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495" windowWidth="16650" windowHeight="10920"/>
  </bookViews>
  <sheets>
    <sheet name="Rekapitulace stavby" sheetId="1" r:id="rId1"/>
    <sheet name="ČST4_a - S2.145.300.280.8..." sheetId="2" r:id="rId2"/>
    <sheet name="ČST4_a1 - S2.145.300.280...." sheetId="3" r:id="rId3"/>
    <sheet name="ČST4_b - SE1.160.300.160...." sheetId="4" r:id="rId4"/>
    <sheet name="ČST4_b1 - SE1.160.300.160..." sheetId="5" r:id="rId5"/>
    <sheet name="ČST3_b - SE1.100.150.55.A..." sheetId="6" r:id="rId6"/>
    <sheet name="ČST3_b1 - SE1.100.150.55...." sheetId="7" r:id="rId7"/>
    <sheet name="ČST3_a - SL1.110.200.100...." sheetId="8" r:id="rId8"/>
    <sheet name="ČST3_a1 - SL1.110.200.100..." sheetId="9" r:id="rId9"/>
    <sheet name="ČST2_a - S2.100.250.135.4..." sheetId="10" r:id="rId10"/>
    <sheet name="ČST2_a1 - S2.100.250.135...." sheetId="11" r:id="rId11"/>
    <sheet name="ČST2_b - S1.80.200.125.4...." sheetId="12" r:id="rId12"/>
    <sheet name="ČST2_b1 - S1.80.200.125.4..." sheetId="13" r:id="rId13"/>
    <sheet name="ČST1_b1 - S1.80.200.100.4..." sheetId="14" r:id="rId14"/>
    <sheet name="ČST1_b - S1.80.200.100.4...." sheetId="15" r:id="rId15"/>
    <sheet name="ČST1.1_a1 - S1.80.200.75...." sheetId="16" r:id="rId16"/>
    <sheet name="ČST1.1_a - S1.80.200.75.4..." sheetId="17" r:id="rId17"/>
    <sheet name="ČST1_a - S2.100.300.300.4..." sheetId="18" r:id="rId18"/>
    <sheet name="ČST1_a1 - S2.100.300.300...." sheetId="19" r:id="rId19"/>
    <sheet name="Filiálka - KSB KRTK 100-2..." sheetId="20" r:id="rId20"/>
    <sheet name="Lověšice - AMAREX N F65-1..." sheetId="21" r:id="rId21"/>
    <sheet name="Filiálka_v - Vyčištění mo..." sheetId="22" r:id="rId22"/>
    <sheet name="ČST4 - Vyčištění mokré jímky" sheetId="23" r:id="rId23"/>
    <sheet name="ČST3 - Vyčištění mokré jímky" sheetId="24" r:id="rId24"/>
    <sheet name="ČST2 - Vyčištění mokré jímky" sheetId="25" r:id="rId25"/>
    <sheet name="ČST1 - Vyčištění mokré jímky" sheetId="26" r:id="rId26"/>
    <sheet name="ČST1.1 - Vyčištění mokré ..." sheetId="27" r:id="rId27"/>
    <sheet name="Lověšice_v - Vyčištění mo..." sheetId="28" r:id="rId28"/>
  </sheets>
  <definedNames>
    <definedName name="_xlnm._FilterDatabase" localSheetId="25" hidden="1">'ČST1 - Vyčištění mokré jímky'!$C$123:$K$140</definedName>
    <definedName name="_xlnm._FilterDatabase" localSheetId="26" hidden="1">'ČST1.1 - Vyčištění mokré ...'!$C$123:$K$140</definedName>
    <definedName name="_xlnm._FilterDatabase" localSheetId="16" hidden="1">'ČST1.1_a - S1.80.200.75.4...'!$C$119:$K$155</definedName>
    <definedName name="_xlnm._FilterDatabase" localSheetId="15" hidden="1">'ČST1.1_a1 - S1.80.200.75....'!$C$119:$K$155</definedName>
    <definedName name="_xlnm._FilterDatabase" localSheetId="17" hidden="1">'ČST1_a - S2.100.300.300.4...'!$C$119:$K$155</definedName>
    <definedName name="_xlnm._FilterDatabase" localSheetId="18" hidden="1">'ČST1_a1 - S2.100.300.300....'!$C$119:$K$155</definedName>
    <definedName name="_xlnm._FilterDatabase" localSheetId="14" hidden="1">'ČST1_b - S1.80.200.100.4....'!$C$119:$K$155</definedName>
    <definedName name="_xlnm._FilterDatabase" localSheetId="13" hidden="1">'ČST1_b1 - S1.80.200.100.4...'!$C$119:$K$155</definedName>
    <definedName name="_xlnm._FilterDatabase" localSheetId="24" hidden="1">'ČST2 - Vyčištění mokré jímky'!$C$123:$K$140</definedName>
    <definedName name="_xlnm._FilterDatabase" localSheetId="9" hidden="1">'ČST2_a - S2.100.250.135.4...'!$C$119:$K$154</definedName>
    <definedName name="_xlnm._FilterDatabase" localSheetId="10" hidden="1">'ČST2_a1 - S2.100.250.135....'!$C$119:$K$154</definedName>
    <definedName name="_xlnm._FilterDatabase" localSheetId="11" hidden="1">'ČST2_b - S1.80.200.125.4....'!$C$119:$K$154</definedName>
    <definedName name="_xlnm._FilterDatabase" localSheetId="12" hidden="1">'ČST2_b1 - S1.80.200.125.4...'!$C$119:$K$154</definedName>
    <definedName name="_xlnm._FilterDatabase" localSheetId="23" hidden="1">'ČST3 - Vyčištění mokré jímky'!$C$123:$K$140</definedName>
    <definedName name="_xlnm._FilterDatabase" localSheetId="7" hidden="1">'ČST3_a - SL1.110.200.100....'!$C$119:$K$152</definedName>
    <definedName name="_xlnm._FilterDatabase" localSheetId="8" hidden="1">'ČST3_a1 - SL1.110.200.100...'!$C$119:$K$152</definedName>
    <definedName name="_xlnm._FilterDatabase" localSheetId="5" hidden="1">'ČST3_b - SE1.100.150.55.A...'!$C$119:$K$152</definedName>
    <definedName name="_xlnm._FilterDatabase" localSheetId="6" hidden="1">'ČST3_b1 - SE1.100.150.55....'!$C$119:$K$152</definedName>
    <definedName name="_xlnm._FilterDatabase" localSheetId="22" hidden="1">'ČST4 - Vyčištění mokré jímky'!$C$123:$K$140</definedName>
    <definedName name="_xlnm._FilterDatabase" localSheetId="1" hidden="1">'ČST4_a - S2.145.300.280.8...'!$C$119:$K$152</definedName>
    <definedName name="_xlnm._FilterDatabase" localSheetId="2" hidden="1">'ČST4_a1 - S2.145.300.280....'!$C$119:$K$152</definedName>
    <definedName name="_xlnm._FilterDatabase" localSheetId="3" hidden="1">'ČST4_b - SE1.160.300.160....'!$C$119:$K$152</definedName>
    <definedName name="_xlnm._FilterDatabase" localSheetId="4" hidden="1">'ČST4_b1 - SE1.160.300.160...'!$C$119:$K$152</definedName>
    <definedName name="_xlnm._FilterDatabase" localSheetId="19" hidden="1">'Filiálka - KSB KRTK 100-2...'!$C$119:$K$148</definedName>
    <definedName name="_xlnm._FilterDatabase" localSheetId="21" hidden="1">'Filiálka_v - Vyčištění mo...'!$C$123:$K$140</definedName>
    <definedName name="_xlnm._FilterDatabase" localSheetId="20" hidden="1">'Lověšice - AMAREX N F65-1...'!$C$119:$K$148</definedName>
    <definedName name="_xlnm._FilterDatabase" localSheetId="27" hidden="1">'Lověšice_v - Vyčištění mo...'!$C$123:$K$140</definedName>
    <definedName name="_xlnm.Print_Titles" localSheetId="25">'ČST1 - Vyčištění mokré jímky'!$123:$123</definedName>
    <definedName name="_xlnm.Print_Titles" localSheetId="26">'ČST1.1 - Vyčištění mokré ...'!$123:$123</definedName>
    <definedName name="_xlnm.Print_Titles" localSheetId="16">'ČST1.1_a - S1.80.200.75.4...'!$119:$119</definedName>
    <definedName name="_xlnm.Print_Titles" localSheetId="15">'ČST1.1_a1 - S1.80.200.75....'!$119:$119</definedName>
    <definedName name="_xlnm.Print_Titles" localSheetId="17">'ČST1_a - S2.100.300.300.4...'!$119:$119</definedName>
    <definedName name="_xlnm.Print_Titles" localSheetId="18">'ČST1_a1 - S2.100.300.300....'!$119:$119</definedName>
    <definedName name="_xlnm.Print_Titles" localSheetId="14">'ČST1_b - S1.80.200.100.4....'!$119:$119</definedName>
    <definedName name="_xlnm.Print_Titles" localSheetId="13">'ČST1_b1 - S1.80.200.100.4...'!$119:$119</definedName>
    <definedName name="_xlnm.Print_Titles" localSheetId="24">'ČST2 - Vyčištění mokré jímky'!$123:$123</definedName>
    <definedName name="_xlnm.Print_Titles" localSheetId="9">'ČST2_a - S2.100.250.135.4...'!$119:$119</definedName>
    <definedName name="_xlnm.Print_Titles" localSheetId="10">'ČST2_a1 - S2.100.250.135....'!$119:$119</definedName>
    <definedName name="_xlnm.Print_Titles" localSheetId="11">'ČST2_b - S1.80.200.125.4....'!$119:$119</definedName>
    <definedName name="_xlnm.Print_Titles" localSheetId="12">'ČST2_b1 - S1.80.200.125.4...'!$119:$119</definedName>
    <definedName name="_xlnm.Print_Titles" localSheetId="23">'ČST3 - Vyčištění mokré jímky'!$123:$123</definedName>
    <definedName name="_xlnm.Print_Titles" localSheetId="7">'ČST3_a - SL1.110.200.100....'!$119:$119</definedName>
    <definedName name="_xlnm.Print_Titles" localSheetId="8">'ČST3_a1 - SL1.110.200.100...'!$119:$119</definedName>
    <definedName name="_xlnm.Print_Titles" localSheetId="5">'ČST3_b - SE1.100.150.55.A...'!$119:$119</definedName>
    <definedName name="_xlnm.Print_Titles" localSheetId="6">'ČST3_b1 - SE1.100.150.55....'!$119:$119</definedName>
    <definedName name="_xlnm.Print_Titles" localSheetId="22">'ČST4 - Vyčištění mokré jímky'!$123:$123</definedName>
    <definedName name="_xlnm.Print_Titles" localSheetId="1">'ČST4_a - S2.145.300.280.8...'!$119:$119</definedName>
    <definedName name="_xlnm.Print_Titles" localSheetId="2">'ČST4_a1 - S2.145.300.280....'!$119:$119</definedName>
    <definedName name="_xlnm.Print_Titles" localSheetId="3">'ČST4_b - SE1.160.300.160....'!$119:$119</definedName>
    <definedName name="_xlnm.Print_Titles" localSheetId="4">'ČST4_b1 - SE1.160.300.160...'!$119:$119</definedName>
    <definedName name="_xlnm.Print_Titles" localSheetId="19">'Filiálka - KSB KRTK 100-2...'!$119:$119</definedName>
    <definedName name="_xlnm.Print_Titles" localSheetId="21">'Filiálka_v - Vyčištění mo...'!$123:$123</definedName>
    <definedName name="_xlnm.Print_Titles" localSheetId="20">'Lověšice - AMAREX N F65-1...'!$119:$119</definedName>
    <definedName name="_xlnm.Print_Titles" localSheetId="27">'Lověšice_v - Vyčištění mo...'!$123:$123</definedName>
    <definedName name="_xlnm.Print_Titles" localSheetId="0">'Rekapitulace stavby'!$92:$92</definedName>
    <definedName name="_xlnm.Print_Area" localSheetId="25">'ČST1 - Vyčištění mokré jímky'!$C$4:$J$76,'ČST1 - Vyčištění mokré jímky'!$C$109:$K$140</definedName>
    <definedName name="_xlnm.Print_Area" localSheetId="26">'ČST1.1 - Vyčištění mokré ...'!$C$4:$J$76,'ČST1.1 - Vyčištění mokré ...'!$C$109:$K$140</definedName>
    <definedName name="_xlnm.Print_Area" localSheetId="16">'ČST1.1_a - S1.80.200.75.4...'!$C$4:$J$76,'ČST1.1_a - S1.80.200.75.4...'!$C$107:$K$155</definedName>
    <definedName name="_xlnm.Print_Area" localSheetId="15">'ČST1.1_a1 - S1.80.200.75....'!$C$4:$J$76,'ČST1.1_a1 - S1.80.200.75....'!$C$107:$K$155</definedName>
    <definedName name="_xlnm.Print_Area" localSheetId="17">'ČST1_a - S2.100.300.300.4...'!$C$4:$J$76,'ČST1_a - S2.100.300.300.4...'!$C$107:$K$155</definedName>
    <definedName name="_xlnm.Print_Area" localSheetId="18">'ČST1_a1 - S2.100.300.300....'!$C$4:$J$76,'ČST1_a1 - S2.100.300.300....'!$C$107:$K$155</definedName>
    <definedName name="_xlnm.Print_Area" localSheetId="14">'ČST1_b - S1.80.200.100.4....'!$C$4:$J$76,'ČST1_b - S1.80.200.100.4....'!$C$107:$K$155</definedName>
    <definedName name="_xlnm.Print_Area" localSheetId="13">'ČST1_b1 - S1.80.200.100.4...'!$C$4:$J$76,'ČST1_b1 - S1.80.200.100.4...'!$C$107:$K$155</definedName>
    <definedName name="_xlnm.Print_Area" localSheetId="24">'ČST2 - Vyčištění mokré jímky'!$C$4:$J$76,'ČST2 - Vyčištění mokré jímky'!$C$109:$K$140</definedName>
    <definedName name="_xlnm.Print_Area" localSheetId="9">'ČST2_a - S2.100.250.135.4...'!$C$4:$J$76,'ČST2_a - S2.100.250.135.4...'!$C$107:$K$154</definedName>
    <definedName name="_xlnm.Print_Area" localSheetId="10">'ČST2_a1 - S2.100.250.135....'!$C$4:$J$76,'ČST2_a1 - S2.100.250.135....'!$C$107:$K$154</definedName>
    <definedName name="_xlnm.Print_Area" localSheetId="11">'ČST2_b - S1.80.200.125.4....'!$C$4:$J$76,'ČST2_b - S1.80.200.125.4....'!$C$107:$K$154</definedName>
    <definedName name="_xlnm.Print_Area" localSheetId="12">'ČST2_b1 - S1.80.200.125.4...'!$C$4:$J$76,'ČST2_b1 - S1.80.200.125.4...'!$C$107:$K$154</definedName>
    <definedName name="_xlnm.Print_Area" localSheetId="23">'ČST3 - Vyčištění mokré jímky'!$C$4:$J$76,'ČST3 - Vyčištění mokré jímky'!$C$109:$K$140</definedName>
    <definedName name="_xlnm.Print_Area" localSheetId="7">'ČST3_a - SL1.110.200.100....'!$C$4:$J$76,'ČST3_a - SL1.110.200.100....'!$C$107:$K$152</definedName>
    <definedName name="_xlnm.Print_Area" localSheetId="8">'ČST3_a1 - SL1.110.200.100...'!$C$4:$J$76,'ČST3_a1 - SL1.110.200.100...'!$C$107:$K$152</definedName>
    <definedName name="_xlnm.Print_Area" localSheetId="5">'ČST3_b - SE1.100.150.55.A...'!$C$4:$J$76,'ČST3_b - SE1.100.150.55.A...'!$C$107:$K$152</definedName>
    <definedName name="_xlnm.Print_Area" localSheetId="6">'ČST3_b1 - SE1.100.150.55....'!$C$4:$J$76,'ČST3_b1 - SE1.100.150.55....'!$C$107:$K$152</definedName>
    <definedName name="_xlnm.Print_Area" localSheetId="22">'ČST4 - Vyčištění mokré jímky'!$C$4:$J$76,'ČST4 - Vyčištění mokré jímky'!$C$109:$K$140</definedName>
    <definedName name="_xlnm.Print_Area" localSheetId="1">'ČST4_a - S2.145.300.280.8...'!$C$4:$J$76,'ČST4_a - S2.145.300.280.8...'!$C$107:$K$152</definedName>
    <definedName name="_xlnm.Print_Area" localSheetId="2">'ČST4_a1 - S2.145.300.280....'!$C$4:$J$76,'ČST4_a1 - S2.145.300.280....'!$C$107:$K$152</definedName>
    <definedName name="_xlnm.Print_Area" localSheetId="3">'ČST4_b - SE1.160.300.160....'!$C$4:$J$76,'ČST4_b - SE1.160.300.160....'!$C$107:$K$152</definedName>
    <definedName name="_xlnm.Print_Area" localSheetId="4">'ČST4_b1 - SE1.160.300.160...'!$C$4:$J$76,'ČST4_b1 - SE1.160.300.160...'!$C$107:$K$152</definedName>
    <definedName name="_xlnm.Print_Area" localSheetId="19">'Filiálka - KSB KRTK 100-2...'!$C$4:$J$76,'Filiálka - KSB KRTK 100-2...'!$C$107:$K$148</definedName>
    <definedName name="_xlnm.Print_Area" localSheetId="21">'Filiálka_v - Vyčištění mo...'!$C$4:$J$76,'Filiálka_v - Vyčištění mo...'!$C$109:$K$140</definedName>
    <definedName name="_xlnm.Print_Area" localSheetId="20">'Lověšice - AMAREX N F65-1...'!$C$4:$J$76,'Lověšice - AMAREX N F65-1...'!$C$107:$K$148</definedName>
    <definedName name="_xlnm.Print_Area" localSheetId="27">'Lověšice_v - Vyčištění mo...'!$C$4:$J$76,'Lověšice_v - Vyčištění mo...'!$C$109:$K$140</definedName>
    <definedName name="_xlnm.Print_Area" localSheetId="0">'Rekapitulace stavby'!$D$4:$AO$76,'Rekapitulace stavby'!$C$82:$AQ$130</definedName>
  </definedNames>
  <calcPr calcId="145621"/>
</workbook>
</file>

<file path=xl/calcChain.xml><?xml version="1.0" encoding="utf-8"?>
<calcChain xmlns="http://schemas.openxmlformats.org/spreadsheetml/2006/main">
  <c r="J39" i="28" l="1"/>
  <c r="J38" i="28"/>
  <c r="AY122" i="1" s="1"/>
  <c r="J37" i="28"/>
  <c r="AX122" i="1"/>
  <c r="BI139" i="28"/>
  <c r="BH139" i="28"/>
  <c r="BG139" i="28"/>
  <c r="BF139" i="28"/>
  <c r="T139" i="28"/>
  <c r="T138" i="28"/>
  <c r="T137" i="28" s="1"/>
  <c r="R139" i="28"/>
  <c r="R138" i="28" s="1"/>
  <c r="R137" i="28" s="1"/>
  <c r="P139" i="28"/>
  <c r="P138" i="28"/>
  <c r="P137" i="28" s="1"/>
  <c r="BI135" i="28"/>
  <c r="BH135" i="28"/>
  <c r="BG135" i="28"/>
  <c r="BF135" i="28"/>
  <c r="T135" i="28"/>
  <c r="R135" i="28"/>
  <c r="P135" i="28"/>
  <c r="BI133" i="28"/>
  <c r="BH133" i="28"/>
  <c r="BG133" i="28"/>
  <c r="BF133" i="28"/>
  <c r="T133" i="28"/>
  <c r="R133" i="28"/>
  <c r="P133" i="28"/>
  <c r="BI131" i="28"/>
  <c r="BH131" i="28"/>
  <c r="BG131" i="28"/>
  <c r="BF131" i="28"/>
  <c r="T131" i="28"/>
  <c r="R131" i="28"/>
  <c r="P131" i="28"/>
  <c r="BI129" i="28"/>
  <c r="BH129" i="28"/>
  <c r="BG129" i="28"/>
  <c r="BF129" i="28"/>
  <c r="T129" i="28"/>
  <c r="R129" i="28"/>
  <c r="P129" i="28"/>
  <c r="BI127" i="28"/>
  <c r="BH127" i="28"/>
  <c r="BG127" i="28"/>
  <c r="BF127" i="28"/>
  <c r="T127" i="28"/>
  <c r="R127" i="28"/>
  <c r="P127" i="28"/>
  <c r="J121" i="28"/>
  <c r="J120" i="28"/>
  <c r="F120" i="28"/>
  <c r="F118" i="28"/>
  <c r="E116" i="28"/>
  <c r="J94" i="28"/>
  <c r="J93" i="28"/>
  <c r="F93" i="28"/>
  <c r="F91" i="28"/>
  <c r="E89" i="28"/>
  <c r="J20" i="28"/>
  <c r="E20" i="28"/>
  <c r="F121" i="28" s="1"/>
  <c r="J19" i="28"/>
  <c r="J14" i="28"/>
  <c r="J118" i="28" s="1"/>
  <c r="E7" i="28"/>
  <c r="E112" i="28"/>
  <c r="J39" i="27"/>
  <c r="J38" i="27"/>
  <c r="AY121" i="1" s="1"/>
  <c r="J37" i="27"/>
  <c r="AX121" i="1" s="1"/>
  <c r="BI139" i="27"/>
  <c r="BH139" i="27"/>
  <c r="BG139" i="27"/>
  <c r="BF139" i="27"/>
  <c r="T139" i="27"/>
  <c r="T138" i="27" s="1"/>
  <c r="T137" i="27" s="1"/>
  <c r="R139" i="27"/>
  <c r="R138" i="27"/>
  <c r="R137" i="27" s="1"/>
  <c r="P139" i="27"/>
  <c r="P138" i="27" s="1"/>
  <c r="P137" i="27" s="1"/>
  <c r="BI135" i="27"/>
  <c r="BH135" i="27"/>
  <c r="BG135" i="27"/>
  <c r="BF135" i="27"/>
  <c r="T135" i="27"/>
  <c r="R135" i="27"/>
  <c r="P135" i="27"/>
  <c r="BI133" i="27"/>
  <c r="BH133" i="27"/>
  <c r="BG133" i="27"/>
  <c r="BF133" i="27"/>
  <c r="T133" i="27"/>
  <c r="R133" i="27"/>
  <c r="P133" i="27"/>
  <c r="BI131" i="27"/>
  <c r="BH131" i="27"/>
  <c r="BG131" i="27"/>
  <c r="BF131" i="27"/>
  <c r="T131" i="27"/>
  <c r="R131" i="27"/>
  <c r="P131" i="27"/>
  <c r="BI129" i="27"/>
  <c r="BH129" i="27"/>
  <c r="BG129" i="27"/>
  <c r="BF129" i="27"/>
  <c r="T129" i="27"/>
  <c r="R129" i="27"/>
  <c r="P129" i="27"/>
  <c r="BI127" i="27"/>
  <c r="BH127" i="27"/>
  <c r="BG127" i="27"/>
  <c r="BF127" i="27"/>
  <c r="T127" i="27"/>
  <c r="R127" i="27"/>
  <c r="P127" i="27"/>
  <c r="J121" i="27"/>
  <c r="J120" i="27"/>
  <c r="F120" i="27"/>
  <c r="F118" i="27"/>
  <c r="E116" i="27"/>
  <c r="J94" i="27"/>
  <c r="J93" i="27"/>
  <c r="F93" i="27"/>
  <c r="F91" i="27"/>
  <c r="E89" i="27"/>
  <c r="J20" i="27"/>
  <c r="E20" i="27"/>
  <c r="F121" i="27"/>
  <c r="J19" i="27"/>
  <c r="J14" i="27"/>
  <c r="J118" i="27" s="1"/>
  <c r="E7" i="27"/>
  <c r="E112" i="27" s="1"/>
  <c r="J39" i="26"/>
  <c r="J38" i="26"/>
  <c r="AY120" i="1"/>
  <c r="J37" i="26"/>
  <c r="AX120" i="1"/>
  <c r="BI139" i="26"/>
  <c r="BH139" i="26"/>
  <c r="BG139" i="26"/>
  <c r="BF139" i="26"/>
  <c r="T139" i="26"/>
  <c r="T138" i="26"/>
  <c r="T137" i="26" s="1"/>
  <c r="R139" i="26"/>
  <c r="R138" i="26" s="1"/>
  <c r="R137" i="26" s="1"/>
  <c r="P139" i="26"/>
  <c r="P138" i="26"/>
  <c r="P137" i="26" s="1"/>
  <c r="BI135" i="26"/>
  <c r="BH135" i="26"/>
  <c r="BG135" i="26"/>
  <c r="BF135" i="26"/>
  <c r="T135" i="26"/>
  <c r="R135" i="26"/>
  <c r="P135" i="26"/>
  <c r="BI133" i="26"/>
  <c r="BH133" i="26"/>
  <c r="BG133" i="26"/>
  <c r="BF133" i="26"/>
  <c r="T133" i="26"/>
  <c r="R133" i="26"/>
  <c r="P133" i="26"/>
  <c r="BI131" i="26"/>
  <c r="BH131" i="26"/>
  <c r="BG131" i="26"/>
  <c r="BF131" i="26"/>
  <c r="T131" i="26"/>
  <c r="R131" i="26"/>
  <c r="P131" i="26"/>
  <c r="BI129" i="26"/>
  <c r="BH129" i="26"/>
  <c r="BG129" i="26"/>
  <c r="BF129" i="26"/>
  <c r="T129" i="26"/>
  <c r="R129" i="26"/>
  <c r="P129" i="26"/>
  <c r="BI127" i="26"/>
  <c r="BH127" i="26"/>
  <c r="BG127" i="26"/>
  <c r="BF127" i="26"/>
  <c r="T127" i="26"/>
  <c r="R127" i="26"/>
  <c r="P127" i="26"/>
  <c r="J121" i="26"/>
  <c r="J120" i="26"/>
  <c r="F120" i="26"/>
  <c r="F118" i="26"/>
  <c r="E116" i="26"/>
  <c r="J94" i="26"/>
  <c r="J93" i="26"/>
  <c r="F93" i="26"/>
  <c r="F91" i="26"/>
  <c r="E89" i="26"/>
  <c r="J20" i="26"/>
  <c r="E20" i="26"/>
  <c r="F121" i="26" s="1"/>
  <c r="J19" i="26"/>
  <c r="J14" i="26"/>
  <c r="J91" i="26" s="1"/>
  <c r="E7" i="26"/>
  <c r="E112" i="26"/>
  <c r="J39" i="25"/>
  <c r="J38" i="25"/>
  <c r="AY119" i="1" s="1"/>
  <c r="J37" i="25"/>
  <c r="AX119" i="1" s="1"/>
  <c r="BI139" i="25"/>
  <c r="BH139" i="25"/>
  <c r="BG139" i="25"/>
  <c r="BF139" i="25"/>
  <c r="T139" i="25"/>
  <c r="T138" i="25" s="1"/>
  <c r="T137" i="25" s="1"/>
  <c r="R139" i="25"/>
  <c r="R138" i="25"/>
  <c r="R137" i="25" s="1"/>
  <c r="P139" i="25"/>
  <c r="P138" i="25" s="1"/>
  <c r="P137" i="25" s="1"/>
  <c r="BI135" i="25"/>
  <c r="BH135" i="25"/>
  <c r="BG135" i="25"/>
  <c r="BF135" i="25"/>
  <c r="T135" i="25"/>
  <c r="R135" i="25"/>
  <c r="P135" i="25"/>
  <c r="BI133" i="25"/>
  <c r="BH133" i="25"/>
  <c r="BG133" i="25"/>
  <c r="BF133" i="25"/>
  <c r="T133" i="25"/>
  <c r="R133" i="25"/>
  <c r="P133" i="25"/>
  <c r="BI131" i="25"/>
  <c r="BH131" i="25"/>
  <c r="BG131" i="25"/>
  <c r="BF131" i="25"/>
  <c r="T131" i="25"/>
  <c r="R131" i="25"/>
  <c r="P131" i="25"/>
  <c r="BI129" i="25"/>
  <c r="BH129" i="25"/>
  <c r="BG129" i="25"/>
  <c r="BF129" i="25"/>
  <c r="T129" i="25"/>
  <c r="R129" i="25"/>
  <c r="P129" i="25"/>
  <c r="BI127" i="25"/>
  <c r="BH127" i="25"/>
  <c r="BG127" i="25"/>
  <c r="BF127" i="25"/>
  <c r="T127" i="25"/>
  <c r="R127" i="25"/>
  <c r="P127" i="25"/>
  <c r="J121" i="25"/>
  <c r="J120" i="25"/>
  <c r="F120" i="25"/>
  <c r="F118" i="25"/>
  <c r="E116" i="25"/>
  <c r="J94" i="25"/>
  <c r="J93" i="25"/>
  <c r="F93" i="25"/>
  <c r="F91" i="25"/>
  <c r="E89" i="25"/>
  <c r="J20" i="25"/>
  <c r="E20" i="25"/>
  <c r="F121" i="25"/>
  <c r="J19" i="25"/>
  <c r="J14" i="25"/>
  <c r="J118" i="25" s="1"/>
  <c r="E7" i="25"/>
  <c r="E112" i="25" s="1"/>
  <c r="J39" i="24"/>
  <c r="J38" i="24"/>
  <c r="AY118" i="1"/>
  <c r="J37" i="24"/>
  <c r="AX118" i="1"/>
  <c r="BI139" i="24"/>
  <c r="BH139" i="24"/>
  <c r="BG139" i="24"/>
  <c r="BF139" i="24"/>
  <c r="T139" i="24"/>
  <c r="T138" i="24"/>
  <c r="T137" i="24" s="1"/>
  <c r="R139" i="24"/>
  <c r="R138" i="24" s="1"/>
  <c r="R137" i="24" s="1"/>
  <c r="P139" i="24"/>
  <c r="P138" i="24"/>
  <c r="P137" i="24" s="1"/>
  <c r="BI135" i="24"/>
  <c r="BH135" i="24"/>
  <c r="BG135" i="24"/>
  <c r="BF135" i="24"/>
  <c r="T135" i="24"/>
  <c r="R135" i="24"/>
  <c r="P135" i="24"/>
  <c r="BI133" i="24"/>
  <c r="BH133" i="24"/>
  <c r="BG133" i="24"/>
  <c r="BF133" i="24"/>
  <c r="T133" i="24"/>
  <c r="R133" i="24"/>
  <c r="P133" i="24"/>
  <c r="BI131" i="24"/>
  <c r="BH131" i="24"/>
  <c r="BG131" i="24"/>
  <c r="BF131" i="24"/>
  <c r="T131" i="24"/>
  <c r="R131" i="24"/>
  <c r="P131" i="24"/>
  <c r="BI129" i="24"/>
  <c r="BH129" i="24"/>
  <c r="BG129" i="24"/>
  <c r="BF129" i="24"/>
  <c r="T129" i="24"/>
  <c r="R129" i="24"/>
  <c r="P129" i="24"/>
  <c r="BI127" i="24"/>
  <c r="BH127" i="24"/>
  <c r="BG127" i="24"/>
  <c r="BF127" i="24"/>
  <c r="T127" i="24"/>
  <c r="R127" i="24"/>
  <c r="P127" i="24"/>
  <c r="J121" i="24"/>
  <c r="J120" i="24"/>
  <c r="F120" i="24"/>
  <c r="F118" i="24"/>
  <c r="E116" i="24"/>
  <c r="J94" i="24"/>
  <c r="J93" i="24"/>
  <c r="F93" i="24"/>
  <c r="F91" i="24"/>
  <c r="E89" i="24"/>
  <c r="J20" i="24"/>
  <c r="E20" i="24"/>
  <c r="F121" i="24" s="1"/>
  <c r="J19" i="24"/>
  <c r="J14" i="24"/>
  <c r="J91" i="24" s="1"/>
  <c r="E7" i="24"/>
  <c r="E112" i="24"/>
  <c r="J39" i="23"/>
  <c r="J38" i="23"/>
  <c r="AY117" i="1" s="1"/>
  <c r="J37" i="23"/>
  <c r="AX117" i="1" s="1"/>
  <c r="BI139" i="23"/>
  <c r="BH139" i="23"/>
  <c r="BG139" i="23"/>
  <c r="BF139" i="23"/>
  <c r="T139" i="23"/>
  <c r="T138" i="23" s="1"/>
  <c r="T137" i="23" s="1"/>
  <c r="R139" i="23"/>
  <c r="R138" i="23"/>
  <c r="R137" i="23" s="1"/>
  <c r="P139" i="23"/>
  <c r="P138" i="23" s="1"/>
  <c r="P137" i="23" s="1"/>
  <c r="BI135" i="23"/>
  <c r="BH135" i="23"/>
  <c r="BG135" i="23"/>
  <c r="BF135" i="23"/>
  <c r="T135" i="23"/>
  <c r="R135" i="23"/>
  <c r="P135" i="23"/>
  <c r="BI133" i="23"/>
  <c r="BH133" i="23"/>
  <c r="BG133" i="23"/>
  <c r="BF133" i="23"/>
  <c r="T133" i="23"/>
  <c r="R133" i="23"/>
  <c r="P133" i="23"/>
  <c r="BI131" i="23"/>
  <c r="BH131" i="23"/>
  <c r="BG131" i="23"/>
  <c r="BF131" i="23"/>
  <c r="T131" i="23"/>
  <c r="R131" i="23"/>
  <c r="P131" i="23"/>
  <c r="BI129" i="23"/>
  <c r="BH129" i="23"/>
  <c r="BG129" i="23"/>
  <c r="BF129" i="23"/>
  <c r="T129" i="23"/>
  <c r="R129" i="23"/>
  <c r="P129" i="23"/>
  <c r="BI127" i="23"/>
  <c r="BH127" i="23"/>
  <c r="BG127" i="23"/>
  <c r="BF127" i="23"/>
  <c r="T127" i="23"/>
  <c r="R127" i="23"/>
  <c r="P127" i="23"/>
  <c r="J121" i="23"/>
  <c r="J120" i="23"/>
  <c r="F120" i="23"/>
  <c r="F118" i="23"/>
  <c r="E116" i="23"/>
  <c r="J94" i="23"/>
  <c r="J93" i="23"/>
  <c r="F93" i="23"/>
  <c r="F91" i="23"/>
  <c r="E89" i="23"/>
  <c r="J20" i="23"/>
  <c r="E20" i="23"/>
  <c r="F94" i="23"/>
  <c r="J19" i="23"/>
  <c r="J14" i="23"/>
  <c r="J118" i="23" s="1"/>
  <c r="E7" i="23"/>
  <c r="E112" i="23" s="1"/>
  <c r="J39" i="22"/>
  <c r="J38" i="22"/>
  <c r="AY116" i="1"/>
  <c r="J37" i="22"/>
  <c r="AX116" i="1"/>
  <c r="BI139" i="22"/>
  <c r="BH139" i="22"/>
  <c r="BG139" i="22"/>
  <c r="BF139" i="22"/>
  <c r="T139" i="22"/>
  <c r="T138" i="22"/>
  <c r="T137" i="22" s="1"/>
  <c r="R139" i="22"/>
  <c r="R138" i="22" s="1"/>
  <c r="R137" i="22" s="1"/>
  <c r="P139" i="22"/>
  <c r="P138" i="22" s="1"/>
  <c r="P137" i="22" s="1"/>
  <c r="BI135" i="22"/>
  <c r="BH135" i="22"/>
  <c r="BG135" i="22"/>
  <c r="BF135" i="22"/>
  <c r="T135" i="22"/>
  <c r="R135" i="22"/>
  <c r="P135" i="22"/>
  <c r="BI133" i="22"/>
  <c r="BH133" i="22"/>
  <c r="BG133" i="22"/>
  <c r="BF133" i="22"/>
  <c r="T133" i="22"/>
  <c r="R133" i="22"/>
  <c r="P133" i="22"/>
  <c r="BI131" i="22"/>
  <c r="BH131" i="22"/>
  <c r="BG131" i="22"/>
  <c r="BF131" i="22"/>
  <c r="T131" i="22"/>
  <c r="R131" i="22"/>
  <c r="P131" i="22"/>
  <c r="BI129" i="22"/>
  <c r="BH129" i="22"/>
  <c r="BG129" i="22"/>
  <c r="BF129" i="22"/>
  <c r="T129" i="22"/>
  <c r="R129" i="22"/>
  <c r="P129" i="22"/>
  <c r="BI127" i="22"/>
  <c r="BH127" i="22"/>
  <c r="BG127" i="22"/>
  <c r="BF127" i="22"/>
  <c r="T127" i="22"/>
  <c r="R127" i="22"/>
  <c r="P127" i="22"/>
  <c r="J121" i="22"/>
  <c r="J120" i="22"/>
  <c r="F120" i="22"/>
  <c r="F118" i="22"/>
  <c r="E116" i="22"/>
  <c r="J94" i="22"/>
  <c r="J93" i="22"/>
  <c r="F93" i="22"/>
  <c r="F91" i="22"/>
  <c r="E89" i="22"/>
  <c r="J20" i="22"/>
  <c r="E20" i="22"/>
  <c r="F121" i="22" s="1"/>
  <c r="J19" i="22"/>
  <c r="J14" i="22"/>
  <c r="J118" i="22" s="1"/>
  <c r="E7" i="22"/>
  <c r="E85" i="22"/>
  <c r="J37" i="21"/>
  <c r="J36" i="21"/>
  <c r="AY114" i="1" s="1"/>
  <c r="J35" i="21"/>
  <c r="AX114" i="1"/>
  <c r="BI147" i="21"/>
  <c r="BH147" i="21"/>
  <c r="BG147" i="21"/>
  <c r="BF147" i="21"/>
  <c r="T147" i="21"/>
  <c r="T146" i="21" s="1"/>
  <c r="T145" i="21" s="1"/>
  <c r="R147" i="21"/>
  <c r="R146" i="21" s="1"/>
  <c r="R145" i="21" s="1"/>
  <c r="P147" i="21"/>
  <c r="P146" i="21"/>
  <c r="P145" i="21" s="1"/>
  <c r="BI142" i="21"/>
  <c r="BH142" i="21"/>
  <c r="BG142" i="21"/>
  <c r="BF142" i="21"/>
  <c r="T142" i="21"/>
  <c r="R142" i="21"/>
  <c r="P142" i="21"/>
  <c r="BI140" i="21"/>
  <c r="BH140" i="21"/>
  <c r="BG140" i="21"/>
  <c r="BF140" i="21"/>
  <c r="T140" i="21"/>
  <c r="R140" i="21"/>
  <c r="P140" i="21"/>
  <c r="BI138" i="21"/>
  <c r="BH138" i="21"/>
  <c r="BG138" i="21"/>
  <c r="BF138" i="21"/>
  <c r="T138" i="21"/>
  <c r="R138" i="21"/>
  <c r="P138" i="21"/>
  <c r="BI136" i="21"/>
  <c r="BH136" i="21"/>
  <c r="BG136" i="21"/>
  <c r="BF136" i="21"/>
  <c r="T136" i="21"/>
  <c r="R136" i="21"/>
  <c r="P136" i="21"/>
  <c r="BI134" i="21"/>
  <c r="BH134" i="21"/>
  <c r="BG134" i="21"/>
  <c r="BF134" i="21"/>
  <c r="T134" i="21"/>
  <c r="R134" i="21"/>
  <c r="P134" i="21"/>
  <c r="BI132" i="21"/>
  <c r="BH132" i="21"/>
  <c r="BG132" i="21"/>
  <c r="BF132" i="21"/>
  <c r="T132" i="21"/>
  <c r="R132" i="21"/>
  <c r="P132" i="21"/>
  <c r="BI130" i="21"/>
  <c r="BH130" i="21"/>
  <c r="BG130" i="21"/>
  <c r="BF130" i="21"/>
  <c r="T130" i="21"/>
  <c r="R130" i="21"/>
  <c r="P130" i="21"/>
  <c r="BI128" i="21"/>
  <c r="BH128" i="21"/>
  <c r="BG128" i="21"/>
  <c r="BF128" i="21"/>
  <c r="T128" i="21"/>
  <c r="R128" i="21"/>
  <c r="P128" i="21"/>
  <c r="BI126" i="21"/>
  <c r="BH126" i="21"/>
  <c r="BG126" i="21"/>
  <c r="BF126" i="21"/>
  <c r="T126" i="21"/>
  <c r="R126" i="21"/>
  <c r="P126" i="21"/>
  <c r="BI123" i="21"/>
  <c r="BH123" i="21"/>
  <c r="BG123" i="21"/>
  <c r="BF123" i="21"/>
  <c r="T123" i="21"/>
  <c r="R123" i="21"/>
  <c r="P123" i="21"/>
  <c r="J117" i="21"/>
  <c r="J116" i="21"/>
  <c r="F116" i="21"/>
  <c r="F114" i="21"/>
  <c r="E112" i="21"/>
  <c r="J92" i="21"/>
  <c r="J91" i="21"/>
  <c r="F91" i="21"/>
  <c r="F89" i="21"/>
  <c r="E87" i="21"/>
  <c r="J18" i="21"/>
  <c r="E18" i="21"/>
  <c r="F117" i="21"/>
  <c r="J17" i="21"/>
  <c r="J12" i="21"/>
  <c r="J114" i="21"/>
  <c r="E7" i="21"/>
  <c r="E85" i="21" s="1"/>
  <c r="J37" i="20"/>
  <c r="J36" i="20"/>
  <c r="AY113" i="1"/>
  <c r="J35" i="20"/>
  <c r="AX113" i="1" s="1"/>
  <c r="BI147" i="20"/>
  <c r="BH147" i="20"/>
  <c r="BG147" i="20"/>
  <c r="BF147" i="20"/>
  <c r="T147" i="20"/>
  <c r="T146" i="20"/>
  <c r="T145" i="20" s="1"/>
  <c r="R147" i="20"/>
  <c r="R146" i="20"/>
  <c r="R145" i="20"/>
  <c r="P147" i="20"/>
  <c r="P146" i="20" s="1"/>
  <c r="P145" i="20" s="1"/>
  <c r="BI142" i="20"/>
  <c r="BH142" i="20"/>
  <c r="BG142" i="20"/>
  <c r="BF142" i="20"/>
  <c r="T142" i="20"/>
  <c r="R142" i="20"/>
  <c r="P142" i="20"/>
  <c r="BI140" i="20"/>
  <c r="BH140" i="20"/>
  <c r="BG140" i="20"/>
  <c r="BF140" i="20"/>
  <c r="T140" i="20"/>
  <c r="R140" i="20"/>
  <c r="P140" i="20"/>
  <c r="BI138" i="20"/>
  <c r="BH138" i="20"/>
  <c r="BG138" i="20"/>
  <c r="BF138" i="20"/>
  <c r="T138" i="20"/>
  <c r="R138" i="20"/>
  <c r="P138" i="20"/>
  <c r="BI136" i="20"/>
  <c r="BH136" i="20"/>
  <c r="BG136" i="20"/>
  <c r="BF136" i="20"/>
  <c r="T136" i="20"/>
  <c r="R136" i="20"/>
  <c r="P136" i="20"/>
  <c r="BI134" i="20"/>
  <c r="BH134" i="20"/>
  <c r="BG134" i="20"/>
  <c r="BF134" i="20"/>
  <c r="T134" i="20"/>
  <c r="R134" i="20"/>
  <c r="P134" i="20"/>
  <c r="BI132" i="20"/>
  <c r="BH132" i="20"/>
  <c r="BG132" i="20"/>
  <c r="BF132" i="20"/>
  <c r="T132" i="20"/>
  <c r="R132" i="20"/>
  <c r="P132" i="20"/>
  <c r="BI130" i="20"/>
  <c r="BH130" i="20"/>
  <c r="BG130" i="20"/>
  <c r="BF130" i="20"/>
  <c r="T130" i="20"/>
  <c r="R130" i="20"/>
  <c r="P130" i="20"/>
  <c r="BI128" i="20"/>
  <c r="BH128" i="20"/>
  <c r="BG128" i="20"/>
  <c r="BF128" i="20"/>
  <c r="T128" i="20"/>
  <c r="R128" i="20"/>
  <c r="P128" i="20"/>
  <c r="BI126" i="20"/>
  <c r="BH126" i="20"/>
  <c r="BG126" i="20"/>
  <c r="BF126" i="20"/>
  <c r="T126" i="20"/>
  <c r="R126" i="20"/>
  <c r="P126" i="20"/>
  <c r="BI123" i="20"/>
  <c r="BH123" i="20"/>
  <c r="BG123" i="20"/>
  <c r="BF123" i="20"/>
  <c r="T123" i="20"/>
  <c r="R123" i="20"/>
  <c r="P123" i="20"/>
  <c r="J117" i="20"/>
  <c r="J116" i="20"/>
  <c r="F116" i="20"/>
  <c r="F114" i="20"/>
  <c r="E112" i="20"/>
  <c r="J92" i="20"/>
  <c r="J91" i="20"/>
  <c r="F91" i="20"/>
  <c r="F89" i="20"/>
  <c r="E87" i="20"/>
  <c r="J18" i="20"/>
  <c r="E18" i="20"/>
  <c r="F92" i="20" s="1"/>
  <c r="J17" i="20"/>
  <c r="J12" i="20"/>
  <c r="J114" i="20" s="1"/>
  <c r="E7" i="20"/>
  <c r="E85" i="20"/>
  <c r="J37" i="19"/>
  <c r="J36" i="19"/>
  <c r="AY112" i="1" s="1"/>
  <c r="J35" i="19"/>
  <c r="AX112" i="1"/>
  <c r="BI154" i="19"/>
  <c r="BH154" i="19"/>
  <c r="BG154" i="19"/>
  <c r="BF154" i="19"/>
  <c r="T154" i="19"/>
  <c r="T153" i="19" s="1"/>
  <c r="T152" i="19" s="1"/>
  <c r="R154" i="19"/>
  <c r="R153" i="19" s="1"/>
  <c r="R152" i="19" s="1"/>
  <c r="P154" i="19"/>
  <c r="P153" i="19"/>
  <c r="P152" i="19" s="1"/>
  <c r="BI149" i="19"/>
  <c r="BH149" i="19"/>
  <c r="BG149" i="19"/>
  <c r="BF149" i="19"/>
  <c r="T149" i="19"/>
  <c r="R149" i="19"/>
  <c r="P149" i="19"/>
  <c r="BI146" i="19"/>
  <c r="BH146" i="19"/>
  <c r="BG146" i="19"/>
  <c r="BF146" i="19"/>
  <c r="T146" i="19"/>
  <c r="R146" i="19"/>
  <c r="P146" i="19"/>
  <c r="BI144" i="19"/>
  <c r="BH144" i="19"/>
  <c r="BG144" i="19"/>
  <c r="BF144" i="19"/>
  <c r="T144" i="19"/>
  <c r="R144" i="19"/>
  <c r="P144" i="19"/>
  <c r="BI142" i="19"/>
  <c r="BH142" i="19"/>
  <c r="BG142" i="19"/>
  <c r="BF142" i="19"/>
  <c r="T142" i="19"/>
  <c r="R142" i="19"/>
  <c r="P142" i="19"/>
  <c r="BI140" i="19"/>
  <c r="BH140" i="19"/>
  <c r="BG140" i="19"/>
  <c r="BF140" i="19"/>
  <c r="T140" i="19"/>
  <c r="R140" i="19"/>
  <c r="P140" i="19"/>
  <c r="BI138" i="19"/>
  <c r="BH138" i="19"/>
  <c r="BG138" i="19"/>
  <c r="BF138" i="19"/>
  <c r="T138" i="19"/>
  <c r="R138" i="19"/>
  <c r="P138" i="19"/>
  <c r="BI136" i="19"/>
  <c r="BH136" i="19"/>
  <c r="BG136" i="19"/>
  <c r="BF136" i="19"/>
  <c r="T136" i="19"/>
  <c r="R136" i="19"/>
  <c r="P136" i="19"/>
  <c r="BI134" i="19"/>
  <c r="BH134" i="19"/>
  <c r="BG134" i="19"/>
  <c r="BF134" i="19"/>
  <c r="T134" i="19"/>
  <c r="R134" i="19"/>
  <c r="P134" i="19"/>
  <c r="BI132" i="19"/>
  <c r="BH132" i="19"/>
  <c r="BG132" i="19"/>
  <c r="BF132" i="19"/>
  <c r="T132" i="19"/>
  <c r="R132" i="19"/>
  <c r="P132" i="19"/>
  <c r="BI130" i="19"/>
  <c r="BH130" i="19"/>
  <c r="BG130" i="19"/>
  <c r="BF130" i="19"/>
  <c r="T130" i="19"/>
  <c r="R130" i="19"/>
  <c r="P130" i="19"/>
  <c r="BI128" i="19"/>
  <c r="BH128" i="19"/>
  <c r="BG128" i="19"/>
  <c r="BF128" i="19"/>
  <c r="T128" i="19"/>
  <c r="R128" i="19"/>
  <c r="P128" i="19"/>
  <c r="BI126" i="19"/>
  <c r="BH126" i="19"/>
  <c r="BG126" i="19"/>
  <c r="BF126" i="19"/>
  <c r="T126" i="19"/>
  <c r="R126" i="19"/>
  <c r="P126" i="19"/>
  <c r="BI123" i="19"/>
  <c r="BH123" i="19"/>
  <c r="BG123" i="19"/>
  <c r="BF123" i="19"/>
  <c r="T123" i="19"/>
  <c r="R123" i="19"/>
  <c r="P123" i="19"/>
  <c r="J117" i="19"/>
  <c r="J116" i="19"/>
  <c r="F116" i="19"/>
  <c r="F114" i="19"/>
  <c r="E112" i="19"/>
  <c r="J92" i="19"/>
  <c r="J91" i="19"/>
  <c r="F91" i="19"/>
  <c r="F89" i="19"/>
  <c r="E87" i="19"/>
  <c r="J18" i="19"/>
  <c r="E18" i="19"/>
  <c r="F92" i="19" s="1"/>
  <c r="J17" i="19"/>
  <c r="J12" i="19"/>
  <c r="J114" i="19" s="1"/>
  <c r="E7" i="19"/>
  <c r="E85" i="19" s="1"/>
  <c r="J37" i="18"/>
  <c r="J36" i="18"/>
  <c r="AY111" i="1" s="1"/>
  <c r="J35" i="18"/>
  <c r="AX111" i="1"/>
  <c r="BI154" i="18"/>
  <c r="BH154" i="18"/>
  <c r="BG154" i="18"/>
  <c r="BF154" i="18"/>
  <c r="T154" i="18"/>
  <c r="T153" i="18" s="1"/>
  <c r="T152" i="18" s="1"/>
  <c r="R154" i="18"/>
  <c r="R153" i="18"/>
  <c r="R152" i="18" s="1"/>
  <c r="P154" i="18"/>
  <c r="P153" i="18"/>
  <c r="P152" i="18"/>
  <c r="BI149" i="18"/>
  <c r="BH149" i="18"/>
  <c r="BG149" i="18"/>
  <c r="BF149" i="18"/>
  <c r="T149" i="18"/>
  <c r="R149" i="18"/>
  <c r="P149" i="18"/>
  <c r="BI146" i="18"/>
  <c r="BH146" i="18"/>
  <c r="BG146" i="18"/>
  <c r="BF146" i="18"/>
  <c r="T146" i="18"/>
  <c r="R146" i="18"/>
  <c r="P146" i="18"/>
  <c r="BI144" i="18"/>
  <c r="BH144" i="18"/>
  <c r="BG144" i="18"/>
  <c r="BF144" i="18"/>
  <c r="T144" i="18"/>
  <c r="R144" i="18"/>
  <c r="P144" i="18"/>
  <c r="BI142" i="18"/>
  <c r="BH142" i="18"/>
  <c r="BG142" i="18"/>
  <c r="BF142" i="18"/>
  <c r="T142" i="18"/>
  <c r="R142" i="18"/>
  <c r="P142" i="18"/>
  <c r="BI140" i="18"/>
  <c r="BH140" i="18"/>
  <c r="BG140" i="18"/>
  <c r="BF140" i="18"/>
  <c r="T140" i="18"/>
  <c r="R140" i="18"/>
  <c r="P140" i="18"/>
  <c r="BI138" i="18"/>
  <c r="BH138" i="18"/>
  <c r="BG138" i="18"/>
  <c r="BF138" i="18"/>
  <c r="T138" i="18"/>
  <c r="R138" i="18"/>
  <c r="P138" i="18"/>
  <c r="BI136" i="18"/>
  <c r="BH136" i="18"/>
  <c r="BG136" i="18"/>
  <c r="BF136" i="18"/>
  <c r="T136" i="18"/>
  <c r="R136" i="18"/>
  <c r="P136" i="18"/>
  <c r="BI134" i="18"/>
  <c r="BH134" i="18"/>
  <c r="BG134" i="18"/>
  <c r="BF134" i="18"/>
  <c r="T134" i="18"/>
  <c r="R134" i="18"/>
  <c r="P134" i="18"/>
  <c r="BI132" i="18"/>
  <c r="BH132" i="18"/>
  <c r="BG132" i="18"/>
  <c r="BF132" i="18"/>
  <c r="T132" i="18"/>
  <c r="R132" i="18"/>
  <c r="P132" i="18"/>
  <c r="BI130" i="18"/>
  <c r="BH130" i="18"/>
  <c r="BG130" i="18"/>
  <c r="BF130" i="18"/>
  <c r="T130" i="18"/>
  <c r="R130" i="18"/>
  <c r="P130" i="18"/>
  <c r="BI128" i="18"/>
  <c r="BH128" i="18"/>
  <c r="BG128" i="18"/>
  <c r="BF128" i="18"/>
  <c r="T128" i="18"/>
  <c r="R128" i="18"/>
  <c r="P128" i="18"/>
  <c r="BI126" i="18"/>
  <c r="BH126" i="18"/>
  <c r="BG126" i="18"/>
  <c r="BF126" i="18"/>
  <c r="T126" i="18"/>
  <c r="R126" i="18"/>
  <c r="P126" i="18"/>
  <c r="BI123" i="18"/>
  <c r="BH123" i="18"/>
  <c r="BG123" i="18"/>
  <c r="BF123" i="18"/>
  <c r="T123" i="18"/>
  <c r="R123" i="18"/>
  <c r="P123" i="18"/>
  <c r="J117" i="18"/>
  <c r="J116" i="18"/>
  <c r="F116" i="18"/>
  <c r="F114" i="18"/>
  <c r="E112" i="18"/>
  <c r="J92" i="18"/>
  <c r="J91" i="18"/>
  <c r="F91" i="18"/>
  <c r="F89" i="18"/>
  <c r="E87" i="18"/>
  <c r="J18" i="18"/>
  <c r="E18" i="18"/>
  <c r="F117" i="18" s="1"/>
  <c r="J17" i="18"/>
  <c r="J12" i="18"/>
  <c r="J114" i="18"/>
  <c r="E7" i="18"/>
  <c r="E110" i="18" s="1"/>
  <c r="J37" i="17"/>
  <c r="J36" i="17"/>
  <c r="AY110" i="1"/>
  <c r="J35" i="17"/>
  <c r="AX110" i="1" s="1"/>
  <c r="BI154" i="17"/>
  <c r="BH154" i="17"/>
  <c r="BG154" i="17"/>
  <c r="BF154" i="17"/>
  <c r="T154" i="17"/>
  <c r="T153" i="17"/>
  <c r="T152" i="17" s="1"/>
  <c r="R154" i="17"/>
  <c r="R153" i="17"/>
  <c r="R152" i="17"/>
  <c r="P154" i="17"/>
  <c r="P153" i="17" s="1"/>
  <c r="P152" i="17" s="1"/>
  <c r="BI149" i="17"/>
  <c r="BH149" i="17"/>
  <c r="BG149" i="17"/>
  <c r="BF149" i="17"/>
  <c r="T149" i="17"/>
  <c r="R149" i="17"/>
  <c r="P149" i="17"/>
  <c r="BI146" i="17"/>
  <c r="BH146" i="17"/>
  <c r="BG146" i="17"/>
  <c r="BF146" i="17"/>
  <c r="T146" i="17"/>
  <c r="R146" i="17"/>
  <c r="P146" i="17"/>
  <c r="BI144" i="17"/>
  <c r="BH144" i="17"/>
  <c r="BG144" i="17"/>
  <c r="BF144" i="17"/>
  <c r="T144" i="17"/>
  <c r="R144" i="17"/>
  <c r="P144" i="17"/>
  <c r="BI142" i="17"/>
  <c r="BH142" i="17"/>
  <c r="BG142" i="17"/>
  <c r="BF142" i="17"/>
  <c r="T142" i="17"/>
  <c r="R142" i="17"/>
  <c r="P142" i="17"/>
  <c r="BI140" i="17"/>
  <c r="BH140" i="17"/>
  <c r="BG140" i="17"/>
  <c r="BF140" i="17"/>
  <c r="T140" i="17"/>
  <c r="R140" i="17"/>
  <c r="P140" i="17"/>
  <c r="BI138" i="17"/>
  <c r="BH138" i="17"/>
  <c r="BG138" i="17"/>
  <c r="BF138" i="17"/>
  <c r="T138" i="17"/>
  <c r="R138" i="17"/>
  <c r="P138" i="17"/>
  <c r="BI136" i="17"/>
  <c r="BH136" i="17"/>
  <c r="BG136" i="17"/>
  <c r="BF136" i="17"/>
  <c r="T136" i="17"/>
  <c r="R136" i="17"/>
  <c r="P136" i="17"/>
  <c r="BI134" i="17"/>
  <c r="BH134" i="17"/>
  <c r="BG134" i="17"/>
  <c r="BF134" i="17"/>
  <c r="T134" i="17"/>
  <c r="R134" i="17"/>
  <c r="P134" i="17"/>
  <c r="BI132" i="17"/>
  <c r="BH132" i="17"/>
  <c r="BG132" i="17"/>
  <c r="BF132" i="17"/>
  <c r="T132" i="17"/>
  <c r="R132" i="17"/>
  <c r="P132" i="17"/>
  <c r="BI130" i="17"/>
  <c r="BH130" i="17"/>
  <c r="BG130" i="17"/>
  <c r="BF130" i="17"/>
  <c r="T130" i="17"/>
  <c r="R130" i="17"/>
  <c r="P130" i="17"/>
  <c r="BI128" i="17"/>
  <c r="BH128" i="17"/>
  <c r="BG128" i="17"/>
  <c r="BF128" i="17"/>
  <c r="T128" i="17"/>
  <c r="R128" i="17"/>
  <c r="P128" i="17"/>
  <c r="BI126" i="17"/>
  <c r="BH126" i="17"/>
  <c r="BG126" i="17"/>
  <c r="BF126" i="17"/>
  <c r="T126" i="17"/>
  <c r="R126" i="17"/>
  <c r="P126" i="17"/>
  <c r="BI123" i="17"/>
  <c r="BH123" i="17"/>
  <c r="BG123" i="17"/>
  <c r="BF123" i="17"/>
  <c r="T123" i="17"/>
  <c r="R123" i="17"/>
  <c r="P123" i="17"/>
  <c r="J117" i="17"/>
  <c r="J116" i="17"/>
  <c r="F116" i="17"/>
  <c r="F114" i="17"/>
  <c r="E112" i="17"/>
  <c r="J92" i="17"/>
  <c r="J91" i="17"/>
  <c r="F91" i="17"/>
  <c r="F89" i="17"/>
  <c r="E87" i="17"/>
  <c r="J18" i="17"/>
  <c r="E18" i="17"/>
  <c r="F117" i="17"/>
  <c r="J17" i="17"/>
  <c r="J12" i="17"/>
  <c r="J114" i="17" s="1"/>
  <c r="E7" i="17"/>
  <c r="E85" i="17" s="1"/>
  <c r="J37" i="16"/>
  <c r="J36" i="16"/>
  <c r="AY109" i="1"/>
  <c r="J35" i="16"/>
  <c r="AX109" i="1" s="1"/>
  <c r="BI154" i="16"/>
  <c r="BH154" i="16"/>
  <c r="BG154" i="16"/>
  <c r="BF154" i="16"/>
  <c r="T154" i="16"/>
  <c r="T153" i="16"/>
  <c r="T152" i="16" s="1"/>
  <c r="R154" i="16"/>
  <c r="R153" i="16" s="1"/>
  <c r="R152" i="16" s="1"/>
  <c r="P154" i="16"/>
  <c r="P153" i="16" s="1"/>
  <c r="P152" i="16" s="1"/>
  <c r="BI149" i="16"/>
  <c r="BH149" i="16"/>
  <c r="BG149" i="16"/>
  <c r="BF149" i="16"/>
  <c r="T149" i="16"/>
  <c r="R149" i="16"/>
  <c r="P149" i="16"/>
  <c r="BI146" i="16"/>
  <c r="BH146" i="16"/>
  <c r="BG146" i="16"/>
  <c r="BF146" i="16"/>
  <c r="T146" i="16"/>
  <c r="R146" i="16"/>
  <c r="P146" i="16"/>
  <c r="BI144" i="16"/>
  <c r="BH144" i="16"/>
  <c r="BG144" i="16"/>
  <c r="BF144" i="16"/>
  <c r="T144" i="16"/>
  <c r="R144" i="16"/>
  <c r="P144" i="16"/>
  <c r="BI142" i="16"/>
  <c r="BH142" i="16"/>
  <c r="BG142" i="16"/>
  <c r="BF142" i="16"/>
  <c r="T142" i="16"/>
  <c r="R142" i="16"/>
  <c r="P142" i="16"/>
  <c r="BI140" i="16"/>
  <c r="BH140" i="16"/>
  <c r="BG140" i="16"/>
  <c r="BF140" i="16"/>
  <c r="T140" i="16"/>
  <c r="R140" i="16"/>
  <c r="P140" i="16"/>
  <c r="BI138" i="16"/>
  <c r="BH138" i="16"/>
  <c r="BG138" i="16"/>
  <c r="BF138" i="16"/>
  <c r="T138" i="16"/>
  <c r="R138" i="16"/>
  <c r="P138" i="16"/>
  <c r="BI136" i="16"/>
  <c r="BH136" i="16"/>
  <c r="BG136" i="16"/>
  <c r="BF136" i="16"/>
  <c r="T136" i="16"/>
  <c r="R136" i="16"/>
  <c r="P136" i="16"/>
  <c r="BI134" i="16"/>
  <c r="BH134" i="16"/>
  <c r="BG134" i="16"/>
  <c r="BF134" i="16"/>
  <c r="T134" i="16"/>
  <c r="R134" i="16"/>
  <c r="P134" i="16"/>
  <c r="BI132" i="16"/>
  <c r="BH132" i="16"/>
  <c r="BG132" i="16"/>
  <c r="BF132" i="16"/>
  <c r="T132" i="16"/>
  <c r="R132" i="16"/>
  <c r="P132" i="16"/>
  <c r="BI130" i="16"/>
  <c r="BH130" i="16"/>
  <c r="BG130" i="16"/>
  <c r="BF130" i="16"/>
  <c r="T130" i="16"/>
  <c r="R130" i="16"/>
  <c r="P130" i="16"/>
  <c r="BI128" i="16"/>
  <c r="BH128" i="16"/>
  <c r="BG128" i="16"/>
  <c r="BF128" i="16"/>
  <c r="T128" i="16"/>
  <c r="R128" i="16"/>
  <c r="P128" i="16"/>
  <c r="BI126" i="16"/>
  <c r="BH126" i="16"/>
  <c r="BG126" i="16"/>
  <c r="BF126" i="16"/>
  <c r="T126" i="16"/>
  <c r="R126" i="16"/>
  <c r="P126" i="16"/>
  <c r="BI123" i="16"/>
  <c r="BH123" i="16"/>
  <c r="BG123" i="16"/>
  <c r="BF123" i="16"/>
  <c r="T123" i="16"/>
  <c r="R123" i="16"/>
  <c r="P123" i="16"/>
  <c r="J117" i="16"/>
  <c r="J116" i="16"/>
  <c r="F116" i="16"/>
  <c r="F114" i="16"/>
  <c r="E112" i="16"/>
  <c r="J92" i="16"/>
  <c r="J91" i="16"/>
  <c r="F91" i="16"/>
  <c r="F89" i="16"/>
  <c r="E87" i="16"/>
  <c r="J18" i="16"/>
  <c r="E18" i="16"/>
  <c r="F117" i="16" s="1"/>
  <c r="J17" i="16"/>
  <c r="J12" i="16"/>
  <c r="J114" i="16" s="1"/>
  <c r="E7" i="16"/>
  <c r="E110" i="16"/>
  <c r="J37" i="15"/>
  <c r="J36" i="15"/>
  <c r="AY108" i="1" s="1"/>
  <c r="J35" i="15"/>
  <c r="AX108" i="1" s="1"/>
  <c r="BI154" i="15"/>
  <c r="BH154" i="15"/>
  <c r="BG154" i="15"/>
  <c r="BF154" i="15"/>
  <c r="T154" i="15"/>
  <c r="T153" i="15" s="1"/>
  <c r="T152" i="15" s="1"/>
  <c r="R154" i="15"/>
  <c r="R153" i="15" s="1"/>
  <c r="R152" i="15" s="1"/>
  <c r="P154" i="15"/>
  <c r="P153" i="15" s="1"/>
  <c r="P152" i="15" s="1"/>
  <c r="BI149" i="15"/>
  <c r="BH149" i="15"/>
  <c r="BG149" i="15"/>
  <c r="BF149" i="15"/>
  <c r="T149" i="15"/>
  <c r="R149" i="15"/>
  <c r="P149" i="15"/>
  <c r="BI146" i="15"/>
  <c r="BH146" i="15"/>
  <c r="BG146" i="15"/>
  <c r="BF146" i="15"/>
  <c r="T146" i="15"/>
  <c r="R146" i="15"/>
  <c r="P146" i="15"/>
  <c r="BI144" i="15"/>
  <c r="BH144" i="15"/>
  <c r="BG144" i="15"/>
  <c r="BF144" i="15"/>
  <c r="T144" i="15"/>
  <c r="R144" i="15"/>
  <c r="P144" i="15"/>
  <c r="BI142" i="15"/>
  <c r="BH142" i="15"/>
  <c r="BG142" i="15"/>
  <c r="BF142" i="15"/>
  <c r="T142" i="15"/>
  <c r="R142" i="15"/>
  <c r="P142" i="15"/>
  <c r="BI140" i="15"/>
  <c r="BH140" i="15"/>
  <c r="BG140" i="15"/>
  <c r="BF140" i="15"/>
  <c r="T140" i="15"/>
  <c r="R140" i="15"/>
  <c r="P140" i="15"/>
  <c r="BI138" i="15"/>
  <c r="BH138" i="15"/>
  <c r="BG138" i="15"/>
  <c r="BF138" i="15"/>
  <c r="T138" i="15"/>
  <c r="R138" i="15"/>
  <c r="P138" i="15"/>
  <c r="BI136" i="15"/>
  <c r="BH136" i="15"/>
  <c r="BG136" i="15"/>
  <c r="BF136" i="15"/>
  <c r="T136" i="15"/>
  <c r="R136" i="15"/>
  <c r="P136" i="15"/>
  <c r="BI134" i="15"/>
  <c r="BH134" i="15"/>
  <c r="BG134" i="15"/>
  <c r="BF134" i="15"/>
  <c r="T134" i="15"/>
  <c r="R134" i="15"/>
  <c r="P134" i="15"/>
  <c r="BI132" i="15"/>
  <c r="BH132" i="15"/>
  <c r="BG132" i="15"/>
  <c r="BF132" i="15"/>
  <c r="T132" i="15"/>
  <c r="R132" i="15"/>
  <c r="P132" i="15"/>
  <c r="BI130" i="15"/>
  <c r="BH130" i="15"/>
  <c r="BG130" i="15"/>
  <c r="BF130" i="15"/>
  <c r="T130" i="15"/>
  <c r="R130" i="15"/>
  <c r="P130" i="15"/>
  <c r="BI128" i="15"/>
  <c r="BH128" i="15"/>
  <c r="BG128" i="15"/>
  <c r="BF128" i="15"/>
  <c r="T128" i="15"/>
  <c r="R128" i="15"/>
  <c r="P128" i="15"/>
  <c r="BI126" i="15"/>
  <c r="BH126" i="15"/>
  <c r="BG126" i="15"/>
  <c r="BF126" i="15"/>
  <c r="T126" i="15"/>
  <c r="R126" i="15"/>
  <c r="P126" i="15"/>
  <c r="BI123" i="15"/>
  <c r="BH123" i="15"/>
  <c r="BG123" i="15"/>
  <c r="BF123" i="15"/>
  <c r="T123" i="15"/>
  <c r="R123" i="15"/>
  <c r="P123" i="15"/>
  <c r="J117" i="15"/>
  <c r="J116" i="15"/>
  <c r="F116" i="15"/>
  <c r="F114" i="15"/>
  <c r="E112" i="15"/>
  <c r="J92" i="15"/>
  <c r="J91" i="15"/>
  <c r="F91" i="15"/>
  <c r="F89" i="15"/>
  <c r="E87" i="15"/>
  <c r="J18" i="15"/>
  <c r="E18" i="15"/>
  <c r="F92" i="15" s="1"/>
  <c r="J17" i="15"/>
  <c r="J12" i="15"/>
  <c r="J114" i="15" s="1"/>
  <c r="E7" i="15"/>
  <c r="E110" i="15" s="1"/>
  <c r="J37" i="14"/>
  <c r="J36" i="14"/>
  <c r="AY107" i="1" s="1"/>
  <c r="J35" i="14"/>
  <c r="AX107" i="1"/>
  <c r="BI154" i="14"/>
  <c r="BH154" i="14"/>
  <c r="BG154" i="14"/>
  <c r="BF154" i="14"/>
  <c r="T154" i="14"/>
  <c r="T153" i="14" s="1"/>
  <c r="T152" i="14" s="1"/>
  <c r="R154" i="14"/>
  <c r="R153" i="14" s="1"/>
  <c r="R152" i="14" s="1"/>
  <c r="P154" i="14"/>
  <c r="P153" i="14"/>
  <c r="P152" i="14" s="1"/>
  <c r="BI149" i="14"/>
  <c r="BH149" i="14"/>
  <c r="BG149" i="14"/>
  <c r="BF149" i="14"/>
  <c r="T149" i="14"/>
  <c r="R149" i="14"/>
  <c r="P149" i="14"/>
  <c r="BI146" i="14"/>
  <c r="BH146" i="14"/>
  <c r="BG146" i="14"/>
  <c r="BF146" i="14"/>
  <c r="T146" i="14"/>
  <c r="R146" i="14"/>
  <c r="P146" i="14"/>
  <c r="BI144" i="14"/>
  <c r="BH144" i="14"/>
  <c r="BG144" i="14"/>
  <c r="BF144" i="14"/>
  <c r="T144" i="14"/>
  <c r="R144" i="14"/>
  <c r="P144" i="14"/>
  <c r="BI142" i="14"/>
  <c r="BH142" i="14"/>
  <c r="BG142" i="14"/>
  <c r="BF142" i="14"/>
  <c r="T142" i="14"/>
  <c r="R142" i="14"/>
  <c r="P142" i="14"/>
  <c r="BI140" i="14"/>
  <c r="BH140" i="14"/>
  <c r="BG140" i="14"/>
  <c r="BF140" i="14"/>
  <c r="T140" i="14"/>
  <c r="R140" i="14"/>
  <c r="P140" i="14"/>
  <c r="BI138" i="14"/>
  <c r="BH138" i="14"/>
  <c r="BG138" i="14"/>
  <c r="BF138" i="14"/>
  <c r="T138" i="14"/>
  <c r="R138" i="14"/>
  <c r="P138" i="14"/>
  <c r="BI136" i="14"/>
  <c r="BH136" i="14"/>
  <c r="BG136" i="14"/>
  <c r="BF136" i="14"/>
  <c r="T136" i="14"/>
  <c r="R136" i="14"/>
  <c r="P136" i="14"/>
  <c r="BI134" i="14"/>
  <c r="BH134" i="14"/>
  <c r="BG134" i="14"/>
  <c r="BF134" i="14"/>
  <c r="T134" i="14"/>
  <c r="R134" i="14"/>
  <c r="P134" i="14"/>
  <c r="BI132" i="14"/>
  <c r="BH132" i="14"/>
  <c r="BG132" i="14"/>
  <c r="BF132" i="14"/>
  <c r="T132" i="14"/>
  <c r="R132" i="14"/>
  <c r="P132" i="14"/>
  <c r="BI130" i="14"/>
  <c r="BH130" i="14"/>
  <c r="BG130" i="14"/>
  <c r="BF130" i="14"/>
  <c r="T130" i="14"/>
  <c r="R130" i="14"/>
  <c r="P130" i="14"/>
  <c r="BI128" i="14"/>
  <c r="BH128" i="14"/>
  <c r="BG128" i="14"/>
  <c r="BF128" i="14"/>
  <c r="T128" i="14"/>
  <c r="R128" i="14"/>
  <c r="P128" i="14"/>
  <c r="BI126" i="14"/>
  <c r="BH126" i="14"/>
  <c r="BG126" i="14"/>
  <c r="BF126" i="14"/>
  <c r="T126" i="14"/>
  <c r="R126" i="14"/>
  <c r="P126" i="14"/>
  <c r="BI123" i="14"/>
  <c r="BH123" i="14"/>
  <c r="BG123" i="14"/>
  <c r="BF123" i="14"/>
  <c r="T123" i="14"/>
  <c r="R123" i="14"/>
  <c r="P123" i="14"/>
  <c r="J117" i="14"/>
  <c r="J116" i="14"/>
  <c r="F116" i="14"/>
  <c r="F114" i="14"/>
  <c r="E112" i="14"/>
  <c r="J92" i="14"/>
  <c r="J91" i="14"/>
  <c r="F91" i="14"/>
  <c r="F89" i="14"/>
  <c r="E87" i="14"/>
  <c r="J18" i="14"/>
  <c r="E18" i="14"/>
  <c r="F117" i="14" s="1"/>
  <c r="J17" i="14"/>
  <c r="J12" i="14"/>
  <c r="J114" i="14" s="1"/>
  <c r="E7" i="14"/>
  <c r="E85" i="14" s="1"/>
  <c r="J37" i="13"/>
  <c r="J36" i="13"/>
  <c r="AY106" i="1" s="1"/>
  <c r="J35" i="13"/>
  <c r="AX106" i="1" s="1"/>
  <c r="BI153" i="13"/>
  <c r="BH153" i="13"/>
  <c r="BG153" i="13"/>
  <c r="BF153" i="13"/>
  <c r="T153" i="13"/>
  <c r="T152" i="13" s="1"/>
  <c r="T151" i="13" s="1"/>
  <c r="R153" i="13"/>
  <c r="R152" i="13"/>
  <c r="R151" i="13" s="1"/>
  <c r="P153" i="13"/>
  <c r="P152" i="13" s="1"/>
  <c r="P151" i="13" s="1"/>
  <c r="BI149" i="13"/>
  <c r="BH149" i="13"/>
  <c r="BG149" i="13"/>
  <c r="BF149" i="13"/>
  <c r="T149" i="13"/>
  <c r="R149" i="13"/>
  <c r="P149" i="13"/>
  <c r="BI146" i="13"/>
  <c r="BH146" i="13"/>
  <c r="BG146" i="13"/>
  <c r="BF146" i="13"/>
  <c r="T146" i="13"/>
  <c r="R146" i="13"/>
  <c r="P146" i="13"/>
  <c r="BI144" i="13"/>
  <c r="BH144" i="13"/>
  <c r="BG144" i="13"/>
  <c r="BF144" i="13"/>
  <c r="T144" i="13"/>
  <c r="R144" i="13"/>
  <c r="P144" i="13"/>
  <c r="BI142" i="13"/>
  <c r="BH142" i="13"/>
  <c r="BG142" i="13"/>
  <c r="BF142" i="13"/>
  <c r="T142" i="13"/>
  <c r="R142" i="13"/>
  <c r="P142" i="13"/>
  <c r="BI140" i="13"/>
  <c r="BH140" i="13"/>
  <c r="BG140" i="13"/>
  <c r="BF140" i="13"/>
  <c r="T140" i="13"/>
  <c r="R140" i="13"/>
  <c r="P140" i="13"/>
  <c r="BI138" i="13"/>
  <c r="BH138" i="13"/>
  <c r="BG138" i="13"/>
  <c r="BF138" i="13"/>
  <c r="T138" i="13"/>
  <c r="R138" i="13"/>
  <c r="P138" i="13"/>
  <c r="BI136" i="13"/>
  <c r="BH136" i="13"/>
  <c r="BG136" i="13"/>
  <c r="BF136" i="13"/>
  <c r="T136" i="13"/>
  <c r="R136" i="13"/>
  <c r="P136" i="13"/>
  <c r="BI134" i="13"/>
  <c r="BH134" i="13"/>
  <c r="BG134" i="13"/>
  <c r="BF134" i="13"/>
  <c r="T134" i="13"/>
  <c r="R134" i="13"/>
  <c r="P134" i="13"/>
  <c r="BI132" i="13"/>
  <c r="BH132" i="13"/>
  <c r="BG132" i="13"/>
  <c r="BF132" i="13"/>
  <c r="T132" i="13"/>
  <c r="R132" i="13"/>
  <c r="P132" i="13"/>
  <c r="BI130" i="13"/>
  <c r="BH130" i="13"/>
  <c r="BG130" i="13"/>
  <c r="BF130" i="13"/>
  <c r="T130" i="13"/>
  <c r="R130" i="13"/>
  <c r="P130" i="13"/>
  <c r="BI128" i="13"/>
  <c r="BH128" i="13"/>
  <c r="BG128" i="13"/>
  <c r="BF128" i="13"/>
  <c r="T128" i="13"/>
  <c r="R128" i="13"/>
  <c r="P128" i="13"/>
  <c r="BI126" i="13"/>
  <c r="BH126" i="13"/>
  <c r="BG126" i="13"/>
  <c r="BF126" i="13"/>
  <c r="T126" i="13"/>
  <c r="R126" i="13"/>
  <c r="P126" i="13"/>
  <c r="BI123" i="13"/>
  <c r="BH123" i="13"/>
  <c r="BG123" i="13"/>
  <c r="BF123" i="13"/>
  <c r="T123" i="13"/>
  <c r="R123" i="13"/>
  <c r="P123" i="13"/>
  <c r="J117" i="13"/>
  <c r="J116" i="13"/>
  <c r="F116" i="13"/>
  <c r="F114" i="13"/>
  <c r="E112" i="13"/>
  <c r="J92" i="13"/>
  <c r="J91" i="13"/>
  <c r="F91" i="13"/>
  <c r="F89" i="13"/>
  <c r="E87" i="13"/>
  <c r="J18" i="13"/>
  <c r="E18" i="13"/>
  <c r="F117" i="13"/>
  <c r="J17" i="13"/>
  <c r="J12" i="13"/>
  <c r="J114" i="13" s="1"/>
  <c r="E7" i="13"/>
  <c r="E85" i="13" s="1"/>
  <c r="J37" i="12"/>
  <c r="J36" i="12"/>
  <c r="AY105" i="1"/>
  <c r="J35" i="12"/>
  <c r="AX105" i="1" s="1"/>
  <c r="BI153" i="12"/>
  <c r="BH153" i="12"/>
  <c r="BG153" i="12"/>
  <c r="BF153" i="12"/>
  <c r="T153" i="12"/>
  <c r="T152" i="12"/>
  <c r="T151" i="12" s="1"/>
  <c r="R153" i="12"/>
  <c r="R152" i="12" s="1"/>
  <c r="R151" i="12" s="1"/>
  <c r="P153" i="12"/>
  <c r="P152" i="12" s="1"/>
  <c r="P151" i="12" s="1"/>
  <c r="BI149" i="12"/>
  <c r="BH149" i="12"/>
  <c r="BG149" i="12"/>
  <c r="BF149" i="12"/>
  <c r="T149" i="12"/>
  <c r="R149" i="12"/>
  <c r="P149" i="12"/>
  <c r="BI146" i="12"/>
  <c r="BH146" i="12"/>
  <c r="BG146" i="12"/>
  <c r="BF146" i="12"/>
  <c r="T146" i="12"/>
  <c r="R146" i="12"/>
  <c r="P146" i="12"/>
  <c r="BI144" i="12"/>
  <c r="BH144" i="12"/>
  <c r="BG144" i="12"/>
  <c r="BF144" i="12"/>
  <c r="T144" i="12"/>
  <c r="R144" i="12"/>
  <c r="P144" i="12"/>
  <c r="BI142" i="12"/>
  <c r="BH142" i="12"/>
  <c r="BG142" i="12"/>
  <c r="BF142" i="12"/>
  <c r="T142" i="12"/>
  <c r="R142" i="12"/>
  <c r="P142" i="12"/>
  <c r="BI140" i="12"/>
  <c r="BH140" i="12"/>
  <c r="BG140" i="12"/>
  <c r="BF140" i="12"/>
  <c r="T140" i="12"/>
  <c r="R140" i="12"/>
  <c r="P140" i="12"/>
  <c r="BI138" i="12"/>
  <c r="BH138" i="12"/>
  <c r="BG138" i="12"/>
  <c r="BF138" i="12"/>
  <c r="T138" i="12"/>
  <c r="R138" i="12"/>
  <c r="P138" i="12"/>
  <c r="BI136" i="12"/>
  <c r="BH136" i="12"/>
  <c r="BG136" i="12"/>
  <c r="BF136" i="12"/>
  <c r="T136" i="12"/>
  <c r="R136" i="12"/>
  <c r="P136" i="12"/>
  <c r="BI134" i="12"/>
  <c r="BH134" i="12"/>
  <c r="BG134" i="12"/>
  <c r="BF134" i="12"/>
  <c r="T134" i="12"/>
  <c r="R134" i="12"/>
  <c r="P134" i="12"/>
  <c r="BI132" i="12"/>
  <c r="BH132" i="12"/>
  <c r="BG132" i="12"/>
  <c r="BF132" i="12"/>
  <c r="T132" i="12"/>
  <c r="R132" i="12"/>
  <c r="P132" i="12"/>
  <c r="BI130" i="12"/>
  <c r="BH130" i="12"/>
  <c r="BG130" i="12"/>
  <c r="BF130" i="12"/>
  <c r="T130" i="12"/>
  <c r="R130" i="12"/>
  <c r="P130" i="12"/>
  <c r="BI128" i="12"/>
  <c r="BH128" i="12"/>
  <c r="BG128" i="12"/>
  <c r="BF128" i="12"/>
  <c r="T128" i="12"/>
  <c r="R128" i="12"/>
  <c r="P128" i="12"/>
  <c r="BI126" i="12"/>
  <c r="BH126" i="12"/>
  <c r="BG126" i="12"/>
  <c r="BF126" i="12"/>
  <c r="T126" i="12"/>
  <c r="R126" i="12"/>
  <c r="P126" i="12"/>
  <c r="BI123" i="12"/>
  <c r="BH123" i="12"/>
  <c r="BG123" i="12"/>
  <c r="BF123" i="12"/>
  <c r="T123" i="12"/>
  <c r="R123" i="12"/>
  <c r="P123" i="12"/>
  <c r="J117" i="12"/>
  <c r="J116" i="12"/>
  <c r="F116" i="12"/>
  <c r="F114" i="12"/>
  <c r="E112" i="12"/>
  <c r="J92" i="12"/>
  <c r="J91" i="12"/>
  <c r="F91" i="12"/>
  <c r="F89" i="12"/>
  <c r="E87" i="12"/>
  <c r="J18" i="12"/>
  <c r="E18" i="12"/>
  <c r="F117" i="12" s="1"/>
  <c r="J17" i="12"/>
  <c r="J12" i="12"/>
  <c r="J114" i="12" s="1"/>
  <c r="E7" i="12"/>
  <c r="E110" i="12"/>
  <c r="J37" i="11"/>
  <c r="J36" i="11"/>
  <c r="AY104" i="1" s="1"/>
  <c r="J35" i="11"/>
  <c r="AX104" i="1" s="1"/>
  <c r="BI153" i="11"/>
  <c r="BH153" i="11"/>
  <c r="BG153" i="11"/>
  <c r="BF153" i="11"/>
  <c r="T153" i="11"/>
  <c r="T152" i="11" s="1"/>
  <c r="T151" i="11" s="1"/>
  <c r="R153" i="11"/>
  <c r="R152" i="11" s="1"/>
  <c r="R151" i="11" s="1"/>
  <c r="P153" i="11"/>
  <c r="P152" i="11" s="1"/>
  <c r="P151" i="11" s="1"/>
  <c r="BI149" i="11"/>
  <c r="BH149" i="11"/>
  <c r="BG149" i="11"/>
  <c r="BF149" i="11"/>
  <c r="T149" i="11"/>
  <c r="R149" i="11"/>
  <c r="P149" i="11"/>
  <c r="BI146" i="11"/>
  <c r="BH146" i="11"/>
  <c r="BG146" i="11"/>
  <c r="BF146" i="11"/>
  <c r="T146" i="11"/>
  <c r="R146" i="11"/>
  <c r="P146" i="11"/>
  <c r="BI144" i="11"/>
  <c r="BH144" i="11"/>
  <c r="BG144" i="11"/>
  <c r="BF144" i="11"/>
  <c r="T144" i="11"/>
  <c r="R144" i="11"/>
  <c r="P144" i="11"/>
  <c r="BI142" i="11"/>
  <c r="BH142" i="11"/>
  <c r="BG142" i="11"/>
  <c r="BF142" i="11"/>
  <c r="T142" i="11"/>
  <c r="R142" i="11"/>
  <c r="P142" i="11"/>
  <c r="BI140" i="11"/>
  <c r="BH140" i="11"/>
  <c r="BG140" i="11"/>
  <c r="BF140" i="11"/>
  <c r="T140" i="11"/>
  <c r="R140" i="11"/>
  <c r="P140" i="11"/>
  <c r="BI138" i="11"/>
  <c r="BH138" i="11"/>
  <c r="BG138" i="11"/>
  <c r="BF138" i="11"/>
  <c r="T138" i="11"/>
  <c r="R138" i="11"/>
  <c r="P138" i="11"/>
  <c r="BI136" i="11"/>
  <c r="BH136" i="11"/>
  <c r="BG136" i="11"/>
  <c r="BF136" i="11"/>
  <c r="T136" i="11"/>
  <c r="R136" i="11"/>
  <c r="P136" i="11"/>
  <c r="BI134" i="11"/>
  <c r="BH134" i="11"/>
  <c r="BG134" i="11"/>
  <c r="BF134" i="11"/>
  <c r="T134" i="11"/>
  <c r="R134" i="11"/>
  <c r="P134" i="11"/>
  <c r="BI132" i="11"/>
  <c r="BH132" i="11"/>
  <c r="BG132" i="11"/>
  <c r="BF132" i="11"/>
  <c r="T132" i="11"/>
  <c r="R132" i="11"/>
  <c r="P132" i="11"/>
  <c r="BI130" i="11"/>
  <c r="BH130" i="11"/>
  <c r="BG130" i="11"/>
  <c r="BF130" i="11"/>
  <c r="T130" i="11"/>
  <c r="R130" i="11"/>
  <c r="P130" i="11"/>
  <c r="BI128" i="11"/>
  <c r="BH128" i="11"/>
  <c r="BG128" i="11"/>
  <c r="BF128" i="11"/>
  <c r="T128" i="11"/>
  <c r="R128" i="11"/>
  <c r="P128" i="11"/>
  <c r="BI126" i="11"/>
  <c r="BH126" i="11"/>
  <c r="BG126" i="11"/>
  <c r="BF126" i="11"/>
  <c r="T126" i="11"/>
  <c r="R126" i="11"/>
  <c r="P126" i="11"/>
  <c r="BI123" i="11"/>
  <c r="BH123" i="11"/>
  <c r="BG123" i="11"/>
  <c r="BF123" i="11"/>
  <c r="T123" i="11"/>
  <c r="R123" i="11"/>
  <c r="P123" i="11"/>
  <c r="J117" i="11"/>
  <c r="J116" i="11"/>
  <c r="F116" i="11"/>
  <c r="F114" i="11"/>
  <c r="E112" i="11"/>
  <c r="J92" i="11"/>
  <c r="J91" i="11"/>
  <c r="F91" i="11"/>
  <c r="F89" i="11"/>
  <c r="E87" i="11"/>
  <c r="J18" i="11"/>
  <c r="E18" i="11"/>
  <c r="F117" i="11" s="1"/>
  <c r="J17" i="11"/>
  <c r="J12" i="11"/>
  <c r="J114" i="11" s="1"/>
  <c r="E7" i="11"/>
  <c r="E110" i="11" s="1"/>
  <c r="J37" i="10"/>
  <c r="J36" i="10"/>
  <c r="AY103" i="1"/>
  <c r="J35" i="10"/>
  <c r="AX103" i="1"/>
  <c r="BI153" i="10"/>
  <c r="BH153" i="10"/>
  <c r="BG153" i="10"/>
  <c r="BF153" i="10"/>
  <c r="T153" i="10"/>
  <c r="T152" i="10"/>
  <c r="T151" i="10" s="1"/>
  <c r="R153" i="10"/>
  <c r="R152" i="10" s="1"/>
  <c r="R151" i="10" s="1"/>
  <c r="P153" i="10"/>
  <c r="P152" i="10"/>
  <c r="P151" i="10" s="1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4" i="10"/>
  <c r="BH144" i="10"/>
  <c r="BG144" i="10"/>
  <c r="BF144" i="10"/>
  <c r="T144" i="10"/>
  <c r="R144" i="10"/>
  <c r="P144" i="10"/>
  <c r="BI142" i="10"/>
  <c r="BH142" i="10"/>
  <c r="BG142" i="10"/>
  <c r="BF142" i="10"/>
  <c r="T142" i="10"/>
  <c r="R142" i="10"/>
  <c r="P142" i="10"/>
  <c r="BI140" i="10"/>
  <c r="BH140" i="10"/>
  <c r="BG140" i="10"/>
  <c r="BF140" i="10"/>
  <c r="T140" i="10"/>
  <c r="R140" i="10"/>
  <c r="P140" i="10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2" i="10"/>
  <c r="BH132" i="10"/>
  <c r="BG132" i="10"/>
  <c r="BF132" i="10"/>
  <c r="T132" i="10"/>
  <c r="R132" i="10"/>
  <c r="P132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BI123" i="10"/>
  <c r="BH123" i="10"/>
  <c r="BG123" i="10"/>
  <c r="BF123" i="10"/>
  <c r="T123" i="10"/>
  <c r="R123" i="10"/>
  <c r="P123" i="10"/>
  <c r="J117" i="10"/>
  <c r="J116" i="10"/>
  <c r="F116" i="10"/>
  <c r="F114" i="10"/>
  <c r="E112" i="10"/>
  <c r="J92" i="10"/>
  <c r="J91" i="10"/>
  <c r="F91" i="10"/>
  <c r="F89" i="10"/>
  <c r="E87" i="10"/>
  <c r="J18" i="10"/>
  <c r="E18" i="10"/>
  <c r="F117" i="10" s="1"/>
  <c r="J17" i="10"/>
  <c r="J12" i="10"/>
  <c r="J114" i="10"/>
  <c r="E7" i="10"/>
  <c r="E110" i="10"/>
  <c r="J37" i="9"/>
  <c r="J36" i="9"/>
  <c r="AY102" i="1" s="1"/>
  <c r="J35" i="9"/>
  <c r="AX102" i="1" s="1"/>
  <c r="BI151" i="9"/>
  <c r="BH151" i="9"/>
  <c r="BG151" i="9"/>
  <c r="BF151" i="9"/>
  <c r="T151" i="9"/>
  <c r="T150" i="9"/>
  <c r="T149" i="9"/>
  <c r="R151" i="9"/>
  <c r="R150" i="9"/>
  <c r="R149" i="9"/>
  <c r="P151" i="9"/>
  <c r="P150" i="9" s="1"/>
  <c r="P149" i="9" s="1"/>
  <c r="BI146" i="9"/>
  <c r="BH146" i="9"/>
  <c r="BG146" i="9"/>
  <c r="BF146" i="9"/>
  <c r="T146" i="9"/>
  <c r="R146" i="9"/>
  <c r="P146" i="9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2" i="9"/>
  <c r="BH132" i="9"/>
  <c r="BG132" i="9"/>
  <c r="BF132" i="9"/>
  <c r="T132" i="9"/>
  <c r="R132" i="9"/>
  <c r="P132" i="9"/>
  <c r="BI130" i="9"/>
  <c r="BH130" i="9"/>
  <c r="BG130" i="9"/>
  <c r="BF130" i="9"/>
  <c r="T130" i="9"/>
  <c r="R130" i="9"/>
  <c r="P130" i="9"/>
  <c r="BI128" i="9"/>
  <c r="BH128" i="9"/>
  <c r="BG128" i="9"/>
  <c r="BF128" i="9"/>
  <c r="T128" i="9"/>
  <c r="R128" i="9"/>
  <c r="P128" i="9"/>
  <c r="BI126" i="9"/>
  <c r="BH126" i="9"/>
  <c r="BG126" i="9"/>
  <c r="BF126" i="9"/>
  <c r="T126" i="9"/>
  <c r="R126" i="9"/>
  <c r="P126" i="9"/>
  <c r="BI123" i="9"/>
  <c r="BH123" i="9"/>
  <c r="BG123" i="9"/>
  <c r="BF123" i="9"/>
  <c r="T123" i="9"/>
  <c r="R123" i="9"/>
  <c r="P123" i="9"/>
  <c r="J117" i="9"/>
  <c r="J116" i="9"/>
  <c r="F116" i="9"/>
  <c r="F114" i="9"/>
  <c r="E112" i="9"/>
  <c r="J92" i="9"/>
  <c r="J91" i="9"/>
  <c r="F91" i="9"/>
  <c r="F89" i="9"/>
  <c r="E87" i="9"/>
  <c r="J18" i="9"/>
  <c r="E18" i="9"/>
  <c r="F117" i="9"/>
  <c r="J17" i="9"/>
  <c r="J12" i="9"/>
  <c r="J89" i="9"/>
  <c r="E7" i="9"/>
  <c r="E110" i="9" s="1"/>
  <c r="J37" i="8"/>
  <c r="J36" i="8"/>
  <c r="AY101" i="1"/>
  <c r="J35" i="8"/>
  <c r="AX101" i="1" s="1"/>
  <c r="BI151" i="8"/>
  <c r="BH151" i="8"/>
  <c r="BG151" i="8"/>
  <c r="BF151" i="8"/>
  <c r="T151" i="8"/>
  <c r="T150" i="8"/>
  <c r="T149" i="8" s="1"/>
  <c r="R151" i="8"/>
  <c r="R150" i="8"/>
  <c r="R149" i="8"/>
  <c r="P151" i="8"/>
  <c r="P150" i="8" s="1"/>
  <c r="P149" i="8" s="1"/>
  <c r="BI146" i="8"/>
  <c r="BH146" i="8"/>
  <c r="BG146" i="8"/>
  <c r="BF146" i="8"/>
  <c r="T146" i="8"/>
  <c r="R146" i="8"/>
  <c r="P146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3" i="8"/>
  <c r="BH123" i="8"/>
  <c r="BG123" i="8"/>
  <c r="BF123" i="8"/>
  <c r="T123" i="8"/>
  <c r="R123" i="8"/>
  <c r="P123" i="8"/>
  <c r="J117" i="8"/>
  <c r="J116" i="8"/>
  <c r="F116" i="8"/>
  <c r="F114" i="8"/>
  <c r="E112" i="8"/>
  <c r="J92" i="8"/>
  <c r="J91" i="8"/>
  <c r="F91" i="8"/>
  <c r="F89" i="8"/>
  <c r="E87" i="8"/>
  <c r="J18" i="8"/>
  <c r="E18" i="8"/>
  <c r="F117" i="8"/>
  <c r="J17" i="8"/>
  <c r="J12" i="8"/>
  <c r="J89" i="8"/>
  <c r="E7" i="8"/>
  <c r="E110" i="8" s="1"/>
  <c r="J37" i="7"/>
  <c r="J36" i="7"/>
  <c r="AY100" i="1"/>
  <c r="J35" i="7"/>
  <c r="AX100" i="1" s="1"/>
  <c r="BI151" i="7"/>
  <c r="BH151" i="7"/>
  <c r="BG151" i="7"/>
  <c r="BF151" i="7"/>
  <c r="T151" i="7"/>
  <c r="T150" i="7"/>
  <c r="T149" i="7" s="1"/>
  <c r="R151" i="7"/>
  <c r="R150" i="7"/>
  <c r="R149" i="7"/>
  <c r="P151" i="7"/>
  <c r="P150" i="7" s="1"/>
  <c r="P149" i="7" s="1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BI123" i="7"/>
  <c r="BH123" i="7"/>
  <c r="BG123" i="7"/>
  <c r="BF123" i="7"/>
  <c r="T123" i="7"/>
  <c r="R123" i="7"/>
  <c r="P123" i="7"/>
  <c r="J117" i="7"/>
  <c r="J116" i="7"/>
  <c r="F116" i="7"/>
  <c r="F114" i="7"/>
  <c r="E112" i="7"/>
  <c r="J92" i="7"/>
  <c r="J91" i="7"/>
  <c r="F91" i="7"/>
  <c r="F89" i="7"/>
  <c r="E87" i="7"/>
  <c r="J18" i="7"/>
  <c r="E18" i="7"/>
  <c r="F92" i="7"/>
  <c r="J17" i="7"/>
  <c r="J12" i="7"/>
  <c r="J114" i="7"/>
  <c r="E7" i="7"/>
  <c r="E110" i="7" s="1"/>
  <c r="J37" i="6"/>
  <c r="J36" i="6"/>
  <c r="AY99" i="1"/>
  <c r="J35" i="6"/>
  <c r="AX99" i="1" s="1"/>
  <c r="BI151" i="6"/>
  <c r="BH151" i="6"/>
  <c r="BG151" i="6"/>
  <c r="BF151" i="6"/>
  <c r="T151" i="6"/>
  <c r="T150" i="6"/>
  <c r="T149" i="6" s="1"/>
  <c r="R151" i="6"/>
  <c r="R150" i="6"/>
  <c r="R149" i="6"/>
  <c r="P151" i="6"/>
  <c r="P150" i="6" s="1"/>
  <c r="P149" i="6" s="1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3" i="6"/>
  <c r="BH123" i="6"/>
  <c r="BG123" i="6"/>
  <c r="BF123" i="6"/>
  <c r="T123" i="6"/>
  <c r="R123" i="6"/>
  <c r="P123" i="6"/>
  <c r="J117" i="6"/>
  <c r="J116" i="6"/>
  <c r="F116" i="6"/>
  <c r="F114" i="6"/>
  <c r="E112" i="6"/>
  <c r="J92" i="6"/>
  <c r="J91" i="6"/>
  <c r="F91" i="6"/>
  <c r="F89" i="6"/>
  <c r="E87" i="6"/>
  <c r="J18" i="6"/>
  <c r="E18" i="6"/>
  <c r="F92" i="6"/>
  <c r="J17" i="6"/>
  <c r="J12" i="6"/>
  <c r="J89" i="6" s="1"/>
  <c r="E7" i="6"/>
  <c r="E110" i="6" s="1"/>
  <c r="J37" i="5"/>
  <c r="J36" i="5"/>
  <c r="AY98" i="1"/>
  <c r="J35" i="5"/>
  <c r="AX98" i="1" s="1"/>
  <c r="BI151" i="5"/>
  <c r="BH151" i="5"/>
  <c r="BG151" i="5"/>
  <c r="BF151" i="5"/>
  <c r="T151" i="5"/>
  <c r="T150" i="5"/>
  <c r="T149" i="5" s="1"/>
  <c r="R151" i="5"/>
  <c r="R150" i="5"/>
  <c r="R149" i="5"/>
  <c r="P151" i="5"/>
  <c r="P150" i="5" s="1"/>
  <c r="P149" i="5" s="1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J117" i="5"/>
  <c r="J116" i="5"/>
  <c r="F116" i="5"/>
  <c r="F114" i="5"/>
  <c r="E112" i="5"/>
  <c r="J92" i="5"/>
  <c r="J91" i="5"/>
  <c r="F91" i="5"/>
  <c r="F89" i="5"/>
  <c r="E87" i="5"/>
  <c r="J18" i="5"/>
  <c r="E18" i="5"/>
  <c r="F117" i="5"/>
  <c r="J17" i="5"/>
  <c r="J12" i="5"/>
  <c r="J114" i="5"/>
  <c r="E7" i="5"/>
  <c r="E110" i="5" s="1"/>
  <c r="J37" i="4"/>
  <c r="J36" i="4"/>
  <c r="AY97" i="1"/>
  <c r="J35" i="4"/>
  <c r="AX97" i="1" s="1"/>
  <c r="BI151" i="4"/>
  <c r="BH151" i="4"/>
  <c r="BG151" i="4"/>
  <c r="BF151" i="4"/>
  <c r="T151" i="4"/>
  <c r="T150" i="4"/>
  <c r="T149" i="4" s="1"/>
  <c r="R151" i="4"/>
  <c r="R150" i="4"/>
  <c r="R149" i="4"/>
  <c r="P151" i="4"/>
  <c r="P150" i="4" s="1"/>
  <c r="P149" i="4" s="1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/>
  <c r="J17" i="4"/>
  <c r="J12" i="4"/>
  <c r="J89" i="4"/>
  <c r="E7" i="4"/>
  <c r="E110" i="4" s="1"/>
  <c r="J37" i="3"/>
  <c r="J36" i="3"/>
  <c r="AY96" i="1"/>
  <c r="J35" i="3"/>
  <c r="AX96" i="1" s="1"/>
  <c r="BI151" i="3"/>
  <c r="BH151" i="3"/>
  <c r="BG151" i="3"/>
  <c r="BF151" i="3"/>
  <c r="T151" i="3"/>
  <c r="T150" i="3"/>
  <c r="T149" i="3" s="1"/>
  <c r="R151" i="3"/>
  <c r="R150" i="3"/>
  <c r="R149" i="3"/>
  <c r="P151" i="3"/>
  <c r="P150" i="3" s="1"/>
  <c r="P149" i="3" s="1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92" i="3"/>
  <c r="J17" i="3"/>
  <c r="J12" i="3"/>
  <c r="J114" i="3"/>
  <c r="E7" i="3"/>
  <c r="E110" i="3" s="1"/>
  <c r="J37" i="2"/>
  <c r="J36" i="2"/>
  <c r="AY95" i="1"/>
  <c r="J35" i="2"/>
  <c r="AX95" i="1" s="1"/>
  <c r="BI151" i="2"/>
  <c r="BH151" i="2"/>
  <c r="BG151" i="2"/>
  <c r="BF151" i="2"/>
  <c r="T151" i="2"/>
  <c r="T150" i="2"/>
  <c r="T149" i="2" s="1"/>
  <c r="R151" i="2"/>
  <c r="R150" i="2"/>
  <c r="R149" i="2"/>
  <c r="P151" i="2"/>
  <c r="P150" i="2" s="1"/>
  <c r="P149" i="2" s="1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J117" i="2"/>
  <c r="J116" i="2"/>
  <c r="F116" i="2"/>
  <c r="F114" i="2"/>
  <c r="E112" i="2"/>
  <c r="J92" i="2"/>
  <c r="J91" i="2"/>
  <c r="F91" i="2"/>
  <c r="F89" i="2"/>
  <c r="E87" i="2"/>
  <c r="J18" i="2"/>
  <c r="E18" i="2"/>
  <c r="F92" i="2"/>
  <c r="J17" i="2"/>
  <c r="J12" i="2"/>
  <c r="J114" i="2" s="1"/>
  <c r="E7" i="2"/>
  <c r="E110" i="2" s="1"/>
  <c r="CK128" i="1"/>
  <c r="CJ128" i="1"/>
  <c r="CI128" i="1"/>
  <c r="CH128" i="1"/>
  <c r="CG128" i="1"/>
  <c r="CF128" i="1"/>
  <c r="BZ128" i="1"/>
  <c r="CE128" i="1"/>
  <c r="CK127" i="1"/>
  <c r="CJ127" i="1"/>
  <c r="CI127" i="1"/>
  <c r="CH127" i="1"/>
  <c r="CG127" i="1"/>
  <c r="CF127" i="1"/>
  <c r="BZ127" i="1"/>
  <c r="CE127" i="1"/>
  <c r="CK126" i="1"/>
  <c r="CJ126" i="1"/>
  <c r="CI126" i="1"/>
  <c r="CH126" i="1"/>
  <c r="CG126" i="1"/>
  <c r="CF126" i="1"/>
  <c r="BZ126" i="1"/>
  <c r="CE126" i="1"/>
  <c r="CK125" i="1"/>
  <c r="CJ125" i="1"/>
  <c r="CI125" i="1"/>
  <c r="CH125" i="1"/>
  <c r="CG125" i="1"/>
  <c r="CF125" i="1"/>
  <c r="BZ125" i="1"/>
  <c r="CE125" i="1"/>
  <c r="L90" i="1"/>
  <c r="AM90" i="1"/>
  <c r="AM89" i="1"/>
  <c r="L89" i="1"/>
  <c r="AM87" i="1"/>
  <c r="L87" i="1"/>
  <c r="L85" i="1"/>
  <c r="L84" i="1"/>
  <c r="J139" i="28"/>
  <c r="J135" i="28"/>
  <c r="J133" i="28"/>
  <c r="J131" i="28"/>
  <c r="J129" i="28"/>
  <c r="J127" i="28"/>
  <c r="BK139" i="27"/>
  <c r="BK135" i="27"/>
  <c r="BK133" i="27"/>
  <c r="J131" i="27"/>
  <c r="J129" i="27"/>
  <c r="J127" i="27"/>
  <c r="J139" i="26"/>
  <c r="J135" i="26"/>
  <c r="J133" i="26"/>
  <c r="J131" i="26"/>
  <c r="BK129" i="26"/>
  <c r="J127" i="26"/>
  <c r="J139" i="25"/>
  <c r="BK135" i="25"/>
  <c r="J133" i="25"/>
  <c r="BK131" i="25"/>
  <c r="J129" i="25"/>
  <c r="J127" i="25"/>
  <c r="BK139" i="24"/>
  <c r="BK135" i="24"/>
  <c r="BK133" i="24"/>
  <c r="BK129" i="24"/>
  <c r="BK127" i="24"/>
  <c r="BK139" i="23"/>
  <c r="BK135" i="23"/>
  <c r="J133" i="23"/>
  <c r="J131" i="23"/>
  <c r="J129" i="23"/>
  <c r="BK127" i="23"/>
  <c r="J139" i="22"/>
  <c r="BK135" i="22"/>
  <c r="J133" i="22"/>
  <c r="BK131" i="22"/>
  <c r="BK129" i="22"/>
  <c r="BK127" i="22"/>
  <c r="J147" i="21"/>
  <c r="BK142" i="21"/>
  <c r="BK140" i="21"/>
  <c r="J138" i="21"/>
  <c r="BK136" i="21"/>
  <c r="J134" i="21"/>
  <c r="BK132" i="21"/>
  <c r="J130" i="21"/>
  <c r="BK128" i="21"/>
  <c r="J128" i="21"/>
  <c r="BK126" i="21"/>
  <c r="J123" i="21"/>
  <c r="J147" i="20"/>
  <c r="BK140" i="20"/>
  <c r="J140" i="20"/>
  <c r="J138" i="20"/>
  <c r="BK134" i="20"/>
  <c r="BK132" i="20"/>
  <c r="J132" i="20"/>
  <c r="J130" i="20"/>
  <c r="J128" i="20"/>
  <c r="J126" i="20"/>
  <c r="BK123" i="20"/>
  <c r="J154" i="19"/>
  <c r="BK149" i="19"/>
  <c r="J149" i="19"/>
  <c r="J144" i="19"/>
  <c r="BK142" i="19"/>
  <c r="BK138" i="19"/>
  <c r="BK136" i="19"/>
  <c r="J134" i="19"/>
  <c r="J132" i="19"/>
  <c r="BK130" i="19"/>
  <c r="J128" i="19"/>
  <c r="BK126" i="19"/>
  <c r="J123" i="19"/>
  <c r="BK154" i="18"/>
  <c r="BK149" i="18"/>
  <c r="J144" i="18"/>
  <c r="BK142" i="18"/>
  <c r="BK138" i="18"/>
  <c r="BK136" i="18"/>
  <c r="J134" i="18"/>
  <c r="BK132" i="18"/>
  <c r="J132" i="18"/>
  <c r="J130" i="18"/>
  <c r="J128" i="18"/>
  <c r="BK126" i="18"/>
  <c r="BK123" i="18"/>
  <c r="BK154" i="17"/>
  <c r="J149" i="17"/>
  <c r="BK146" i="17"/>
  <c r="BK144" i="17"/>
  <c r="BK142" i="17"/>
  <c r="J142" i="17"/>
  <c r="J140" i="17"/>
  <c r="BK138" i="17"/>
  <c r="BK134" i="17"/>
  <c r="BK132" i="17"/>
  <c r="BK128" i="17"/>
  <c r="J128" i="17"/>
  <c r="BK126" i="17"/>
  <c r="BK123" i="17"/>
  <c r="BK154" i="16"/>
  <c r="J149" i="16"/>
  <c r="J146" i="16"/>
  <c r="J144" i="16"/>
  <c r="J142" i="16"/>
  <c r="J140" i="16"/>
  <c r="J138" i="16"/>
  <c r="BK136" i="16"/>
  <c r="J134" i="16"/>
  <c r="J132" i="16"/>
  <c r="BK130" i="16"/>
  <c r="BK126" i="16"/>
  <c r="J123" i="16"/>
  <c r="BK154" i="15"/>
  <c r="BK149" i="15"/>
  <c r="J146" i="15"/>
  <c r="BK144" i="15"/>
  <c r="BK142" i="15"/>
  <c r="J140" i="15"/>
  <c r="BK138" i="15"/>
  <c r="J134" i="15"/>
  <c r="J132" i="15"/>
  <c r="J130" i="15"/>
  <c r="BK128" i="15"/>
  <c r="J128" i="15"/>
  <c r="BK126" i="15"/>
  <c r="J123" i="15"/>
  <c r="BK154" i="14"/>
  <c r="BK149" i="14"/>
  <c r="BK144" i="14"/>
  <c r="BK142" i="14"/>
  <c r="J136" i="14"/>
  <c r="J132" i="14"/>
  <c r="BK130" i="14"/>
  <c r="J130" i="14"/>
  <c r="J128" i="14"/>
  <c r="J126" i="14"/>
  <c r="BK123" i="14"/>
  <c r="J123" i="14"/>
  <c r="BK153" i="13"/>
  <c r="BK149" i="13"/>
  <c r="J149" i="13"/>
  <c r="BK146" i="13"/>
  <c r="J144" i="13"/>
  <c r="BK142" i="13"/>
  <c r="J142" i="13"/>
  <c r="J140" i="13"/>
  <c r="J138" i="13"/>
  <c r="BK136" i="13"/>
  <c r="BK132" i="13"/>
  <c r="J130" i="13"/>
  <c r="J128" i="13"/>
  <c r="J126" i="13"/>
  <c r="J123" i="13"/>
  <c r="BK153" i="12"/>
  <c r="J149" i="12"/>
  <c r="BK146" i="12"/>
  <c r="J146" i="12"/>
  <c r="J144" i="12"/>
  <c r="BK142" i="12"/>
  <c r="J140" i="12"/>
  <c r="BK138" i="12"/>
  <c r="BK136" i="12"/>
  <c r="BK134" i="12"/>
  <c r="J132" i="12"/>
  <c r="J130" i="12"/>
  <c r="J126" i="12"/>
  <c r="BK123" i="12"/>
  <c r="J153" i="11"/>
  <c r="J149" i="11"/>
  <c r="BK146" i="11"/>
  <c r="BK144" i="11"/>
  <c r="J142" i="11"/>
  <c r="J140" i="11"/>
  <c r="BK138" i="11"/>
  <c r="BK134" i="11"/>
  <c r="J132" i="11"/>
  <c r="J130" i="11"/>
  <c r="J128" i="11"/>
  <c r="J126" i="11"/>
  <c r="BK123" i="11"/>
  <c r="J123" i="11"/>
  <c r="BK153" i="10"/>
  <c r="J147" i="10"/>
  <c r="BK144" i="10"/>
  <c r="BK142" i="10"/>
  <c r="J140" i="10"/>
  <c r="J138" i="10"/>
  <c r="BK136" i="10"/>
  <c r="BK134" i="10"/>
  <c r="J134" i="10"/>
  <c r="BK132" i="10"/>
  <c r="J132" i="10"/>
  <c r="BK130" i="10"/>
  <c r="J130" i="10"/>
  <c r="BK128" i="10"/>
  <c r="J128" i="10"/>
  <c r="BK126" i="10"/>
  <c r="J126" i="10"/>
  <c r="BK123" i="10"/>
  <c r="J123" i="10"/>
  <c r="BK151" i="9"/>
  <c r="BK146" i="9"/>
  <c r="J144" i="9"/>
  <c r="J142" i="9"/>
  <c r="BK140" i="9"/>
  <c r="J138" i="9"/>
  <c r="J136" i="9"/>
  <c r="BK134" i="9"/>
  <c r="J132" i="9"/>
  <c r="J130" i="9"/>
  <c r="BK128" i="9"/>
  <c r="J126" i="9"/>
  <c r="J123" i="9"/>
  <c r="BK151" i="8"/>
  <c r="J146" i="8"/>
  <c r="BK144" i="8"/>
  <c r="J142" i="8"/>
  <c r="BK140" i="8"/>
  <c r="J138" i="8"/>
  <c r="J136" i="8"/>
  <c r="J134" i="8"/>
  <c r="BK132" i="8"/>
  <c r="J130" i="8"/>
  <c r="J128" i="8"/>
  <c r="J126" i="8"/>
  <c r="BK123" i="8"/>
  <c r="BK151" i="7"/>
  <c r="BK146" i="7"/>
  <c r="J144" i="7"/>
  <c r="J142" i="7"/>
  <c r="J140" i="7"/>
  <c r="J138" i="7"/>
  <c r="J136" i="7"/>
  <c r="J134" i="7"/>
  <c r="BK132" i="7"/>
  <c r="J130" i="7"/>
  <c r="BK128" i="7"/>
  <c r="J126" i="7"/>
  <c r="J123" i="7"/>
  <c r="BK151" i="6"/>
  <c r="J146" i="6"/>
  <c r="BK144" i="6"/>
  <c r="BK142" i="6"/>
  <c r="BK140" i="6"/>
  <c r="J138" i="6"/>
  <c r="BK136" i="6"/>
  <c r="J134" i="6"/>
  <c r="BK132" i="6"/>
  <c r="J130" i="6"/>
  <c r="BK128" i="6"/>
  <c r="J126" i="6"/>
  <c r="BK123" i="6"/>
  <c r="BK151" i="5"/>
  <c r="BK146" i="5"/>
  <c r="BK144" i="5"/>
  <c r="J142" i="5"/>
  <c r="J140" i="5"/>
  <c r="BK138" i="5"/>
  <c r="J136" i="5"/>
  <c r="BK134" i="5"/>
  <c r="J132" i="5"/>
  <c r="BK130" i="5"/>
  <c r="J128" i="5"/>
  <c r="BK126" i="5"/>
  <c r="J123" i="5"/>
  <c r="J151" i="4"/>
  <c r="J146" i="4"/>
  <c r="BK144" i="4"/>
  <c r="BK142" i="4"/>
  <c r="BK140" i="4"/>
  <c r="J138" i="4"/>
  <c r="BK136" i="4"/>
  <c r="BK134" i="4"/>
  <c r="J132" i="4"/>
  <c r="J130" i="4"/>
  <c r="BK128" i="4"/>
  <c r="J126" i="4"/>
  <c r="J123" i="4"/>
  <c r="BK151" i="3"/>
  <c r="J146" i="3"/>
  <c r="BK144" i="3"/>
  <c r="J142" i="3"/>
  <c r="BK140" i="3"/>
  <c r="BK138" i="3"/>
  <c r="J136" i="3"/>
  <c r="BK134" i="3"/>
  <c r="J132" i="3"/>
  <c r="BK130" i="3"/>
  <c r="J128" i="3"/>
  <c r="BK126" i="3"/>
  <c r="J123" i="3"/>
  <c r="BK151" i="2"/>
  <c r="BK146" i="2"/>
  <c r="BK144" i="2"/>
  <c r="BK142" i="2"/>
  <c r="J140" i="2"/>
  <c r="J138" i="2"/>
  <c r="J136" i="2"/>
  <c r="BK133" i="2"/>
  <c r="J131" i="2"/>
  <c r="J129" i="2"/>
  <c r="BK127" i="2"/>
  <c r="BK125" i="2"/>
  <c r="J123" i="2"/>
  <c r="AS115" i="1"/>
  <c r="BK139" i="28"/>
  <c r="BK135" i="28"/>
  <c r="BK133" i="28"/>
  <c r="BK131" i="28"/>
  <c r="BK129" i="28"/>
  <c r="BK127" i="28"/>
  <c r="J139" i="27"/>
  <c r="J135" i="27"/>
  <c r="J133" i="27"/>
  <c r="BK131" i="27"/>
  <c r="BK129" i="27"/>
  <c r="BK127" i="27"/>
  <c r="BK139" i="26"/>
  <c r="BK135" i="26"/>
  <c r="BK133" i="26"/>
  <c r="BK131" i="26"/>
  <c r="J129" i="26"/>
  <c r="BK127" i="26"/>
  <c r="BK139" i="25"/>
  <c r="J135" i="25"/>
  <c r="BK133" i="25"/>
  <c r="J131" i="25"/>
  <c r="BK129" i="25"/>
  <c r="BK127" i="25"/>
  <c r="J139" i="24"/>
  <c r="J135" i="24"/>
  <c r="J133" i="24"/>
  <c r="BK131" i="24"/>
  <c r="J131" i="24"/>
  <c r="J129" i="24"/>
  <c r="J127" i="24"/>
  <c r="J139" i="23"/>
  <c r="J135" i="23"/>
  <c r="BK133" i="23"/>
  <c r="BK131" i="23"/>
  <c r="BK129" i="23"/>
  <c r="J127" i="23"/>
  <c r="BK139" i="22"/>
  <c r="J135" i="22"/>
  <c r="BK133" i="22"/>
  <c r="J131" i="22"/>
  <c r="J129" i="22"/>
  <c r="J127" i="22"/>
  <c r="BK147" i="21"/>
  <c r="J142" i="21"/>
  <c r="J140" i="21"/>
  <c r="BK138" i="21"/>
  <c r="J136" i="21"/>
  <c r="BK134" i="21"/>
  <c r="J132" i="21"/>
  <c r="BK130" i="21"/>
  <c r="J126" i="21"/>
  <c r="BK123" i="21"/>
  <c r="BK147" i="20"/>
  <c r="BK142" i="20"/>
  <c r="J142" i="20"/>
  <c r="BK138" i="20"/>
  <c r="BK136" i="20"/>
  <c r="J136" i="20"/>
  <c r="J134" i="20"/>
  <c r="BK130" i="20"/>
  <c r="BK128" i="20"/>
  <c r="BK126" i="20"/>
  <c r="J123" i="20"/>
  <c r="BK154" i="19"/>
  <c r="BK146" i="19"/>
  <c r="J146" i="19"/>
  <c r="BK144" i="19"/>
  <c r="J142" i="19"/>
  <c r="BK140" i="19"/>
  <c r="J140" i="19"/>
  <c r="J138" i="19"/>
  <c r="J136" i="19"/>
  <c r="BK134" i="19"/>
  <c r="BK132" i="19"/>
  <c r="J130" i="19"/>
  <c r="BK128" i="19"/>
  <c r="J126" i="19"/>
  <c r="BK123" i="19"/>
  <c r="J154" i="18"/>
  <c r="J149" i="18"/>
  <c r="BK146" i="18"/>
  <c r="J146" i="18"/>
  <c r="BK144" i="18"/>
  <c r="J142" i="18"/>
  <c r="BK140" i="18"/>
  <c r="J140" i="18"/>
  <c r="J138" i="18"/>
  <c r="J136" i="18"/>
  <c r="BK134" i="18"/>
  <c r="BK130" i="18"/>
  <c r="BK128" i="18"/>
  <c r="J126" i="18"/>
  <c r="J123" i="18"/>
  <c r="J154" i="17"/>
  <c r="BK149" i="17"/>
  <c r="J146" i="17"/>
  <c r="J144" i="17"/>
  <c r="BK140" i="17"/>
  <c r="J138" i="17"/>
  <c r="BK136" i="17"/>
  <c r="J136" i="17"/>
  <c r="J134" i="17"/>
  <c r="J132" i="17"/>
  <c r="BK130" i="17"/>
  <c r="J130" i="17"/>
  <c r="J126" i="17"/>
  <c r="J123" i="17"/>
  <c r="J154" i="16"/>
  <c r="BK149" i="16"/>
  <c r="BK146" i="16"/>
  <c r="BK144" i="16"/>
  <c r="BK142" i="16"/>
  <c r="BK140" i="16"/>
  <c r="BK138" i="16"/>
  <c r="J136" i="16"/>
  <c r="BK134" i="16"/>
  <c r="BK132" i="16"/>
  <c r="J130" i="16"/>
  <c r="BK128" i="16"/>
  <c r="J128" i="16"/>
  <c r="J126" i="16"/>
  <c r="BK123" i="16"/>
  <c r="J154" i="15"/>
  <c r="J149" i="15"/>
  <c r="BK146" i="15"/>
  <c r="J144" i="15"/>
  <c r="J142" i="15"/>
  <c r="BK140" i="15"/>
  <c r="J138" i="15"/>
  <c r="BK136" i="15"/>
  <c r="J136" i="15"/>
  <c r="BK134" i="15"/>
  <c r="BK132" i="15"/>
  <c r="BK130" i="15"/>
  <c r="J126" i="15"/>
  <c r="BK123" i="15"/>
  <c r="J154" i="14"/>
  <c r="J149" i="14"/>
  <c r="BK146" i="14"/>
  <c r="J146" i="14"/>
  <c r="J144" i="14"/>
  <c r="J142" i="14"/>
  <c r="BK140" i="14"/>
  <c r="J140" i="14"/>
  <c r="BK138" i="14"/>
  <c r="J138" i="14"/>
  <c r="BK136" i="14"/>
  <c r="BK134" i="14"/>
  <c r="J134" i="14"/>
  <c r="BK132" i="14"/>
  <c r="BK128" i="14"/>
  <c r="BK126" i="14"/>
  <c r="J153" i="13"/>
  <c r="J146" i="13"/>
  <c r="BK144" i="13"/>
  <c r="BK140" i="13"/>
  <c r="BK138" i="13"/>
  <c r="J136" i="13"/>
  <c r="BK134" i="13"/>
  <c r="J134" i="13"/>
  <c r="J132" i="13"/>
  <c r="BK130" i="13"/>
  <c r="BK128" i="13"/>
  <c r="BK126" i="13"/>
  <c r="BK123" i="13"/>
  <c r="J153" i="12"/>
  <c r="BK149" i="12"/>
  <c r="BK144" i="12"/>
  <c r="J142" i="12"/>
  <c r="BK140" i="12"/>
  <c r="J138" i="12"/>
  <c r="J136" i="12"/>
  <c r="J134" i="12"/>
  <c r="BK132" i="12"/>
  <c r="BK130" i="12"/>
  <c r="BK128" i="12"/>
  <c r="J128" i="12"/>
  <c r="BK126" i="12"/>
  <c r="J123" i="12"/>
  <c r="BK153" i="11"/>
  <c r="BK149" i="11"/>
  <c r="J146" i="11"/>
  <c r="J144" i="11"/>
  <c r="BK142" i="11"/>
  <c r="BK140" i="11"/>
  <c r="J138" i="11"/>
  <c r="BK136" i="11"/>
  <c r="J136" i="11"/>
  <c r="J134" i="11"/>
  <c r="BK132" i="11"/>
  <c r="BK130" i="11"/>
  <c r="BK128" i="11"/>
  <c r="BK126" i="11"/>
  <c r="J153" i="10"/>
  <c r="BK149" i="10"/>
  <c r="J149" i="10"/>
  <c r="BK147" i="10"/>
  <c r="J144" i="10"/>
  <c r="J142" i="10"/>
  <c r="BK140" i="10"/>
  <c r="BK138" i="10"/>
  <c r="J136" i="10"/>
  <c r="J151" i="9"/>
  <c r="J146" i="9"/>
  <c r="BK144" i="9"/>
  <c r="BK142" i="9"/>
  <c r="J140" i="9"/>
  <c r="BK138" i="9"/>
  <c r="BK136" i="9"/>
  <c r="J134" i="9"/>
  <c r="BK132" i="9"/>
  <c r="BK130" i="9"/>
  <c r="J128" i="9"/>
  <c r="BK126" i="9"/>
  <c r="BK123" i="9"/>
  <c r="J151" i="8"/>
  <c r="BK146" i="8"/>
  <c r="J144" i="8"/>
  <c r="BK142" i="8"/>
  <c r="J140" i="8"/>
  <c r="BK138" i="8"/>
  <c r="BK136" i="8"/>
  <c r="BK134" i="8"/>
  <c r="J132" i="8"/>
  <c r="BK130" i="8"/>
  <c r="BK128" i="8"/>
  <c r="BK126" i="8"/>
  <c r="J123" i="8"/>
  <c r="J151" i="7"/>
  <c r="J146" i="7"/>
  <c r="BK144" i="7"/>
  <c r="BK142" i="7"/>
  <c r="BK140" i="7"/>
  <c r="BK138" i="7"/>
  <c r="BK136" i="7"/>
  <c r="BK134" i="7"/>
  <c r="J132" i="7"/>
  <c r="BK130" i="7"/>
  <c r="J128" i="7"/>
  <c r="BK126" i="7"/>
  <c r="BK123" i="7"/>
  <c r="J151" i="6"/>
  <c r="BK146" i="6"/>
  <c r="J144" i="6"/>
  <c r="J142" i="6"/>
  <c r="J140" i="6"/>
  <c r="BK138" i="6"/>
  <c r="J136" i="6"/>
  <c r="BK134" i="6"/>
  <c r="J132" i="6"/>
  <c r="BK130" i="6"/>
  <c r="J128" i="6"/>
  <c r="BK126" i="6"/>
  <c r="J123" i="6"/>
  <c r="J151" i="5"/>
  <c r="J146" i="5"/>
  <c r="J144" i="5"/>
  <c r="BK142" i="5"/>
  <c r="BK140" i="5"/>
  <c r="J138" i="5"/>
  <c r="BK136" i="5"/>
  <c r="J134" i="5"/>
  <c r="BK132" i="5"/>
  <c r="J130" i="5"/>
  <c r="BK128" i="5"/>
  <c r="J126" i="5"/>
  <c r="BK123" i="5"/>
  <c r="BK151" i="4"/>
  <c r="BK146" i="4"/>
  <c r="J144" i="4"/>
  <c r="J142" i="4"/>
  <c r="J140" i="4"/>
  <c r="BK138" i="4"/>
  <c r="J136" i="4"/>
  <c r="J134" i="4"/>
  <c r="BK132" i="4"/>
  <c r="BK130" i="4"/>
  <c r="J128" i="4"/>
  <c r="BK126" i="4"/>
  <c r="BK123" i="4"/>
  <c r="J151" i="3"/>
  <c r="BK146" i="3"/>
  <c r="J144" i="3"/>
  <c r="BK142" i="3"/>
  <c r="J140" i="3"/>
  <c r="J138" i="3"/>
  <c r="BK136" i="3"/>
  <c r="J134" i="3"/>
  <c r="BK132" i="3"/>
  <c r="J130" i="3"/>
  <c r="BK128" i="3"/>
  <c r="J126" i="3"/>
  <c r="BK123" i="3"/>
  <c r="J151" i="2"/>
  <c r="J146" i="2"/>
  <c r="J144" i="2"/>
  <c r="J142" i="2"/>
  <c r="BK140" i="2"/>
  <c r="BK138" i="2"/>
  <c r="BK136" i="2"/>
  <c r="J133" i="2"/>
  <c r="BK131" i="2"/>
  <c r="BK129" i="2"/>
  <c r="J127" i="2"/>
  <c r="J125" i="2"/>
  <c r="BK123" i="2"/>
  <c r="BK122" i="2" l="1"/>
  <c r="J122" i="2" s="1"/>
  <c r="J98" i="2" s="1"/>
  <c r="T122" i="2"/>
  <c r="T121" i="2"/>
  <c r="T120" i="2" s="1"/>
  <c r="BK122" i="3"/>
  <c r="J122" i="3" s="1"/>
  <c r="J98" i="3" s="1"/>
  <c r="T122" i="3"/>
  <c r="T121" i="3"/>
  <c r="T120" i="3" s="1"/>
  <c r="P122" i="4"/>
  <c r="P121" i="4" s="1"/>
  <c r="P120" i="4"/>
  <c r="AU97" i="1" s="1"/>
  <c r="T122" i="4"/>
  <c r="T121" i="4" s="1"/>
  <c r="T120" i="4"/>
  <c r="BK122" i="5"/>
  <c r="BK121" i="5"/>
  <c r="R122" i="5"/>
  <c r="R121" i="5"/>
  <c r="R120" i="5" s="1"/>
  <c r="P122" i="6"/>
  <c r="P121" i="6" s="1"/>
  <c r="P120" i="6"/>
  <c r="AU99" i="1" s="1"/>
  <c r="T122" i="6"/>
  <c r="T121" i="6" s="1"/>
  <c r="T120" i="6"/>
  <c r="BK122" i="7"/>
  <c r="J122" i="7"/>
  <c r="J98" i="7" s="1"/>
  <c r="R122" i="7"/>
  <c r="R121" i="7" s="1"/>
  <c r="R120" i="7" s="1"/>
  <c r="BK122" i="8"/>
  <c r="BK121" i="8"/>
  <c r="J121" i="8" s="1"/>
  <c r="J97" i="8" s="1"/>
  <c r="R122" i="8"/>
  <c r="R121" i="8"/>
  <c r="R120" i="8" s="1"/>
  <c r="P122" i="9"/>
  <c r="P121" i="9" s="1"/>
  <c r="P120" i="9" s="1"/>
  <c r="AU102" i="1" s="1"/>
  <c r="R122" i="9"/>
  <c r="R121" i="9" s="1"/>
  <c r="R120" i="9" s="1"/>
  <c r="P122" i="10"/>
  <c r="P121" i="10"/>
  <c r="P120" i="10" s="1"/>
  <c r="AU103" i="1"/>
  <c r="R122" i="10"/>
  <c r="R121" i="10"/>
  <c r="R120" i="10" s="1"/>
  <c r="P122" i="11"/>
  <c r="P121" i="11" s="1"/>
  <c r="P120" i="11" s="1"/>
  <c r="AU104" i="1" s="1"/>
  <c r="T122" i="11"/>
  <c r="T121" i="11" s="1"/>
  <c r="T120" i="11" s="1"/>
  <c r="BK122" i="12"/>
  <c r="BK121" i="12"/>
  <c r="J121" i="12" s="1"/>
  <c r="J97" i="12" s="1"/>
  <c r="T122" i="12"/>
  <c r="T121" i="12"/>
  <c r="T120" i="12" s="1"/>
  <c r="BK122" i="13"/>
  <c r="BK121" i="13" s="1"/>
  <c r="J121" i="13"/>
  <c r="J97" i="13" s="1"/>
  <c r="T122" i="13"/>
  <c r="T121" i="13" s="1"/>
  <c r="T120" i="13"/>
  <c r="P122" i="14"/>
  <c r="P121" i="14"/>
  <c r="P120" i="14" s="1"/>
  <c r="AU107" i="1" s="1"/>
  <c r="R122" i="14"/>
  <c r="R121" i="14"/>
  <c r="R120" i="14" s="1"/>
  <c r="BK122" i="15"/>
  <c r="BK121" i="15" s="1"/>
  <c r="J121" i="15" s="1"/>
  <c r="J97" i="15" s="1"/>
  <c r="P122" i="15"/>
  <c r="P121" i="15" s="1"/>
  <c r="P120" i="15" s="1"/>
  <c r="AU108" i="1" s="1"/>
  <c r="R122" i="15"/>
  <c r="R121" i="15" s="1"/>
  <c r="R120" i="15" s="1"/>
  <c r="P122" i="16"/>
  <c r="P121" i="16"/>
  <c r="P120" i="16" s="1"/>
  <c r="AU109" i="1" s="1"/>
  <c r="R122" i="16"/>
  <c r="R121" i="16"/>
  <c r="R120" i="16" s="1"/>
  <c r="P122" i="17"/>
  <c r="P121" i="17" s="1"/>
  <c r="P120" i="17"/>
  <c r="AU110" i="1" s="1"/>
  <c r="R122" i="17"/>
  <c r="R121" i="17" s="1"/>
  <c r="R120" i="17"/>
  <c r="BK122" i="18"/>
  <c r="BK121" i="18"/>
  <c r="T122" i="18"/>
  <c r="T121" i="18"/>
  <c r="T120" i="18" s="1"/>
  <c r="BK122" i="19"/>
  <c r="BK121" i="19" s="1"/>
  <c r="R122" i="19"/>
  <c r="R121" i="19" s="1"/>
  <c r="R120" i="19" s="1"/>
  <c r="P122" i="20"/>
  <c r="P121" i="20"/>
  <c r="P120" i="20" s="1"/>
  <c r="AU113" i="1" s="1"/>
  <c r="R122" i="20"/>
  <c r="R121" i="20"/>
  <c r="R120" i="20" s="1"/>
  <c r="P122" i="21"/>
  <c r="P121" i="21" s="1"/>
  <c r="P120" i="21"/>
  <c r="AU114" i="1" s="1"/>
  <c r="R122" i="21"/>
  <c r="R121" i="21" s="1"/>
  <c r="R120" i="21"/>
  <c r="BK126" i="22"/>
  <c r="J126" i="22"/>
  <c r="J100" i="22" s="1"/>
  <c r="R126" i="22"/>
  <c r="R125" i="22" s="1"/>
  <c r="R124" i="22" s="1"/>
  <c r="BK126" i="23"/>
  <c r="J126" i="23"/>
  <c r="J100" i="23" s="1"/>
  <c r="T126" i="23"/>
  <c r="T125" i="23" s="1"/>
  <c r="T124" i="23" s="1"/>
  <c r="BK126" i="24"/>
  <c r="J126" i="24"/>
  <c r="J100" i="24" s="1"/>
  <c r="R126" i="24"/>
  <c r="R125" i="24" s="1"/>
  <c r="R124" i="24" s="1"/>
  <c r="BK126" i="25"/>
  <c r="BK125" i="25"/>
  <c r="J125" i="25" s="1"/>
  <c r="J99" i="25" s="1"/>
  <c r="R126" i="25"/>
  <c r="R125" i="25"/>
  <c r="R124" i="25" s="1"/>
  <c r="P126" i="26"/>
  <c r="P125" i="26" s="1"/>
  <c r="P124" i="26"/>
  <c r="AU120" i="1" s="1"/>
  <c r="T126" i="26"/>
  <c r="T125" i="26" s="1"/>
  <c r="T124" i="26"/>
  <c r="BK126" i="27"/>
  <c r="BK125" i="27"/>
  <c r="J125" i="27" s="1"/>
  <c r="J99" i="27" s="1"/>
  <c r="R126" i="27"/>
  <c r="R125" i="27"/>
  <c r="R124" i="27" s="1"/>
  <c r="P122" i="2"/>
  <c r="P121" i="2" s="1"/>
  <c r="P120" i="2" s="1"/>
  <c r="AU95" i="1" s="1"/>
  <c r="R122" i="2"/>
  <c r="R121" i="2" s="1"/>
  <c r="R120" i="2" s="1"/>
  <c r="P122" i="3"/>
  <c r="P121" i="3"/>
  <c r="P120" i="3" s="1"/>
  <c r="AU96" i="1" s="1"/>
  <c r="R122" i="3"/>
  <c r="R121" i="3"/>
  <c r="R120" i="3" s="1"/>
  <c r="BK122" i="4"/>
  <c r="J122" i="4" s="1"/>
  <c r="J98" i="4" s="1"/>
  <c r="R122" i="4"/>
  <c r="R121" i="4"/>
  <c r="R120" i="4" s="1"/>
  <c r="P122" i="5"/>
  <c r="P121" i="5" s="1"/>
  <c r="P120" i="5" s="1"/>
  <c r="AU98" i="1" s="1"/>
  <c r="T122" i="5"/>
  <c r="T121" i="5" s="1"/>
  <c r="T120" i="5" s="1"/>
  <c r="BK122" i="6"/>
  <c r="J122" i="6"/>
  <c r="J98" i="6" s="1"/>
  <c r="R122" i="6"/>
  <c r="R121" i="6" s="1"/>
  <c r="R120" i="6" s="1"/>
  <c r="P122" i="7"/>
  <c r="P121" i="7"/>
  <c r="P120" i="7" s="1"/>
  <c r="AU100" i="1"/>
  <c r="T122" i="7"/>
  <c r="T121" i="7"/>
  <c r="T120" i="7" s="1"/>
  <c r="P122" i="8"/>
  <c r="P121" i="8" s="1"/>
  <c r="P120" i="8" s="1"/>
  <c r="AU101" i="1" s="1"/>
  <c r="T122" i="8"/>
  <c r="T121" i="8" s="1"/>
  <c r="T120" i="8" s="1"/>
  <c r="BK122" i="9"/>
  <c r="J122" i="9"/>
  <c r="J98" i="9" s="1"/>
  <c r="T122" i="9"/>
  <c r="T121" i="9" s="1"/>
  <c r="T120" i="9"/>
  <c r="BK122" i="10"/>
  <c r="J122" i="10"/>
  <c r="J98" i="10" s="1"/>
  <c r="T122" i="10"/>
  <c r="T121" i="10" s="1"/>
  <c r="T120" i="10" s="1"/>
  <c r="BK122" i="11"/>
  <c r="J122" i="11"/>
  <c r="J98" i="11" s="1"/>
  <c r="R122" i="11"/>
  <c r="R121" i="11" s="1"/>
  <c r="R120" i="11" s="1"/>
  <c r="P122" i="12"/>
  <c r="P121" i="12"/>
  <c r="P120" i="12" s="1"/>
  <c r="AU105" i="1"/>
  <c r="R122" i="12"/>
  <c r="R121" i="12"/>
  <c r="R120" i="12" s="1"/>
  <c r="P122" i="13"/>
  <c r="P121" i="13" s="1"/>
  <c r="P120" i="13" s="1"/>
  <c r="AU106" i="1" s="1"/>
  <c r="R122" i="13"/>
  <c r="R121" i="13" s="1"/>
  <c r="R120" i="13" s="1"/>
  <c r="BK122" i="14"/>
  <c r="J122" i="14"/>
  <c r="J98" i="14" s="1"/>
  <c r="T122" i="14"/>
  <c r="T121" i="14" s="1"/>
  <c r="T120" i="14"/>
  <c r="T122" i="15"/>
  <c r="T121" i="15"/>
  <c r="T120" i="15" s="1"/>
  <c r="BK122" i="16"/>
  <c r="J122" i="16" s="1"/>
  <c r="J98" i="16" s="1"/>
  <c r="T122" i="16"/>
  <c r="T121" i="16"/>
  <c r="T120" i="16" s="1"/>
  <c r="BK122" i="17"/>
  <c r="J122" i="17" s="1"/>
  <c r="J98" i="17" s="1"/>
  <c r="T122" i="17"/>
  <c r="T121" i="17"/>
  <c r="T120" i="17" s="1"/>
  <c r="P122" i="18"/>
  <c r="P121" i="18" s="1"/>
  <c r="P120" i="18" s="1"/>
  <c r="AU111" i="1" s="1"/>
  <c r="R122" i="18"/>
  <c r="R121" i="18" s="1"/>
  <c r="R120" i="18" s="1"/>
  <c r="P122" i="19"/>
  <c r="P121" i="19"/>
  <c r="P120" i="19" s="1"/>
  <c r="AU112" i="1" s="1"/>
  <c r="T122" i="19"/>
  <c r="T121" i="19"/>
  <c r="T120" i="19" s="1"/>
  <c r="BK122" i="20"/>
  <c r="J122" i="20" s="1"/>
  <c r="J98" i="20" s="1"/>
  <c r="T122" i="20"/>
  <c r="T121" i="20"/>
  <c r="T120" i="20" s="1"/>
  <c r="BK122" i="21"/>
  <c r="J122" i="21" s="1"/>
  <c r="J98" i="21" s="1"/>
  <c r="T122" i="21"/>
  <c r="T121" i="21"/>
  <c r="T120" i="21" s="1"/>
  <c r="P126" i="22"/>
  <c r="P125" i="22" s="1"/>
  <c r="P124" i="22"/>
  <c r="AU116" i="1" s="1"/>
  <c r="T126" i="22"/>
  <c r="T125" i="22" s="1"/>
  <c r="T124" i="22"/>
  <c r="P126" i="23"/>
  <c r="P125" i="23"/>
  <c r="P124" i="23" s="1"/>
  <c r="AU117" i="1" s="1"/>
  <c r="R126" i="23"/>
  <c r="R125" i="23"/>
  <c r="R124" i="23" s="1"/>
  <c r="P126" i="24"/>
  <c r="P125" i="24" s="1"/>
  <c r="P124" i="24" s="1"/>
  <c r="AU118" i="1" s="1"/>
  <c r="T126" i="24"/>
  <c r="T125" i="24" s="1"/>
  <c r="T124" i="24" s="1"/>
  <c r="P126" i="25"/>
  <c r="P125" i="25"/>
  <c r="P124" i="25" s="1"/>
  <c r="AU119" i="1" s="1"/>
  <c r="T126" i="25"/>
  <c r="T125" i="25"/>
  <c r="T124" i="25" s="1"/>
  <c r="BK126" i="26"/>
  <c r="J126" i="26" s="1"/>
  <c r="J100" i="26" s="1"/>
  <c r="R126" i="26"/>
  <c r="R125" i="26"/>
  <c r="R124" i="26" s="1"/>
  <c r="P126" i="27"/>
  <c r="P125" i="27" s="1"/>
  <c r="P124" i="27" s="1"/>
  <c r="AU121" i="1" s="1"/>
  <c r="T126" i="27"/>
  <c r="T125" i="27" s="1"/>
  <c r="T124" i="27" s="1"/>
  <c r="BK126" i="28"/>
  <c r="J126" i="28"/>
  <c r="J100" i="28" s="1"/>
  <c r="P126" i="28"/>
  <c r="P125" i="28" s="1"/>
  <c r="P124" i="28" s="1"/>
  <c r="AU122" i="1" s="1"/>
  <c r="R126" i="28"/>
  <c r="R125" i="28" s="1"/>
  <c r="R124" i="28" s="1"/>
  <c r="T126" i="28"/>
  <c r="T125" i="28"/>
  <c r="T124" i="28" s="1"/>
  <c r="E85" i="2"/>
  <c r="F117" i="2"/>
  <c r="BE125" i="2"/>
  <c r="BE129" i="2"/>
  <c r="BE136" i="2"/>
  <c r="BE138" i="2"/>
  <c r="BE144" i="2"/>
  <c r="E85" i="3"/>
  <c r="J89" i="3"/>
  <c r="F117" i="3"/>
  <c r="BE126" i="3"/>
  <c r="BE130" i="3"/>
  <c r="BE134" i="3"/>
  <c r="BE140" i="3"/>
  <c r="BE144" i="3"/>
  <c r="BE146" i="3"/>
  <c r="BE151" i="3"/>
  <c r="BK150" i="3"/>
  <c r="BK149" i="3"/>
  <c r="J149" i="3" s="1"/>
  <c r="J99" i="3" s="1"/>
  <c r="E85" i="4"/>
  <c r="J114" i="4"/>
  <c r="BE123" i="4"/>
  <c r="BE130" i="4"/>
  <c r="BE136" i="4"/>
  <c r="BE144" i="4"/>
  <c r="BE146" i="4"/>
  <c r="BE151" i="4"/>
  <c r="BK150" i="4"/>
  <c r="J150" i="4"/>
  <c r="J100" i="4" s="1"/>
  <c r="E85" i="5"/>
  <c r="J89" i="5"/>
  <c r="F92" i="5"/>
  <c r="BE126" i="5"/>
  <c r="BE134" i="5"/>
  <c r="BE136" i="5"/>
  <c r="BE140" i="5"/>
  <c r="BE146" i="5"/>
  <c r="BE151" i="5"/>
  <c r="BK150" i="5"/>
  <c r="BK149" i="5"/>
  <c r="J149" i="5" s="1"/>
  <c r="J99" i="5" s="1"/>
  <c r="E85" i="6"/>
  <c r="J114" i="6"/>
  <c r="F117" i="6"/>
  <c r="BE123" i="6"/>
  <c r="BE128" i="6"/>
  <c r="BE132" i="6"/>
  <c r="BE136" i="6"/>
  <c r="BE138" i="6"/>
  <c r="BK150" i="6"/>
  <c r="BK149" i="6"/>
  <c r="J149" i="6" s="1"/>
  <c r="J99" i="6"/>
  <c r="E85" i="7"/>
  <c r="F117" i="7"/>
  <c r="BE128" i="7"/>
  <c r="BE132" i="7"/>
  <c r="BE134" i="7"/>
  <c r="BE136" i="7"/>
  <c r="BE138" i="7"/>
  <c r="BE140" i="7"/>
  <c r="BE142" i="7"/>
  <c r="BE151" i="7"/>
  <c r="BK150" i="7"/>
  <c r="J150" i="7"/>
  <c r="J100" i="7" s="1"/>
  <c r="E85" i="8"/>
  <c r="F92" i="8"/>
  <c r="J114" i="8"/>
  <c r="BE123" i="8"/>
  <c r="BE126" i="8"/>
  <c r="BE128" i="8"/>
  <c r="BE134" i="8"/>
  <c r="BE136" i="8"/>
  <c r="BE140" i="8"/>
  <c r="BE146" i="8"/>
  <c r="E85" i="9"/>
  <c r="F92" i="9"/>
  <c r="J114" i="9"/>
  <c r="BE123" i="9"/>
  <c r="BE130" i="9"/>
  <c r="BE136" i="9"/>
  <c r="BE142" i="9"/>
  <c r="BE151" i="9"/>
  <c r="BK150" i="9"/>
  <c r="J150" i="9" s="1"/>
  <c r="J100" i="9" s="1"/>
  <c r="BE136" i="10"/>
  <c r="BE138" i="10"/>
  <c r="BE147" i="10"/>
  <c r="J89" i="11"/>
  <c r="BE123" i="11"/>
  <c r="BE126" i="11"/>
  <c r="BE130" i="11"/>
  <c r="BE134" i="11"/>
  <c r="BE138" i="11"/>
  <c r="BE140" i="11"/>
  <c r="BE144" i="11"/>
  <c r="BE146" i="11"/>
  <c r="BE149" i="11"/>
  <c r="BE153" i="11"/>
  <c r="E85" i="12"/>
  <c r="F92" i="12"/>
  <c r="BE123" i="12"/>
  <c r="BE126" i="12"/>
  <c r="BE136" i="12"/>
  <c r="BE142" i="12"/>
  <c r="BE146" i="12"/>
  <c r="J89" i="13"/>
  <c r="F92" i="13"/>
  <c r="E110" i="13"/>
  <c r="BE126" i="13"/>
  <c r="BE128" i="13"/>
  <c r="BE136" i="13"/>
  <c r="BE140" i="13"/>
  <c r="BE146" i="13"/>
  <c r="BE149" i="13"/>
  <c r="BE153" i="13"/>
  <c r="BK152" i="13"/>
  <c r="J152" i="13" s="1"/>
  <c r="J100" i="13"/>
  <c r="J89" i="14"/>
  <c r="F92" i="14"/>
  <c r="E110" i="14"/>
  <c r="BE128" i="14"/>
  <c r="BE132" i="14"/>
  <c r="BE134" i="14"/>
  <c r="BE136" i="14"/>
  <c r="BE138" i="14"/>
  <c r="BE140" i="14"/>
  <c r="BE142" i="14"/>
  <c r="BE149" i="14"/>
  <c r="BK153" i="14"/>
  <c r="BK152" i="14" s="1"/>
  <c r="J152" i="14" s="1"/>
  <c r="J99" i="14" s="1"/>
  <c r="J89" i="15"/>
  <c r="F117" i="15"/>
  <c r="BE128" i="15"/>
  <c r="BE132" i="15"/>
  <c r="BE138" i="15"/>
  <c r="BE144" i="15"/>
  <c r="E85" i="16"/>
  <c r="J89" i="16"/>
  <c r="BE130" i="16"/>
  <c r="BE132" i="16"/>
  <c r="BE136" i="16"/>
  <c r="BE140" i="16"/>
  <c r="BE146" i="16"/>
  <c r="BK153" i="16"/>
  <c r="J153" i="16"/>
  <c r="J100" i="16" s="1"/>
  <c r="F92" i="17"/>
  <c r="E110" i="17"/>
  <c r="BE126" i="17"/>
  <c r="BE132" i="17"/>
  <c r="BK153" i="17"/>
  <c r="J153" i="17" s="1"/>
  <c r="J100" i="17" s="1"/>
  <c r="J89" i="18"/>
  <c r="BE123" i="18"/>
  <c r="BE126" i="18"/>
  <c r="BE128" i="18"/>
  <c r="BE130" i="18"/>
  <c r="BE132" i="18"/>
  <c r="BE144" i="18"/>
  <c r="BE149" i="18"/>
  <c r="BK153" i="18"/>
  <c r="BK152" i="18"/>
  <c r="J152" i="18" s="1"/>
  <c r="J99" i="18" s="1"/>
  <c r="J89" i="19"/>
  <c r="E110" i="19"/>
  <c r="F117" i="19"/>
  <c r="BE136" i="19"/>
  <c r="BE144" i="19"/>
  <c r="BE146" i="19"/>
  <c r="BE149" i="19"/>
  <c r="J89" i="20"/>
  <c r="E110" i="20"/>
  <c r="F117" i="20"/>
  <c r="BE140" i="20"/>
  <c r="BE142" i="20"/>
  <c r="F92" i="21"/>
  <c r="E110" i="21"/>
  <c r="BE126" i="21"/>
  <c r="BE128" i="21"/>
  <c r="BE136" i="21"/>
  <c r="BE142" i="21"/>
  <c r="BE147" i="21"/>
  <c r="J91" i="22"/>
  <c r="F94" i="22"/>
  <c r="E112" i="22"/>
  <c r="BE131" i="22"/>
  <c r="BK138" i="22"/>
  <c r="J138" i="22" s="1"/>
  <c r="J102" i="22" s="1"/>
  <c r="J91" i="23"/>
  <c r="F121" i="23"/>
  <c r="BE129" i="23"/>
  <c r="BE131" i="23"/>
  <c r="BE139" i="23"/>
  <c r="BK138" i="23"/>
  <c r="BK137" i="23" s="1"/>
  <c r="J137" i="23"/>
  <c r="J101" i="23" s="1"/>
  <c r="E85" i="24"/>
  <c r="F94" i="24"/>
  <c r="J118" i="24"/>
  <c r="BE131" i="24"/>
  <c r="BE133" i="24"/>
  <c r="BE135" i="24"/>
  <c r="BE139" i="24"/>
  <c r="BK138" i="24"/>
  <c r="J138" i="24"/>
  <c r="J102" i="24" s="1"/>
  <c r="J91" i="25"/>
  <c r="BE131" i="25"/>
  <c r="BE135" i="25"/>
  <c r="BK138" i="25"/>
  <c r="J138" i="25"/>
  <c r="J102" i="25" s="1"/>
  <c r="E85" i="26"/>
  <c r="F94" i="26"/>
  <c r="J118" i="26"/>
  <c r="BE129" i="26"/>
  <c r="BE133" i="26"/>
  <c r="BK138" i="26"/>
  <c r="BK137" i="26"/>
  <c r="J137" i="26" s="1"/>
  <c r="J101" i="26" s="1"/>
  <c r="E85" i="27"/>
  <c r="J91" i="27"/>
  <c r="BE127" i="27"/>
  <c r="BE133" i="27"/>
  <c r="BE135" i="27"/>
  <c r="BE139" i="27"/>
  <c r="BK138" i="27"/>
  <c r="BK137" i="27"/>
  <c r="J137" i="27" s="1"/>
  <c r="J101" i="27"/>
  <c r="E85" i="28"/>
  <c r="J91" i="28"/>
  <c r="F94" i="28"/>
  <c r="BE129" i="28"/>
  <c r="BE131" i="28"/>
  <c r="BE133" i="28"/>
  <c r="BE135" i="28"/>
  <c r="BE139" i="28"/>
  <c r="J89" i="2"/>
  <c r="BE123" i="2"/>
  <c r="BE127" i="2"/>
  <c r="BE131" i="2"/>
  <c r="BE133" i="2"/>
  <c r="BE140" i="2"/>
  <c r="BE142" i="2"/>
  <c r="BE146" i="2"/>
  <c r="BE151" i="2"/>
  <c r="BK150" i="2"/>
  <c r="J150" i="2" s="1"/>
  <c r="J100" i="2" s="1"/>
  <c r="BE123" i="3"/>
  <c r="BE128" i="3"/>
  <c r="BE132" i="3"/>
  <c r="BE136" i="3"/>
  <c r="BE138" i="3"/>
  <c r="BE142" i="3"/>
  <c r="F92" i="4"/>
  <c r="BE126" i="4"/>
  <c r="BE128" i="4"/>
  <c r="BE132" i="4"/>
  <c r="BE134" i="4"/>
  <c r="BE138" i="4"/>
  <c r="BE140" i="4"/>
  <c r="BE142" i="4"/>
  <c r="BE123" i="5"/>
  <c r="BE128" i="5"/>
  <c r="BE130" i="5"/>
  <c r="BE132" i="5"/>
  <c r="BE138" i="5"/>
  <c r="BE142" i="5"/>
  <c r="BE144" i="5"/>
  <c r="BE126" i="6"/>
  <c r="BE130" i="6"/>
  <c r="BE134" i="6"/>
  <c r="BE140" i="6"/>
  <c r="BE142" i="6"/>
  <c r="BE144" i="6"/>
  <c r="BE146" i="6"/>
  <c r="BE151" i="6"/>
  <c r="J89" i="7"/>
  <c r="BE123" i="7"/>
  <c r="BE126" i="7"/>
  <c r="BE130" i="7"/>
  <c r="BE144" i="7"/>
  <c r="BE146" i="7"/>
  <c r="BE130" i="8"/>
  <c r="BE132" i="8"/>
  <c r="BE138" i="8"/>
  <c r="BE142" i="8"/>
  <c r="BE144" i="8"/>
  <c r="BE151" i="8"/>
  <c r="BK150" i="8"/>
  <c r="J150" i="8" s="1"/>
  <c r="J100" i="8"/>
  <c r="BE126" i="9"/>
  <c r="BE128" i="9"/>
  <c r="BE132" i="9"/>
  <c r="BE134" i="9"/>
  <c r="BE138" i="9"/>
  <c r="BE140" i="9"/>
  <c r="BE144" i="9"/>
  <c r="BE146" i="9"/>
  <c r="E85" i="10"/>
  <c r="J89" i="10"/>
  <c r="F92" i="10"/>
  <c r="BE123" i="10"/>
  <c r="BE126" i="10"/>
  <c r="BE128" i="10"/>
  <c r="BE130" i="10"/>
  <c r="BE132" i="10"/>
  <c r="BE134" i="10"/>
  <c r="BE140" i="10"/>
  <c r="BE142" i="10"/>
  <c r="BE144" i="10"/>
  <c r="BE149" i="10"/>
  <c r="BE153" i="10"/>
  <c r="BK152" i="10"/>
  <c r="J152" i="10"/>
  <c r="J100" i="10" s="1"/>
  <c r="E85" i="11"/>
  <c r="F92" i="11"/>
  <c r="BE128" i="11"/>
  <c r="BE132" i="11"/>
  <c r="BE136" i="11"/>
  <c r="BE142" i="11"/>
  <c r="BK152" i="11"/>
  <c r="J152" i="11" s="1"/>
  <c r="J100" i="11" s="1"/>
  <c r="J89" i="12"/>
  <c r="BE128" i="12"/>
  <c r="BE130" i="12"/>
  <c r="BE132" i="12"/>
  <c r="BE134" i="12"/>
  <c r="BE138" i="12"/>
  <c r="BE140" i="12"/>
  <c r="BE144" i="12"/>
  <c r="BE149" i="12"/>
  <c r="BE153" i="12"/>
  <c r="BK152" i="12"/>
  <c r="J152" i="12"/>
  <c r="J100" i="12" s="1"/>
  <c r="BE123" i="13"/>
  <c r="BE130" i="13"/>
  <c r="BE132" i="13"/>
  <c r="BE134" i="13"/>
  <c r="BE138" i="13"/>
  <c r="BE142" i="13"/>
  <c r="BE144" i="13"/>
  <c r="BE123" i="14"/>
  <c r="BE126" i="14"/>
  <c r="BE130" i="14"/>
  <c r="BE144" i="14"/>
  <c r="BE146" i="14"/>
  <c r="BE154" i="14"/>
  <c r="E85" i="15"/>
  <c r="BE123" i="15"/>
  <c r="BE126" i="15"/>
  <c r="BE130" i="15"/>
  <c r="BE134" i="15"/>
  <c r="BE136" i="15"/>
  <c r="BE140" i="15"/>
  <c r="BE142" i="15"/>
  <c r="BE146" i="15"/>
  <c r="BE149" i="15"/>
  <c r="BE154" i="15"/>
  <c r="BK153" i="15"/>
  <c r="J153" i="15" s="1"/>
  <c r="J100" i="15" s="1"/>
  <c r="F92" i="16"/>
  <c r="BE123" i="16"/>
  <c r="BE126" i="16"/>
  <c r="BE128" i="16"/>
  <c r="BE134" i="16"/>
  <c r="BE138" i="16"/>
  <c r="BE142" i="16"/>
  <c r="BE144" i="16"/>
  <c r="BE149" i="16"/>
  <c r="BE154" i="16"/>
  <c r="J89" i="17"/>
  <c r="BE123" i="17"/>
  <c r="BE128" i="17"/>
  <c r="BE130" i="17"/>
  <c r="BE134" i="17"/>
  <c r="BE136" i="17"/>
  <c r="BE138" i="17"/>
  <c r="BE140" i="17"/>
  <c r="BE142" i="17"/>
  <c r="BE144" i="17"/>
  <c r="BE146" i="17"/>
  <c r="BE149" i="17"/>
  <c r="BE154" i="17"/>
  <c r="E85" i="18"/>
  <c r="F92" i="18"/>
  <c r="BE134" i="18"/>
  <c r="BE136" i="18"/>
  <c r="BE138" i="18"/>
  <c r="BE140" i="18"/>
  <c r="BE142" i="18"/>
  <c r="BE146" i="18"/>
  <c r="BE154" i="18"/>
  <c r="BE123" i="19"/>
  <c r="BE126" i="19"/>
  <c r="BE128" i="19"/>
  <c r="BE130" i="19"/>
  <c r="BE132" i="19"/>
  <c r="BE134" i="19"/>
  <c r="BE138" i="19"/>
  <c r="BE140" i="19"/>
  <c r="BE142" i="19"/>
  <c r="BE154" i="19"/>
  <c r="BK153" i="19"/>
  <c r="J153" i="19"/>
  <c r="J100" i="19" s="1"/>
  <c r="BE123" i="20"/>
  <c r="BE126" i="20"/>
  <c r="BE128" i="20"/>
  <c r="BE130" i="20"/>
  <c r="BE132" i="20"/>
  <c r="BE134" i="20"/>
  <c r="BE136" i="20"/>
  <c r="BE138" i="20"/>
  <c r="BE147" i="20"/>
  <c r="BK146" i="20"/>
  <c r="J146" i="20"/>
  <c r="J100" i="20" s="1"/>
  <c r="J89" i="21"/>
  <c r="BE123" i="21"/>
  <c r="BE130" i="21"/>
  <c r="BE132" i="21"/>
  <c r="BE134" i="21"/>
  <c r="BE138" i="21"/>
  <c r="BE140" i="21"/>
  <c r="BK146" i="21"/>
  <c r="J146" i="21"/>
  <c r="J100" i="21" s="1"/>
  <c r="BE127" i="22"/>
  <c r="BE129" i="22"/>
  <c r="BE133" i="22"/>
  <c r="BE135" i="22"/>
  <c r="BE139" i="22"/>
  <c r="E85" i="23"/>
  <c r="BE127" i="23"/>
  <c r="BE133" i="23"/>
  <c r="BE135" i="23"/>
  <c r="BE127" i="24"/>
  <c r="BE129" i="24"/>
  <c r="E85" i="25"/>
  <c r="F94" i="25"/>
  <c r="BE127" i="25"/>
  <c r="BE129" i="25"/>
  <c r="BE133" i="25"/>
  <c r="BE139" i="25"/>
  <c r="BE127" i="26"/>
  <c r="BE131" i="26"/>
  <c r="BE135" i="26"/>
  <c r="BE139" i="26"/>
  <c r="F94" i="27"/>
  <c r="BE129" i="27"/>
  <c r="BE131" i="27"/>
  <c r="BE127" i="28"/>
  <c r="BK138" i="28"/>
  <c r="J138" i="28"/>
  <c r="J102" i="28" s="1"/>
  <c r="J34" i="2"/>
  <c r="AW95" i="1" s="1"/>
  <c r="F35" i="3"/>
  <c r="BB96" i="1"/>
  <c r="J34" i="4"/>
  <c r="AW97" i="1" s="1"/>
  <c r="F35" i="5"/>
  <c r="BB98" i="1" s="1"/>
  <c r="J34" i="6"/>
  <c r="AW99" i="1" s="1"/>
  <c r="F34" i="7"/>
  <c r="BA100" i="1"/>
  <c r="F36" i="7"/>
  <c r="BC100" i="1" s="1"/>
  <c r="J34" i="8"/>
  <c r="AW101" i="1" s="1"/>
  <c r="J34" i="9"/>
  <c r="AW102" i="1" s="1"/>
  <c r="F34" i="10"/>
  <c r="BA103" i="1"/>
  <c r="J34" i="11"/>
  <c r="AW104" i="1" s="1"/>
  <c r="F36" i="12"/>
  <c r="BC105" i="1" s="1"/>
  <c r="F35" i="13"/>
  <c r="BB106" i="1" s="1"/>
  <c r="F34" i="14"/>
  <c r="BA107" i="1"/>
  <c r="F36" i="14"/>
  <c r="BC107" i="1"/>
  <c r="F35" i="15"/>
  <c r="BB108" i="1"/>
  <c r="F37" i="15"/>
  <c r="BD108" i="1"/>
  <c r="J34" i="16"/>
  <c r="AW109" i="1"/>
  <c r="F34" i="17"/>
  <c r="BA110" i="1"/>
  <c r="F36" i="17"/>
  <c r="BC110" i="1"/>
  <c r="F35" i="18"/>
  <c r="BB111" i="1"/>
  <c r="F34" i="19"/>
  <c r="BA112" i="1"/>
  <c r="F37" i="19"/>
  <c r="BD112" i="1"/>
  <c r="F37" i="20"/>
  <c r="BD113" i="1"/>
  <c r="F37" i="21"/>
  <c r="BD114" i="1"/>
  <c r="F37" i="22"/>
  <c r="BB116" i="1"/>
  <c r="F39" i="22"/>
  <c r="BD116" i="1"/>
  <c r="F39" i="24"/>
  <c r="BD118" i="1"/>
  <c r="F37" i="25"/>
  <c r="BB119" i="1"/>
  <c r="F38" i="26"/>
  <c r="BC120" i="1"/>
  <c r="F39" i="27"/>
  <c r="BD121" i="1"/>
  <c r="F36" i="28"/>
  <c r="BA122" i="1"/>
  <c r="F39" i="28"/>
  <c r="BD122" i="1"/>
  <c r="F37" i="2"/>
  <c r="BD95" i="1"/>
  <c r="J34" i="3"/>
  <c r="AW96" i="1"/>
  <c r="F37" i="3"/>
  <c r="BD96" i="1"/>
  <c r="F35" i="4"/>
  <c r="BB97" i="1"/>
  <c r="J34" i="5"/>
  <c r="AW98" i="1"/>
  <c r="F37" i="5"/>
  <c r="BD98" i="1"/>
  <c r="F36" i="6"/>
  <c r="BC99" i="1"/>
  <c r="J34" i="7"/>
  <c r="AW100" i="1"/>
  <c r="F34" i="8"/>
  <c r="BA101" i="1"/>
  <c r="F35" i="8"/>
  <c r="BB101" i="1"/>
  <c r="F34" i="9"/>
  <c r="BA102" i="1"/>
  <c r="F37" i="9"/>
  <c r="BD102" i="1"/>
  <c r="F36" i="10"/>
  <c r="BC103" i="1"/>
  <c r="F37" i="11"/>
  <c r="BD104" i="1"/>
  <c r="F37" i="12"/>
  <c r="BD105" i="1"/>
  <c r="F37" i="13"/>
  <c r="BD106" i="1"/>
  <c r="F37" i="14"/>
  <c r="BD107" i="1"/>
  <c r="F36" i="16"/>
  <c r="BC109" i="1"/>
  <c r="F37" i="17"/>
  <c r="BD110" i="1"/>
  <c r="F37" i="18"/>
  <c r="BD111" i="1"/>
  <c r="F34" i="20"/>
  <c r="BA113" i="1"/>
  <c r="F36" i="20"/>
  <c r="BC113" i="1"/>
  <c r="F36" i="21"/>
  <c r="BC114" i="1"/>
  <c r="J36" i="22"/>
  <c r="AW116" i="1"/>
  <c r="F36" i="23"/>
  <c r="BA117" i="1"/>
  <c r="F39" i="23"/>
  <c r="BD117" i="1"/>
  <c r="J36" i="24"/>
  <c r="AW118" i="1"/>
  <c r="J36" i="25"/>
  <c r="AW119" i="1"/>
  <c r="F37" i="26"/>
  <c r="BB120" i="1"/>
  <c r="F38" i="27"/>
  <c r="BC121" i="1"/>
  <c r="F38" i="28"/>
  <c r="BC122" i="1"/>
  <c r="F36" i="2"/>
  <c r="BC95" i="1"/>
  <c r="F34" i="3"/>
  <c r="BA96" i="1"/>
  <c r="F36" i="3"/>
  <c r="BC96" i="1"/>
  <c r="F36" i="4"/>
  <c r="BC97" i="1"/>
  <c r="F34" i="5"/>
  <c r="BA98" i="1"/>
  <c r="F36" i="5"/>
  <c r="BC98" i="1"/>
  <c r="F37" i="6"/>
  <c r="BD99" i="1"/>
  <c r="F35" i="7"/>
  <c r="BB100" i="1"/>
  <c r="F37" i="8"/>
  <c r="BD101" i="1"/>
  <c r="F36" i="9"/>
  <c r="BC102" i="1"/>
  <c r="F35" i="10"/>
  <c r="BB103" i="1"/>
  <c r="F37" i="10"/>
  <c r="BD103" i="1"/>
  <c r="F36" i="11"/>
  <c r="BC104" i="1"/>
  <c r="F35" i="12"/>
  <c r="BB105" i="1"/>
  <c r="F34" i="13"/>
  <c r="BA106" i="1"/>
  <c r="F36" i="13"/>
  <c r="BC106" i="1"/>
  <c r="J34" i="14"/>
  <c r="AW107" i="1"/>
  <c r="F34" i="15"/>
  <c r="BA108" i="1"/>
  <c r="F34" i="16"/>
  <c r="BA109" i="1"/>
  <c r="F37" i="16"/>
  <c r="BD109" i="1"/>
  <c r="J34" i="17"/>
  <c r="AW110" i="1"/>
  <c r="F34" i="18"/>
  <c r="BA111" i="1"/>
  <c r="F36" i="18"/>
  <c r="BC111" i="1"/>
  <c r="F35" i="19"/>
  <c r="BB112" i="1"/>
  <c r="J34" i="20"/>
  <c r="AW113" i="1"/>
  <c r="J34" i="21"/>
  <c r="AW114" i="1"/>
  <c r="F36" i="22"/>
  <c r="BA116" i="1"/>
  <c r="J36" i="23"/>
  <c r="AW117" i="1"/>
  <c r="F38" i="23"/>
  <c r="BC117" i="1"/>
  <c r="F37" i="24"/>
  <c r="BB118" i="1"/>
  <c r="F36" i="25"/>
  <c r="BA119" i="1"/>
  <c r="F39" i="25"/>
  <c r="BD119" i="1"/>
  <c r="J36" i="26"/>
  <c r="AW120" i="1"/>
  <c r="J36" i="27"/>
  <c r="AW121" i="1"/>
  <c r="F37" i="28"/>
  <c r="BB122" i="1"/>
  <c r="F34" i="2"/>
  <c r="BA95" i="1"/>
  <c r="F35" i="2"/>
  <c r="BB95" i="1"/>
  <c r="F34" i="4"/>
  <c r="BA97" i="1"/>
  <c r="F37" i="4"/>
  <c r="BD97" i="1"/>
  <c r="F34" i="6"/>
  <c r="BA99" i="1"/>
  <c r="F35" i="6"/>
  <c r="BB99" i="1"/>
  <c r="F37" i="7"/>
  <c r="BD100" i="1"/>
  <c r="F36" i="8"/>
  <c r="BC101" i="1"/>
  <c r="F35" i="9"/>
  <c r="BB102" i="1"/>
  <c r="J34" i="10"/>
  <c r="AW103" i="1"/>
  <c r="F34" i="11"/>
  <c r="BA104" i="1"/>
  <c r="F35" i="11"/>
  <c r="BB104" i="1"/>
  <c r="F34" i="12"/>
  <c r="BA105" i="1"/>
  <c r="J34" i="12"/>
  <c r="AW105" i="1"/>
  <c r="J34" i="13"/>
  <c r="AW106" i="1"/>
  <c r="F35" i="14"/>
  <c r="BB107" i="1"/>
  <c r="J34" i="15"/>
  <c r="AW108" i="1"/>
  <c r="F36" i="15"/>
  <c r="BC108" i="1"/>
  <c r="F35" i="16"/>
  <c r="BB109" i="1"/>
  <c r="F35" i="17"/>
  <c r="BB110" i="1"/>
  <c r="J34" i="18"/>
  <c r="AW111" i="1"/>
  <c r="J34" i="19"/>
  <c r="AW112" i="1"/>
  <c r="F36" i="19"/>
  <c r="BC112" i="1"/>
  <c r="F35" i="20"/>
  <c r="BB113" i="1"/>
  <c r="F34" i="21"/>
  <c r="BA114" i="1"/>
  <c r="F35" i="21"/>
  <c r="BB114" i="1"/>
  <c r="F38" i="22"/>
  <c r="BC116" i="1"/>
  <c r="F37" i="23"/>
  <c r="BB117" i="1"/>
  <c r="F36" i="24"/>
  <c r="BA118" i="1"/>
  <c r="F38" i="24"/>
  <c r="BC118" i="1"/>
  <c r="F38" i="25"/>
  <c r="BC119" i="1"/>
  <c r="F36" i="26"/>
  <c r="BA120" i="1"/>
  <c r="F39" i="26"/>
  <c r="BD120" i="1"/>
  <c r="F36" i="27"/>
  <c r="BA121" i="1"/>
  <c r="F37" i="27"/>
  <c r="BB121" i="1"/>
  <c r="J36" i="28"/>
  <c r="AW122" i="1"/>
  <c r="AS94" i="1"/>
  <c r="BK120" i="18" l="1"/>
  <c r="J120" i="18" s="1"/>
  <c r="J30" i="18" s="1"/>
  <c r="AG111" i="1" s="1"/>
  <c r="BK120" i="5"/>
  <c r="J120" i="5" s="1"/>
  <c r="J30" i="5" s="1"/>
  <c r="AG98" i="1" s="1"/>
  <c r="BK121" i="2"/>
  <c r="J121" i="2" s="1"/>
  <c r="J97" i="2" s="1"/>
  <c r="BK121" i="3"/>
  <c r="J121" i="3"/>
  <c r="J97" i="3" s="1"/>
  <c r="J150" i="3"/>
  <c r="J100" i="3" s="1"/>
  <c r="BK121" i="4"/>
  <c r="J121" i="4" s="1"/>
  <c r="J97" i="4" s="1"/>
  <c r="BK149" i="4"/>
  <c r="J149" i="4"/>
  <c r="J99" i="4" s="1"/>
  <c r="J121" i="5"/>
  <c r="J97" i="5" s="1"/>
  <c r="J122" i="5"/>
  <c r="J98" i="5" s="1"/>
  <c r="J150" i="5"/>
  <c r="J100" i="5" s="1"/>
  <c r="BK121" i="6"/>
  <c r="J121" i="6" s="1"/>
  <c r="J97" i="6" s="1"/>
  <c r="J150" i="6"/>
  <c r="J100" i="6"/>
  <c r="BK121" i="7"/>
  <c r="J121" i="7" s="1"/>
  <c r="J97" i="7" s="1"/>
  <c r="BK149" i="7"/>
  <c r="J149" i="7"/>
  <c r="J99" i="7" s="1"/>
  <c r="J122" i="8"/>
  <c r="J98" i="8"/>
  <c r="BK149" i="8"/>
  <c r="J149" i="8" s="1"/>
  <c r="J99" i="8" s="1"/>
  <c r="BK121" i="9"/>
  <c r="BK149" i="9"/>
  <c r="J149" i="9" s="1"/>
  <c r="J99" i="9" s="1"/>
  <c r="BK151" i="10"/>
  <c r="J151" i="10"/>
  <c r="J99" i="10" s="1"/>
  <c r="BK121" i="11"/>
  <c r="J121" i="11"/>
  <c r="J97" i="11"/>
  <c r="BK151" i="11"/>
  <c r="J151" i="11"/>
  <c r="J99" i="11"/>
  <c r="J122" i="12"/>
  <c r="J98" i="12" s="1"/>
  <c r="BK151" i="12"/>
  <c r="J151" i="12"/>
  <c r="J99" i="12"/>
  <c r="J122" i="13"/>
  <c r="J98" i="13"/>
  <c r="BK151" i="13"/>
  <c r="BK120" i="13" s="1"/>
  <c r="J120" i="13" s="1"/>
  <c r="J96" i="13" s="1"/>
  <c r="J151" i="13"/>
  <c r="J99" i="13" s="1"/>
  <c r="J153" i="14"/>
  <c r="J100" i="14"/>
  <c r="J122" i="15"/>
  <c r="J98" i="15" s="1"/>
  <c r="BK152" i="15"/>
  <c r="J152" i="15"/>
  <c r="J99" i="15"/>
  <c r="BK121" i="16"/>
  <c r="J121" i="16"/>
  <c r="J97" i="16"/>
  <c r="BK152" i="16"/>
  <c r="J152" i="16" s="1"/>
  <c r="J99" i="16" s="1"/>
  <c r="BK121" i="17"/>
  <c r="J121" i="17"/>
  <c r="J97" i="17" s="1"/>
  <c r="J121" i="18"/>
  <c r="J97" i="18"/>
  <c r="J122" i="18"/>
  <c r="J98" i="18" s="1"/>
  <c r="J153" i="18"/>
  <c r="J100" i="18"/>
  <c r="J121" i="19"/>
  <c r="J97" i="19" s="1"/>
  <c r="J122" i="19"/>
  <c r="J98" i="19"/>
  <c r="BK152" i="19"/>
  <c r="J152" i="19" s="1"/>
  <c r="J99" i="19" s="1"/>
  <c r="BK121" i="21"/>
  <c r="J121" i="21"/>
  <c r="J97" i="21" s="1"/>
  <c r="BK125" i="22"/>
  <c r="J125" i="22"/>
  <c r="J99" i="22"/>
  <c r="BK137" i="22"/>
  <c r="J137" i="22"/>
  <c r="J101" i="22"/>
  <c r="BK125" i="23"/>
  <c r="J125" i="23" s="1"/>
  <c r="J99" i="23" s="1"/>
  <c r="J138" i="23"/>
  <c r="J102" i="23"/>
  <c r="BK125" i="24"/>
  <c r="J125" i="24"/>
  <c r="J99" i="24"/>
  <c r="BK137" i="24"/>
  <c r="J137" i="24" s="1"/>
  <c r="J101" i="24" s="1"/>
  <c r="J126" i="25"/>
  <c r="J100" i="25"/>
  <c r="BK137" i="25"/>
  <c r="J137" i="25"/>
  <c r="J101" i="25"/>
  <c r="J138" i="26"/>
  <c r="J102" i="26" s="1"/>
  <c r="BK124" i="27"/>
  <c r="J124" i="27"/>
  <c r="J126" i="27"/>
  <c r="J100" i="27" s="1"/>
  <c r="J138" i="27"/>
  <c r="J102" i="27"/>
  <c r="BK149" i="2"/>
  <c r="J149" i="2" s="1"/>
  <c r="J99" i="2" s="1"/>
  <c r="BK121" i="10"/>
  <c r="BK120" i="10"/>
  <c r="J120" i="10" s="1"/>
  <c r="J30" i="10" s="1"/>
  <c r="AG103" i="1" s="1"/>
  <c r="BK121" i="14"/>
  <c r="BK120" i="14"/>
  <c r="J120" i="14"/>
  <c r="J96" i="14"/>
  <c r="BK152" i="17"/>
  <c r="J152" i="17"/>
  <c r="J99" i="17"/>
  <c r="BK121" i="20"/>
  <c r="J121" i="20" s="1"/>
  <c r="J97" i="20" s="1"/>
  <c r="BK145" i="20"/>
  <c r="J145" i="20"/>
  <c r="J99" i="20" s="1"/>
  <c r="BK145" i="21"/>
  <c r="J145" i="21"/>
  <c r="J99" i="21"/>
  <c r="BK125" i="26"/>
  <c r="J125" i="26"/>
  <c r="J99" i="26"/>
  <c r="BK125" i="28"/>
  <c r="J125" i="28" s="1"/>
  <c r="J99" i="28" s="1"/>
  <c r="BK137" i="28"/>
  <c r="J137" i="28"/>
  <c r="J101" i="28" s="1"/>
  <c r="BA115" i="1"/>
  <c r="AW115" i="1"/>
  <c r="F33" i="16"/>
  <c r="AZ109" i="1" s="1"/>
  <c r="F33" i="18"/>
  <c r="AZ111" i="1"/>
  <c r="J33" i="20"/>
  <c r="AV113" i="1" s="1"/>
  <c r="AT113" i="1" s="1"/>
  <c r="J33" i="21"/>
  <c r="AV114" i="1" s="1"/>
  <c r="AT114" i="1" s="1"/>
  <c r="J35" i="23"/>
  <c r="AV117" i="1"/>
  <c r="AT117" i="1"/>
  <c r="F35" i="25"/>
  <c r="AZ119" i="1"/>
  <c r="J35" i="27"/>
  <c r="AV121" i="1"/>
  <c r="AT121" i="1" s="1"/>
  <c r="AU115" i="1"/>
  <c r="AU94" i="1"/>
  <c r="BC115" i="1"/>
  <c r="AY115" i="1" s="1"/>
  <c r="J33" i="3"/>
  <c r="AV96" i="1"/>
  <c r="AT96" i="1" s="1"/>
  <c r="J33" i="5"/>
  <c r="AV98" i="1"/>
  <c r="AT98" i="1"/>
  <c r="J33" i="7"/>
  <c r="AV100" i="1" s="1"/>
  <c r="AT100" i="1" s="1"/>
  <c r="J33" i="10"/>
  <c r="AV103" i="1" s="1"/>
  <c r="AT103" i="1" s="1"/>
  <c r="F33" i="12"/>
  <c r="AZ105" i="1"/>
  <c r="J33" i="13"/>
  <c r="AV106" i="1" s="1"/>
  <c r="AT106" i="1" s="1"/>
  <c r="J33" i="14"/>
  <c r="AV107" i="1" s="1"/>
  <c r="AT107" i="1" s="1"/>
  <c r="J33" i="15"/>
  <c r="AV108" i="1"/>
  <c r="AT108" i="1"/>
  <c r="J33" i="17"/>
  <c r="AV110" i="1"/>
  <c r="AT110" i="1"/>
  <c r="J33" i="19"/>
  <c r="AV112" i="1" s="1"/>
  <c r="AT112" i="1" s="1"/>
  <c r="J35" i="22"/>
  <c r="AV116" i="1"/>
  <c r="AT116" i="1" s="1"/>
  <c r="F35" i="24"/>
  <c r="AZ118" i="1"/>
  <c r="F35" i="26"/>
  <c r="AZ120" i="1" s="1"/>
  <c r="J35" i="28"/>
  <c r="AV122" i="1"/>
  <c r="AT122" i="1"/>
  <c r="J32" i="27"/>
  <c r="AG121" i="1"/>
  <c r="AN121" i="1" s="1"/>
  <c r="BD115" i="1"/>
  <c r="J33" i="2"/>
  <c r="AV95" i="1"/>
  <c r="AT95" i="1" s="1"/>
  <c r="F33" i="3"/>
  <c r="AZ96" i="1"/>
  <c r="J33" i="4"/>
  <c r="AV97" i="1" s="1"/>
  <c r="AT97" i="1" s="1"/>
  <c r="F33" i="5"/>
  <c r="AZ98" i="1"/>
  <c r="J33" i="6"/>
  <c r="AV99" i="1"/>
  <c r="AT99" i="1"/>
  <c r="F33" i="7"/>
  <c r="AZ100" i="1" s="1"/>
  <c r="J33" i="8"/>
  <c r="AV101" i="1"/>
  <c r="AT101" i="1"/>
  <c r="J33" i="9"/>
  <c r="AV102" i="1"/>
  <c r="AT102" i="1"/>
  <c r="F33" i="10"/>
  <c r="AZ103" i="1" s="1"/>
  <c r="J33" i="11"/>
  <c r="AV104" i="1"/>
  <c r="AT104" i="1"/>
  <c r="J33" i="12"/>
  <c r="AV105" i="1"/>
  <c r="AT105" i="1"/>
  <c r="F33" i="17"/>
  <c r="AZ110" i="1" s="1"/>
  <c r="F33" i="19"/>
  <c r="AZ112" i="1"/>
  <c r="F33" i="21"/>
  <c r="AZ114" i="1" s="1"/>
  <c r="F35" i="22"/>
  <c r="AZ116" i="1"/>
  <c r="J35" i="24"/>
  <c r="AV118" i="1" s="1"/>
  <c r="AT118" i="1" s="1"/>
  <c r="J35" i="26"/>
  <c r="AV120" i="1"/>
  <c r="AT120" i="1" s="1"/>
  <c r="F35" i="28"/>
  <c r="AZ122" i="1"/>
  <c r="BB115" i="1"/>
  <c r="AX115" i="1" s="1"/>
  <c r="F33" i="2"/>
  <c r="AZ95" i="1"/>
  <c r="F33" i="4"/>
  <c r="AZ97" i="1" s="1"/>
  <c r="F33" i="6"/>
  <c r="AZ99" i="1"/>
  <c r="F33" i="8"/>
  <c r="AZ101" i="1" s="1"/>
  <c r="F33" i="9"/>
  <c r="AZ102" i="1"/>
  <c r="F33" i="11"/>
  <c r="AZ104" i="1" s="1"/>
  <c r="F33" i="13"/>
  <c r="AZ106" i="1"/>
  <c r="F33" i="14"/>
  <c r="AZ107" i="1" s="1"/>
  <c r="F33" i="15"/>
  <c r="AZ108" i="1"/>
  <c r="J33" i="16"/>
  <c r="AV109" i="1" s="1"/>
  <c r="AT109" i="1" s="1"/>
  <c r="J33" i="18"/>
  <c r="AV111" i="1"/>
  <c r="AT111" i="1" s="1"/>
  <c r="F33" i="20"/>
  <c r="AZ113" i="1"/>
  <c r="F35" i="23"/>
  <c r="AZ117" i="1" s="1"/>
  <c r="J35" i="25"/>
  <c r="AV119" i="1"/>
  <c r="AT119" i="1"/>
  <c r="F35" i="27"/>
  <c r="AZ121" i="1"/>
  <c r="BK120" i="9" l="1"/>
  <c r="J120" i="9"/>
  <c r="J39" i="10"/>
  <c r="J39" i="5"/>
  <c r="J39" i="18"/>
  <c r="J41" i="27"/>
  <c r="BK120" i="19"/>
  <c r="J120" i="19" s="1"/>
  <c r="J96" i="19" s="1"/>
  <c r="BK120" i="12"/>
  <c r="J120" i="12"/>
  <c r="J96" i="12" s="1"/>
  <c r="BK120" i="15"/>
  <c r="J120" i="15"/>
  <c r="J96" i="15"/>
  <c r="BK120" i="8"/>
  <c r="J120" i="8"/>
  <c r="J96" i="8"/>
  <c r="BK124" i="25"/>
  <c r="J124" i="25" s="1"/>
  <c r="J98" i="25" s="1"/>
  <c r="BK120" i="2"/>
  <c r="J120" i="2"/>
  <c r="J30" i="2" s="1"/>
  <c r="AG95" i="1" s="1"/>
  <c r="AN95" i="1" s="1"/>
  <c r="BK120" i="3"/>
  <c r="J120" i="3"/>
  <c r="J30" i="3" s="1"/>
  <c r="AG96" i="1" s="1"/>
  <c r="AN96" i="1" s="1"/>
  <c r="BK120" i="4"/>
  <c r="J120" i="4"/>
  <c r="J96" i="5"/>
  <c r="J121" i="9"/>
  <c r="J97" i="9"/>
  <c r="J96" i="10"/>
  <c r="J121" i="10"/>
  <c r="J97" i="10"/>
  <c r="BK120" i="11"/>
  <c r="J120" i="11"/>
  <c r="J30" i="11" s="1"/>
  <c r="AG104" i="1" s="1"/>
  <c r="AN104" i="1" s="1"/>
  <c r="J121" i="14"/>
  <c r="J97" i="14"/>
  <c r="BK120" i="17"/>
  <c r="J120" i="17"/>
  <c r="J96" i="18"/>
  <c r="BK120" i="20"/>
  <c r="J120" i="20"/>
  <c r="J96" i="20"/>
  <c r="BK124" i="22"/>
  <c r="J124" i="22"/>
  <c r="J98" i="22"/>
  <c r="BK124" i="23"/>
  <c r="J124" i="23" s="1"/>
  <c r="J32" i="23" s="1"/>
  <c r="AG117" i="1" s="1"/>
  <c r="AN117" i="1" s="1"/>
  <c r="BK124" i="24"/>
  <c r="J124" i="24"/>
  <c r="J98" i="24"/>
  <c r="BK124" i="26"/>
  <c r="J124" i="26"/>
  <c r="J98" i="26"/>
  <c r="J98" i="27"/>
  <c r="BK120" i="6"/>
  <c r="J120" i="6"/>
  <c r="J96" i="6"/>
  <c r="BK120" i="7"/>
  <c r="J120" i="7" s="1"/>
  <c r="J96" i="7" s="1"/>
  <c r="BK120" i="16"/>
  <c r="J120" i="16"/>
  <c r="J96" i="16" s="1"/>
  <c r="BK120" i="21"/>
  <c r="J120" i="21"/>
  <c r="J96" i="21"/>
  <c r="BK124" i="28"/>
  <c r="J124" i="28"/>
  <c r="J98" i="28"/>
  <c r="BD94" i="1"/>
  <c r="W36" i="1" s="1"/>
  <c r="BC94" i="1"/>
  <c r="W35" i="1"/>
  <c r="BA94" i="1"/>
  <c r="W33" i="1" s="1"/>
  <c r="BB94" i="1"/>
  <c r="W34" i="1"/>
  <c r="AN98" i="1"/>
  <c r="AN103" i="1"/>
  <c r="AN111" i="1"/>
  <c r="J30" i="9"/>
  <c r="AG102" i="1"/>
  <c r="AN102" i="1" s="1"/>
  <c r="AZ115" i="1"/>
  <c r="AV115" i="1"/>
  <c r="AT115" i="1"/>
  <c r="J30" i="17"/>
  <c r="AG110" i="1" s="1"/>
  <c r="AN110" i="1" s="1"/>
  <c r="J30" i="13"/>
  <c r="AG106" i="1"/>
  <c r="AN106" i="1" s="1"/>
  <c r="J30" i="14"/>
  <c r="AG107" i="1"/>
  <c r="AN107" i="1"/>
  <c r="J30" i="4"/>
  <c r="AG97" i="1" s="1"/>
  <c r="AN97" i="1" s="1"/>
  <c r="J96" i="2" l="1"/>
  <c r="J96" i="3"/>
  <c r="J96" i="4"/>
  <c r="J96" i="9"/>
  <c r="J39" i="11"/>
  <c r="J96" i="11"/>
  <c r="J39" i="13"/>
  <c r="J39" i="14"/>
  <c r="J96" i="17"/>
  <c r="J41" i="23"/>
  <c r="J98" i="23"/>
  <c r="J39" i="2"/>
  <c r="J39" i="3"/>
  <c r="J39" i="4"/>
  <c r="J39" i="9"/>
  <c r="J39" i="17"/>
  <c r="AZ94" i="1"/>
  <c r="J30" i="15"/>
  <c r="AG108" i="1"/>
  <c r="AN108" i="1" s="1"/>
  <c r="J30" i="20"/>
  <c r="AG113" i="1"/>
  <c r="AN113" i="1"/>
  <c r="J32" i="26"/>
  <c r="AG120" i="1"/>
  <c r="AN120" i="1"/>
  <c r="J30" i="12"/>
  <c r="AG105" i="1" s="1"/>
  <c r="AN105" i="1" s="1"/>
  <c r="AW94" i="1"/>
  <c r="AK33" i="1"/>
  <c r="AY94" i="1"/>
  <c r="J30" i="6"/>
  <c r="AG99" i="1"/>
  <c r="AN99" i="1"/>
  <c r="J30" i="16"/>
  <c r="AG109" i="1"/>
  <c r="AN109" i="1"/>
  <c r="J30" i="21"/>
  <c r="AG114" i="1" s="1"/>
  <c r="AN114" i="1" s="1"/>
  <c r="J32" i="22"/>
  <c r="AG116" i="1"/>
  <c r="AN116" i="1" s="1"/>
  <c r="J32" i="24"/>
  <c r="AG118" i="1"/>
  <c r="AN118" i="1"/>
  <c r="J32" i="25"/>
  <c r="AG119" i="1"/>
  <c r="AN119" i="1"/>
  <c r="AX94" i="1"/>
  <c r="J30" i="7"/>
  <c r="AG100" i="1"/>
  <c r="AN100" i="1"/>
  <c r="J30" i="8"/>
  <c r="AG101" i="1" s="1"/>
  <c r="AN101" i="1" s="1"/>
  <c r="J30" i="19"/>
  <c r="AG112" i="1"/>
  <c r="AN112" i="1" s="1"/>
  <c r="J32" i="28"/>
  <c r="AG122" i="1"/>
  <c r="AN122" i="1"/>
  <c r="J39" i="12" l="1"/>
  <c r="J39" i="16"/>
  <c r="J39" i="20"/>
  <c r="J39" i="21"/>
  <c r="J41" i="22"/>
  <c r="J41" i="25"/>
  <c r="J39" i="6"/>
  <c r="J39" i="7"/>
  <c r="J39" i="8"/>
  <c r="J39" i="15"/>
  <c r="J39" i="19"/>
  <c r="J41" i="24"/>
  <c r="J41" i="26"/>
  <c r="J41" i="28"/>
  <c r="AG115" i="1"/>
  <c r="AN115" i="1" s="1"/>
  <c r="AV94" i="1"/>
  <c r="AT94" i="1" l="1"/>
  <c r="AG94" i="1"/>
  <c r="AG128" i="1"/>
  <c r="AV128" i="1" s="1"/>
  <c r="BY128" i="1" s="1"/>
  <c r="CD128" i="1" l="1"/>
  <c r="AN94" i="1"/>
  <c r="AG126" i="1"/>
  <c r="AV126" i="1" s="1"/>
  <c r="BY126" i="1" s="1"/>
  <c r="AN128" i="1"/>
  <c r="AK26" i="1"/>
  <c r="AG125" i="1"/>
  <c r="AV125" i="1"/>
  <c r="BY125" i="1"/>
  <c r="AG127" i="1"/>
  <c r="AV127" i="1" s="1"/>
  <c r="BY127" i="1" s="1"/>
  <c r="CD125" i="1" l="1"/>
  <c r="W32" i="1" s="1"/>
  <c r="CD126" i="1"/>
  <c r="CD127" i="1"/>
  <c r="AK32" i="1"/>
  <c r="AN125" i="1"/>
  <c r="AN126" i="1"/>
  <c r="AN127" i="1"/>
  <c r="AG124" i="1"/>
  <c r="AK27" i="1"/>
  <c r="AK29" i="1" l="1"/>
  <c r="AN124" i="1"/>
  <c r="AN130" i="1"/>
  <c r="AG130" i="1"/>
  <c r="AK38" i="1" l="1"/>
</calcChain>
</file>

<file path=xl/sharedStrings.xml><?xml version="1.0" encoding="utf-8"?>
<sst xmlns="http://schemas.openxmlformats.org/spreadsheetml/2006/main" count="10205" uniqueCount="673">
  <si>
    <t>Export Komplet</t>
  </si>
  <si>
    <t/>
  </si>
  <si>
    <t>2.0</t>
  </si>
  <si>
    <t>ZAMOK</t>
  </si>
  <si>
    <t>False</t>
  </si>
  <si>
    <t>{00111099-1b76-4970-945a-b20539ef5469}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</si>
  <si>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</si>
  <si>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</si>
  <si>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</si>
  <si>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</si>
  <si>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</si>
  <si>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</si>
  <si>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</si>
  <si>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</si>
  <si>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RS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</si>
  <si>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</si>
  <si>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</si>
  <si>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a servis čerpadel odpadních vod žst. OŘ Olomouc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</si>
  <si>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</si>
  <si>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</si>
  <si>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</si>
  <si>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</si>
  <si>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</si>
  <si>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</si>
  <si>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</si>
  <si>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</si>
  <si>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</si>
  <si>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</si>
  <si>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</si>
  <si>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</si>
  <si>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</si>
  <si>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</si>
  <si>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</si>
  <si>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</si>
  <si>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</si>
  <si>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</si>
  <si>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</si>
  <si>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</si>
  <si>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</si>
  <si>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</si>
  <si>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</si>
  <si>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</si>
  <si>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</si>
  <si>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</si>
  <si>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</si>
  <si>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</si>
  <si>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</si>
  <si>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</si>
  <si>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</si>
  <si>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</si>
  <si>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</si>
  <si>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</si>
  <si>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</si>
  <si>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</si>
  <si>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</si>
  <si>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</si>
  <si>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</si>
  <si>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</si>
  <si>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</si>
  <si>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</si>
  <si>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</si>
  <si>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</si>
  <si>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</si>
  <si>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</si>
  <si>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</si>
  <si>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</si>
  <si>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</si>
  <si>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</si>
  <si>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</si>
  <si>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</si>
  <si>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</si>
  <si>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</si>
  <si>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</si>
  <si>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</si>
  <si>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</si>
  <si>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</si>
  <si>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</si>
  <si>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</si>
  <si>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</si>
  <si>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</si>
  <si>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ČST4_a</t>
  </si>
  <si>
    <t>S2.145.300.280.8.62E.S.421 - čerpadlo a</t>
  </si>
  <si>
    <t>STA</t>
  </si>
  <si>
    <t>1</t>
  </si>
  <si>
    <t>{f471a3f9-4117-4631-aa43-985036dfb0ed}</t>
  </si>
  <si>
    <t>2</t>
  </si>
  <si>
    <t>ČST4_a1</t>
  </si>
  <si>
    <t>S2.145.300.280.8.62E.S.421 - čerpadlo a1</t>
  </si>
  <si>
    <t>{847aecd1-dcc7-4262-ab6b-6188dbdc0a9f}</t>
  </si>
  <si>
    <t>ČST4_b</t>
  </si>
  <si>
    <t>SE1.160.300.160.6.52E.D.N.51D - čerpadlo b</t>
  </si>
  <si>
    <t>{f4ac2f4d-1959-45a6-b0dc-0c9744f3fc58}</t>
  </si>
  <si>
    <t>ČST4_b1</t>
  </si>
  <si>
    <t>SE1.160.300.160.6.52E.D.N.51D - čerpadlo b1</t>
  </si>
  <si>
    <t>{c9ba0d09-4c32-43af-8c9f-b4277c749d93}</t>
  </si>
  <si>
    <t>ČST3_b</t>
  </si>
  <si>
    <t>SE1.100.150.55.A.4.51D.B - čerpadlo b</t>
  </si>
  <si>
    <t>{bf922ef2-c41e-4ead-804b-2861623eec00}</t>
  </si>
  <si>
    <t>ČST3_b1</t>
  </si>
  <si>
    <t>{b3da2bb9-d123-40ee-bf47-ecc85f051837}</t>
  </si>
  <si>
    <t>ČST3_a</t>
  </si>
  <si>
    <t>SL1.110.200.100.4.52M.S.N.51D - čerpadlo a</t>
  </si>
  <si>
    <t>{168ba1dc-6650-4615-900d-c3dcd7b88ce6}</t>
  </si>
  <si>
    <t>ČST3_a1</t>
  </si>
  <si>
    <t>SL1.110.200.100.4.52M.S.N.51D - čerpadlo a1</t>
  </si>
  <si>
    <t>{f5fb6cd8-7caa-47d3-9d79-3b378c69a175}</t>
  </si>
  <si>
    <t>ČST2_a</t>
  </si>
  <si>
    <t>S2.100.250.135.4.54E.S.218.G.N.D</t>
  </si>
  <si>
    <t>{e62c1285-b54f-42de-b414-27af84da9ee6}</t>
  </si>
  <si>
    <t>ČST2_a1</t>
  </si>
  <si>
    <t>{33a33946-b908-43a5-9ed9-4e3635c5044a}</t>
  </si>
  <si>
    <t>ČST2_b</t>
  </si>
  <si>
    <t>S1.80.200.125.4.50E.C.244.G.N.D.511</t>
  </si>
  <si>
    <t>{f6136487-922c-42c7-aab8-2f79013028dd}</t>
  </si>
  <si>
    <t>ČST2_b1</t>
  </si>
  <si>
    <t>{e569a6c0-6a08-45f3-94a7-764c34ef1b75}</t>
  </si>
  <si>
    <t>ČST1_b1</t>
  </si>
  <si>
    <t>S1.80.200.100.4.50E.C.220.G.N.D</t>
  </si>
  <si>
    <t>{8afc340f-582a-4ea8-b103-872c6abafb61}</t>
  </si>
  <si>
    <t>ČST1_b</t>
  </si>
  <si>
    <t>{fd66c3fb-f9af-4ea9-bf12-ecf96a91d8aa}</t>
  </si>
  <si>
    <t>ČST1.1_a1</t>
  </si>
  <si>
    <t>S1.80.200.75.4.50E.C.198.G.N.D</t>
  </si>
  <si>
    <t>{dce95bfb-2d5d-42cb-add2-dcab7ad63a78}</t>
  </si>
  <si>
    <t>ČST1.1_a</t>
  </si>
  <si>
    <t>{856e84a3-6057-4a1b-b3ba-e14788cfbc28}</t>
  </si>
  <si>
    <t>ČST1_a</t>
  </si>
  <si>
    <t>S2.100.300.300.4.62E.S.253.G.N.D</t>
  </si>
  <si>
    <t>{7e11c8d4-134b-423b-80ec-d642777d5dad}</t>
  </si>
  <si>
    <t>ČST1_a1</t>
  </si>
  <si>
    <t>{a852bddd-c13f-47ca-95f4-f5ad70b7051f}</t>
  </si>
  <si>
    <t>Filiálka</t>
  </si>
  <si>
    <t>KSB KRTK 100-250/74UG-S-400V/7,5kW</t>
  </si>
  <si>
    <t>{40b32581-eb4e-4f17-9e3d-098becff302a}</t>
  </si>
  <si>
    <t>Lověšice</t>
  </si>
  <si>
    <t>AMAREX N F65-170/032 UL1G-136 3,1kW</t>
  </si>
  <si>
    <t>{beb631f1-ea82-490a-b241-d1bb74a3495c}</t>
  </si>
  <si>
    <t>ČST</t>
  </si>
  <si>
    <t>Vyčištění mokrých jímek</t>
  </si>
  <si>
    <t>{586d60ff-ec9e-42cc-ad46-5762c8be35b9}</t>
  </si>
  <si>
    <t>Filiálka_v</t>
  </si>
  <si>
    <t>Vyčištění mokré jímky</t>
  </si>
  <si>
    <t>Soupis</t>
  </si>
  <si>
    <t>{ba8bb248-c4da-430c-a7d2-5830210305d2}</t>
  </si>
  <si>
    <t>ČST4</t>
  </si>
  <si>
    <t>{43eb936f-0f02-4ce0-8174-7cf44ef25ebf}</t>
  </si>
  <si>
    <t>ČST3</t>
  </si>
  <si>
    <t>{02fa1deb-6fd0-45b2-af7b-254ee0f75b08}</t>
  </si>
  <si>
    <t>ČST2</t>
  </si>
  <si>
    <t>{f94f449e-0a1e-4407-ac93-7981ce2f90bf}</t>
  </si>
  <si>
    <t>ČST1</t>
  </si>
  <si>
    <t>{f9c98f7f-95b9-4357-8f66-599d9626675a}</t>
  </si>
  <si>
    <t>ČST1.1</t>
  </si>
  <si>
    <t>{d3d26be3-3983-43dd-af0b-da86d5335497}</t>
  </si>
  <si>
    <t>Lověšice_v</t>
  </si>
  <si>
    <t>{22782f29-c36f-49df-a2fc-7b2cfa745898}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</si>
  <si>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</si>
  <si>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</si>
  <si>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</si>
  <si>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</si>
  <si>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</si>
  <si>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</si>
  <si>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</si>
  <si>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</si>
  <si>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</si>
  <si>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</si>
  <si>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</si>
  <si>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ČST4_a - S2.145.300.280.8.62E.S.421 - čerpadlo a</t>
  </si>
  <si>
    <t>REKAPITULACE ČLENĚNÍ SOUPISU PRACÍ</t>
  </si>
  <si>
    <t>Kód dílu - Popis</t>
  </si>
  <si>
    <t>Cena celkem [CZK]</t>
  </si>
  <si>
    <t>Náklady ze soupisu prací</t>
  </si>
  <si>
    <t>-1</t>
  </si>
  <si>
    <t>000 -  S2.145.300.280.8.62E.S.421 - čerpadlo a</t>
  </si>
  <si>
    <t xml:space="preserve">    0 -  ČST4 - Čerpadlo a</t>
  </si>
  <si>
    <t>VRN -  Vedlejší rozpočtové náklady</t>
  </si>
  <si>
    <t xml:space="preserve">    VRN9 - 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</si>
  <si>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</si>
  <si>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</si>
  <si>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</si>
  <si>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</si>
  <si>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</si>
  <si>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</si>
  <si>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</si>
  <si>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</si>
  <si>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</si>
  <si>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</si>
  <si>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</si>
  <si>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</si>
  <si>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</si>
  <si>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000</t>
  </si>
  <si>
    <t xml:space="preserve"> S2.145.300.280.8.62E.S.421 - čerpadlo a</t>
  </si>
  <si>
    <t>ROZPOCET</t>
  </si>
  <si>
    <t xml:space="preserve"> ČST4 - Čerpadlo a</t>
  </si>
  <si>
    <t>5</t>
  </si>
  <si>
    <t>K</t>
  </si>
  <si>
    <t>HZS3111_001</t>
  </si>
  <si>
    <t>Hodinová zúčtovací sazba montér potrubí</t>
  </si>
  <si>
    <t>hod</t>
  </si>
  <si>
    <t>CS ÚRS 2020 01</t>
  </si>
  <si>
    <t>4</t>
  </si>
  <si>
    <t>843908662</t>
  </si>
  <si>
    <t>PP</t>
  </si>
  <si>
    <t>Hodinové zúčtovací sazby montáží technologických zařízení  při externích montážích montér potrubí</t>
  </si>
  <si>
    <t>6</t>
  </si>
  <si>
    <t>HZS3111_002</t>
  </si>
  <si>
    <t>1981986142</t>
  </si>
  <si>
    <t>7</t>
  </si>
  <si>
    <t>HZS3111_003</t>
  </si>
  <si>
    <t>-705724384</t>
  </si>
  <si>
    <t>19</t>
  </si>
  <si>
    <t>HZS3112</t>
  </si>
  <si>
    <t>Hodinová zúčtovací sazba montér potrubí odborný</t>
  </si>
  <si>
    <t>512</t>
  </si>
  <si>
    <t>538513014</t>
  </si>
  <si>
    <t>Hodinové zúčtovací sazby montáží technologických zařízení  při externích montážích montér potrubí odborný</t>
  </si>
  <si>
    <t>20</t>
  </si>
  <si>
    <t>HZS2222</t>
  </si>
  <si>
    <t>Hodinová zúčtovací sazba elektrikář odborný</t>
  </si>
  <si>
    <t>317532235</t>
  </si>
  <si>
    <t>Hodinové zúčtovací sazby profesí PSV  provádění stavebních instalací elektrikář odborný</t>
  </si>
  <si>
    <t>032903000</t>
  </si>
  <si>
    <t>Náklady na provoz a údržbu vybavení staveniště</t>
  </si>
  <si>
    <t>1024</t>
  </si>
  <si>
    <t>-2106626494</t>
  </si>
  <si>
    <t>P</t>
  </si>
  <si>
    <t xml:space="preserve">Poznámka k položce:_x000D_
Zabezpečení pracoviště proti pádu do volné hloubky			_x000D_
</t>
  </si>
  <si>
    <t>11</t>
  </si>
  <si>
    <t>HZS3232</t>
  </si>
  <si>
    <t>Hodinová zúčtovací sazba montér měřících zařízení odborný</t>
  </si>
  <si>
    <t>2012418118</t>
  </si>
  <si>
    <t>Hodinové zúčtovací sazby montáží technologických zařízení  na stavebních objektech montér měřících zařízení odborný</t>
  </si>
  <si>
    <t>8</t>
  </si>
  <si>
    <t>HZS4111</t>
  </si>
  <si>
    <t>Hodinová zúčtovací sazba řidič</t>
  </si>
  <si>
    <t>-1855207616</t>
  </si>
  <si>
    <t>Hodinové zúčtovací sazby ostatních profesí  obsluha stavebních strojů a zařízení řidič</t>
  </si>
  <si>
    <t>HZS4121_001</t>
  </si>
  <si>
    <t>Hodinová zúčtovací sazba obsluha strojů</t>
  </si>
  <si>
    <t>-2108033257</t>
  </si>
  <si>
    <t>Hodinové zúčtovací sazby ostatních profesí  obsluha stavebních strojů a zařízení obsluha strojů</t>
  </si>
  <si>
    <t>9</t>
  </si>
  <si>
    <t>HZS4132</t>
  </si>
  <si>
    <t>Hodinová zúčtovací sazba jeřábník specialista</t>
  </si>
  <si>
    <t>-1521871666</t>
  </si>
  <si>
    <t>Hodinové zúčtovací sazby ostatních profesí  obsluha stavebních strojů a zařízení jeřábník specialista</t>
  </si>
  <si>
    <t>10</t>
  </si>
  <si>
    <t>HZS4141</t>
  </si>
  <si>
    <t>Hodinová zúčtovací sazba vazač břemen</t>
  </si>
  <si>
    <t>-437262417</t>
  </si>
  <si>
    <t>Hodinové zúčtovací sazby ostatních profesí  obsluha stavebních strojů a zařízení vazač břemen</t>
  </si>
  <si>
    <t>22</t>
  </si>
  <si>
    <t>HZS4232</t>
  </si>
  <si>
    <t>Hodinová zúčtovací sazba technik odborný</t>
  </si>
  <si>
    <t>984378604</t>
  </si>
  <si>
    <t>Hodinové zúčtovací sazby ostatních profesí  revizní a kontrolní činnost technik odborný</t>
  </si>
  <si>
    <t>Poznámka k položce:_x000D_
Vyhotovení protokolu o provedených ůkonech, stavu zařízení a případných závadách</t>
  </si>
  <si>
    <t>VRN</t>
  </si>
  <si>
    <t xml:space="preserve"> Vedlejší rozpočtové náklady</t>
  </si>
  <si>
    <t>VRN9</t>
  </si>
  <si>
    <t xml:space="preserve"> Ostatní náklady</t>
  </si>
  <si>
    <t>13</t>
  </si>
  <si>
    <t>091104000</t>
  </si>
  <si>
    <t>Stroje a zařízení nevyžadující montáž</t>
  </si>
  <si>
    <t>…1</t>
  </si>
  <si>
    <t>1009807408</t>
  </si>
  <si>
    <t>ČST4_a1 - S2.145.300.280.8.62E.S.421 - čerpadlo a1</t>
  </si>
  <si>
    <t>000 -  S2.145.300.280.8.62E.S.421 - čerpadlo a1</t>
  </si>
  <si>
    <t xml:space="preserve"> S2.145.300.280.8.62E.S.421 - čerpadlo a1</t>
  </si>
  <si>
    <t>16</t>
  </si>
  <si>
    <t>1420844303</t>
  </si>
  <si>
    <t>-1191772263</t>
  </si>
  <si>
    <t>836082406</t>
  </si>
  <si>
    <t>-1569524466</t>
  </si>
  <si>
    <t>3</t>
  </si>
  <si>
    <t>822778948</t>
  </si>
  <si>
    <t>14</t>
  </si>
  <si>
    <t>329021565</t>
  </si>
  <si>
    <t>-1059904521</t>
  </si>
  <si>
    <t>1911582187</t>
  </si>
  <si>
    <t>-1119653751</t>
  </si>
  <si>
    <t>84657540</t>
  </si>
  <si>
    <t>-1369142226</t>
  </si>
  <si>
    <t>17</t>
  </si>
  <si>
    <t>-1891953482</t>
  </si>
  <si>
    <t>-1151249983</t>
  </si>
  <si>
    <t>ČST4_b - SE1.160.300.160.6.52E.D.N.51D - čerpadlo b</t>
  </si>
  <si>
    <t>000 -  SE1.160.300.160.6.52E.D.N.51D - čerpadlo b</t>
  </si>
  <si>
    <t xml:space="preserve"> SE1.160.300.160.6.52E.D.N.51D - čerpadlo b</t>
  </si>
  <si>
    <t>-798871653</t>
  </si>
  <si>
    <t>18508215</t>
  </si>
  <si>
    <t>-811354529</t>
  </si>
  <si>
    <t>-1009063763</t>
  </si>
  <si>
    <t>1572167016</t>
  </si>
  <si>
    <t>656732675</t>
  </si>
  <si>
    <t>-608677925</t>
  </si>
  <si>
    <t>-718560618</t>
  </si>
  <si>
    <t>-1442823165</t>
  </si>
  <si>
    <t>-1528262097</t>
  </si>
  <si>
    <t>86215778</t>
  </si>
  <si>
    <t>503204379</t>
  </si>
  <si>
    <t>-1905396308</t>
  </si>
  <si>
    <t>ČST4_b1 - SE1.160.300.160.6.52E.D.N.51D - čerpadlo b1</t>
  </si>
  <si>
    <t>000 -  SE1.160.300.160.6.52E.D.N.51D - čerpadlo b1</t>
  </si>
  <si>
    <t xml:space="preserve"> SE1.160.300.160.6.52E.D.N.51D - čerpadlo b1</t>
  </si>
  <si>
    <t>-519147838</t>
  </si>
  <si>
    <t>-245905069</t>
  </si>
  <si>
    <t>2078114120</t>
  </si>
  <si>
    <t>-1936984177</t>
  </si>
  <si>
    <t>903344734</t>
  </si>
  <si>
    <t>2005300596</t>
  </si>
  <si>
    <t>-788872325</t>
  </si>
  <si>
    <t>1482947911</t>
  </si>
  <si>
    <t>1900257863</t>
  </si>
  <si>
    <t>-924502686</t>
  </si>
  <si>
    <t>-1713053014</t>
  </si>
  <si>
    <t>1441401707</t>
  </si>
  <si>
    <t>-1637020867</t>
  </si>
  <si>
    <t>ČST3_b - SE1.100.150.55.A.4.51D.B - čerpadlo b</t>
  </si>
  <si>
    <t>000 -  SE1.100.150.55.A.4.51D.B - čerpadlo b</t>
  </si>
  <si>
    <t xml:space="preserve"> SE1.100.150.55.A.4.51D.B - čerpadlo b</t>
  </si>
  <si>
    <t>-546276987</t>
  </si>
  <si>
    <t>1376410372</t>
  </si>
  <si>
    <t>276875697</t>
  </si>
  <si>
    <t>-610141472</t>
  </si>
  <si>
    <t>-668063225</t>
  </si>
  <si>
    <t>441004871</t>
  </si>
  <si>
    <t>321985220</t>
  </si>
  <si>
    <t>-1982624347</t>
  </si>
  <si>
    <t>523652880</t>
  </si>
  <si>
    <t>-1656416563</t>
  </si>
  <si>
    <t>836216378</t>
  </si>
  <si>
    <t>429503148</t>
  </si>
  <si>
    <t>594699508</t>
  </si>
  <si>
    <t>ČST3_b1 - SE1.100.150.55.A.4.51D.B - čerpadlo b</t>
  </si>
  <si>
    <t>000 -  SE1.100.150.55.A.4.51D.B - čerpadlo b1</t>
  </si>
  <si>
    <t xml:space="preserve"> SE1.100.150.55.A.4.51D.B - čerpadlo b1</t>
  </si>
  <si>
    <t>-772432073</t>
  </si>
  <si>
    <t>-1489514480</t>
  </si>
  <si>
    <t>-1700781684</t>
  </si>
  <si>
    <t>-1465474381</t>
  </si>
  <si>
    <t>-1334219174</t>
  </si>
  <si>
    <t>-639331215</t>
  </si>
  <si>
    <t>-811491204</t>
  </si>
  <si>
    <t>-796332378</t>
  </si>
  <si>
    <t>-1681096104</t>
  </si>
  <si>
    <t>-1456279471</t>
  </si>
  <si>
    <t>164839966</t>
  </si>
  <si>
    <t>1445174198</t>
  </si>
  <si>
    <t>-432039577</t>
  </si>
  <si>
    <t>ČST3_a - SL1.110.200.100.4.52M.S.N.51D - čerpadlo a</t>
  </si>
  <si>
    <t>000 -  SL1.110.200.100.4.52M.S.N.51D - čerpadlo a</t>
  </si>
  <si>
    <t xml:space="preserve"> SL1.110.200.100.4.52M.S.N.51D - čerpadlo a</t>
  </si>
  <si>
    <t>1276757211</t>
  </si>
  <si>
    <t>1349965784</t>
  </si>
  <si>
    <t>1536175465</t>
  </si>
  <si>
    <t>-518326176</t>
  </si>
  <si>
    <t>-74144050</t>
  </si>
  <si>
    <t>-857926252</t>
  </si>
  <si>
    <t>-197433321</t>
  </si>
  <si>
    <t>-640070036</t>
  </si>
  <si>
    <t>-1744403766</t>
  </si>
  <si>
    <t>1294726396</t>
  </si>
  <si>
    <t>1398993488</t>
  </si>
  <si>
    <t>-428813087</t>
  </si>
  <si>
    <t>955421822</t>
  </si>
  <si>
    <t>ČST3_a1 - SL1.110.200.100.4.52M.S.N.51D - čerpadlo a1</t>
  </si>
  <si>
    <t>000 -  SL1.110.200.100.4.52M.S.N.51D - čerpadlo a1</t>
  </si>
  <si>
    <t xml:space="preserve"> SL1.110.200.100.4.52M.S.N.51D - čerpadlo a1</t>
  </si>
  <si>
    <t>1589741342</t>
  </si>
  <si>
    <t>717040678</t>
  </si>
  <si>
    <t>-931402823</t>
  </si>
  <si>
    <t>265620713</t>
  </si>
  <si>
    <t>1802001111</t>
  </si>
  <si>
    <t>347470063</t>
  </si>
  <si>
    <t>149301587</t>
  </si>
  <si>
    <t>-360172594</t>
  </si>
  <si>
    <t>1182771637</t>
  </si>
  <si>
    <t>-1578403151</t>
  </si>
  <si>
    <t>1466755148</t>
  </si>
  <si>
    <t>905611106</t>
  </si>
  <si>
    <t>-1960907441</t>
  </si>
  <si>
    <t>ČST2_a - S2.100.250.135.4.54E.S.218.G.N.D</t>
  </si>
  <si>
    <t>000 -  S2.100.250.135.4.54E.S.218.G.N.D - čerpadlo a</t>
  </si>
  <si>
    <t xml:space="preserve">    0 -  ČST2 - Čerpadlo a</t>
  </si>
  <si>
    <t xml:space="preserve"> S2.100.250.135.4.54E.S.218.G.N.D - čerpadlo a</t>
  </si>
  <si>
    <t xml:space="preserve"> ČST2 - Čerpadlo a</t>
  </si>
  <si>
    <t>-1799149431</t>
  </si>
  <si>
    <t>-1645190628</t>
  </si>
  <si>
    <t>-1817566569</t>
  </si>
  <si>
    <t>-1052881866</t>
  </si>
  <si>
    <t>1506876691</t>
  </si>
  <si>
    <t>-768365194</t>
  </si>
  <si>
    <t>-1873584534</t>
  </si>
  <si>
    <t>-186750370</t>
  </si>
  <si>
    <t>2111245935</t>
  </si>
  <si>
    <t>-1139646190</t>
  </si>
  <si>
    <t>-1547102658</t>
  </si>
  <si>
    <t>18</t>
  </si>
  <si>
    <t>M</t>
  </si>
  <si>
    <t>R3-98538177</t>
  </si>
  <si>
    <t>Zvedací řetěz 500kg 6m SS certifikovaný</t>
  </si>
  <si>
    <t>ks</t>
  </si>
  <si>
    <t>-467183161</t>
  </si>
  <si>
    <t>HZS3121</t>
  </si>
  <si>
    <t>Hodinová zúčtovací sazba montér ocelových konstrukcí</t>
  </si>
  <si>
    <t>1095478351</t>
  </si>
  <si>
    <t>Hodinové zúčtovací sazby montáží technologických zařízení  při externích montážích montér ocelových konstrukcí</t>
  </si>
  <si>
    <t>1837460987</t>
  </si>
  <si>
    <t>ČST2_a1 - S2.100.250.135.4.54E.S.218.G.N.D</t>
  </si>
  <si>
    <t>000 -  S2.100.250.135.4.54E.S.218.G.N.D - čerpadlo a1</t>
  </si>
  <si>
    <t xml:space="preserve"> S2.100.250.135.4.54E.S.218.G.N.D - čerpadlo a1</t>
  </si>
  <si>
    <t>626520634</t>
  </si>
  <si>
    <t>396470650</t>
  </si>
  <si>
    <t>998709612</t>
  </si>
  <si>
    <t>234098158</t>
  </si>
  <si>
    <t>158039547</t>
  </si>
  <si>
    <t>558452918</t>
  </si>
  <si>
    <t>1719488690</t>
  </si>
  <si>
    <t>-319007182</t>
  </si>
  <si>
    <t>-910992375</t>
  </si>
  <si>
    <t>-292855847</t>
  </si>
  <si>
    <t>1129484106</t>
  </si>
  <si>
    <t>-1188695568</t>
  </si>
  <si>
    <t>-1266496486</t>
  </si>
  <si>
    <t>12</t>
  </si>
  <si>
    <t>919243801</t>
  </si>
  <si>
    <t>ČST2_b - S1.80.200.125.4.50E.C.244.G.N.D.511</t>
  </si>
  <si>
    <t>000 -  S1.80.200.125.4.50E.C.244.G.N.D.511 - čerpadlo b</t>
  </si>
  <si>
    <t xml:space="preserve"> S1.80.200.125.4.50E.C.244.G.N.D.511 - čerpadlo b</t>
  </si>
  <si>
    <t>-1705951793</t>
  </si>
  <si>
    <t>-1888692063</t>
  </si>
  <si>
    <t>1068911597</t>
  </si>
  <si>
    <t>-1807763794</t>
  </si>
  <si>
    <t>103976185</t>
  </si>
  <si>
    <t>-2073509974</t>
  </si>
  <si>
    <t>1038665601</t>
  </si>
  <si>
    <t>299150135</t>
  </si>
  <si>
    <t>1398766115</t>
  </si>
  <si>
    <t>-2135209553</t>
  </si>
  <si>
    <t>914521430</t>
  </si>
  <si>
    <t>-1739621376</t>
  </si>
  <si>
    <t>810589207</t>
  </si>
  <si>
    <t>-1360625696</t>
  </si>
  <si>
    <t>ČST2_b1 - S1.80.200.125.4.50E.C.244.G.N.D.511</t>
  </si>
  <si>
    <t>000 -  S1.80.200.125.4.50E.C.244.G.N.D.511 - čerpadlo b1</t>
  </si>
  <si>
    <t xml:space="preserve"> S1.80.200.125.4.50E.C.244.G.N.D.511 - čerpadlo b1</t>
  </si>
  <si>
    <t>837637819</t>
  </si>
  <si>
    <t>956759808</t>
  </si>
  <si>
    <t>-1918918548</t>
  </si>
  <si>
    <t>165944229</t>
  </si>
  <si>
    <t>-612207405</t>
  </si>
  <si>
    <t>1786687669</t>
  </si>
  <si>
    <t>-405257432</t>
  </si>
  <si>
    <t>686567663</t>
  </si>
  <si>
    <t>177216532</t>
  </si>
  <si>
    <t>-1372978936</t>
  </si>
  <si>
    <t>715749309</t>
  </si>
  <si>
    <t>-1595074752</t>
  </si>
  <si>
    <t>438275925</t>
  </si>
  <si>
    <t>-971032117</t>
  </si>
  <si>
    <t>ČST1_b1 - S1.80.200.100.4.50E.C.220.G.N.D</t>
  </si>
  <si>
    <t>000 -  S1.80.200.100.4.50E.C.220.G.N.D - čerpadlo b1</t>
  </si>
  <si>
    <t xml:space="preserve">    0 -  ČST1 - Čerpadlo b1</t>
  </si>
  <si>
    <t xml:space="preserve"> S1.80.200.100.4.50E.C.220.G.N.D - čerpadlo b1</t>
  </si>
  <si>
    <t xml:space="preserve"> ČST1 - Čerpadlo b1</t>
  </si>
  <si>
    <t>-1711460361</t>
  </si>
  <si>
    <t>-361168219</t>
  </si>
  <si>
    <t>1512706604</t>
  </si>
  <si>
    <t>1417071361</t>
  </si>
  <si>
    <t>246170207</t>
  </si>
  <si>
    <t>1191634317</t>
  </si>
  <si>
    <t>104772238</t>
  </si>
  <si>
    <t>1763787802</t>
  </si>
  <si>
    <t>214143423</t>
  </si>
  <si>
    <t>-1261910506</t>
  </si>
  <si>
    <t>1519017156</t>
  </si>
  <si>
    <t>-801284607</t>
  </si>
  <si>
    <t>R1-98538178</t>
  </si>
  <si>
    <t xml:space="preserve">Zvedací řetěz 500kg 6m SS certifikovaný </t>
  </si>
  <si>
    <t>-583987086</t>
  </si>
  <si>
    <t xml:space="preserve">Zvedací řetěz 500kg 8m SS certifikovaný </t>
  </si>
  <si>
    <t>Poznámka k položce:_x000D_
včetně montáže</t>
  </si>
  <si>
    <t>-1227743484</t>
  </si>
  <si>
    <t>ČST1_b - S1.80.200.100.4.50E.C.220.G.N.D</t>
  </si>
  <si>
    <t>000 -  S1.80.200.100.4.50E.C.220.G.N.D - čerpadlo b</t>
  </si>
  <si>
    <t xml:space="preserve">    0 -  ČST1 - Čerpadlo b</t>
  </si>
  <si>
    <t xml:space="preserve"> S1.80.200.100.4.50E.C.220.G.N.D - čerpadlo b</t>
  </si>
  <si>
    <t xml:space="preserve"> ČST1 - Čerpadlo b</t>
  </si>
  <si>
    <t>1492813697</t>
  </si>
  <si>
    <t>-1268259646</t>
  </si>
  <si>
    <t>-2133886591</t>
  </si>
  <si>
    <t>894929188</t>
  </si>
  <si>
    <t>1049859193</t>
  </si>
  <si>
    <t>-119751314</t>
  </si>
  <si>
    <t>-2105895823</t>
  </si>
  <si>
    <t>-1668305516</t>
  </si>
  <si>
    <t>1450603999</t>
  </si>
  <si>
    <t>-1868052430</t>
  </si>
  <si>
    <t>-559763884</t>
  </si>
  <si>
    <t>-915541149</t>
  </si>
  <si>
    <t>-429430934</t>
  </si>
  <si>
    <t>-262317372</t>
  </si>
  <si>
    <t>ČST1.1_a1 - S1.80.200.75.4.50E.C.198.G.N.D</t>
  </si>
  <si>
    <t>000 -  S1.80.200.75.4.50E.C.198.G.N.D - čerpadlo a1</t>
  </si>
  <si>
    <t xml:space="preserve">    0 -  ČST1.1 - Čerpadlo a1</t>
  </si>
  <si>
    <t xml:space="preserve"> S1.80.200.75.4.50E.C.198.G.N.D - čerpadlo a1</t>
  </si>
  <si>
    <t xml:space="preserve"> ČST1.1 - Čerpadlo a1</t>
  </si>
  <si>
    <t>-1495886723</t>
  </si>
  <si>
    <t>-903316729</t>
  </si>
  <si>
    <t>-472758404</t>
  </si>
  <si>
    <t>1580407450</t>
  </si>
  <si>
    <t>2013564571</t>
  </si>
  <si>
    <t>-2109882995</t>
  </si>
  <si>
    <t>1907178372</t>
  </si>
  <si>
    <t>-84752591</t>
  </si>
  <si>
    <t>-2044375061</t>
  </si>
  <si>
    <t>-1343706051</t>
  </si>
  <si>
    <t>-840195229</t>
  </si>
  <si>
    <t>-440766929</t>
  </si>
  <si>
    <t>286253976</t>
  </si>
  <si>
    <t>-1831203140</t>
  </si>
  <si>
    <t>ČST1.1_a - S1.80.200.75.4.50E.C.198.G.N.D</t>
  </si>
  <si>
    <t>000 -  S1.80.200.75.4.50E.C.198.G.N.D - čerpadlo a</t>
  </si>
  <si>
    <t xml:space="preserve">    0 -  ČST1.1 - Čerpadlo a</t>
  </si>
  <si>
    <t xml:space="preserve"> S1.80.200.75.4.50E.C.198.G.N.D - čerpadlo a</t>
  </si>
  <si>
    <t xml:space="preserve"> ČST1.1 - Čerpadlo a</t>
  </si>
  <si>
    <t>1702366922</t>
  </si>
  <si>
    <t>-1553792299</t>
  </si>
  <si>
    <t>-840922307</t>
  </si>
  <si>
    <t>-1948968882</t>
  </si>
  <si>
    <t>-409278153</t>
  </si>
  <si>
    <t>-2010405546</t>
  </si>
  <si>
    <t>-564613033</t>
  </si>
  <si>
    <t>-1622934483</t>
  </si>
  <si>
    <t>-763156410</t>
  </si>
  <si>
    <t>580117231</t>
  </si>
  <si>
    <t>1033881389</t>
  </si>
  <si>
    <t>-88084377</t>
  </si>
  <si>
    <t>1756466328</t>
  </si>
  <si>
    <t>1934212793</t>
  </si>
  <si>
    <t>ČST1_a - S2.100.300.300.4.62E.S.253.G.N.D</t>
  </si>
  <si>
    <t>000 -  S2.100.300.300.4.62E.S.253.G.N.D - čerpadlo a</t>
  </si>
  <si>
    <t xml:space="preserve">    0 -  ČST1 - Čerpadlo a</t>
  </si>
  <si>
    <t xml:space="preserve"> S2.100.300.300.4.62E.S.253.G.N.D - čerpadlo a</t>
  </si>
  <si>
    <t xml:space="preserve"> ČST1 - Čerpadlo a</t>
  </si>
  <si>
    <t>600948676</t>
  </si>
  <si>
    <t>-1429423360</t>
  </si>
  <si>
    <t>-1843311443</t>
  </si>
  <si>
    <t>1397077846</t>
  </si>
  <si>
    <t>-1232420402</t>
  </si>
  <si>
    <t>-849379607</t>
  </si>
  <si>
    <t>-1888364005</t>
  </si>
  <si>
    <t>252642142</t>
  </si>
  <si>
    <t>855620767</t>
  </si>
  <si>
    <t>-1336469339</t>
  </si>
  <si>
    <t>-1589778413</t>
  </si>
  <si>
    <t>-104603813</t>
  </si>
  <si>
    <t>R2-98425799</t>
  </si>
  <si>
    <t>Zvedací řetěz 2000kg 6m SS certifikovaný</t>
  </si>
  <si>
    <t>545707357</t>
  </si>
  <si>
    <t>Zvedací řetěz 2000kg 6m SS certifikace</t>
  </si>
  <si>
    <t>-1850025250</t>
  </si>
  <si>
    <t>ČST1_a1 - S2.100.300.300.4.62E.S.253.G.N.D</t>
  </si>
  <si>
    <t>000 -  S2.100.300.300.4.62E.S.253.G.N.D - čerpadlo a1</t>
  </si>
  <si>
    <t xml:space="preserve"> S2.100.300.300.4.62E.S.253.G.N.D - čerpadlo a1</t>
  </si>
  <si>
    <t>-893833866</t>
  </si>
  <si>
    <t>-2125607112</t>
  </si>
  <si>
    <t>-1642883123</t>
  </si>
  <si>
    <t>1826205615</t>
  </si>
  <si>
    <t>338304832</t>
  </si>
  <si>
    <t>-881766414</t>
  </si>
  <si>
    <t>1409364739</t>
  </si>
  <si>
    <t>1582131147</t>
  </si>
  <si>
    <t>-32482041</t>
  </si>
  <si>
    <t>749844661</t>
  </si>
  <si>
    <t>1690154395</t>
  </si>
  <si>
    <t>1806226332</t>
  </si>
  <si>
    <t>-1649656546</t>
  </si>
  <si>
    <t>-797751934</t>
  </si>
  <si>
    <t>Filiálka - KSB KRTK 100-250/74UG-S-400V/7,5kW</t>
  </si>
  <si>
    <t>000 -  KSB KRTK 100-250/74UG-S-400V/7,5kW</t>
  </si>
  <si>
    <t xml:space="preserve">    0 - Filiálka</t>
  </si>
  <si>
    <t xml:space="preserve"> KSB KRTK 100-250/74UG-S-400V/7,5kW</t>
  </si>
  <si>
    <t>919885933</t>
  </si>
  <si>
    <t>2070113109</t>
  </si>
  <si>
    <t>-614487910</t>
  </si>
  <si>
    <t>-578507022</t>
  </si>
  <si>
    <t>2126901085</t>
  </si>
  <si>
    <t>115844607</t>
  </si>
  <si>
    <t>1938172321</t>
  </si>
  <si>
    <t>-761644225</t>
  </si>
  <si>
    <t>1854487413</t>
  </si>
  <si>
    <t>-964981953</t>
  </si>
  <si>
    <t>-2124579664</t>
  </si>
  <si>
    <t>Lověšice - AMAREX N F65-170/032 UL1G-136 3,1kW</t>
  </si>
  <si>
    <t>000 -  AMAREX N F65-170/032 UL1G-136 3,1kW</t>
  </si>
  <si>
    <t xml:space="preserve">    0 - Lověšice</t>
  </si>
  <si>
    <t xml:space="preserve"> AMAREX N F65-170/032 UL1G-136 3,1kW</t>
  </si>
  <si>
    <t>-786905783</t>
  </si>
  <si>
    <t>-1321130313</t>
  </si>
  <si>
    <t>669898698</t>
  </si>
  <si>
    <t>-710195323</t>
  </si>
  <si>
    <t>-1635734832</t>
  </si>
  <si>
    <t>-2051529644</t>
  </si>
  <si>
    <t>-2065409176</t>
  </si>
  <si>
    <t>2033721559</t>
  </si>
  <si>
    <t>-898564256</t>
  </si>
  <si>
    <t>284163950</t>
  </si>
  <si>
    <t>-1469758122</t>
  </si>
  <si>
    <t>ČST - Vyčištění mokrých jímek</t>
  </si>
  <si>
    <t>Soupis:</t>
  </si>
  <si>
    <t>Filiálka_v - Vyčištění mokré jímky</t>
  </si>
  <si>
    <t>HSV - Práce a dodávky HSV</t>
  </si>
  <si>
    <t xml:space="preserve">    9 - Ostatní konstrukce a práce, bourání</t>
  </si>
  <si>
    <t>HSV</t>
  </si>
  <si>
    <t>Práce a dodávky HSV</t>
  </si>
  <si>
    <t>Ostatní konstrukce a práce, bourání</t>
  </si>
  <si>
    <t>952905111</t>
  </si>
  <si>
    <t>Čerpání vody ze zatopených prostor</t>
  </si>
  <si>
    <t>-1761354534</t>
  </si>
  <si>
    <t>Čištění objektů po zatopení nebo záplavách čerpání vody</t>
  </si>
  <si>
    <t>952905221</t>
  </si>
  <si>
    <t>Očištění stěn a podlah od nánosu bahna tlakovou vodou</t>
  </si>
  <si>
    <t>m2</t>
  </si>
  <si>
    <t>1965842480</t>
  </si>
  <si>
    <t>Čištění objektů po zatopení nebo záplavách očištění od nánosu bahna tlakovou vodou stěn nebo podlah</t>
  </si>
  <si>
    <t>-108902426</t>
  </si>
  <si>
    <t>1559784774</t>
  </si>
  <si>
    <t>-969170690</t>
  </si>
  <si>
    <t>-1887212441</t>
  </si>
  <si>
    <t>ČST4 - Vyčištění mokré jímky</t>
  </si>
  <si>
    <t>-1932166978</t>
  </si>
  <si>
    <t>-163953032</t>
  </si>
  <si>
    <t>-2017834057</t>
  </si>
  <si>
    <t>-605626430</t>
  </si>
  <si>
    <t>1493426315</t>
  </si>
  <si>
    <t>1064205535</t>
  </si>
  <si>
    <t>ČST3 - Vyčištění mokré jímky</t>
  </si>
  <si>
    <t>1451681165</t>
  </si>
  <si>
    <t>1185139349</t>
  </si>
  <si>
    <t>-1468148101</t>
  </si>
  <si>
    <t>1489772554</t>
  </si>
  <si>
    <t>-1138750192</t>
  </si>
  <si>
    <t>-946628194</t>
  </si>
  <si>
    <t>ČST2 - Vyčištění mokré jímky</t>
  </si>
  <si>
    <t>425768811</t>
  </si>
  <si>
    <t>-1230042999</t>
  </si>
  <si>
    <t>1655519623</t>
  </si>
  <si>
    <t>937223472</t>
  </si>
  <si>
    <t>-2054977295</t>
  </si>
  <si>
    <t>-1471798740</t>
  </si>
  <si>
    <t>ČST1 - Vyčištění mokré jímky</t>
  </si>
  <si>
    <t>-95672316</t>
  </si>
  <si>
    <t>-245006908</t>
  </si>
  <si>
    <t>1972454123</t>
  </si>
  <si>
    <t>1816740178</t>
  </si>
  <si>
    <t>591858712</t>
  </si>
  <si>
    <t>-59247474</t>
  </si>
  <si>
    <t>ČST1.1 - Vyčištění mokré jímky</t>
  </si>
  <si>
    <t>-1083439463</t>
  </si>
  <si>
    <t>1395667781</t>
  </si>
  <si>
    <t>1629053375</t>
  </si>
  <si>
    <t>-1776942092</t>
  </si>
  <si>
    <t>1451376790</t>
  </si>
  <si>
    <t>1637961787</t>
  </si>
  <si>
    <t>Lověšice_v - Vyčištění mokré jímky</t>
  </si>
  <si>
    <t>-1180163383</t>
  </si>
  <si>
    <t>-1830546891</t>
  </si>
  <si>
    <t>-181047073</t>
  </si>
  <si>
    <t>-1790874318</t>
  </si>
  <si>
    <t>-2005129770</t>
  </si>
  <si>
    <t>1336188654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</si>
</sst>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22" fillId="0" borderId="0" xfId="0" applyNumberFormat="1" applyFont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31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4"/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7" t="s">
        <v>14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P5" s="19"/>
      <c r="AQ5" s="19"/>
      <c r="AR5" s="17"/>
      <c r="BE5" s="244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9" t="s">
        <v>17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P6" s="19"/>
      <c r="AQ6" s="19"/>
      <c r="AR6" s="17"/>
      <c r="BE6" s="245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5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E8" s="245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5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45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45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5"/>
      <c r="BS12" s="14" t="s">
        <v>6</v>
      </c>
    </row>
    <row r="13" spans="1:74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27</v>
      </c>
      <c r="AO13" s="19"/>
      <c r="AP13" s="19"/>
      <c r="AQ13" s="19"/>
      <c r="AR13" s="17"/>
      <c r="BE13" s="245"/>
      <c r="BS13" s="14" t="s">
        <v>6</v>
      </c>
    </row>
    <row r="14" spans="1:74" ht="12.75">
      <c r="B14" s="18"/>
      <c r="C14" s="19"/>
      <c r="D14" s="19"/>
      <c r="E14" s="250" t="s">
        <v>27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6" t="s">
        <v>25</v>
      </c>
      <c r="AL14" s="19"/>
      <c r="AM14" s="19"/>
      <c r="AN14" s="28" t="s">
        <v>27</v>
      </c>
      <c r="AO14" s="19"/>
      <c r="AP14" s="19"/>
      <c r="AQ14" s="19"/>
      <c r="AR14" s="17"/>
      <c r="BE14" s="245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5"/>
      <c r="BS15" s="14" t="s">
        <v>4</v>
      </c>
    </row>
    <row r="16" spans="1:74" s="1" customFormat="1" ht="12" customHeight="1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45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45"/>
      <c r="BS17" s="14" t="s">
        <v>29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5"/>
      <c r="BS18" s="14" t="s">
        <v>6</v>
      </c>
    </row>
    <row r="19" spans="1:71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45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45"/>
      <c r="BS20" s="14" t="s">
        <v>29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5"/>
    </row>
    <row r="22" spans="1:71" s="1" customFormat="1" ht="12" customHeight="1">
      <c r="B22" s="18"/>
      <c r="C22" s="19"/>
      <c r="D22" s="26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5"/>
    </row>
    <row r="23" spans="1:71" s="1" customFormat="1" ht="47.25" customHeight="1">
      <c r="B23" s="18"/>
      <c r="C23" s="19"/>
      <c r="D23" s="19"/>
      <c r="E23" s="252" t="s">
        <v>32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19"/>
      <c r="AP23" s="19"/>
      <c r="AQ23" s="19"/>
      <c r="AR23" s="17"/>
      <c r="BE23" s="245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5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5"/>
    </row>
    <row r="26" spans="1:71" s="1" customFormat="1" ht="14.45" customHeight="1">
      <c r="B26" s="18"/>
      <c r="C26" s="19"/>
      <c r="D26" s="31" t="s">
        <v>33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53">
        <f>ROUND(AG94,2)</f>
        <v>0</v>
      </c>
      <c r="AL26" s="248"/>
      <c r="AM26" s="248"/>
      <c r="AN26" s="248"/>
      <c r="AO26" s="248"/>
      <c r="AP26" s="19"/>
      <c r="AQ26" s="19"/>
      <c r="AR26" s="17"/>
      <c r="BE26" s="245"/>
    </row>
    <row r="27" spans="1:71" s="1" customFormat="1" ht="14.45" customHeight="1">
      <c r="B27" s="18"/>
      <c r="C27" s="19"/>
      <c r="D27" s="31" t="s">
        <v>34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253">
        <f>ROUND(AG124, 2)</f>
        <v>0</v>
      </c>
      <c r="AL27" s="253"/>
      <c r="AM27" s="253"/>
      <c r="AN27" s="253"/>
      <c r="AO27" s="253"/>
      <c r="AP27" s="19"/>
      <c r="AQ27" s="19"/>
      <c r="AR27" s="17"/>
      <c r="BE27" s="245"/>
    </row>
    <row r="28" spans="1:71" s="2" customFormat="1" ht="6.95" customHeigh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5"/>
      <c r="BE28" s="245"/>
    </row>
    <row r="29" spans="1:71" s="2" customFormat="1" ht="25.9" customHeight="1">
      <c r="A29" s="32"/>
      <c r="B29" s="33"/>
      <c r="C29" s="34"/>
      <c r="D29" s="36" t="s">
        <v>35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54">
        <f>ROUND(AK26 + AK27, 2)</f>
        <v>0</v>
      </c>
      <c r="AL29" s="255"/>
      <c r="AM29" s="255"/>
      <c r="AN29" s="255"/>
      <c r="AO29" s="255"/>
      <c r="AP29" s="34"/>
      <c r="AQ29" s="34"/>
      <c r="AR29" s="35"/>
      <c r="BE29" s="245"/>
    </row>
    <row r="30" spans="1:71" s="2" customFormat="1" ht="6.95" customHeight="1">
      <c r="A30" s="32"/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E30" s="245"/>
    </row>
    <row r="31" spans="1:71" s="2" customFormat="1" ht="12.75">
      <c r="A31" s="32"/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256" t="s">
        <v>36</v>
      </c>
      <c r="M31" s="256"/>
      <c r="N31" s="256"/>
      <c r="O31" s="256"/>
      <c r="P31" s="256"/>
      <c r="Q31" s="34"/>
      <c r="R31" s="34"/>
      <c r="S31" s="34"/>
      <c r="T31" s="34"/>
      <c r="U31" s="34"/>
      <c r="V31" s="34"/>
      <c r="W31" s="256" t="s">
        <v>37</v>
      </c>
      <c r="X31" s="256"/>
      <c r="Y31" s="256"/>
      <c r="Z31" s="256"/>
      <c r="AA31" s="256"/>
      <c r="AB31" s="256"/>
      <c r="AC31" s="256"/>
      <c r="AD31" s="256"/>
      <c r="AE31" s="256"/>
      <c r="AF31" s="34"/>
      <c r="AG31" s="34"/>
      <c r="AH31" s="34"/>
      <c r="AI31" s="34"/>
      <c r="AJ31" s="34"/>
      <c r="AK31" s="256" t="s">
        <v>38</v>
      </c>
      <c r="AL31" s="256"/>
      <c r="AM31" s="256"/>
      <c r="AN31" s="256"/>
      <c r="AO31" s="256"/>
      <c r="AP31" s="34"/>
      <c r="AQ31" s="34"/>
      <c r="AR31" s="35"/>
      <c r="BE31" s="245"/>
    </row>
    <row r="32" spans="1:71" s="3" customFormat="1" ht="14.45" customHeight="1">
      <c r="B32" s="38"/>
      <c r="C32" s="39"/>
      <c r="D32" s="26" t="s">
        <v>39</v>
      </c>
      <c r="E32" s="39"/>
      <c r="F32" s="26" t="s">
        <v>40</v>
      </c>
      <c r="G32" s="39"/>
      <c r="H32" s="39"/>
      <c r="I32" s="39"/>
      <c r="J32" s="39"/>
      <c r="K32" s="39"/>
      <c r="L32" s="259">
        <v>0.21</v>
      </c>
      <c r="M32" s="258"/>
      <c r="N32" s="258"/>
      <c r="O32" s="258"/>
      <c r="P32" s="258"/>
      <c r="Q32" s="39"/>
      <c r="R32" s="39"/>
      <c r="S32" s="39"/>
      <c r="T32" s="39"/>
      <c r="U32" s="39"/>
      <c r="V32" s="39"/>
      <c r="W32" s="257">
        <f>ROUND(AZ94 + SUM(CD124:CD128), 2)</f>
        <v>0</v>
      </c>
      <c r="X32" s="258"/>
      <c r="Y32" s="258"/>
      <c r="Z32" s="258"/>
      <c r="AA32" s="258"/>
      <c r="AB32" s="258"/>
      <c r="AC32" s="258"/>
      <c r="AD32" s="258"/>
      <c r="AE32" s="258"/>
      <c r="AF32" s="39"/>
      <c r="AG32" s="39"/>
      <c r="AH32" s="39"/>
      <c r="AI32" s="39"/>
      <c r="AJ32" s="39"/>
      <c r="AK32" s="257">
        <f>ROUND(AV94 + SUM(BY124:BY128), 2)</f>
        <v>0</v>
      </c>
      <c r="AL32" s="258"/>
      <c r="AM32" s="258"/>
      <c r="AN32" s="258"/>
      <c r="AO32" s="258"/>
      <c r="AP32" s="39"/>
      <c r="AQ32" s="39"/>
      <c r="AR32" s="40"/>
      <c r="BE32" s="246"/>
    </row>
    <row r="33" spans="1:57" s="3" customFormat="1" ht="14.45" customHeight="1">
      <c r="B33" s="38"/>
      <c r="C33" s="39"/>
      <c r="D33" s="39"/>
      <c r="E33" s="39"/>
      <c r="F33" s="26" t="s">
        <v>41</v>
      </c>
      <c r="G33" s="39"/>
      <c r="H33" s="39"/>
      <c r="I33" s="39"/>
      <c r="J33" s="39"/>
      <c r="K33" s="39"/>
      <c r="L33" s="259">
        <v>0.15</v>
      </c>
      <c r="M33" s="258"/>
      <c r="N33" s="258"/>
      <c r="O33" s="258"/>
      <c r="P33" s="258"/>
      <c r="Q33" s="39"/>
      <c r="R33" s="39"/>
      <c r="S33" s="39"/>
      <c r="T33" s="39"/>
      <c r="U33" s="39"/>
      <c r="V33" s="39"/>
      <c r="W33" s="257">
        <f>ROUND(BA94 + SUM(CE124:CE128), 2)</f>
        <v>0</v>
      </c>
      <c r="X33" s="258"/>
      <c r="Y33" s="258"/>
      <c r="Z33" s="258"/>
      <c r="AA33" s="258"/>
      <c r="AB33" s="258"/>
      <c r="AC33" s="258"/>
      <c r="AD33" s="258"/>
      <c r="AE33" s="258"/>
      <c r="AF33" s="39"/>
      <c r="AG33" s="39"/>
      <c r="AH33" s="39"/>
      <c r="AI33" s="39"/>
      <c r="AJ33" s="39"/>
      <c r="AK33" s="257">
        <f>ROUND(AW94 + SUM(BZ124:BZ128), 2)</f>
        <v>0</v>
      </c>
      <c r="AL33" s="258"/>
      <c r="AM33" s="258"/>
      <c r="AN33" s="258"/>
      <c r="AO33" s="258"/>
      <c r="AP33" s="39"/>
      <c r="AQ33" s="39"/>
      <c r="AR33" s="40"/>
      <c r="BE33" s="246"/>
    </row>
    <row r="34" spans="1:57" s="3" customFormat="1" ht="14.45" hidden="1" customHeight="1">
      <c r="B34" s="38"/>
      <c r="C34" s="39"/>
      <c r="D34" s="39"/>
      <c r="E34" s="39"/>
      <c r="F34" s="26" t="s">
        <v>42</v>
      </c>
      <c r="G34" s="39"/>
      <c r="H34" s="39"/>
      <c r="I34" s="39"/>
      <c r="J34" s="39"/>
      <c r="K34" s="39"/>
      <c r="L34" s="259">
        <v>0.21</v>
      </c>
      <c r="M34" s="258"/>
      <c r="N34" s="258"/>
      <c r="O34" s="258"/>
      <c r="P34" s="258"/>
      <c r="Q34" s="39"/>
      <c r="R34" s="39"/>
      <c r="S34" s="39"/>
      <c r="T34" s="39"/>
      <c r="U34" s="39"/>
      <c r="V34" s="39"/>
      <c r="W34" s="257">
        <f>ROUND(BB94 + SUM(CF124:CF128), 2)</f>
        <v>0</v>
      </c>
      <c r="X34" s="258"/>
      <c r="Y34" s="258"/>
      <c r="Z34" s="258"/>
      <c r="AA34" s="258"/>
      <c r="AB34" s="258"/>
      <c r="AC34" s="258"/>
      <c r="AD34" s="258"/>
      <c r="AE34" s="258"/>
      <c r="AF34" s="39"/>
      <c r="AG34" s="39"/>
      <c r="AH34" s="39"/>
      <c r="AI34" s="39"/>
      <c r="AJ34" s="39"/>
      <c r="AK34" s="257">
        <v>0</v>
      </c>
      <c r="AL34" s="258"/>
      <c r="AM34" s="258"/>
      <c r="AN34" s="258"/>
      <c r="AO34" s="258"/>
      <c r="AP34" s="39"/>
      <c r="AQ34" s="39"/>
      <c r="AR34" s="40"/>
      <c r="BE34" s="246"/>
    </row>
    <row r="35" spans="1:57" s="3" customFormat="1" ht="14.45" hidden="1" customHeight="1">
      <c r="B35" s="38"/>
      <c r="C35" s="39"/>
      <c r="D35" s="39"/>
      <c r="E35" s="39"/>
      <c r="F35" s="26" t="s">
        <v>43</v>
      </c>
      <c r="G35" s="39"/>
      <c r="H35" s="39"/>
      <c r="I35" s="39"/>
      <c r="J35" s="39"/>
      <c r="K35" s="39"/>
      <c r="L35" s="259">
        <v>0.15</v>
      </c>
      <c r="M35" s="258"/>
      <c r="N35" s="258"/>
      <c r="O35" s="258"/>
      <c r="P35" s="258"/>
      <c r="Q35" s="39"/>
      <c r="R35" s="39"/>
      <c r="S35" s="39"/>
      <c r="T35" s="39"/>
      <c r="U35" s="39"/>
      <c r="V35" s="39"/>
      <c r="W35" s="257">
        <f>ROUND(BC94 + SUM(CG124:CG128), 2)</f>
        <v>0</v>
      </c>
      <c r="X35" s="258"/>
      <c r="Y35" s="258"/>
      <c r="Z35" s="258"/>
      <c r="AA35" s="258"/>
      <c r="AB35" s="258"/>
      <c r="AC35" s="258"/>
      <c r="AD35" s="258"/>
      <c r="AE35" s="258"/>
      <c r="AF35" s="39"/>
      <c r="AG35" s="39"/>
      <c r="AH35" s="39"/>
      <c r="AI35" s="39"/>
      <c r="AJ35" s="39"/>
      <c r="AK35" s="257">
        <v>0</v>
      </c>
      <c r="AL35" s="258"/>
      <c r="AM35" s="258"/>
      <c r="AN35" s="258"/>
      <c r="AO35" s="258"/>
      <c r="AP35" s="39"/>
      <c r="AQ35" s="39"/>
      <c r="AR35" s="40"/>
    </row>
    <row r="36" spans="1:57" s="3" customFormat="1" ht="14.45" hidden="1" customHeight="1">
      <c r="B36" s="38"/>
      <c r="C36" s="39"/>
      <c r="D36" s="39"/>
      <c r="E36" s="39"/>
      <c r="F36" s="26" t="s">
        <v>44</v>
      </c>
      <c r="G36" s="39"/>
      <c r="H36" s="39"/>
      <c r="I36" s="39"/>
      <c r="J36" s="39"/>
      <c r="K36" s="39"/>
      <c r="L36" s="259">
        <v>0</v>
      </c>
      <c r="M36" s="258"/>
      <c r="N36" s="258"/>
      <c r="O36" s="258"/>
      <c r="P36" s="258"/>
      <c r="Q36" s="39"/>
      <c r="R36" s="39"/>
      <c r="S36" s="39"/>
      <c r="T36" s="39"/>
      <c r="U36" s="39"/>
      <c r="V36" s="39"/>
      <c r="W36" s="257">
        <f>ROUND(BD94 + SUM(CH124:CH128), 2)</f>
        <v>0</v>
      </c>
      <c r="X36" s="258"/>
      <c r="Y36" s="258"/>
      <c r="Z36" s="258"/>
      <c r="AA36" s="258"/>
      <c r="AB36" s="258"/>
      <c r="AC36" s="258"/>
      <c r="AD36" s="258"/>
      <c r="AE36" s="258"/>
      <c r="AF36" s="39"/>
      <c r="AG36" s="39"/>
      <c r="AH36" s="39"/>
      <c r="AI36" s="39"/>
      <c r="AJ36" s="39"/>
      <c r="AK36" s="257">
        <v>0</v>
      </c>
      <c r="AL36" s="258"/>
      <c r="AM36" s="258"/>
      <c r="AN36" s="258"/>
      <c r="AO36" s="258"/>
      <c r="AP36" s="39"/>
      <c r="AQ36" s="39"/>
      <c r="AR36" s="40"/>
    </row>
    <row r="37" spans="1:57" s="2" customFormat="1" ht="6.9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2"/>
    </row>
    <row r="38" spans="1:57" s="2" customFormat="1" ht="25.9" customHeight="1">
      <c r="A38" s="32"/>
      <c r="B38" s="33"/>
      <c r="C38" s="41"/>
      <c r="D38" s="42" t="s">
        <v>45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4" t="s">
        <v>46</v>
      </c>
      <c r="U38" s="43"/>
      <c r="V38" s="43"/>
      <c r="W38" s="43"/>
      <c r="X38" s="263" t="s">
        <v>47</v>
      </c>
      <c r="Y38" s="261"/>
      <c r="Z38" s="261"/>
      <c r="AA38" s="261"/>
      <c r="AB38" s="261"/>
      <c r="AC38" s="43"/>
      <c r="AD38" s="43"/>
      <c r="AE38" s="43"/>
      <c r="AF38" s="43"/>
      <c r="AG38" s="43"/>
      <c r="AH38" s="43"/>
      <c r="AI38" s="43"/>
      <c r="AJ38" s="43"/>
      <c r="AK38" s="260">
        <f>SUM(AK29:AK36)</f>
        <v>0</v>
      </c>
      <c r="AL38" s="261"/>
      <c r="AM38" s="261"/>
      <c r="AN38" s="261"/>
      <c r="AO38" s="262"/>
      <c r="AP38" s="41"/>
      <c r="AQ38" s="41"/>
      <c r="AR38" s="35"/>
      <c r="BE38" s="32"/>
    </row>
    <row r="39" spans="1:57" s="2" customFormat="1" ht="6.95" customHeight="1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E39" s="32"/>
    </row>
    <row r="40" spans="1:57" s="2" customFormat="1" ht="14.45" customHeight="1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2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5"/>
      <c r="C49" s="46"/>
      <c r="D49" s="47" t="s">
        <v>48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49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2"/>
      <c r="B60" s="33"/>
      <c r="C60" s="34"/>
      <c r="D60" s="50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0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0" t="s">
        <v>50</v>
      </c>
      <c r="AI60" s="37"/>
      <c r="AJ60" s="37"/>
      <c r="AK60" s="37"/>
      <c r="AL60" s="37"/>
      <c r="AM60" s="50" t="s">
        <v>51</v>
      </c>
      <c r="AN60" s="37"/>
      <c r="AO60" s="37"/>
      <c r="AP60" s="34"/>
      <c r="AQ60" s="34"/>
      <c r="AR60" s="35"/>
      <c r="BE60" s="32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2"/>
      <c r="B64" s="33"/>
      <c r="C64" s="34"/>
      <c r="D64" s="47" t="s">
        <v>52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53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5"/>
      <c r="BE64" s="32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2"/>
      <c r="B75" s="33"/>
      <c r="C75" s="34"/>
      <c r="D75" s="50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0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0" t="s">
        <v>50</v>
      </c>
      <c r="AI75" s="37"/>
      <c r="AJ75" s="37"/>
      <c r="AK75" s="37"/>
      <c r="AL75" s="37"/>
      <c r="AM75" s="50" t="s">
        <v>51</v>
      </c>
      <c r="AN75" s="37"/>
      <c r="AO75" s="37"/>
      <c r="AP75" s="34"/>
      <c r="AQ75" s="34"/>
      <c r="AR75" s="35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5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5"/>
      <c r="BE81" s="32"/>
    </row>
    <row r="82" spans="1:91" s="2" customFormat="1" ht="24.95" customHeight="1">
      <c r="A82" s="32"/>
      <c r="B82" s="33"/>
      <c r="C82" s="20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2"/>
    </row>
    <row r="84" spans="1:91" s="4" customFormat="1" ht="12" customHeight="1">
      <c r="B84" s="56"/>
      <c r="C84" s="26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RS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73" t="str">
        <f>K6</f>
        <v>Údržba a servis čerpadel odpadních vod žst. OŘ Olomouc</v>
      </c>
      <c r="M85" s="274"/>
      <c r="N85" s="274"/>
      <c r="O85" s="274"/>
      <c r="P85" s="274"/>
      <c r="Q85" s="274"/>
      <c r="R85" s="274"/>
      <c r="S85" s="274"/>
      <c r="T85" s="274"/>
      <c r="U85" s="274"/>
      <c r="V85" s="274"/>
      <c r="W85" s="274"/>
      <c r="X85" s="274"/>
      <c r="Y85" s="274"/>
      <c r="Z85" s="274"/>
      <c r="AA85" s="274"/>
      <c r="AB85" s="274"/>
      <c r="AC85" s="274"/>
      <c r="AD85" s="274"/>
      <c r="AE85" s="274"/>
      <c r="AF85" s="274"/>
      <c r="AG85" s="274"/>
      <c r="AH85" s="274"/>
      <c r="AI85" s="274"/>
      <c r="AJ85" s="274"/>
      <c r="AK85" s="274"/>
      <c r="AL85" s="274"/>
      <c r="AM85" s="274"/>
      <c r="AN85" s="274"/>
      <c r="AO85" s="274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2"/>
    </row>
    <row r="87" spans="1:91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279" t="str">
        <f>IF(AN8= "","",AN8)</f>
        <v/>
      </c>
      <c r="AN87" s="279"/>
      <c r="AO87" s="34"/>
      <c r="AP87" s="34"/>
      <c r="AQ87" s="34"/>
      <c r="AR87" s="35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2"/>
    </row>
    <row r="89" spans="1:91" s="2" customFormat="1" ht="15.2" customHeight="1">
      <c r="A89" s="32"/>
      <c r="B89" s="33"/>
      <c r="C89" s="26" t="s">
        <v>23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28</v>
      </c>
      <c r="AJ89" s="34"/>
      <c r="AK89" s="34"/>
      <c r="AL89" s="34"/>
      <c r="AM89" s="280" t="str">
        <f>IF(E17="","",E17)</f>
        <v xml:space="preserve"> </v>
      </c>
      <c r="AN89" s="281"/>
      <c r="AO89" s="281"/>
      <c r="AP89" s="281"/>
      <c r="AQ89" s="34"/>
      <c r="AR89" s="35"/>
      <c r="AS89" s="282" t="s">
        <v>55</v>
      </c>
      <c r="AT89" s="283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6" t="s">
        <v>26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30</v>
      </c>
      <c r="AJ90" s="34"/>
      <c r="AK90" s="34"/>
      <c r="AL90" s="34"/>
      <c r="AM90" s="280" t="str">
        <f>IF(E20="","",E20)</f>
        <v xml:space="preserve"> </v>
      </c>
      <c r="AN90" s="281"/>
      <c r="AO90" s="281"/>
      <c r="AP90" s="281"/>
      <c r="AQ90" s="34"/>
      <c r="AR90" s="35"/>
      <c r="AS90" s="284"/>
      <c r="AT90" s="285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286"/>
      <c r="AT91" s="287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77" t="s">
        <v>56</v>
      </c>
      <c r="D92" s="276"/>
      <c r="E92" s="276"/>
      <c r="F92" s="276"/>
      <c r="G92" s="276"/>
      <c r="H92" s="71"/>
      <c r="I92" s="275" t="s">
        <v>57</v>
      </c>
      <c r="J92" s="276"/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  <c r="AA92" s="276"/>
      <c r="AB92" s="276"/>
      <c r="AC92" s="276"/>
      <c r="AD92" s="276"/>
      <c r="AE92" s="276"/>
      <c r="AF92" s="276"/>
      <c r="AG92" s="289" t="s">
        <v>58</v>
      </c>
      <c r="AH92" s="276"/>
      <c r="AI92" s="276"/>
      <c r="AJ92" s="276"/>
      <c r="AK92" s="276"/>
      <c r="AL92" s="276"/>
      <c r="AM92" s="276"/>
      <c r="AN92" s="275" t="s">
        <v>59</v>
      </c>
      <c r="AO92" s="276"/>
      <c r="AP92" s="288"/>
      <c r="AQ92" s="72" t="s">
        <v>60</v>
      </c>
      <c r="AR92" s="35"/>
      <c r="AS92" s="73" t="s">
        <v>61</v>
      </c>
      <c r="AT92" s="74" t="s">
        <v>62</v>
      </c>
      <c r="AU92" s="74" t="s">
        <v>63</v>
      </c>
      <c r="AV92" s="74" t="s">
        <v>64</v>
      </c>
      <c r="AW92" s="74" t="s">
        <v>65</v>
      </c>
      <c r="AX92" s="74" t="s">
        <v>66</v>
      </c>
      <c r="AY92" s="74" t="s">
        <v>67</v>
      </c>
      <c r="AZ92" s="74" t="s">
        <v>68</v>
      </c>
      <c r="BA92" s="74" t="s">
        <v>69</v>
      </c>
      <c r="BB92" s="74" t="s">
        <v>70</v>
      </c>
      <c r="BC92" s="74" t="s">
        <v>71</v>
      </c>
      <c r="BD92" s="75" t="s">
        <v>72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73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90">
        <f>ROUND(AG95+SUM(AG96:AG115),2)</f>
        <v>0</v>
      </c>
      <c r="AH94" s="290"/>
      <c r="AI94" s="290"/>
      <c r="AJ94" s="290"/>
      <c r="AK94" s="290"/>
      <c r="AL94" s="290"/>
      <c r="AM94" s="290"/>
      <c r="AN94" s="271">
        <f t="shared" ref="AN94:AN122" si="0">SUM(AG94,AT94)</f>
        <v>0</v>
      </c>
      <c r="AO94" s="271"/>
      <c r="AP94" s="271"/>
      <c r="AQ94" s="83" t="s">
        <v>1</v>
      </c>
      <c r="AR94" s="84"/>
      <c r="AS94" s="85">
        <f>ROUND(AS95+SUM(AS96:AS115),2)</f>
        <v>0</v>
      </c>
      <c r="AT94" s="86">
        <f t="shared" ref="AT94:AT122" si="1">ROUND(SUM(AV94:AW94),2)</f>
        <v>0</v>
      </c>
      <c r="AU94" s="87">
        <f>ROUND(AU95+SUM(AU96:AU115),5)</f>
        <v>0</v>
      </c>
      <c r="AV94" s="86">
        <f>ROUND(AZ94*L32,2)</f>
        <v>0</v>
      </c>
      <c r="AW94" s="86">
        <f>ROUND(BA94*L33,2)</f>
        <v>0</v>
      </c>
      <c r="AX94" s="86">
        <f>ROUND(BB94*L32,2)</f>
        <v>0</v>
      </c>
      <c r="AY94" s="86">
        <f>ROUND(BC94*L33,2)</f>
        <v>0</v>
      </c>
      <c r="AZ94" s="86">
        <f>ROUND(AZ95+SUM(AZ96:AZ115),2)</f>
        <v>0</v>
      </c>
      <c r="BA94" s="86">
        <f>ROUND(BA95+SUM(BA96:BA115),2)</f>
        <v>0</v>
      </c>
      <c r="BB94" s="86">
        <f>ROUND(BB95+SUM(BB96:BB115),2)</f>
        <v>0</v>
      </c>
      <c r="BC94" s="86">
        <f>ROUND(BC95+SUM(BC96:BC115),2)</f>
        <v>0</v>
      </c>
      <c r="BD94" s="88">
        <f>ROUND(BD95+SUM(BD96:BD115),2)</f>
        <v>0</v>
      </c>
      <c r="BS94" s="89" t="s">
        <v>74</v>
      </c>
      <c r="BT94" s="89" t="s">
        <v>75</v>
      </c>
      <c r="BU94" s="90" t="s">
        <v>76</v>
      </c>
      <c r="BV94" s="89" t="s">
        <v>77</v>
      </c>
      <c r="BW94" s="89" t="s">
        <v>5</v>
      </c>
      <c r="BX94" s="89" t="s">
        <v>78</v>
      </c>
      <c r="CL94" s="89" t="s">
        <v>1</v>
      </c>
    </row>
    <row r="95" spans="1:91" s="7" customFormat="1" ht="16.5" customHeight="1">
      <c r="A95" s="91" t="s">
        <v>79</v>
      </c>
      <c r="B95" s="92"/>
      <c r="C95" s="93"/>
      <c r="D95" s="278" t="s">
        <v>80</v>
      </c>
      <c r="E95" s="278"/>
      <c r="F95" s="278"/>
      <c r="G95" s="278"/>
      <c r="H95" s="278"/>
      <c r="I95" s="94"/>
      <c r="J95" s="278" t="s">
        <v>81</v>
      </c>
      <c r="K95" s="278"/>
      <c r="L95" s="278"/>
      <c r="M95" s="278"/>
      <c r="N95" s="278"/>
      <c r="O95" s="278"/>
      <c r="P95" s="278"/>
      <c r="Q95" s="278"/>
      <c r="R95" s="278"/>
      <c r="S95" s="278"/>
      <c r="T95" s="278"/>
      <c r="U95" s="278"/>
      <c r="V95" s="278"/>
      <c r="W95" s="278"/>
      <c r="X95" s="278"/>
      <c r="Y95" s="278"/>
      <c r="Z95" s="278"/>
      <c r="AA95" s="278"/>
      <c r="AB95" s="278"/>
      <c r="AC95" s="278"/>
      <c r="AD95" s="278"/>
      <c r="AE95" s="278"/>
      <c r="AF95" s="278"/>
      <c r="AG95" s="265">
        <f>'ČST4_a - S2.145.300.280.8...'!J30</f>
        <v>0</v>
      </c>
      <c r="AH95" s="266"/>
      <c r="AI95" s="266"/>
      <c r="AJ95" s="266"/>
      <c r="AK95" s="266"/>
      <c r="AL95" s="266"/>
      <c r="AM95" s="266"/>
      <c r="AN95" s="265">
        <f t="shared" si="0"/>
        <v>0</v>
      </c>
      <c r="AO95" s="266"/>
      <c r="AP95" s="266"/>
      <c r="AQ95" s="95" t="s">
        <v>82</v>
      </c>
      <c r="AR95" s="96"/>
      <c r="AS95" s="97">
        <v>0</v>
      </c>
      <c r="AT95" s="98">
        <f t="shared" si="1"/>
        <v>0</v>
      </c>
      <c r="AU95" s="99">
        <f>'ČST4_a - S2.145.300.280.8...'!P120</f>
        <v>0</v>
      </c>
      <c r="AV95" s="98">
        <f>'ČST4_a - S2.145.300.280.8...'!J33</f>
        <v>0</v>
      </c>
      <c r="AW95" s="98">
        <f>'ČST4_a - S2.145.300.280.8...'!J34</f>
        <v>0</v>
      </c>
      <c r="AX95" s="98">
        <f>'ČST4_a - S2.145.300.280.8...'!J35</f>
        <v>0</v>
      </c>
      <c r="AY95" s="98">
        <f>'ČST4_a - S2.145.300.280.8...'!J36</f>
        <v>0</v>
      </c>
      <c r="AZ95" s="98">
        <f>'ČST4_a - S2.145.300.280.8...'!F33</f>
        <v>0</v>
      </c>
      <c r="BA95" s="98">
        <f>'ČST4_a - S2.145.300.280.8...'!F34</f>
        <v>0</v>
      </c>
      <c r="BB95" s="98">
        <f>'ČST4_a - S2.145.300.280.8...'!F35</f>
        <v>0</v>
      </c>
      <c r="BC95" s="98">
        <f>'ČST4_a - S2.145.300.280.8...'!F36</f>
        <v>0</v>
      </c>
      <c r="BD95" s="100">
        <f>'ČST4_a - S2.145.300.280.8...'!F37</f>
        <v>0</v>
      </c>
      <c r="BT95" s="101" t="s">
        <v>83</v>
      </c>
      <c r="BV95" s="101" t="s">
        <v>77</v>
      </c>
      <c r="BW95" s="101" t="s">
        <v>84</v>
      </c>
      <c r="BX95" s="101" t="s">
        <v>5</v>
      </c>
      <c r="CL95" s="101" t="s">
        <v>1</v>
      </c>
      <c r="CM95" s="101" t="s">
        <v>85</v>
      </c>
    </row>
    <row r="96" spans="1:91" s="7" customFormat="1" ht="24.75" customHeight="1">
      <c r="A96" s="91" t="s">
        <v>79</v>
      </c>
      <c r="B96" s="92"/>
      <c r="C96" s="93"/>
      <c r="D96" s="278" t="s">
        <v>86</v>
      </c>
      <c r="E96" s="278"/>
      <c r="F96" s="278"/>
      <c r="G96" s="278"/>
      <c r="H96" s="278"/>
      <c r="I96" s="94"/>
      <c r="J96" s="278" t="s">
        <v>87</v>
      </c>
      <c r="K96" s="278"/>
      <c r="L96" s="278"/>
      <c r="M96" s="278"/>
      <c r="N96" s="278"/>
      <c r="O96" s="278"/>
      <c r="P96" s="278"/>
      <c r="Q96" s="278"/>
      <c r="R96" s="278"/>
      <c r="S96" s="278"/>
      <c r="T96" s="278"/>
      <c r="U96" s="278"/>
      <c r="V96" s="278"/>
      <c r="W96" s="278"/>
      <c r="X96" s="278"/>
      <c r="Y96" s="278"/>
      <c r="Z96" s="278"/>
      <c r="AA96" s="278"/>
      <c r="AB96" s="278"/>
      <c r="AC96" s="278"/>
      <c r="AD96" s="278"/>
      <c r="AE96" s="278"/>
      <c r="AF96" s="278"/>
      <c r="AG96" s="265">
        <f>'ČST4_a1 - S2.145.300.280....'!J30</f>
        <v>0</v>
      </c>
      <c r="AH96" s="266"/>
      <c r="AI96" s="266"/>
      <c r="AJ96" s="266"/>
      <c r="AK96" s="266"/>
      <c r="AL96" s="266"/>
      <c r="AM96" s="266"/>
      <c r="AN96" s="265">
        <f t="shared" si="0"/>
        <v>0</v>
      </c>
      <c r="AO96" s="266"/>
      <c r="AP96" s="266"/>
      <c r="AQ96" s="95" t="s">
        <v>82</v>
      </c>
      <c r="AR96" s="96"/>
      <c r="AS96" s="97">
        <v>0</v>
      </c>
      <c r="AT96" s="98">
        <f t="shared" si="1"/>
        <v>0</v>
      </c>
      <c r="AU96" s="99">
        <f>'ČST4_a1 - S2.145.300.280....'!P120</f>
        <v>0</v>
      </c>
      <c r="AV96" s="98">
        <f>'ČST4_a1 - S2.145.300.280....'!J33</f>
        <v>0</v>
      </c>
      <c r="AW96" s="98">
        <f>'ČST4_a1 - S2.145.300.280....'!J34</f>
        <v>0</v>
      </c>
      <c r="AX96" s="98">
        <f>'ČST4_a1 - S2.145.300.280....'!J35</f>
        <v>0</v>
      </c>
      <c r="AY96" s="98">
        <f>'ČST4_a1 - S2.145.300.280....'!J36</f>
        <v>0</v>
      </c>
      <c r="AZ96" s="98">
        <f>'ČST4_a1 - S2.145.300.280....'!F33</f>
        <v>0</v>
      </c>
      <c r="BA96" s="98">
        <f>'ČST4_a1 - S2.145.300.280....'!F34</f>
        <v>0</v>
      </c>
      <c r="BB96" s="98">
        <f>'ČST4_a1 - S2.145.300.280....'!F35</f>
        <v>0</v>
      </c>
      <c r="BC96" s="98">
        <f>'ČST4_a1 - S2.145.300.280....'!F36</f>
        <v>0</v>
      </c>
      <c r="BD96" s="100">
        <f>'ČST4_a1 - S2.145.300.280....'!F37</f>
        <v>0</v>
      </c>
      <c r="BT96" s="101" t="s">
        <v>83</v>
      </c>
      <c r="BV96" s="101" t="s">
        <v>77</v>
      </c>
      <c r="BW96" s="101" t="s">
        <v>88</v>
      </c>
      <c r="BX96" s="101" t="s">
        <v>5</v>
      </c>
      <c r="CL96" s="101" t="s">
        <v>1</v>
      </c>
      <c r="CM96" s="101" t="s">
        <v>85</v>
      </c>
    </row>
    <row r="97" spans="1:91" s="7" customFormat="1" ht="24.75" customHeight="1">
      <c r="A97" s="91" t="s">
        <v>79</v>
      </c>
      <c r="B97" s="92"/>
      <c r="C97" s="93"/>
      <c r="D97" s="278" t="s">
        <v>89</v>
      </c>
      <c r="E97" s="278"/>
      <c r="F97" s="278"/>
      <c r="G97" s="278"/>
      <c r="H97" s="278"/>
      <c r="I97" s="94"/>
      <c r="J97" s="278" t="s">
        <v>90</v>
      </c>
      <c r="K97" s="278"/>
      <c r="L97" s="278"/>
      <c r="M97" s="278"/>
      <c r="N97" s="278"/>
      <c r="O97" s="278"/>
      <c r="P97" s="278"/>
      <c r="Q97" s="278"/>
      <c r="R97" s="278"/>
      <c r="S97" s="278"/>
      <c r="T97" s="278"/>
      <c r="U97" s="278"/>
      <c r="V97" s="278"/>
      <c r="W97" s="278"/>
      <c r="X97" s="278"/>
      <c r="Y97" s="278"/>
      <c r="Z97" s="278"/>
      <c r="AA97" s="278"/>
      <c r="AB97" s="278"/>
      <c r="AC97" s="278"/>
      <c r="AD97" s="278"/>
      <c r="AE97" s="278"/>
      <c r="AF97" s="278"/>
      <c r="AG97" s="265">
        <f>'ČST4_b - SE1.160.300.160....'!J30</f>
        <v>0</v>
      </c>
      <c r="AH97" s="266"/>
      <c r="AI97" s="266"/>
      <c r="AJ97" s="266"/>
      <c r="AK97" s="266"/>
      <c r="AL97" s="266"/>
      <c r="AM97" s="266"/>
      <c r="AN97" s="265">
        <f t="shared" si="0"/>
        <v>0</v>
      </c>
      <c r="AO97" s="266"/>
      <c r="AP97" s="266"/>
      <c r="AQ97" s="95" t="s">
        <v>82</v>
      </c>
      <c r="AR97" s="96"/>
      <c r="AS97" s="97">
        <v>0</v>
      </c>
      <c r="AT97" s="98">
        <f t="shared" si="1"/>
        <v>0</v>
      </c>
      <c r="AU97" s="99">
        <f>'ČST4_b - SE1.160.300.160....'!P120</f>
        <v>0</v>
      </c>
      <c r="AV97" s="98">
        <f>'ČST4_b - SE1.160.300.160....'!J33</f>
        <v>0</v>
      </c>
      <c r="AW97" s="98">
        <f>'ČST4_b - SE1.160.300.160....'!J34</f>
        <v>0</v>
      </c>
      <c r="AX97" s="98">
        <f>'ČST4_b - SE1.160.300.160....'!J35</f>
        <v>0</v>
      </c>
      <c r="AY97" s="98">
        <f>'ČST4_b - SE1.160.300.160....'!J36</f>
        <v>0</v>
      </c>
      <c r="AZ97" s="98">
        <f>'ČST4_b - SE1.160.300.160....'!F33</f>
        <v>0</v>
      </c>
      <c r="BA97" s="98">
        <f>'ČST4_b - SE1.160.300.160....'!F34</f>
        <v>0</v>
      </c>
      <c r="BB97" s="98">
        <f>'ČST4_b - SE1.160.300.160....'!F35</f>
        <v>0</v>
      </c>
      <c r="BC97" s="98">
        <f>'ČST4_b - SE1.160.300.160....'!F36</f>
        <v>0</v>
      </c>
      <c r="BD97" s="100">
        <f>'ČST4_b - SE1.160.300.160....'!F37</f>
        <v>0</v>
      </c>
      <c r="BT97" s="101" t="s">
        <v>83</v>
      </c>
      <c r="BV97" s="101" t="s">
        <v>77</v>
      </c>
      <c r="BW97" s="101" t="s">
        <v>91</v>
      </c>
      <c r="BX97" s="101" t="s">
        <v>5</v>
      </c>
      <c r="CL97" s="101" t="s">
        <v>1</v>
      </c>
      <c r="CM97" s="101" t="s">
        <v>85</v>
      </c>
    </row>
    <row r="98" spans="1:91" s="7" customFormat="1" ht="24.75" customHeight="1">
      <c r="A98" s="91" t="s">
        <v>79</v>
      </c>
      <c r="B98" s="92"/>
      <c r="C98" s="93"/>
      <c r="D98" s="278" t="s">
        <v>92</v>
      </c>
      <c r="E98" s="278"/>
      <c r="F98" s="278"/>
      <c r="G98" s="278"/>
      <c r="H98" s="278"/>
      <c r="I98" s="94"/>
      <c r="J98" s="278" t="s">
        <v>93</v>
      </c>
      <c r="K98" s="278"/>
      <c r="L98" s="278"/>
      <c r="M98" s="278"/>
      <c r="N98" s="278"/>
      <c r="O98" s="278"/>
      <c r="P98" s="278"/>
      <c r="Q98" s="278"/>
      <c r="R98" s="278"/>
      <c r="S98" s="278"/>
      <c r="T98" s="278"/>
      <c r="U98" s="278"/>
      <c r="V98" s="278"/>
      <c r="W98" s="278"/>
      <c r="X98" s="278"/>
      <c r="Y98" s="278"/>
      <c r="Z98" s="278"/>
      <c r="AA98" s="278"/>
      <c r="AB98" s="278"/>
      <c r="AC98" s="278"/>
      <c r="AD98" s="278"/>
      <c r="AE98" s="278"/>
      <c r="AF98" s="278"/>
      <c r="AG98" s="265">
        <f>'ČST4_b1 - SE1.160.300.160...'!J30</f>
        <v>0</v>
      </c>
      <c r="AH98" s="266"/>
      <c r="AI98" s="266"/>
      <c r="AJ98" s="266"/>
      <c r="AK98" s="266"/>
      <c r="AL98" s="266"/>
      <c r="AM98" s="266"/>
      <c r="AN98" s="265">
        <f t="shared" si="0"/>
        <v>0</v>
      </c>
      <c r="AO98" s="266"/>
      <c r="AP98" s="266"/>
      <c r="AQ98" s="95" t="s">
        <v>82</v>
      </c>
      <c r="AR98" s="96"/>
      <c r="AS98" s="97">
        <v>0</v>
      </c>
      <c r="AT98" s="98">
        <f t="shared" si="1"/>
        <v>0</v>
      </c>
      <c r="AU98" s="99">
        <f>'ČST4_b1 - SE1.160.300.160...'!P120</f>
        <v>0</v>
      </c>
      <c r="AV98" s="98">
        <f>'ČST4_b1 - SE1.160.300.160...'!J33</f>
        <v>0</v>
      </c>
      <c r="AW98" s="98">
        <f>'ČST4_b1 - SE1.160.300.160...'!J34</f>
        <v>0</v>
      </c>
      <c r="AX98" s="98">
        <f>'ČST4_b1 - SE1.160.300.160...'!J35</f>
        <v>0</v>
      </c>
      <c r="AY98" s="98">
        <f>'ČST4_b1 - SE1.160.300.160...'!J36</f>
        <v>0</v>
      </c>
      <c r="AZ98" s="98">
        <f>'ČST4_b1 - SE1.160.300.160...'!F33</f>
        <v>0</v>
      </c>
      <c r="BA98" s="98">
        <f>'ČST4_b1 - SE1.160.300.160...'!F34</f>
        <v>0</v>
      </c>
      <c r="BB98" s="98">
        <f>'ČST4_b1 - SE1.160.300.160...'!F35</f>
        <v>0</v>
      </c>
      <c r="BC98" s="98">
        <f>'ČST4_b1 - SE1.160.300.160...'!F36</f>
        <v>0</v>
      </c>
      <c r="BD98" s="100">
        <f>'ČST4_b1 - SE1.160.300.160...'!F37</f>
        <v>0</v>
      </c>
      <c r="BT98" s="101" t="s">
        <v>83</v>
      </c>
      <c r="BV98" s="101" t="s">
        <v>77</v>
      </c>
      <c r="BW98" s="101" t="s">
        <v>94</v>
      </c>
      <c r="BX98" s="101" t="s">
        <v>5</v>
      </c>
      <c r="CL98" s="101" t="s">
        <v>1</v>
      </c>
      <c r="CM98" s="101" t="s">
        <v>85</v>
      </c>
    </row>
    <row r="99" spans="1:91" s="7" customFormat="1" ht="16.5" customHeight="1">
      <c r="A99" s="91" t="s">
        <v>79</v>
      </c>
      <c r="B99" s="92"/>
      <c r="C99" s="93"/>
      <c r="D99" s="278" t="s">
        <v>95</v>
      </c>
      <c r="E99" s="278"/>
      <c r="F99" s="278"/>
      <c r="G99" s="278"/>
      <c r="H99" s="278"/>
      <c r="I99" s="94"/>
      <c r="J99" s="278" t="s">
        <v>96</v>
      </c>
      <c r="K99" s="278"/>
      <c r="L99" s="278"/>
      <c r="M99" s="278"/>
      <c r="N99" s="278"/>
      <c r="O99" s="278"/>
      <c r="P99" s="278"/>
      <c r="Q99" s="278"/>
      <c r="R99" s="278"/>
      <c r="S99" s="278"/>
      <c r="T99" s="278"/>
      <c r="U99" s="278"/>
      <c r="V99" s="278"/>
      <c r="W99" s="278"/>
      <c r="X99" s="278"/>
      <c r="Y99" s="278"/>
      <c r="Z99" s="278"/>
      <c r="AA99" s="278"/>
      <c r="AB99" s="278"/>
      <c r="AC99" s="278"/>
      <c r="AD99" s="278"/>
      <c r="AE99" s="278"/>
      <c r="AF99" s="278"/>
      <c r="AG99" s="265">
        <f>'ČST3_b - SE1.100.150.55.A...'!J30</f>
        <v>0</v>
      </c>
      <c r="AH99" s="266"/>
      <c r="AI99" s="266"/>
      <c r="AJ99" s="266"/>
      <c r="AK99" s="266"/>
      <c r="AL99" s="266"/>
      <c r="AM99" s="266"/>
      <c r="AN99" s="265">
        <f t="shared" si="0"/>
        <v>0</v>
      </c>
      <c r="AO99" s="266"/>
      <c r="AP99" s="266"/>
      <c r="AQ99" s="95" t="s">
        <v>82</v>
      </c>
      <c r="AR99" s="96"/>
      <c r="AS99" s="97">
        <v>0</v>
      </c>
      <c r="AT99" s="98">
        <f t="shared" si="1"/>
        <v>0</v>
      </c>
      <c r="AU99" s="99">
        <f>'ČST3_b - SE1.100.150.55.A...'!P120</f>
        <v>0</v>
      </c>
      <c r="AV99" s="98">
        <f>'ČST3_b - SE1.100.150.55.A...'!J33</f>
        <v>0</v>
      </c>
      <c r="AW99" s="98">
        <f>'ČST3_b - SE1.100.150.55.A...'!J34</f>
        <v>0</v>
      </c>
      <c r="AX99" s="98">
        <f>'ČST3_b - SE1.100.150.55.A...'!J35</f>
        <v>0</v>
      </c>
      <c r="AY99" s="98">
        <f>'ČST3_b - SE1.100.150.55.A...'!J36</f>
        <v>0</v>
      </c>
      <c r="AZ99" s="98">
        <f>'ČST3_b - SE1.100.150.55.A...'!F33</f>
        <v>0</v>
      </c>
      <c r="BA99" s="98">
        <f>'ČST3_b - SE1.100.150.55.A...'!F34</f>
        <v>0</v>
      </c>
      <c r="BB99" s="98">
        <f>'ČST3_b - SE1.100.150.55.A...'!F35</f>
        <v>0</v>
      </c>
      <c r="BC99" s="98">
        <f>'ČST3_b - SE1.100.150.55.A...'!F36</f>
        <v>0</v>
      </c>
      <c r="BD99" s="100">
        <f>'ČST3_b - SE1.100.150.55.A...'!F37</f>
        <v>0</v>
      </c>
      <c r="BT99" s="101" t="s">
        <v>83</v>
      </c>
      <c r="BV99" s="101" t="s">
        <v>77</v>
      </c>
      <c r="BW99" s="101" t="s">
        <v>97</v>
      </c>
      <c r="BX99" s="101" t="s">
        <v>5</v>
      </c>
      <c r="CL99" s="101" t="s">
        <v>1</v>
      </c>
      <c r="CM99" s="101" t="s">
        <v>85</v>
      </c>
    </row>
    <row r="100" spans="1:91" s="7" customFormat="1" ht="24.75" customHeight="1">
      <c r="A100" s="91" t="s">
        <v>79</v>
      </c>
      <c r="B100" s="92"/>
      <c r="C100" s="93"/>
      <c r="D100" s="278" t="s">
        <v>98</v>
      </c>
      <c r="E100" s="278"/>
      <c r="F100" s="278"/>
      <c r="G100" s="278"/>
      <c r="H100" s="278"/>
      <c r="I100" s="94"/>
      <c r="J100" s="278" t="s">
        <v>96</v>
      </c>
      <c r="K100" s="278"/>
      <c r="L100" s="278"/>
      <c r="M100" s="278"/>
      <c r="N100" s="278"/>
      <c r="O100" s="278"/>
      <c r="P100" s="278"/>
      <c r="Q100" s="278"/>
      <c r="R100" s="278"/>
      <c r="S100" s="278"/>
      <c r="T100" s="278"/>
      <c r="U100" s="278"/>
      <c r="V100" s="278"/>
      <c r="W100" s="278"/>
      <c r="X100" s="278"/>
      <c r="Y100" s="278"/>
      <c r="Z100" s="278"/>
      <c r="AA100" s="278"/>
      <c r="AB100" s="278"/>
      <c r="AC100" s="278"/>
      <c r="AD100" s="278"/>
      <c r="AE100" s="278"/>
      <c r="AF100" s="278"/>
      <c r="AG100" s="265">
        <f>'ČST3_b1 - SE1.100.150.55....'!J30</f>
        <v>0</v>
      </c>
      <c r="AH100" s="266"/>
      <c r="AI100" s="266"/>
      <c r="AJ100" s="266"/>
      <c r="AK100" s="266"/>
      <c r="AL100" s="266"/>
      <c r="AM100" s="266"/>
      <c r="AN100" s="265">
        <f t="shared" si="0"/>
        <v>0</v>
      </c>
      <c r="AO100" s="266"/>
      <c r="AP100" s="266"/>
      <c r="AQ100" s="95" t="s">
        <v>82</v>
      </c>
      <c r="AR100" s="96"/>
      <c r="AS100" s="97">
        <v>0</v>
      </c>
      <c r="AT100" s="98">
        <f t="shared" si="1"/>
        <v>0</v>
      </c>
      <c r="AU100" s="99">
        <f>'ČST3_b1 - SE1.100.150.55....'!P120</f>
        <v>0</v>
      </c>
      <c r="AV100" s="98">
        <f>'ČST3_b1 - SE1.100.150.55....'!J33</f>
        <v>0</v>
      </c>
      <c r="AW100" s="98">
        <f>'ČST3_b1 - SE1.100.150.55....'!J34</f>
        <v>0</v>
      </c>
      <c r="AX100" s="98">
        <f>'ČST3_b1 - SE1.100.150.55....'!J35</f>
        <v>0</v>
      </c>
      <c r="AY100" s="98">
        <f>'ČST3_b1 - SE1.100.150.55....'!J36</f>
        <v>0</v>
      </c>
      <c r="AZ100" s="98">
        <f>'ČST3_b1 - SE1.100.150.55....'!F33</f>
        <v>0</v>
      </c>
      <c r="BA100" s="98">
        <f>'ČST3_b1 - SE1.100.150.55....'!F34</f>
        <v>0</v>
      </c>
      <c r="BB100" s="98">
        <f>'ČST3_b1 - SE1.100.150.55....'!F35</f>
        <v>0</v>
      </c>
      <c r="BC100" s="98">
        <f>'ČST3_b1 - SE1.100.150.55....'!F36</f>
        <v>0</v>
      </c>
      <c r="BD100" s="100">
        <f>'ČST3_b1 - SE1.100.150.55....'!F37</f>
        <v>0</v>
      </c>
      <c r="BT100" s="101" t="s">
        <v>83</v>
      </c>
      <c r="BV100" s="101" t="s">
        <v>77</v>
      </c>
      <c r="BW100" s="101" t="s">
        <v>99</v>
      </c>
      <c r="BX100" s="101" t="s">
        <v>5</v>
      </c>
      <c r="CL100" s="101" t="s">
        <v>1</v>
      </c>
      <c r="CM100" s="101" t="s">
        <v>85</v>
      </c>
    </row>
    <row r="101" spans="1:91" s="7" customFormat="1" ht="24.75" customHeight="1">
      <c r="A101" s="91" t="s">
        <v>79</v>
      </c>
      <c r="B101" s="92"/>
      <c r="C101" s="93"/>
      <c r="D101" s="278" t="s">
        <v>100</v>
      </c>
      <c r="E101" s="278"/>
      <c r="F101" s="278"/>
      <c r="G101" s="278"/>
      <c r="H101" s="278"/>
      <c r="I101" s="94"/>
      <c r="J101" s="278" t="s">
        <v>101</v>
      </c>
      <c r="K101" s="278"/>
      <c r="L101" s="278"/>
      <c r="M101" s="278"/>
      <c r="N101" s="278"/>
      <c r="O101" s="278"/>
      <c r="P101" s="278"/>
      <c r="Q101" s="278"/>
      <c r="R101" s="278"/>
      <c r="S101" s="278"/>
      <c r="T101" s="278"/>
      <c r="U101" s="278"/>
      <c r="V101" s="278"/>
      <c r="W101" s="278"/>
      <c r="X101" s="278"/>
      <c r="Y101" s="278"/>
      <c r="Z101" s="278"/>
      <c r="AA101" s="278"/>
      <c r="AB101" s="278"/>
      <c r="AC101" s="278"/>
      <c r="AD101" s="278"/>
      <c r="AE101" s="278"/>
      <c r="AF101" s="278"/>
      <c r="AG101" s="265">
        <f>'ČST3_a - SL1.110.200.100....'!J30</f>
        <v>0</v>
      </c>
      <c r="AH101" s="266"/>
      <c r="AI101" s="266"/>
      <c r="AJ101" s="266"/>
      <c r="AK101" s="266"/>
      <c r="AL101" s="266"/>
      <c r="AM101" s="266"/>
      <c r="AN101" s="265">
        <f t="shared" si="0"/>
        <v>0</v>
      </c>
      <c r="AO101" s="266"/>
      <c r="AP101" s="266"/>
      <c r="AQ101" s="95" t="s">
        <v>82</v>
      </c>
      <c r="AR101" s="96"/>
      <c r="AS101" s="97">
        <v>0</v>
      </c>
      <c r="AT101" s="98">
        <f t="shared" si="1"/>
        <v>0</v>
      </c>
      <c r="AU101" s="99">
        <f>'ČST3_a - SL1.110.200.100....'!P120</f>
        <v>0</v>
      </c>
      <c r="AV101" s="98">
        <f>'ČST3_a - SL1.110.200.100....'!J33</f>
        <v>0</v>
      </c>
      <c r="AW101" s="98">
        <f>'ČST3_a - SL1.110.200.100....'!J34</f>
        <v>0</v>
      </c>
      <c r="AX101" s="98">
        <f>'ČST3_a - SL1.110.200.100....'!J35</f>
        <v>0</v>
      </c>
      <c r="AY101" s="98">
        <f>'ČST3_a - SL1.110.200.100....'!J36</f>
        <v>0</v>
      </c>
      <c r="AZ101" s="98">
        <f>'ČST3_a - SL1.110.200.100....'!F33</f>
        <v>0</v>
      </c>
      <c r="BA101" s="98">
        <f>'ČST3_a - SL1.110.200.100....'!F34</f>
        <v>0</v>
      </c>
      <c r="BB101" s="98">
        <f>'ČST3_a - SL1.110.200.100....'!F35</f>
        <v>0</v>
      </c>
      <c r="BC101" s="98">
        <f>'ČST3_a - SL1.110.200.100....'!F36</f>
        <v>0</v>
      </c>
      <c r="BD101" s="100">
        <f>'ČST3_a - SL1.110.200.100....'!F37</f>
        <v>0</v>
      </c>
      <c r="BT101" s="101" t="s">
        <v>83</v>
      </c>
      <c r="BV101" s="101" t="s">
        <v>77</v>
      </c>
      <c r="BW101" s="101" t="s">
        <v>102</v>
      </c>
      <c r="BX101" s="101" t="s">
        <v>5</v>
      </c>
      <c r="CL101" s="101" t="s">
        <v>1</v>
      </c>
      <c r="CM101" s="101" t="s">
        <v>85</v>
      </c>
    </row>
    <row r="102" spans="1:91" s="7" customFormat="1" ht="24.75" customHeight="1">
      <c r="A102" s="91" t="s">
        <v>79</v>
      </c>
      <c r="B102" s="92"/>
      <c r="C102" s="93"/>
      <c r="D102" s="278" t="s">
        <v>103</v>
      </c>
      <c r="E102" s="278"/>
      <c r="F102" s="278"/>
      <c r="G102" s="278"/>
      <c r="H102" s="278"/>
      <c r="I102" s="94"/>
      <c r="J102" s="278" t="s">
        <v>104</v>
      </c>
      <c r="K102" s="278"/>
      <c r="L102" s="278"/>
      <c r="M102" s="278"/>
      <c r="N102" s="278"/>
      <c r="O102" s="278"/>
      <c r="P102" s="278"/>
      <c r="Q102" s="278"/>
      <c r="R102" s="278"/>
      <c r="S102" s="278"/>
      <c r="T102" s="278"/>
      <c r="U102" s="278"/>
      <c r="V102" s="278"/>
      <c r="W102" s="278"/>
      <c r="X102" s="278"/>
      <c r="Y102" s="278"/>
      <c r="Z102" s="278"/>
      <c r="AA102" s="278"/>
      <c r="AB102" s="278"/>
      <c r="AC102" s="278"/>
      <c r="AD102" s="278"/>
      <c r="AE102" s="278"/>
      <c r="AF102" s="278"/>
      <c r="AG102" s="265">
        <f>'ČST3_a1 - SL1.110.200.100...'!J30</f>
        <v>0</v>
      </c>
      <c r="AH102" s="266"/>
      <c r="AI102" s="266"/>
      <c r="AJ102" s="266"/>
      <c r="AK102" s="266"/>
      <c r="AL102" s="266"/>
      <c r="AM102" s="266"/>
      <c r="AN102" s="265">
        <f t="shared" si="0"/>
        <v>0</v>
      </c>
      <c r="AO102" s="266"/>
      <c r="AP102" s="266"/>
      <c r="AQ102" s="95" t="s">
        <v>82</v>
      </c>
      <c r="AR102" s="96"/>
      <c r="AS102" s="97">
        <v>0</v>
      </c>
      <c r="AT102" s="98">
        <f t="shared" si="1"/>
        <v>0</v>
      </c>
      <c r="AU102" s="99">
        <f>'ČST3_a1 - SL1.110.200.100...'!P120</f>
        <v>0</v>
      </c>
      <c r="AV102" s="98">
        <f>'ČST3_a1 - SL1.110.200.100...'!J33</f>
        <v>0</v>
      </c>
      <c r="AW102" s="98">
        <f>'ČST3_a1 - SL1.110.200.100...'!J34</f>
        <v>0</v>
      </c>
      <c r="AX102" s="98">
        <f>'ČST3_a1 - SL1.110.200.100...'!J35</f>
        <v>0</v>
      </c>
      <c r="AY102" s="98">
        <f>'ČST3_a1 - SL1.110.200.100...'!J36</f>
        <v>0</v>
      </c>
      <c r="AZ102" s="98">
        <f>'ČST3_a1 - SL1.110.200.100...'!F33</f>
        <v>0</v>
      </c>
      <c r="BA102" s="98">
        <f>'ČST3_a1 - SL1.110.200.100...'!F34</f>
        <v>0</v>
      </c>
      <c r="BB102" s="98">
        <f>'ČST3_a1 - SL1.110.200.100...'!F35</f>
        <v>0</v>
      </c>
      <c r="BC102" s="98">
        <f>'ČST3_a1 - SL1.110.200.100...'!F36</f>
        <v>0</v>
      </c>
      <c r="BD102" s="100">
        <f>'ČST3_a1 - SL1.110.200.100...'!F37</f>
        <v>0</v>
      </c>
      <c r="BT102" s="101" t="s">
        <v>83</v>
      </c>
      <c r="BV102" s="101" t="s">
        <v>77</v>
      </c>
      <c r="BW102" s="101" t="s">
        <v>105</v>
      </c>
      <c r="BX102" s="101" t="s">
        <v>5</v>
      </c>
      <c r="CL102" s="101" t="s">
        <v>1</v>
      </c>
      <c r="CM102" s="101" t="s">
        <v>85</v>
      </c>
    </row>
    <row r="103" spans="1:91" s="7" customFormat="1" ht="16.5" customHeight="1">
      <c r="A103" s="91" t="s">
        <v>79</v>
      </c>
      <c r="B103" s="92"/>
      <c r="C103" s="93"/>
      <c r="D103" s="278" t="s">
        <v>106</v>
      </c>
      <c r="E103" s="278"/>
      <c r="F103" s="278"/>
      <c r="G103" s="278"/>
      <c r="H103" s="278"/>
      <c r="I103" s="94"/>
      <c r="J103" s="278" t="s">
        <v>107</v>
      </c>
      <c r="K103" s="278"/>
      <c r="L103" s="278"/>
      <c r="M103" s="278"/>
      <c r="N103" s="278"/>
      <c r="O103" s="278"/>
      <c r="P103" s="278"/>
      <c r="Q103" s="278"/>
      <c r="R103" s="278"/>
      <c r="S103" s="278"/>
      <c r="T103" s="278"/>
      <c r="U103" s="278"/>
      <c r="V103" s="278"/>
      <c r="W103" s="278"/>
      <c r="X103" s="278"/>
      <c r="Y103" s="278"/>
      <c r="Z103" s="278"/>
      <c r="AA103" s="278"/>
      <c r="AB103" s="278"/>
      <c r="AC103" s="278"/>
      <c r="AD103" s="278"/>
      <c r="AE103" s="278"/>
      <c r="AF103" s="278"/>
      <c r="AG103" s="265">
        <f>'ČST2_a - S2.100.250.135.4...'!J30</f>
        <v>0</v>
      </c>
      <c r="AH103" s="266"/>
      <c r="AI103" s="266"/>
      <c r="AJ103" s="266"/>
      <c r="AK103" s="266"/>
      <c r="AL103" s="266"/>
      <c r="AM103" s="266"/>
      <c r="AN103" s="265">
        <f t="shared" si="0"/>
        <v>0</v>
      </c>
      <c r="AO103" s="266"/>
      <c r="AP103" s="266"/>
      <c r="AQ103" s="95" t="s">
        <v>82</v>
      </c>
      <c r="AR103" s="96"/>
      <c r="AS103" s="97">
        <v>0</v>
      </c>
      <c r="AT103" s="98">
        <f t="shared" si="1"/>
        <v>0</v>
      </c>
      <c r="AU103" s="99">
        <f>'ČST2_a - S2.100.250.135.4...'!P120</f>
        <v>0</v>
      </c>
      <c r="AV103" s="98">
        <f>'ČST2_a - S2.100.250.135.4...'!J33</f>
        <v>0</v>
      </c>
      <c r="AW103" s="98">
        <f>'ČST2_a - S2.100.250.135.4...'!J34</f>
        <v>0</v>
      </c>
      <c r="AX103" s="98">
        <f>'ČST2_a - S2.100.250.135.4...'!J35</f>
        <v>0</v>
      </c>
      <c r="AY103" s="98">
        <f>'ČST2_a - S2.100.250.135.4...'!J36</f>
        <v>0</v>
      </c>
      <c r="AZ103" s="98">
        <f>'ČST2_a - S2.100.250.135.4...'!F33</f>
        <v>0</v>
      </c>
      <c r="BA103" s="98">
        <f>'ČST2_a - S2.100.250.135.4...'!F34</f>
        <v>0</v>
      </c>
      <c r="BB103" s="98">
        <f>'ČST2_a - S2.100.250.135.4...'!F35</f>
        <v>0</v>
      </c>
      <c r="BC103" s="98">
        <f>'ČST2_a - S2.100.250.135.4...'!F36</f>
        <v>0</v>
      </c>
      <c r="BD103" s="100">
        <f>'ČST2_a - S2.100.250.135.4...'!F37</f>
        <v>0</v>
      </c>
      <c r="BT103" s="101" t="s">
        <v>83</v>
      </c>
      <c r="BV103" s="101" t="s">
        <v>77</v>
      </c>
      <c r="BW103" s="101" t="s">
        <v>108</v>
      </c>
      <c r="BX103" s="101" t="s">
        <v>5</v>
      </c>
      <c r="CL103" s="101" t="s">
        <v>1</v>
      </c>
      <c r="CM103" s="101" t="s">
        <v>85</v>
      </c>
    </row>
    <row r="104" spans="1:91" s="7" customFormat="1" ht="24.75" customHeight="1">
      <c r="A104" s="91" t="s">
        <v>79</v>
      </c>
      <c r="B104" s="92"/>
      <c r="C104" s="93"/>
      <c r="D104" s="278" t="s">
        <v>109</v>
      </c>
      <c r="E104" s="278"/>
      <c r="F104" s="278"/>
      <c r="G104" s="278"/>
      <c r="H104" s="278"/>
      <c r="I104" s="94"/>
      <c r="J104" s="278" t="s">
        <v>107</v>
      </c>
      <c r="K104" s="278"/>
      <c r="L104" s="278"/>
      <c r="M104" s="278"/>
      <c r="N104" s="278"/>
      <c r="O104" s="278"/>
      <c r="P104" s="278"/>
      <c r="Q104" s="278"/>
      <c r="R104" s="278"/>
      <c r="S104" s="278"/>
      <c r="T104" s="278"/>
      <c r="U104" s="278"/>
      <c r="V104" s="278"/>
      <c r="W104" s="278"/>
      <c r="X104" s="278"/>
      <c r="Y104" s="278"/>
      <c r="Z104" s="278"/>
      <c r="AA104" s="278"/>
      <c r="AB104" s="278"/>
      <c r="AC104" s="278"/>
      <c r="AD104" s="278"/>
      <c r="AE104" s="278"/>
      <c r="AF104" s="278"/>
      <c r="AG104" s="265">
        <f>'ČST2_a1 - S2.100.250.135....'!J30</f>
        <v>0</v>
      </c>
      <c r="AH104" s="266"/>
      <c r="AI104" s="266"/>
      <c r="AJ104" s="266"/>
      <c r="AK104" s="266"/>
      <c r="AL104" s="266"/>
      <c r="AM104" s="266"/>
      <c r="AN104" s="265">
        <f t="shared" si="0"/>
        <v>0</v>
      </c>
      <c r="AO104" s="266"/>
      <c r="AP104" s="266"/>
      <c r="AQ104" s="95" t="s">
        <v>82</v>
      </c>
      <c r="AR104" s="96"/>
      <c r="AS104" s="97">
        <v>0</v>
      </c>
      <c r="AT104" s="98">
        <f t="shared" si="1"/>
        <v>0</v>
      </c>
      <c r="AU104" s="99">
        <f>'ČST2_a1 - S2.100.250.135....'!P120</f>
        <v>0</v>
      </c>
      <c r="AV104" s="98">
        <f>'ČST2_a1 - S2.100.250.135....'!J33</f>
        <v>0</v>
      </c>
      <c r="AW104" s="98">
        <f>'ČST2_a1 - S2.100.250.135....'!J34</f>
        <v>0</v>
      </c>
      <c r="AX104" s="98">
        <f>'ČST2_a1 - S2.100.250.135....'!J35</f>
        <v>0</v>
      </c>
      <c r="AY104" s="98">
        <f>'ČST2_a1 - S2.100.250.135....'!J36</f>
        <v>0</v>
      </c>
      <c r="AZ104" s="98">
        <f>'ČST2_a1 - S2.100.250.135....'!F33</f>
        <v>0</v>
      </c>
      <c r="BA104" s="98">
        <f>'ČST2_a1 - S2.100.250.135....'!F34</f>
        <v>0</v>
      </c>
      <c r="BB104" s="98">
        <f>'ČST2_a1 - S2.100.250.135....'!F35</f>
        <v>0</v>
      </c>
      <c r="BC104" s="98">
        <f>'ČST2_a1 - S2.100.250.135....'!F36</f>
        <v>0</v>
      </c>
      <c r="BD104" s="100">
        <f>'ČST2_a1 - S2.100.250.135....'!F37</f>
        <v>0</v>
      </c>
      <c r="BT104" s="101" t="s">
        <v>83</v>
      </c>
      <c r="BV104" s="101" t="s">
        <v>77</v>
      </c>
      <c r="BW104" s="101" t="s">
        <v>110</v>
      </c>
      <c r="BX104" s="101" t="s">
        <v>5</v>
      </c>
      <c r="CL104" s="101" t="s">
        <v>1</v>
      </c>
      <c r="CM104" s="101" t="s">
        <v>85</v>
      </c>
    </row>
    <row r="105" spans="1:91" s="7" customFormat="1" ht="16.5" customHeight="1">
      <c r="A105" s="91" t="s">
        <v>79</v>
      </c>
      <c r="B105" s="92"/>
      <c r="C105" s="93"/>
      <c r="D105" s="278" t="s">
        <v>111</v>
      </c>
      <c r="E105" s="278"/>
      <c r="F105" s="278"/>
      <c r="G105" s="278"/>
      <c r="H105" s="278"/>
      <c r="I105" s="94"/>
      <c r="J105" s="278" t="s">
        <v>112</v>
      </c>
      <c r="K105" s="278"/>
      <c r="L105" s="278"/>
      <c r="M105" s="278"/>
      <c r="N105" s="278"/>
      <c r="O105" s="278"/>
      <c r="P105" s="278"/>
      <c r="Q105" s="278"/>
      <c r="R105" s="278"/>
      <c r="S105" s="278"/>
      <c r="T105" s="278"/>
      <c r="U105" s="278"/>
      <c r="V105" s="278"/>
      <c r="W105" s="278"/>
      <c r="X105" s="278"/>
      <c r="Y105" s="278"/>
      <c r="Z105" s="278"/>
      <c r="AA105" s="278"/>
      <c r="AB105" s="278"/>
      <c r="AC105" s="278"/>
      <c r="AD105" s="278"/>
      <c r="AE105" s="278"/>
      <c r="AF105" s="278"/>
      <c r="AG105" s="265">
        <f>'ČST2_b - S1.80.200.125.4....'!J30</f>
        <v>0</v>
      </c>
      <c r="AH105" s="266"/>
      <c r="AI105" s="266"/>
      <c r="AJ105" s="266"/>
      <c r="AK105" s="266"/>
      <c r="AL105" s="266"/>
      <c r="AM105" s="266"/>
      <c r="AN105" s="265">
        <f t="shared" si="0"/>
        <v>0</v>
      </c>
      <c r="AO105" s="266"/>
      <c r="AP105" s="266"/>
      <c r="AQ105" s="95" t="s">
        <v>82</v>
      </c>
      <c r="AR105" s="96"/>
      <c r="AS105" s="97">
        <v>0</v>
      </c>
      <c r="AT105" s="98">
        <f t="shared" si="1"/>
        <v>0</v>
      </c>
      <c r="AU105" s="99">
        <f>'ČST2_b - S1.80.200.125.4....'!P120</f>
        <v>0</v>
      </c>
      <c r="AV105" s="98">
        <f>'ČST2_b - S1.80.200.125.4....'!J33</f>
        <v>0</v>
      </c>
      <c r="AW105" s="98">
        <f>'ČST2_b - S1.80.200.125.4....'!J34</f>
        <v>0</v>
      </c>
      <c r="AX105" s="98">
        <f>'ČST2_b - S1.80.200.125.4....'!J35</f>
        <v>0</v>
      </c>
      <c r="AY105" s="98">
        <f>'ČST2_b - S1.80.200.125.4....'!J36</f>
        <v>0</v>
      </c>
      <c r="AZ105" s="98">
        <f>'ČST2_b - S1.80.200.125.4....'!F33</f>
        <v>0</v>
      </c>
      <c r="BA105" s="98">
        <f>'ČST2_b - S1.80.200.125.4....'!F34</f>
        <v>0</v>
      </c>
      <c r="BB105" s="98">
        <f>'ČST2_b - S1.80.200.125.4....'!F35</f>
        <v>0</v>
      </c>
      <c r="BC105" s="98">
        <f>'ČST2_b - S1.80.200.125.4....'!F36</f>
        <v>0</v>
      </c>
      <c r="BD105" s="100">
        <f>'ČST2_b - S1.80.200.125.4....'!F37</f>
        <v>0</v>
      </c>
      <c r="BT105" s="101" t="s">
        <v>83</v>
      </c>
      <c r="BV105" s="101" t="s">
        <v>77</v>
      </c>
      <c r="BW105" s="101" t="s">
        <v>113</v>
      </c>
      <c r="BX105" s="101" t="s">
        <v>5</v>
      </c>
      <c r="CL105" s="101" t="s">
        <v>1</v>
      </c>
      <c r="CM105" s="101" t="s">
        <v>85</v>
      </c>
    </row>
    <row r="106" spans="1:91" s="7" customFormat="1" ht="24.75" customHeight="1">
      <c r="A106" s="91" t="s">
        <v>79</v>
      </c>
      <c r="B106" s="92"/>
      <c r="C106" s="93"/>
      <c r="D106" s="278" t="s">
        <v>114</v>
      </c>
      <c r="E106" s="278"/>
      <c r="F106" s="278"/>
      <c r="G106" s="278"/>
      <c r="H106" s="278"/>
      <c r="I106" s="94"/>
      <c r="J106" s="278" t="s">
        <v>112</v>
      </c>
      <c r="K106" s="278"/>
      <c r="L106" s="278"/>
      <c r="M106" s="278"/>
      <c r="N106" s="278"/>
      <c r="O106" s="278"/>
      <c r="P106" s="278"/>
      <c r="Q106" s="278"/>
      <c r="R106" s="278"/>
      <c r="S106" s="278"/>
      <c r="T106" s="278"/>
      <c r="U106" s="278"/>
      <c r="V106" s="278"/>
      <c r="W106" s="278"/>
      <c r="X106" s="278"/>
      <c r="Y106" s="278"/>
      <c r="Z106" s="278"/>
      <c r="AA106" s="278"/>
      <c r="AB106" s="278"/>
      <c r="AC106" s="278"/>
      <c r="AD106" s="278"/>
      <c r="AE106" s="278"/>
      <c r="AF106" s="278"/>
      <c r="AG106" s="265">
        <f>'ČST2_b1 - S1.80.200.125.4...'!J30</f>
        <v>0</v>
      </c>
      <c r="AH106" s="266"/>
      <c r="AI106" s="266"/>
      <c r="AJ106" s="266"/>
      <c r="AK106" s="266"/>
      <c r="AL106" s="266"/>
      <c r="AM106" s="266"/>
      <c r="AN106" s="265">
        <f t="shared" si="0"/>
        <v>0</v>
      </c>
      <c r="AO106" s="266"/>
      <c r="AP106" s="266"/>
      <c r="AQ106" s="95" t="s">
        <v>82</v>
      </c>
      <c r="AR106" s="96"/>
      <c r="AS106" s="97">
        <v>0</v>
      </c>
      <c r="AT106" s="98">
        <f t="shared" si="1"/>
        <v>0</v>
      </c>
      <c r="AU106" s="99">
        <f>'ČST2_b1 - S1.80.200.125.4...'!P120</f>
        <v>0</v>
      </c>
      <c r="AV106" s="98">
        <f>'ČST2_b1 - S1.80.200.125.4...'!J33</f>
        <v>0</v>
      </c>
      <c r="AW106" s="98">
        <f>'ČST2_b1 - S1.80.200.125.4...'!J34</f>
        <v>0</v>
      </c>
      <c r="AX106" s="98">
        <f>'ČST2_b1 - S1.80.200.125.4...'!J35</f>
        <v>0</v>
      </c>
      <c r="AY106" s="98">
        <f>'ČST2_b1 - S1.80.200.125.4...'!J36</f>
        <v>0</v>
      </c>
      <c r="AZ106" s="98">
        <f>'ČST2_b1 - S1.80.200.125.4...'!F33</f>
        <v>0</v>
      </c>
      <c r="BA106" s="98">
        <f>'ČST2_b1 - S1.80.200.125.4...'!F34</f>
        <v>0</v>
      </c>
      <c r="BB106" s="98">
        <f>'ČST2_b1 - S1.80.200.125.4...'!F35</f>
        <v>0</v>
      </c>
      <c r="BC106" s="98">
        <f>'ČST2_b1 - S1.80.200.125.4...'!F36</f>
        <v>0</v>
      </c>
      <c r="BD106" s="100">
        <f>'ČST2_b1 - S1.80.200.125.4...'!F37</f>
        <v>0</v>
      </c>
      <c r="BT106" s="101" t="s">
        <v>83</v>
      </c>
      <c r="BV106" s="101" t="s">
        <v>77</v>
      </c>
      <c r="BW106" s="101" t="s">
        <v>115</v>
      </c>
      <c r="BX106" s="101" t="s">
        <v>5</v>
      </c>
      <c r="CL106" s="101" t="s">
        <v>1</v>
      </c>
      <c r="CM106" s="101" t="s">
        <v>85</v>
      </c>
    </row>
    <row r="107" spans="1:91" s="7" customFormat="1" ht="24.75" customHeight="1">
      <c r="A107" s="91" t="s">
        <v>79</v>
      </c>
      <c r="B107" s="92"/>
      <c r="C107" s="93"/>
      <c r="D107" s="278" t="s">
        <v>116</v>
      </c>
      <c r="E107" s="278"/>
      <c r="F107" s="278"/>
      <c r="G107" s="278"/>
      <c r="H107" s="278"/>
      <c r="I107" s="94"/>
      <c r="J107" s="278" t="s">
        <v>117</v>
      </c>
      <c r="K107" s="278"/>
      <c r="L107" s="278"/>
      <c r="M107" s="278"/>
      <c r="N107" s="278"/>
      <c r="O107" s="278"/>
      <c r="P107" s="278"/>
      <c r="Q107" s="278"/>
      <c r="R107" s="278"/>
      <c r="S107" s="278"/>
      <c r="T107" s="278"/>
      <c r="U107" s="278"/>
      <c r="V107" s="278"/>
      <c r="W107" s="278"/>
      <c r="X107" s="278"/>
      <c r="Y107" s="278"/>
      <c r="Z107" s="278"/>
      <c r="AA107" s="278"/>
      <c r="AB107" s="278"/>
      <c r="AC107" s="278"/>
      <c r="AD107" s="278"/>
      <c r="AE107" s="278"/>
      <c r="AF107" s="278"/>
      <c r="AG107" s="265">
        <f>'ČST1_b1 - S1.80.200.100.4...'!J30</f>
        <v>0</v>
      </c>
      <c r="AH107" s="266"/>
      <c r="AI107" s="266"/>
      <c r="AJ107" s="266"/>
      <c r="AK107" s="266"/>
      <c r="AL107" s="266"/>
      <c r="AM107" s="266"/>
      <c r="AN107" s="265">
        <f t="shared" si="0"/>
        <v>0</v>
      </c>
      <c r="AO107" s="266"/>
      <c r="AP107" s="266"/>
      <c r="AQ107" s="95" t="s">
        <v>82</v>
      </c>
      <c r="AR107" s="96"/>
      <c r="AS107" s="97">
        <v>0</v>
      </c>
      <c r="AT107" s="98">
        <f t="shared" si="1"/>
        <v>0</v>
      </c>
      <c r="AU107" s="99">
        <f>'ČST1_b1 - S1.80.200.100.4...'!P120</f>
        <v>0</v>
      </c>
      <c r="AV107" s="98">
        <f>'ČST1_b1 - S1.80.200.100.4...'!J33</f>
        <v>0</v>
      </c>
      <c r="AW107" s="98">
        <f>'ČST1_b1 - S1.80.200.100.4...'!J34</f>
        <v>0</v>
      </c>
      <c r="AX107" s="98">
        <f>'ČST1_b1 - S1.80.200.100.4...'!J35</f>
        <v>0</v>
      </c>
      <c r="AY107" s="98">
        <f>'ČST1_b1 - S1.80.200.100.4...'!J36</f>
        <v>0</v>
      </c>
      <c r="AZ107" s="98">
        <f>'ČST1_b1 - S1.80.200.100.4...'!F33</f>
        <v>0</v>
      </c>
      <c r="BA107" s="98">
        <f>'ČST1_b1 - S1.80.200.100.4...'!F34</f>
        <v>0</v>
      </c>
      <c r="BB107" s="98">
        <f>'ČST1_b1 - S1.80.200.100.4...'!F35</f>
        <v>0</v>
      </c>
      <c r="BC107" s="98">
        <f>'ČST1_b1 - S1.80.200.100.4...'!F36</f>
        <v>0</v>
      </c>
      <c r="BD107" s="100">
        <f>'ČST1_b1 - S1.80.200.100.4...'!F37</f>
        <v>0</v>
      </c>
      <c r="BT107" s="101" t="s">
        <v>83</v>
      </c>
      <c r="BV107" s="101" t="s">
        <v>77</v>
      </c>
      <c r="BW107" s="101" t="s">
        <v>118</v>
      </c>
      <c r="BX107" s="101" t="s">
        <v>5</v>
      </c>
      <c r="CL107" s="101" t="s">
        <v>1</v>
      </c>
      <c r="CM107" s="101" t="s">
        <v>85</v>
      </c>
    </row>
    <row r="108" spans="1:91" s="7" customFormat="1" ht="16.5" customHeight="1">
      <c r="A108" s="91" t="s">
        <v>79</v>
      </c>
      <c r="B108" s="92"/>
      <c r="C108" s="93"/>
      <c r="D108" s="278" t="s">
        <v>119</v>
      </c>
      <c r="E108" s="278"/>
      <c r="F108" s="278"/>
      <c r="G108" s="278"/>
      <c r="H108" s="278"/>
      <c r="I108" s="94"/>
      <c r="J108" s="278" t="s">
        <v>117</v>
      </c>
      <c r="K108" s="278"/>
      <c r="L108" s="278"/>
      <c r="M108" s="278"/>
      <c r="N108" s="278"/>
      <c r="O108" s="278"/>
      <c r="P108" s="278"/>
      <c r="Q108" s="278"/>
      <c r="R108" s="278"/>
      <c r="S108" s="278"/>
      <c r="T108" s="278"/>
      <c r="U108" s="278"/>
      <c r="V108" s="278"/>
      <c r="W108" s="278"/>
      <c r="X108" s="278"/>
      <c r="Y108" s="278"/>
      <c r="Z108" s="278"/>
      <c r="AA108" s="278"/>
      <c r="AB108" s="278"/>
      <c r="AC108" s="278"/>
      <c r="AD108" s="278"/>
      <c r="AE108" s="278"/>
      <c r="AF108" s="278"/>
      <c r="AG108" s="265">
        <f>'ČST1_b - S1.80.200.100.4....'!J30</f>
        <v>0</v>
      </c>
      <c r="AH108" s="266"/>
      <c r="AI108" s="266"/>
      <c r="AJ108" s="266"/>
      <c r="AK108" s="266"/>
      <c r="AL108" s="266"/>
      <c r="AM108" s="266"/>
      <c r="AN108" s="265">
        <f t="shared" si="0"/>
        <v>0</v>
      </c>
      <c r="AO108" s="266"/>
      <c r="AP108" s="266"/>
      <c r="AQ108" s="95" t="s">
        <v>82</v>
      </c>
      <c r="AR108" s="96"/>
      <c r="AS108" s="97">
        <v>0</v>
      </c>
      <c r="AT108" s="98">
        <f t="shared" si="1"/>
        <v>0</v>
      </c>
      <c r="AU108" s="99">
        <f>'ČST1_b - S1.80.200.100.4....'!P120</f>
        <v>0</v>
      </c>
      <c r="AV108" s="98">
        <f>'ČST1_b - S1.80.200.100.4....'!J33</f>
        <v>0</v>
      </c>
      <c r="AW108" s="98">
        <f>'ČST1_b - S1.80.200.100.4....'!J34</f>
        <v>0</v>
      </c>
      <c r="AX108" s="98">
        <f>'ČST1_b - S1.80.200.100.4....'!J35</f>
        <v>0</v>
      </c>
      <c r="AY108" s="98">
        <f>'ČST1_b - S1.80.200.100.4....'!J36</f>
        <v>0</v>
      </c>
      <c r="AZ108" s="98">
        <f>'ČST1_b - S1.80.200.100.4....'!F33</f>
        <v>0</v>
      </c>
      <c r="BA108" s="98">
        <f>'ČST1_b - S1.80.200.100.4....'!F34</f>
        <v>0</v>
      </c>
      <c r="BB108" s="98">
        <f>'ČST1_b - S1.80.200.100.4....'!F35</f>
        <v>0</v>
      </c>
      <c r="BC108" s="98">
        <f>'ČST1_b - S1.80.200.100.4....'!F36</f>
        <v>0</v>
      </c>
      <c r="BD108" s="100">
        <f>'ČST1_b - S1.80.200.100.4....'!F37</f>
        <v>0</v>
      </c>
      <c r="BT108" s="101" t="s">
        <v>83</v>
      </c>
      <c r="BV108" s="101" t="s">
        <v>77</v>
      </c>
      <c r="BW108" s="101" t="s">
        <v>120</v>
      </c>
      <c r="BX108" s="101" t="s">
        <v>5</v>
      </c>
      <c r="CL108" s="101" t="s">
        <v>1</v>
      </c>
      <c r="CM108" s="101" t="s">
        <v>85</v>
      </c>
    </row>
    <row r="109" spans="1:91" s="7" customFormat="1" ht="24.75" customHeight="1">
      <c r="A109" s="91" t="s">
        <v>79</v>
      </c>
      <c r="B109" s="92"/>
      <c r="C109" s="93"/>
      <c r="D109" s="278" t="s">
        <v>121</v>
      </c>
      <c r="E109" s="278"/>
      <c r="F109" s="278"/>
      <c r="G109" s="278"/>
      <c r="H109" s="278"/>
      <c r="I109" s="94"/>
      <c r="J109" s="278" t="s">
        <v>122</v>
      </c>
      <c r="K109" s="278"/>
      <c r="L109" s="278"/>
      <c r="M109" s="278"/>
      <c r="N109" s="278"/>
      <c r="O109" s="278"/>
      <c r="P109" s="278"/>
      <c r="Q109" s="278"/>
      <c r="R109" s="278"/>
      <c r="S109" s="278"/>
      <c r="T109" s="278"/>
      <c r="U109" s="278"/>
      <c r="V109" s="278"/>
      <c r="W109" s="278"/>
      <c r="X109" s="278"/>
      <c r="Y109" s="278"/>
      <c r="Z109" s="278"/>
      <c r="AA109" s="278"/>
      <c r="AB109" s="278"/>
      <c r="AC109" s="278"/>
      <c r="AD109" s="278"/>
      <c r="AE109" s="278"/>
      <c r="AF109" s="278"/>
      <c r="AG109" s="265">
        <f>'ČST1.1_a1 - S1.80.200.75....'!J30</f>
        <v>0</v>
      </c>
      <c r="AH109" s="266"/>
      <c r="AI109" s="266"/>
      <c r="AJ109" s="266"/>
      <c r="AK109" s="266"/>
      <c r="AL109" s="266"/>
      <c r="AM109" s="266"/>
      <c r="AN109" s="265">
        <f t="shared" si="0"/>
        <v>0</v>
      </c>
      <c r="AO109" s="266"/>
      <c r="AP109" s="266"/>
      <c r="AQ109" s="95" t="s">
        <v>82</v>
      </c>
      <c r="AR109" s="96"/>
      <c r="AS109" s="97">
        <v>0</v>
      </c>
      <c r="AT109" s="98">
        <f t="shared" si="1"/>
        <v>0</v>
      </c>
      <c r="AU109" s="99">
        <f>'ČST1.1_a1 - S1.80.200.75....'!P120</f>
        <v>0</v>
      </c>
      <c r="AV109" s="98">
        <f>'ČST1.1_a1 - S1.80.200.75....'!J33</f>
        <v>0</v>
      </c>
      <c r="AW109" s="98">
        <f>'ČST1.1_a1 - S1.80.200.75....'!J34</f>
        <v>0</v>
      </c>
      <c r="AX109" s="98">
        <f>'ČST1.1_a1 - S1.80.200.75....'!J35</f>
        <v>0</v>
      </c>
      <c r="AY109" s="98">
        <f>'ČST1.1_a1 - S1.80.200.75....'!J36</f>
        <v>0</v>
      </c>
      <c r="AZ109" s="98">
        <f>'ČST1.1_a1 - S1.80.200.75....'!F33</f>
        <v>0</v>
      </c>
      <c r="BA109" s="98">
        <f>'ČST1.1_a1 - S1.80.200.75....'!F34</f>
        <v>0</v>
      </c>
      <c r="BB109" s="98">
        <f>'ČST1.1_a1 - S1.80.200.75....'!F35</f>
        <v>0</v>
      </c>
      <c r="BC109" s="98">
        <f>'ČST1.1_a1 - S1.80.200.75....'!F36</f>
        <v>0</v>
      </c>
      <c r="BD109" s="100">
        <f>'ČST1.1_a1 - S1.80.200.75....'!F37</f>
        <v>0</v>
      </c>
      <c r="BT109" s="101" t="s">
        <v>83</v>
      </c>
      <c r="BV109" s="101" t="s">
        <v>77</v>
      </c>
      <c r="BW109" s="101" t="s">
        <v>123</v>
      </c>
      <c r="BX109" s="101" t="s">
        <v>5</v>
      </c>
      <c r="CL109" s="101" t="s">
        <v>1</v>
      </c>
      <c r="CM109" s="101" t="s">
        <v>85</v>
      </c>
    </row>
    <row r="110" spans="1:91" s="7" customFormat="1" ht="24.75" customHeight="1">
      <c r="A110" s="91" t="s">
        <v>79</v>
      </c>
      <c r="B110" s="92"/>
      <c r="C110" s="93"/>
      <c r="D110" s="278" t="s">
        <v>124</v>
      </c>
      <c r="E110" s="278"/>
      <c r="F110" s="278"/>
      <c r="G110" s="278"/>
      <c r="H110" s="278"/>
      <c r="I110" s="94"/>
      <c r="J110" s="278" t="s">
        <v>122</v>
      </c>
      <c r="K110" s="278"/>
      <c r="L110" s="278"/>
      <c r="M110" s="278"/>
      <c r="N110" s="278"/>
      <c r="O110" s="278"/>
      <c r="P110" s="278"/>
      <c r="Q110" s="278"/>
      <c r="R110" s="278"/>
      <c r="S110" s="278"/>
      <c r="T110" s="278"/>
      <c r="U110" s="278"/>
      <c r="V110" s="278"/>
      <c r="W110" s="278"/>
      <c r="X110" s="278"/>
      <c r="Y110" s="278"/>
      <c r="Z110" s="278"/>
      <c r="AA110" s="278"/>
      <c r="AB110" s="278"/>
      <c r="AC110" s="278"/>
      <c r="AD110" s="278"/>
      <c r="AE110" s="278"/>
      <c r="AF110" s="278"/>
      <c r="AG110" s="265">
        <f>'ČST1.1_a - S1.80.200.75.4...'!J30</f>
        <v>0</v>
      </c>
      <c r="AH110" s="266"/>
      <c r="AI110" s="266"/>
      <c r="AJ110" s="266"/>
      <c r="AK110" s="266"/>
      <c r="AL110" s="266"/>
      <c r="AM110" s="266"/>
      <c r="AN110" s="265">
        <f t="shared" si="0"/>
        <v>0</v>
      </c>
      <c r="AO110" s="266"/>
      <c r="AP110" s="266"/>
      <c r="AQ110" s="95" t="s">
        <v>82</v>
      </c>
      <c r="AR110" s="96"/>
      <c r="AS110" s="97">
        <v>0</v>
      </c>
      <c r="AT110" s="98">
        <f t="shared" si="1"/>
        <v>0</v>
      </c>
      <c r="AU110" s="99">
        <f>'ČST1.1_a - S1.80.200.75.4...'!P120</f>
        <v>0</v>
      </c>
      <c r="AV110" s="98">
        <f>'ČST1.1_a - S1.80.200.75.4...'!J33</f>
        <v>0</v>
      </c>
      <c r="AW110" s="98">
        <f>'ČST1.1_a - S1.80.200.75.4...'!J34</f>
        <v>0</v>
      </c>
      <c r="AX110" s="98">
        <f>'ČST1.1_a - S1.80.200.75.4...'!J35</f>
        <v>0</v>
      </c>
      <c r="AY110" s="98">
        <f>'ČST1.1_a - S1.80.200.75.4...'!J36</f>
        <v>0</v>
      </c>
      <c r="AZ110" s="98">
        <f>'ČST1.1_a - S1.80.200.75.4...'!F33</f>
        <v>0</v>
      </c>
      <c r="BA110" s="98">
        <f>'ČST1.1_a - S1.80.200.75.4...'!F34</f>
        <v>0</v>
      </c>
      <c r="BB110" s="98">
        <f>'ČST1.1_a - S1.80.200.75.4...'!F35</f>
        <v>0</v>
      </c>
      <c r="BC110" s="98">
        <f>'ČST1.1_a - S1.80.200.75.4...'!F36</f>
        <v>0</v>
      </c>
      <c r="BD110" s="100">
        <f>'ČST1.1_a - S1.80.200.75.4...'!F37</f>
        <v>0</v>
      </c>
      <c r="BT110" s="101" t="s">
        <v>83</v>
      </c>
      <c r="BV110" s="101" t="s">
        <v>77</v>
      </c>
      <c r="BW110" s="101" t="s">
        <v>125</v>
      </c>
      <c r="BX110" s="101" t="s">
        <v>5</v>
      </c>
      <c r="CL110" s="101" t="s">
        <v>1</v>
      </c>
      <c r="CM110" s="101" t="s">
        <v>85</v>
      </c>
    </row>
    <row r="111" spans="1:91" s="7" customFormat="1" ht="16.5" customHeight="1">
      <c r="A111" s="91" t="s">
        <v>79</v>
      </c>
      <c r="B111" s="92"/>
      <c r="C111" s="93"/>
      <c r="D111" s="278" t="s">
        <v>126</v>
      </c>
      <c r="E111" s="278"/>
      <c r="F111" s="278"/>
      <c r="G111" s="278"/>
      <c r="H111" s="278"/>
      <c r="I111" s="94"/>
      <c r="J111" s="278" t="s">
        <v>127</v>
      </c>
      <c r="K111" s="278"/>
      <c r="L111" s="278"/>
      <c r="M111" s="278"/>
      <c r="N111" s="278"/>
      <c r="O111" s="278"/>
      <c r="P111" s="278"/>
      <c r="Q111" s="278"/>
      <c r="R111" s="278"/>
      <c r="S111" s="278"/>
      <c r="T111" s="278"/>
      <c r="U111" s="278"/>
      <c r="V111" s="278"/>
      <c r="W111" s="278"/>
      <c r="X111" s="278"/>
      <c r="Y111" s="278"/>
      <c r="Z111" s="278"/>
      <c r="AA111" s="278"/>
      <c r="AB111" s="278"/>
      <c r="AC111" s="278"/>
      <c r="AD111" s="278"/>
      <c r="AE111" s="278"/>
      <c r="AF111" s="278"/>
      <c r="AG111" s="265">
        <f>'ČST1_a - S2.100.300.300.4...'!J30</f>
        <v>0</v>
      </c>
      <c r="AH111" s="266"/>
      <c r="AI111" s="266"/>
      <c r="AJ111" s="266"/>
      <c r="AK111" s="266"/>
      <c r="AL111" s="266"/>
      <c r="AM111" s="266"/>
      <c r="AN111" s="265">
        <f t="shared" si="0"/>
        <v>0</v>
      </c>
      <c r="AO111" s="266"/>
      <c r="AP111" s="266"/>
      <c r="AQ111" s="95" t="s">
        <v>82</v>
      </c>
      <c r="AR111" s="96"/>
      <c r="AS111" s="97">
        <v>0</v>
      </c>
      <c r="AT111" s="98">
        <f t="shared" si="1"/>
        <v>0</v>
      </c>
      <c r="AU111" s="99">
        <f>'ČST1_a - S2.100.300.300.4...'!P120</f>
        <v>0</v>
      </c>
      <c r="AV111" s="98">
        <f>'ČST1_a - S2.100.300.300.4...'!J33</f>
        <v>0</v>
      </c>
      <c r="AW111" s="98">
        <f>'ČST1_a - S2.100.300.300.4...'!J34</f>
        <v>0</v>
      </c>
      <c r="AX111" s="98">
        <f>'ČST1_a - S2.100.300.300.4...'!J35</f>
        <v>0</v>
      </c>
      <c r="AY111" s="98">
        <f>'ČST1_a - S2.100.300.300.4...'!J36</f>
        <v>0</v>
      </c>
      <c r="AZ111" s="98">
        <f>'ČST1_a - S2.100.300.300.4...'!F33</f>
        <v>0</v>
      </c>
      <c r="BA111" s="98">
        <f>'ČST1_a - S2.100.300.300.4...'!F34</f>
        <v>0</v>
      </c>
      <c r="BB111" s="98">
        <f>'ČST1_a - S2.100.300.300.4...'!F35</f>
        <v>0</v>
      </c>
      <c r="BC111" s="98">
        <f>'ČST1_a - S2.100.300.300.4...'!F36</f>
        <v>0</v>
      </c>
      <c r="BD111" s="100">
        <f>'ČST1_a - S2.100.300.300.4...'!F37</f>
        <v>0</v>
      </c>
      <c r="BT111" s="101" t="s">
        <v>83</v>
      </c>
      <c r="BV111" s="101" t="s">
        <v>77</v>
      </c>
      <c r="BW111" s="101" t="s">
        <v>128</v>
      </c>
      <c r="BX111" s="101" t="s">
        <v>5</v>
      </c>
      <c r="CL111" s="101" t="s">
        <v>1</v>
      </c>
      <c r="CM111" s="101" t="s">
        <v>85</v>
      </c>
    </row>
    <row r="112" spans="1:91" s="7" customFormat="1" ht="24.75" customHeight="1">
      <c r="A112" s="91" t="s">
        <v>79</v>
      </c>
      <c r="B112" s="92"/>
      <c r="C112" s="93"/>
      <c r="D112" s="278" t="s">
        <v>129</v>
      </c>
      <c r="E112" s="278"/>
      <c r="F112" s="278"/>
      <c r="G112" s="278"/>
      <c r="H112" s="278"/>
      <c r="I112" s="94"/>
      <c r="J112" s="278" t="s">
        <v>127</v>
      </c>
      <c r="K112" s="278"/>
      <c r="L112" s="278"/>
      <c r="M112" s="278"/>
      <c r="N112" s="278"/>
      <c r="O112" s="278"/>
      <c r="P112" s="278"/>
      <c r="Q112" s="278"/>
      <c r="R112" s="278"/>
      <c r="S112" s="278"/>
      <c r="T112" s="278"/>
      <c r="U112" s="278"/>
      <c r="V112" s="278"/>
      <c r="W112" s="278"/>
      <c r="X112" s="278"/>
      <c r="Y112" s="278"/>
      <c r="Z112" s="278"/>
      <c r="AA112" s="278"/>
      <c r="AB112" s="278"/>
      <c r="AC112" s="278"/>
      <c r="AD112" s="278"/>
      <c r="AE112" s="278"/>
      <c r="AF112" s="278"/>
      <c r="AG112" s="265">
        <f>'ČST1_a1 - S2.100.300.300....'!J30</f>
        <v>0</v>
      </c>
      <c r="AH112" s="266"/>
      <c r="AI112" s="266"/>
      <c r="AJ112" s="266"/>
      <c r="AK112" s="266"/>
      <c r="AL112" s="266"/>
      <c r="AM112" s="266"/>
      <c r="AN112" s="265">
        <f t="shared" si="0"/>
        <v>0</v>
      </c>
      <c r="AO112" s="266"/>
      <c r="AP112" s="266"/>
      <c r="AQ112" s="95" t="s">
        <v>82</v>
      </c>
      <c r="AR112" s="96"/>
      <c r="AS112" s="97">
        <v>0</v>
      </c>
      <c r="AT112" s="98">
        <f t="shared" si="1"/>
        <v>0</v>
      </c>
      <c r="AU112" s="99">
        <f>'ČST1_a1 - S2.100.300.300....'!P120</f>
        <v>0</v>
      </c>
      <c r="AV112" s="98">
        <f>'ČST1_a1 - S2.100.300.300....'!J33</f>
        <v>0</v>
      </c>
      <c r="AW112" s="98">
        <f>'ČST1_a1 - S2.100.300.300....'!J34</f>
        <v>0</v>
      </c>
      <c r="AX112" s="98">
        <f>'ČST1_a1 - S2.100.300.300....'!J35</f>
        <v>0</v>
      </c>
      <c r="AY112" s="98">
        <f>'ČST1_a1 - S2.100.300.300....'!J36</f>
        <v>0</v>
      </c>
      <c r="AZ112" s="98">
        <f>'ČST1_a1 - S2.100.300.300....'!F33</f>
        <v>0</v>
      </c>
      <c r="BA112" s="98">
        <f>'ČST1_a1 - S2.100.300.300....'!F34</f>
        <v>0</v>
      </c>
      <c r="BB112" s="98">
        <f>'ČST1_a1 - S2.100.300.300....'!F35</f>
        <v>0</v>
      </c>
      <c r="BC112" s="98">
        <f>'ČST1_a1 - S2.100.300.300....'!F36</f>
        <v>0</v>
      </c>
      <c r="BD112" s="100">
        <f>'ČST1_a1 - S2.100.300.300....'!F37</f>
        <v>0</v>
      </c>
      <c r="BT112" s="101" t="s">
        <v>83</v>
      </c>
      <c r="BV112" s="101" t="s">
        <v>77</v>
      </c>
      <c r="BW112" s="101" t="s">
        <v>130</v>
      </c>
      <c r="BX112" s="101" t="s">
        <v>5</v>
      </c>
      <c r="CL112" s="101" t="s">
        <v>1</v>
      </c>
      <c r="CM112" s="101" t="s">
        <v>85</v>
      </c>
    </row>
    <row r="113" spans="1:91" s="7" customFormat="1" ht="16.5" customHeight="1">
      <c r="A113" s="91" t="s">
        <v>79</v>
      </c>
      <c r="B113" s="92"/>
      <c r="C113" s="93"/>
      <c r="D113" s="278" t="s">
        <v>131</v>
      </c>
      <c r="E113" s="278"/>
      <c r="F113" s="278"/>
      <c r="G113" s="278"/>
      <c r="H113" s="278"/>
      <c r="I113" s="94"/>
      <c r="J113" s="278" t="s">
        <v>132</v>
      </c>
      <c r="K113" s="278"/>
      <c r="L113" s="278"/>
      <c r="M113" s="278"/>
      <c r="N113" s="278"/>
      <c r="O113" s="278"/>
      <c r="P113" s="278"/>
      <c r="Q113" s="278"/>
      <c r="R113" s="278"/>
      <c r="S113" s="278"/>
      <c r="T113" s="278"/>
      <c r="U113" s="278"/>
      <c r="V113" s="278"/>
      <c r="W113" s="278"/>
      <c r="X113" s="278"/>
      <c r="Y113" s="278"/>
      <c r="Z113" s="278"/>
      <c r="AA113" s="278"/>
      <c r="AB113" s="278"/>
      <c r="AC113" s="278"/>
      <c r="AD113" s="278"/>
      <c r="AE113" s="278"/>
      <c r="AF113" s="278"/>
      <c r="AG113" s="265">
        <f>'Filiálka - KSB KRTK 100-2...'!J30</f>
        <v>0</v>
      </c>
      <c r="AH113" s="266"/>
      <c r="AI113" s="266"/>
      <c r="AJ113" s="266"/>
      <c r="AK113" s="266"/>
      <c r="AL113" s="266"/>
      <c r="AM113" s="266"/>
      <c r="AN113" s="265">
        <f t="shared" si="0"/>
        <v>0</v>
      </c>
      <c r="AO113" s="266"/>
      <c r="AP113" s="266"/>
      <c r="AQ113" s="95" t="s">
        <v>82</v>
      </c>
      <c r="AR113" s="96"/>
      <c r="AS113" s="97">
        <v>0</v>
      </c>
      <c r="AT113" s="98">
        <f t="shared" si="1"/>
        <v>0</v>
      </c>
      <c r="AU113" s="99">
        <f>'Filiálka - KSB KRTK 100-2...'!P120</f>
        <v>0</v>
      </c>
      <c r="AV113" s="98">
        <f>'Filiálka - KSB KRTK 100-2...'!J33</f>
        <v>0</v>
      </c>
      <c r="AW113" s="98">
        <f>'Filiálka - KSB KRTK 100-2...'!J34</f>
        <v>0</v>
      </c>
      <c r="AX113" s="98">
        <f>'Filiálka - KSB KRTK 100-2...'!J35</f>
        <v>0</v>
      </c>
      <c r="AY113" s="98">
        <f>'Filiálka - KSB KRTK 100-2...'!J36</f>
        <v>0</v>
      </c>
      <c r="AZ113" s="98">
        <f>'Filiálka - KSB KRTK 100-2...'!F33</f>
        <v>0</v>
      </c>
      <c r="BA113" s="98">
        <f>'Filiálka - KSB KRTK 100-2...'!F34</f>
        <v>0</v>
      </c>
      <c r="BB113" s="98">
        <f>'Filiálka - KSB KRTK 100-2...'!F35</f>
        <v>0</v>
      </c>
      <c r="BC113" s="98">
        <f>'Filiálka - KSB KRTK 100-2...'!F36</f>
        <v>0</v>
      </c>
      <c r="BD113" s="100">
        <f>'Filiálka - KSB KRTK 100-2...'!F37</f>
        <v>0</v>
      </c>
      <c r="BT113" s="101" t="s">
        <v>83</v>
      </c>
      <c r="BV113" s="101" t="s">
        <v>77</v>
      </c>
      <c r="BW113" s="101" t="s">
        <v>133</v>
      </c>
      <c r="BX113" s="101" t="s">
        <v>5</v>
      </c>
      <c r="CL113" s="101" t="s">
        <v>1</v>
      </c>
      <c r="CM113" s="101" t="s">
        <v>85</v>
      </c>
    </row>
    <row r="114" spans="1:91" s="7" customFormat="1" ht="24.75" customHeight="1">
      <c r="A114" s="91" t="s">
        <v>79</v>
      </c>
      <c r="B114" s="92"/>
      <c r="C114" s="93"/>
      <c r="D114" s="278" t="s">
        <v>134</v>
      </c>
      <c r="E114" s="278"/>
      <c r="F114" s="278"/>
      <c r="G114" s="278"/>
      <c r="H114" s="278"/>
      <c r="I114" s="94"/>
      <c r="J114" s="278" t="s">
        <v>135</v>
      </c>
      <c r="K114" s="278"/>
      <c r="L114" s="278"/>
      <c r="M114" s="278"/>
      <c r="N114" s="278"/>
      <c r="O114" s="278"/>
      <c r="P114" s="278"/>
      <c r="Q114" s="278"/>
      <c r="R114" s="278"/>
      <c r="S114" s="278"/>
      <c r="T114" s="278"/>
      <c r="U114" s="278"/>
      <c r="V114" s="278"/>
      <c r="W114" s="278"/>
      <c r="X114" s="278"/>
      <c r="Y114" s="278"/>
      <c r="Z114" s="278"/>
      <c r="AA114" s="278"/>
      <c r="AB114" s="278"/>
      <c r="AC114" s="278"/>
      <c r="AD114" s="278"/>
      <c r="AE114" s="278"/>
      <c r="AF114" s="278"/>
      <c r="AG114" s="265">
        <f>'Lověšice - AMAREX N F65-1...'!J30</f>
        <v>0</v>
      </c>
      <c r="AH114" s="266"/>
      <c r="AI114" s="266"/>
      <c r="AJ114" s="266"/>
      <c r="AK114" s="266"/>
      <c r="AL114" s="266"/>
      <c r="AM114" s="266"/>
      <c r="AN114" s="265">
        <f t="shared" si="0"/>
        <v>0</v>
      </c>
      <c r="AO114" s="266"/>
      <c r="AP114" s="266"/>
      <c r="AQ114" s="95" t="s">
        <v>82</v>
      </c>
      <c r="AR114" s="96"/>
      <c r="AS114" s="97">
        <v>0</v>
      </c>
      <c r="AT114" s="98">
        <f t="shared" si="1"/>
        <v>0</v>
      </c>
      <c r="AU114" s="99">
        <f>'Lověšice - AMAREX N F65-1...'!P120</f>
        <v>0</v>
      </c>
      <c r="AV114" s="98">
        <f>'Lověšice - AMAREX N F65-1...'!J33</f>
        <v>0</v>
      </c>
      <c r="AW114" s="98">
        <f>'Lověšice - AMAREX N F65-1...'!J34</f>
        <v>0</v>
      </c>
      <c r="AX114" s="98">
        <f>'Lověšice - AMAREX N F65-1...'!J35</f>
        <v>0</v>
      </c>
      <c r="AY114" s="98">
        <f>'Lověšice - AMAREX N F65-1...'!J36</f>
        <v>0</v>
      </c>
      <c r="AZ114" s="98">
        <f>'Lověšice - AMAREX N F65-1...'!F33</f>
        <v>0</v>
      </c>
      <c r="BA114" s="98">
        <f>'Lověšice - AMAREX N F65-1...'!F34</f>
        <v>0</v>
      </c>
      <c r="BB114" s="98">
        <f>'Lověšice - AMAREX N F65-1...'!F35</f>
        <v>0</v>
      </c>
      <c r="BC114" s="98">
        <f>'Lověšice - AMAREX N F65-1...'!F36</f>
        <v>0</v>
      </c>
      <c r="BD114" s="100">
        <f>'Lověšice - AMAREX N F65-1...'!F37</f>
        <v>0</v>
      </c>
      <c r="BT114" s="101" t="s">
        <v>83</v>
      </c>
      <c r="BV114" s="101" t="s">
        <v>77</v>
      </c>
      <c r="BW114" s="101" t="s">
        <v>136</v>
      </c>
      <c r="BX114" s="101" t="s">
        <v>5</v>
      </c>
      <c r="CL114" s="101" t="s">
        <v>1</v>
      </c>
      <c r="CM114" s="101" t="s">
        <v>85</v>
      </c>
    </row>
    <row r="115" spans="1:91" s="7" customFormat="1" ht="16.5" customHeight="1">
      <c r="B115" s="92"/>
      <c r="C115" s="93"/>
      <c r="D115" s="278" t="s">
        <v>137</v>
      </c>
      <c r="E115" s="278"/>
      <c r="F115" s="278"/>
      <c r="G115" s="278"/>
      <c r="H115" s="278"/>
      <c r="I115" s="94"/>
      <c r="J115" s="278" t="s">
        <v>138</v>
      </c>
      <c r="K115" s="278"/>
      <c r="L115" s="278"/>
      <c r="M115" s="278"/>
      <c r="N115" s="278"/>
      <c r="O115" s="278"/>
      <c r="P115" s="278"/>
      <c r="Q115" s="278"/>
      <c r="R115" s="278"/>
      <c r="S115" s="278"/>
      <c r="T115" s="278"/>
      <c r="U115" s="278"/>
      <c r="V115" s="278"/>
      <c r="W115" s="278"/>
      <c r="X115" s="278"/>
      <c r="Y115" s="278"/>
      <c r="Z115" s="278"/>
      <c r="AA115" s="278"/>
      <c r="AB115" s="278"/>
      <c r="AC115" s="278"/>
      <c r="AD115" s="278"/>
      <c r="AE115" s="278"/>
      <c r="AF115" s="278"/>
      <c r="AG115" s="267">
        <f>ROUND(SUM(AG116:AG122),2)</f>
        <v>0</v>
      </c>
      <c r="AH115" s="266"/>
      <c r="AI115" s="266"/>
      <c r="AJ115" s="266"/>
      <c r="AK115" s="266"/>
      <c r="AL115" s="266"/>
      <c r="AM115" s="266"/>
      <c r="AN115" s="265">
        <f t="shared" si="0"/>
        <v>0</v>
      </c>
      <c r="AO115" s="266"/>
      <c r="AP115" s="266"/>
      <c r="AQ115" s="95" t="s">
        <v>82</v>
      </c>
      <c r="AR115" s="96"/>
      <c r="AS115" s="97">
        <f>ROUND(SUM(AS116:AS122),2)</f>
        <v>0</v>
      </c>
      <c r="AT115" s="98">
        <f t="shared" si="1"/>
        <v>0</v>
      </c>
      <c r="AU115" s="99">
        <f>ROUND(SUM(AU116:AU122),5)</f>
        <v>0</v>
      </c>
      <c r="AV115" s="98">
        <f>ROUND(AZ115*L32,2)</f>
        <v>0</v>
      </c>
      <c r="AW115" s="98">
        <f>ROUND(BA115*L33,2)</f>
        <v>0</v>
      </c>
      <c r="AX115" s="98">
        <f>ROUND(BB115*L32,2)</f>
        <v>0</v>
      </c>
      <c r="AY115" s="98">
        <f>ROUND(BC115*L33,2)</f>
        <v>0</v>
      </c>
      <c r="AZ115" s="98">
        <f>ROUND(SUM(AZ116:AZ122),2)</f>
        <v>0</v>
      </c>
      <c r="BA115" s="98">
        <f>ROUND(SUM(BA116:BA122),2)</f>
        <v>0</v>
      </c>
      <c r="BB115" s="98">
        <f>ROUND(SUM(BB116:BB122),2)</f>
        <v>0</v>
      </c>
      <c r="BC115" s="98">
        <f>ROUND(SUM(BC116:BC122),2)</f>
        <v>0</v>
      </c>
      <c r="BD115" s="100">
        <f>ROUND(SUM(BD116:BD122),2)</f>
        <v>0</v>
      </c>
      <c r="BS115" s="101" t="s">
        <v>74</v>
      </c>
      <c r="BT115" s="101" t="s">
        <v>83</v>
      </c>
      <c r="BU115" s="101" t="s">
        <v>76</v>
      </c>
      <c r="BV115" s="101" t="s">
        <v>77</v>
      </c>
      <c r="BW115" s="101" t="s">
        <v>139</v>
      </c>
      <c r="BX115" s="101" t="s">
        <v>5</v>
      </c>
      <c r="CL115" s="101" t="s">
        <v>1</v>
      </c>
      <c r="CM115" s="101" t="s">
        <v>85</v>
      </c>
    </row>
    <row r="116" spans="1:91" s="4" customFormat="1" ht="16.5" customHeight="1">
      <c r="A116" s="91" t="s">
        <v>79</v>
      </c>
      <c r="B116" s="56"/>
      <c r="C116" s="102"/>
      <c r="D116" s="102"/>
      <c r="E116" s="291" t="s">
        <v>140</v>
      </c>
      <c r="F116" s="291"/>
      <c r="G116" s="291"/>
      <c r="H116" s="291"/>
      <c r="I116" s="291"/>
      <c r="J116" s="102"/>
      <c r="K116" s="291" t="s">
        <v>141</v>
      </c>
      <c r="L116" s="291"/>
      <c r="M116" s="291"/>
      <c r="N116" s="291"/>
      <c r="O116" s="291"/>
      <c r="P116" s="291"/>
      <c r="Q116" s="291"/>
      <c r="R116" s="291"/>
      <c r="S116" s="291"/>
      <c r="T116" s="291"/>
      <c r="U116" s="291"/>
      <c r="V116" s="291"/>
      <c r="W116" s="291"/>
      <c r="X116" s="291"/>
      <c r="Y116" s="291"/>
      <c r="Z116" s="291"/>
      <c r="AA116" s="291"/>
      <c r="AB116" s="291"/>
      <c r="AC116" s="291"/>
      <c r="AD116" s="291"/>
      <c r="AE116" s="291"/>
      <c r="AF116" s="291"/>
      <c r="AG116" s="268">
        <f>'Filiálka_v - Vyčištění mo...'!J32</f>
        <v>0</v>
      </c>
      <c r="AH116" s="269"/>
      <c r="AI116" s="269"/>
      <c r="AJ116" s="269"/>
      <c r="AK116" s="269"/>
      <c r="AL116" s="269"/>
      <c r="AM116" s="269"/>
      <c r="AN116" s="268">
        <f t="shared" si="0"/>
        <v>0</v>
      </c>
      <c r="AO116" s="269"/>
      <c r="AP116" s="269"/>
      <c r="AQ116" s="103" t="s">
        <v>142</v>
      </c>
      <c r="AR116" s="58"/>
      <c r="AS116" s="104">
        <v>0</v>
      </c>
      <c r="AT116" s="105">
        <f t="shared" si="1"/>
        <v>0</v>
      </c>
      <c r="AU116" s="106">
        <f>'Filiálka_v - Vyčištění mo...'!P124</f>
        <v>0</v>
      </c>
      <c r="AV116" s="105">
        <f>'Filiálka_v - Vyčištění mo...'!J35</f>
        <v>0</v>
      </c>
      <c r="AW116" s="105">
        <f>'Filiálka_v - Vyčištění mo...'!J36</f>
        <v>0</v>
      </c>
      <c r="AX116" s="105">
        <f>'Filiálka_v - Vyčištění mo...'!J37</f>
        <v>0</v>
      </c>
      <c r="AY116" s="105">
        <f>'Filiálka_v - Vyčištění mo...'!J38</f>
        <v>0</v>
      </c>
      <c r="AZ116" s="105">
        <f>'Filiálka_v - Vyčištění mo...'!F35</f>
        <v>0</v>
      </c>
      <c r="BA116" s="105">
        <f>'Filiálka_v - Vyčištění mo...'!F36</f>
        <v>0</v>
      </c>
      <c r="BB116" s="105">
        <f>'Filiálka_v - Vyčištění mo...'!F37</f>
        <v>0</v>
      </c>
      <c r="BC116" s="105">
        <f>'Filiálka_v - Vyčištění mo...'!F38</f>
        <v>0</v>
      </c>
      <c r="BD116" s="107">
        <f>'Filiálka_v - Vyčištění mo...'!F39</f>
        <v>0</v>
      </c>
      <c r="BT116" s="108" t="s">
        <v>85</v>
      </c>
      <c r="BV116" s="108" t="s">
        <v>77</v>
      </c>
      <c r="BW116" s="108" t="s">
        <v>143</v>
      </c>
      <c r="BX116" s="108" t="s">
        <v>139</v>
      </c>
      <c r="CL116" s="108" t="s">
        <v>1</v>
      </c>
    </row>
    <row r="117" spans="1:91" s="4" customFormat="1" ht="16.5" customHeight="1">
      <c r="A117" s="91" t="s">
        <v>79</v>
      </c>
      <c r="B117" s="56"/>
      <c r="C117" s="102"/>
      <c r="D117" s="102"/>
      <c r="E117" s="291" t="s">
        <v>144</v>
      </c>
      <c r="F117" s="291"/>
      <c r="G117" s="291"/>
      <c r="H117" s="291"/>
      <c r="I117" s="291"/>
      <c r="J117" s="102"/>
      <c r="K117" s="291" t="s">
        <v>141</v>
      </c>
      <c r="L117" s="291"/>
      <c r="M117" s="291"/>
      <c r="N117" s="291"/>
      <c r="O117" s="291"/>
      <c r="P117" s="291"/>
      <c r="Q117" s="291"/>
      <c r="R117" s="291"/>
      <c r="S117" s="291"/>
      <c r="T117" s="291"/>
      <c r="U117" s="291"/>
      <c r="V117" s="291"/>
      <c r="W117" s="291"/>
      <c r="X117" s="291"/>
      <c r="Y117" s="291"/>
      <c r="Z117" s="291"/>
      <c r="AA117" s="291"/>
      <c r="AB117" s="291"/>
      <c r="AC117" s="291"/>
      <c r="AD117" s="291"/>
      <c r="AE117" s="291"/>
      <c r="AF117" s="291"/>
      <c r="AG117" s="268">
        <f>'ČST4 - Vyčištění mokré jímky'!J32</f>
        <v>0</v>
      </c>
      <c r="AH117" s="269"/>
      <c r="AI117" s="269"/>
      <c r="AJ117" s="269"/>
      <c r="AK117" s="269"/>
      <c r="AL117" s="269"/>
      <c r="AM117" s="269"/>
      <c r="AN117" s="268">
        <f t="shared" si="0"/>
        <v>0</v>
      </c>
      <c r="AO117" s="269"/>
      <c r="AP117" s="269"/>
      <c r="AQ117" s="103" t="s">
        <v>142</v>
      </c>
      <c r="AR117" s="58"/>
      <c r="AS117" s="104">
        <v>0</v>
      </c>
      <c r="AT117" s="105">
        <f t="shared" si="1"/>
        <v>0</v>
      </c>
      <c r="AU117" s="106">
        <f>'ČST4 - Vyčištění mokré jímky'!P124</f>
        <v>0</v>
      </c>
      <c r="AV117" s="105">
        <f>'ČST4 - Vyčištění mokré jímky'!J35</f>
        <v>0</v>
      </c>
      <c r="AW117" s="105">
        <f>'ČST4 - Vyčištění mokré jímky'!J36</f>
        <v>0</v>
      </c>
      <c r="AX117" s="105">
        <f>'ČST4 - Vyčištění mokré jímky'!J37</f>
        <v>0</v>
      </c>
      <c r="AY117" s="105">
        <f>'ČST4 - Vyčištění mokré jímky'!J38</f>
        <v>0</v>
      </c>
      <c r="AZ117" s="105">
        <f>'ČST4 - Vyčištění mokré jímky'!F35</f>
        <v>0</v>
      </c>
      <c r="BA117" s="105">
        <f>'ČST4 - Vyčištění mokré jímky'!F36</f>
        <v>0</v>
      </c>
      <c r="BB117" s="105">
        <f>'ČST4 - Vyčištění mokré jímky'!F37</f>
        <v>0</v>
      </c>
      <c r="BC117" s="105">
        <f>'ČST4 - Vyčištění mokré jímky'!F38</f>
        <v>0</v>
      </c>
      <c r="BD117" s="107">
        <f>'ČST4 - Vyčištění mokré jímky'!F39</f>
        <v>0</v>
      </c>
      <c r="BT117" s="108" t="s">
        <v>85</v>
      </c>
      <c r="BV117" s="108" t="s">
        <v>77</v>
      </c>
      <c r="BW117" s="108" t="s">
        <v>145</v>
      </c>
      <c r="BX117" s="108" t="s">
        <v>139</v>
      </c>
      <c r="CL117" s="108" t="s">
        <v>1</v>
      </c>
    </row>
    <row r="118" spans="1:91" s="4" customFormat="1" ht="16.5" customHeight="1">
      <c r="A118" s="91" t="s">
        <v>79</v>
      </c>
      <c r="B118" s="56"/>
      <c r="C118" s="102"/>
      <c r="D118" s="102"/>
      <c r="E118" s="291" t="s">
        <v>146</v>
      </c>
      <c r="F118" s="291"/>
      <c r="G118" s="291"/>
      <c r="H118" s="291"/>
      <c r="I118" s="291"/>
      <c r="J118" s="102"/>
      <c r="K118" s="291" t="s">
        <v>141</v>
      </c>
      <c r="L118" s="291"/>
      <c r="M118" s="291"/>
      <c r="N118" s="291"/>
      <c r="O118" s="291"/>
      <c r="P118" s="291"/>
      <c r="Q118" s="291"/>
      <c r="R118" s="291"/>
      <c r="S118" s="291"/>
      <c r="T118" s="291"/>
      <c r="U118" s="291"/>
      <c r="V118" s="291"/>
      <c r="W118" s="291"/>
      <c r="X118" s="291"/>
      <c r="Y118" s="291"/>
      <c r="Z118" s="291"/>
      <c r="AA118" s="291"/>
      <c r="AB118" s="291"/>
      <c r="AC118" s="291"/>
      <c r="AD118" s="291"/>
      <c r="AE118" s="291"/>
      <c r="AF118" s="291"/>
      <c r="AG118" s="268">
        <f>'ČST3 - Vyčištění mokré jímky'!J32</f>
        <v>0</v>
      </c>
      <c r="AH118" s="269"/>
      <c r="AI118" s="269"/>
      <c r="AJ118" s="269"/>
      <c r="AK118" s="269"/>
      <c r="AL118" s="269"/>
      <c r="AM118" s="269"/>
      <c r="AN118" s="268">
        <f t="shared" si="0"/>
        <v>0</v>
      </c>
      <c r="AO118" s="269"/>
      <c r="AP118" s="269"/>
      <c r="AQ118" s="103" t="s">
        <v>142</v>
      </c>
      <c r="AR118" s="58"/>
      <c r="AS118" s="104">
        <v>0</v>
      </c>
      <c r="AT118" s="105">
        <f t="shared" si="1"/>
        <v>0</v>
      </c>
      <c r="AU118" s="106">
        <f>'ČST3 - Vyčištění mokré jímky'!P124</f>
        <v>0</v>
      </c>
      <c r="AV118" s="105">
        <f>'ČST3 - Vyčištění mokré jímky'!J35</f>
        <v>0</v>
      </c>
      <c r="AW118" s="105">
        <f>'ČST3 - Vyčištění mokré jímky'!J36</f>
        <v>0</v>
      </c>
      <c r="AX118" s="105">
        <f>'ČST3 - Vyčištění mokré jímky'!J37</f>
        <v>0</v>
      </c>
      <c r="AY118" s="105">
        <f>'ČST3 - Vyčištění mokré jímky'!J38</f>
        <v>0</v>
      </c>
      <c r="AZ118" s="105">
        <f>'ČST3 - Vyčištění mokré jímky'!F35</f>
        <v>0</v>
      </c>
      <c r="BA118" s="105">
        <f>'ČST3 - Vyčištění mokré jímky'!F36</f>
        <v>0</v>
      </c>
      <c r="BB118" s="105">
        <f>'ČST3 - Vyčištění mokré jímky'!F37</f>
        <v>0</v>
      </c>
      <c r="BC118" s="105">
        <f>'ČST3 - Vyčištění mokré jímky'!F38</f>
        <v>0</v>
      </c>
      <c r="BD118" s="107">
        <f>'ČST3 - Vyčištění mokré jímky'!F39</f>
        <v>0</v>
      </c>
      <c r="BT118" s="108" t="s">
        <v>85</v>
      </c>
      <c r="BV118" s="108" t="s">
        <v>77</v>
      </c>
      <c r="BW118" s="108" t="s">
        <v>147</v>
      </c>
      <c r="BX118" s="108" t="s">
        <v>139</v>
      </c>
      <c r="CL118" s="108" t="s">
        <v>1</v>
      </c>
    </row>
    <row r="119" spans="1:91" s="4" customFormat="1" ht="16.5" customHeight="1">
      <c r="A119" s="91" t="s">
        <v>79</v>
      </c>
      <c r="B119" s="56"/>
      <c r="C119" s="102"/>
      <c r="D119" s="102"/>
      <c r="E119" s="291" t="s">
        <v>148</v>
      </c>
      <c r="F119" s="291"/>
      <c r="G119" s="291"/>
      <c r="H119" s="291"/>
      <c r="I119" s="291"/>
      <c r="J119" s="102"/>
      <c r="K119" s="291" t="s">
        <v>141</v>
      </c>
      <c r="L119" s="291"/>
      <c r="M119" s="291"/>
      <c r="N119" s="291"/>
      <c r="O119" s="291"/>
      <c r="P119" s="291"/>
      <c r="Q119" s="291"/>
      <c r="R119" s="291"/>
      <c r="S119" s="291"/>
      <c r="T119" s="291"/>
      <c r="U119" s="291"/>
      <c r="V119" s="291"/>
      <c r="W119" s="291"/>
      <c r="X119" s="291"/>
      <c r="Y119" s="291"/>
      <c r="Z119" s="291"/>
      <c r="AA119" s="291"/>
      <c r="AB119" s="291"/>
      <c r="AC119" s="291"/>
      <c r="AD119" s="291"/>
      <c r="AE119" s="291"/>
      <c r="AF119" s="291"/>
      <c r="AG119" s="268">
        <f>'ČST2 - Vyčištění mokré jímky'!J32</f>
        <v>0</v>
      </c>
      <c r="AH119" s="269"/>
      <c r="AI119" s="269"/>
      <c r="AJ119" s="269"/>
      <c r="AK119" s="269"/>
      <c r="AL119" s="269"/>
      <c r="AM119" s="269"/>
      <c r="AN119" s="268">
        <f t="shared" si="0"/>
        <v>0</v>
      </c>
      <c r="AO119" s="269"/>
      <c r="AP119" s="269"/>
      <c r="AQ119" s="103" t="s">
        <v>142</v>
      </c>
      <c r="AR119" s="58"/>
      <c r="AS119" s="104">
        <v>0</v>
      </c>
      <c r="AT119" s="105">
        <f t="shared" si="1"/>
        <v>0</v>
      </c>
      <c r="AU119" s="106">
        <f>'ČST2 - Vyčištění mokré jímky'!P124</f>
        <v>0</v>
      </c>
      <c r="AV119" s="105">
        <f>'ČST2 - Vyčištění mokré jímky'!J35</f>
        <v>0</v>
      </c>
      <c r="AW119" s="105">
        <f>'ČST2 - Vyčištění mokré jímky'!J36</f>
        <v>0</v>
      </c>
      <c r="AX119" s="105">
        <f>'ČST2 - Vyčištění mokré jímky'!J37</f>
        <v>0</v>
      </c>
      <c r="AY119" s="105">
        <f>'ČST2 - Vyčištění mokré jímky'!J38</f>
        <v>0</v>
      </c>
      <c r="AZ119" s="105">
        <f>'ČST2 - Vyčištění mokré jímky'!F35</f>
        <v>0</v>
      </c>
      <c r="BA119" s="105">
        <f>'ČST2 - Vyčištění mokré jímky'!F36</f>
        <v>0</v>
      </c>
      <c r="BB119" s="105">
        <f>'ČST2 - Vyčištění mokré jímky'!F37</f>
        <v>0</v>
      </c>
      <c r="BC119" s="105">
        <f>'ČST2 - Vyčištění mokré jímky'!F38</f>
        <v>0</v>
      </c>
      <c r="BD119" s="107">
        <f>'ČST2 - Vyčištění mokré jímky'!F39</f>
        <v>0</v>
      </c>
      <c r="BT119" s="108" t="s">
        <v>85</v>
      </c>
      <c r="BV119" s="108" t="s">
        <v>77</v>
      </c>
      <c r="BW119" s="108" t="s">
        <v>149</v>
      </c>
      <c r="BX119" s="108" t="s">
        <v>139</v>
      </c>
      <c r="CL119" s="108" t="s">
        <v>1</v>
      </c>
    </row>
    <row r="120" spans="1:91" s="4" customFormat="1" ht="16.5" customHeight="1">
      <c r="A120" s="91" t="s">
        <v>79</v>
      </c>
      <c r="B120" s="56"/>
      <c r="C120" s="102"/>
      <c r="D120" s="102"/>
      <c r="E120" s="291" t="s">
        <v>150</v>
      </c>
      <c r="F120" s="291"/>
      <c r="G120" s="291"/>
      <c r="H120" s="291"/>
      <c r="I120" s="291"/>
      <c r="J120" s="102"/>
      <c r="K120" s="291" t="s">
        <v>141</v>
      </c>
      <c r="L120" s="291"/>
      <c r="M120" s="291"/>
      <c r="N120" s="291"/>
      <c r="O120" s="291"/>
      <c r="P120" s="291"/>
      <c r="Q120" s="291"/>
      <c r="R120" s="291"/>
      <c r="S120" s="291"/>
      <c r="T120" s="291"/>
      <c r="U120" s="291"/>
      <c r="V120" s="291"/>
      <c r="W120" s="291"/>
      <c r="X120" s="291"/>
      <c r="Y120" s="291"/>
      <c r="Z120" s="291"/>
      <c r="AA120" s="291"/>
      <c r="AB120" s="291"/>
      <c r="AC120" s="291"/>
      <c r="AD120" s="291"/>
      <c r="AE120" s="291"/>
      <c r="AF120" s="291"/>
      <c r="AG120" s="268">
        <f>'ČST1 - Vyčištění mokré jímky'!J32</f>
        <v>0</v>
      </c>
      <c r="AH120" s="269"/>
      <c r="AI120" s="269"/>
      <c r="AJ120" s="269"/>
      <c r="AK120" s="269"/>
      <c r="AL120" s="269"/>
      <c r="AM120" s="269"/>
      <c r="AN120" s="268">
        <f t="shared" si="0"/>
        <v>0</v>
      </c>
      <c r="AO120" s="269"/>
      <c r="AP120" s="269"/>
      <c r="AQ120" s="103" t="s">
        <v>142</v>
      </c>
      <c r="AR120" s="58"/>
      <c r="AS120" s="104">
        <v>0</v>
      </c>
      <c r="AT120" s="105">
        <f t="shared" si="1"/>
        <v>0</v>
      </c>
      <c r="AU120" s="106">
        <f>'ČST1 - Vyčištění mokré jímky'!P124</f>
        <v>0</v>
      </c>
      <c r="AV120" s="105">
        <f>'ČST1 - Vyčištění mokré jímky'!J35</f>
        <v>0</v>
      </c>
      <c r="AW120" s="105">
        <f>'ČST1 - Vyčištění mokré jímky'!J36</f>
        <v>0</v>
      </c>
      <c r="AX120" s="105">
        <f>'ČST1 - Vyčištění mokré jímky'!J37</f>
        <v>0</v>
      </c>
      <c r="AY120" s="105">
        <f>'ČST1 - Vyčištění mokré jímky'!J38</f>
        <v>0</v>
      </c>
      <c r="AZ120" s="105">
        <f>'ČST1 - Vyčištění mokré jímky'!F35</f>
        <v>0</v>
      </c>
      <c r="BA120" s="105">
        <f>'ČST1 - Vyčištění mokré jímky'!F36</f>
        <v>0</v>
      </c>
      <c r="BB120" s="105">
        <f>'ČST1 - Vyčištění mokré jímky'!F37</f>
        <v>0</v>
      </c>
      <c r="BC120" s="105">
        <f>'ČST1 - Vyčištění mokré jímky'!F38</f>
        <v>0</v>
      </c>
      <c r="BD120" s="107">
        <f>'ČST1 - Vyčištění mokré jímky'!F39</f>
        <v>0</v>
      </c>
      <c r="BT120" s="108" t="s">
        <v>85</v>
      </c>
      <c r="BV120" s="108" t="s">
        <v>77</v>
      </c>
      <c r="BW120" s="108" t="s">
        <v>151</v>
      </c>
      <c r="BX120" s="108" t="s">
        <v>139</v>
      </c>
      <c r="CL120" s="108" t="s">
        <v>1</v>
      </c>
    </row>
    <row r="121" spans="1:91" s="4" customFormat="1" ht="16.5" customHeight="1">
      <c r="A121" s="91" t="s">
        <v>79</v>
      </c>
      <c r="B121" s="56"/>
      <c r="C121" s="102"/>
      <c r="D121" s="102"/>
      <c r="E121" s="291" t="s">
        <v>152</v>
      </c>
      <c r="F121" s="291"/>
      <c r="G121" s="291"/>
      <c r="H121" s="291"/>
      <c r="I121" s="291"/>
      <c r="J121" s="102"/>
      <c r="K121" s="291" t="s">
        <v>141</v>
      </c>
      <c r="L121" s="291"/>
      <c r="M121" s="291"/>
      <c r="N121" s="291"/>
      <c r="O121" s="291"/>
      <c r="P121" s="291"/>
      <c r="Q121" s="291"/>
      <c r="R121" s="291"/>
      <c r="S121" s="291"/>
      <c r="T121" s="291"/>
      <c r="U121" s="291"/>
      <c r="V121" s="291"/>
      <c r="W121" s="291"/>
      <c r="X121" s="291"/>
      <c r="Y121" s="291"/>
      <c r="Z121" s="291"/>
      <c r="AA121" s="291"/>
      <c r="AB121" s="291"/>
      <c r="AC121" s="291"/>
      <c r="AD121" s="291"/>
      <c r="AE121" s="291"/>
      <c r="AF121" s="291"/>
      <c r="AG121" s="268">
        <f>'ČST1.1 - Vyčištění mokré ...'!J32</f>
        <v>0</v>
      </c>
      <c r="AH121" s="269"/>
      <c r="AI121" s="269"/>
      <c r="AJ121" s="269"/>
      <c r="AK121" s="269"/>
      <c r="AL121" s="269"/>
      <c r="AM121" s="269"/>
      <c r="AN121" s="268">
        <f t="shared" si="0"/>
        <v>0</v>
      </c>
      <c r="AO121" s="269"/>
      <c r="AP121" s="269"/>
      <c r="AQ121" s="103" t="s">
        <v>142</v>
      </c>
      <c r="AR121" s="58"/>
      <c r="AS121" s="104">
        <v>0</v>
      </c>
      <c r="AT121" s="105">
        <f t="shared" si="1"/>
        <v>0</v>
      </c>
      <c r="AU121" s="106">
        <f>'ČST1.1 - Vyčištění mokré ...'!P124</f>
        <v>0</v>
      </c>
      <c r="AV121" s="105">
        <f>'ČST1.1 - Vyčištění mokré ...'!J35</f>
        <v>0</v>
      </c>
      <c r="AW121" s="105">
        <f>'ČST1.1 - Vyčištění mokré ...'!J36</f>
        <v>0</v>
      </c>
      <c r="AX121" s="105">
        <f>'ČST1.1 - Vyčištění mokré ...'!J37</f>
        <v>0</v>
      </c>
      <c r="AY121" s="105">
        <f>'ČST1.1 - Vyčištění mokré ...'!J38</f>
        <v>0</v>
      </c>
      <c r="AZ121" s="105">
        <f>'ČST1.1 - Vyčištění mokré ...'!F35</f>
        <v>0</v>
      </c>
      <c r="BA121" s="105">
        <f>'ČST1.1 - Vyčištění mokré ...'!F36</f>
        <v>0</v>
      </c>
      <c r="BB121" s="105">
        <f>'ČST1.1 - Vyčištění mokré ...'!F37</f>
        <v>0</v>
      </c>
      <c r="BC121" s="105">
        <f>'ČST1.1 - Vyčištění mokré ...'!F38</f>
        <v>0</v>
      </c>
      <c r="BD121" s="107">
        <f>'ČST1.1 - Vyčištění mokré ...'!F39</f>
        <v>0</v>
      </c>
      <c r="BT121" s="108" t="s">
        <v>85</v>
      </c>
      <c r="BV121" s="108" t="s">
        <v>77</v>
      </c>
      <c r="BW121" s="108" t="s">
        <v>153</v>
      </c>
      <c r="BX121" s="108" t="s">
        <v>139</v>
      </c>
      <c r="CL121" s="108" t="s">
        <v>1</v>
      </c>
    </row>
    <row r="122" spans="1:91" s="4" customFormat="1" ht="23.25" customHeight="1">
      <c r="A122" s="91" t="s">
        <v>79</v>
      </c>
      <c r="B122" s="56"/>
      <c r="C122" s="102"/>
      <c r="D122" s="102"/>
      <c r="E122" s="291" t="s">
        <v>154</v>
      </c>
      <c r="F122" s="291"/>
      <c r="G122" s="291"/>
      <c r="H122" s="291"/>
      <c r="I122" s="291"/>
      <c r="J122" s="102"/>
      <c r="K122" s="291" t="s">
        <v>141</v>
      </c>
      <c r="L122" s="291"/>
      <c r="M122" s="291"/>
      <c r="N122" s="291"/>
      <c r="O122" s="291"/>
      <c r="P122" s="291"/>
      <c r="Q122" s="291"/>
      <c r="R122" s="291"/>
      <c r="S122" s="291"/>
      <c r="T122" s="291"/>
      <c r="U122" s="291"/>
      <c r="V122" s="291"/>
      <c r="W122" s="291"/>
      <c r="X122" s="291"/>
      <c r="Y122" s="291"/>
      <c r="Z122" s="291"/>
      <c r="AA122" s="291"/>
      <c r="AB122" s="291"/>
      <c r="AC122" s="291"/>
      <c r="AD122" s="291"/>
      <c r="AE122" s="291"/>
      <c r="AF122" s="291"/>
      <c r="AG122" s="268">
        <f>'Lověšice_v - Vyčištění mo...'!J32</f>
        <v>0</v>
      </c>
      <c r="AH122" s="269"/>
      <c r="AI122" s="269"/>
      <c r="AJ122" s="269"/>
      <c r="AK122" s="269"/>
      <c r="AL122" s="269"/>
      <c r="AM122" s="269"/>
      <c r="AN122" s="268">
        <f t="shared" si="0"/>
        <v>0</v>
      </c>
      <c r="AO122" s="269"/>
      <c r="AP122" s="269"/>
      <c r="AQ122" s="103" t="s">
        <v>142</v>
      </c>
      <c r="AR122" s="58"/>
      <c r="AS122" s="109">
        <v>0</v>
      </c>
      <c r="AT122" s="110">
        <f t="shared" si="1"/>
        <v>0</v>
      </c>
      <c r="AU122" s="111">
        <f>'Lověšice_v - Vyčištění mo...'!P124</f>
        <v>0</v>
      </c>
      <c r="AV122" s="110">
        <f>'Lověšice_v - Vyčištění mo...'!J35</f>
        <v>0</v>
      </c>
      <c r="AW122" s="110">
        <f>'Lověšice_v - Vyčištění mo...'!J36</f>
        <v>0</v>
      </c>
      <c r="AX122" s="110">
        <f>'Lověšice_v - Vyčištění mo...'!J37</f>
        <v>0</v>
      </c>
      <c r="AY122" s="110">
        <f>'Lověšice_v - Vyčištění mo...'!J38</f>
        <v>0</v>
      </c>
      <c r="AZ122" s="110">
        <f>'Lověšice_v - Vyčištění mo...'!F35</f>
        <v>0</v>
      </c>
      <c r="BA122" s="110">
        <f>'Lověšice_v - Vyčištění mo...'!F36</f>
        <v>0</v>
      </c>
      <c r="BB122" s="110">
        <f>'Lověšice_v - Vyčištění mo...'!F37</f>
        <v>0</v>
      </c>
      <c r="BC122" s="110">
        <f>'Lověšice_v - Vyčištění mo...'!F38</f>
        <v>0</v>
      </c>
      <c r="BD122" s="112">
        <f>'Lověšice_v - Vyčištění mo...'!F39</f>
        <v>0</v>
      </c>
      <c r="BT122" s="108" t="s">
        <v>85</v>
      </c>
      <c r="BV122" s="108" t="s">
        <v>77</v>
      </c>
      <c r="BW122" s="108" t="s">
        <v>155</v>
      </c>
      <c r="BX122" s="108" t="s">
        <v>139</v>
      </c>
      <c r="CL122" s="108" t="s">
        <v>1</v>
      </c>
    </row>
    <row r="123" spans="1:91" ht="11.25">
      <c r="B123" s="18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7"/>
    </row>
    <row r="124" spans="1:91" s="2" customFormat="1" ht="30" customHeight="1">
      <c r="A124" s="32"/>
      <c r="B124" s="33"/>
      <c r="C124" s="80" t="s">
        <v>156</v>
      </c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271">
        <f>ROUND(SUM(AG125:AG128), 2)</f>
        <v>0</v>
      </c>
      <c r="AH124" s="271"/>
      <c r="AI124" s="271"/>
      <c r="AJ124" s="271"/>
      <c r="AK124" s="271"/>
      <c r="AL124" s="271"/>
      <c r="AM124" s="271"/>
      <c r="AN124" s="271">
        <f>ROUND(SUM(AN125:AN128), 2)</f>
        <v>0</v>
      </c>
      <c r="AO124" s="271"/>
      <c r="AP124" s="271"/>
      <c r="AQ124" s="113"/>
      <c r="AR124" s="35"/>
      <c r="AS124" s="73" t="s">
        <v>157</v>
      </c>
      <c r="AT124" s="74" t="s">
        <v>158</v>
      </c>
      <c r="AU124" s="74" t="s">
        <v>39</v>
      </c>
      <c r="AV124" s="75" t="s">
        <v>62</v>
      </c>
      <c r="AW124" s="32"/>
      <c r="AX124" s="32"/>
      <c r="AY124" s="32"/>
      <c r="AZ124" s="32"/>
      <c r="BA124" s="32"/>
      <c r="BB124" s="32"/>
      <c r="BC124" s="32"/>
      <c r="BD124" s="32"/>
      <c r="BE124" s="32"/>
    </row>
    <row r="125" spans="1:91" s="2" customFormat="1" ht="19.899999999999999" customHeight="1">
      <c r="A125" s="32"/>
      <c r="B125" s="33"/>
      <c r="C125" s="34"/>
      <c r="D125" s="292" t="s">
        <v>159</v>
      </c>
      <c r="E125" s="292"/>
      <c r="F125" s="292"/>
      <c r="G125" s="292"/>
      <c r="H125" s="292"/>
      <c r="I125" s="292"/>
      <c r="J125" s="292"/>
      <c r="K125" s="292"/>
      <c r="L125" s="292"/>
      <c r="M125" s="292"/>
      <c r="N125" s="292"/>
      <c r="O125" s="292"/>
      <c r="P125" s="292"/>
      <c r="Q125" s="292"/>
      <c r="R125" s="292"/>
      <c r="S125" s="292"/>
      <c r="T125" s="292"/>
      <c r="U125" s="292"/>
      <c r="V125" s="292"/>
      <c r="W125" s="292"/>
      <c r="X125" s="292"/>
      <c r="Y125" s="292"/>
      <c r="Z125" s="292"/>
      <c r="AA125" s="292"/>
      <c r="AB125" s="292"/>
      <c r="AC125" s="34"/>
      <c r="AD125" s="34"/>
      <c r="AE125" s="34"/>
      <c r="AF125" s="34"/>
      <c r="AG125" s="270">
        <f>ROUND(AG94 * AS125, 2)</f>
        <v>0</v>
      </c>
      <c r="AH125" s="268"/>
      <c r="AI125" s="268"/>
      <c r="AJ125" s="268"/>
      <c r="AK125" s="268"/>
      <c r="AL125" s="268"/>
      <c r="AM125" s="268"/>
      <c r="AN125" s="268">
        <f>ROUND(AG125 + AV125, 2)</f>
        <v>0</v>
      </c>
      <c r="AO125" s="268"/>
      <c r="AP125" s="268"/>
      <c r="AQ125" s="34"/>
      <c r="AR125" s="35"/>
      <c r="AS125" s="114">
        <v>0</v>
      </c>
      <c r="AT125" s="115" t="s">
        <v>160</v>
      </c>
      <c r="AU125" s="115" t="s">
        <v>40</v>
      </c>
      <c r="AV125" s="107">
        <f>ROUND(IF(AU125="základní",AG125*L32,IF(AU125="snížená",AG125*L33,0)), 2)</f>
        <v>0</v>
      </c>
      <c r="AW125" s="32"/>
      <c r="AX125" s="32"/>
      <c r="AY125" s="32"/>
      <c r="AZ125" s="32"/>
      <c r="BA125" s="32"/>
      <c r="BB125" s="32"/>
      <c r="BC125" s="32"/>
      <c r="BD125" s="32"/>
      <c r="BE125" s="32"/>
      <c r="BV125" s="14" t="s">
        <v>161</v>
      </c>
      <c r="BY125" s="116">
        <f>IF(AU125="základní",AV125,0)</f>
        <v>0</v>
      </c>
      <c r="BZ125" s="116">
        <f>IF(AU125="snížená",AV125,0)</f>
        <v>0</v>
      </c>
      <c r="CA125" s="116">
        <v>0</v>
      </c>
      <c r="CB125" s="116">
        <v>0</v>
      </c>
      <c r="CC125" s="116">
        <v>0</v>
      </c>
      <c r="CD125" s="116">
        <f>IF(AU125="základní",AG125,0)</f>
        <v>0</v>
      </c>
      <c r="CE125" s="116">
        <f>IF(AU125="snížená",AG125,0)</f>
        <v>0</v>
      </c>
      <c r="CF125" s="116">
        <f>IF(AU125="zákl. přenesená",AG125,0)</f>
        <v>0</v>
      </c>
      <c r="CG125" s="116">
        <f>IF(AU125="sníž. přenesená",AG125,0)</f>
        <v>0</v>
      </c>
      <c r="CH125" s="116">
        <f>IF(AU125="nulová",AG125,0)</f>
        <v>0</v>
      </c>
      <c r="CI125" s="14">
        <f>IF(AU125="základní",1,IF(AU125="snížená",2,IF(AU125="zákl. přenesená",4,IF(AU125="sníž. přenesená",5,3))))</f>
        <v>1</v>
      </c>
      <c r="CJ125" s="14">
        <f>IF(AT125="stavební čast",1,IF(AT125="investiční čast",2,3))</f>
        <v>1</v>
      </c>
      <c r="CK125" s="14" t="str">
        <f>IF(D125="Vyplň vlastní","","x")</f>
        <v>x</v>
      </c>
    </row>
    <row r="126" spans="1:91" s="2" customFormat="1" ht="19.899999999999999" customHeight="1">
      <c r="A126" s="32"/>
      <c r="B126" s="33"/>
      <c r="C126" s="34"/>
      <c r="D126" s="293" t="s">
        <v>162</v>
      </c>
      <c r="E126" s="292"/>
      <c r="F126" s="292"/>
      <c r="G126" s="292"/>
      <c r="H126" s="292"/>
      <c r="I126" s="292"/>
      <c r="J126" s="292"/>
      <c r="K126" s="292"/>
      <c r="L126" s="292"/>
      <c r="M126" s="292"/>
      <c r="N126" s="292"/>
      <c r="O126" s="292"/>
      <c r="P126" s="292"/>
      <c r="Q126" s="292"/>
      <c r="R126" s="292"/>
      <c r="S126" s="292"/>
      <c r="T126" s="292"/>
      <c r="U126" s="292"/>
      <c r="V126" s="292"/>
      <c r="W126" s="292"/>
      <c r="X126" s="292"/>
      <c r="Y126" s="292"/>
      <c r="Z126" s="292"/>
      <c r="AA126" s="292"/>
      <c r="AB126" s="292"/>
      <c r="AC126" s="34"/>
      <c r="AD126" s="34"/>
      <c r="AE126" s="34"/>
      <c r="AF126" s="34"/>
      <c r="AG126" s="270">
        <f>ROUND(AG94 * AS126, 2)</f>
        <v>0</v>
      </c>
      <c r="AH126" s="268"/>
      <c r="AI126" s="268"/>
      <c r="AJ126" s="268"/>
      <c r="AK126" s="268"/>
      <c r="AL126" s="268"/>
      <c r="AM126" s="268"/>
      <c r="AN126" s="268">
        <f>ROUND(AG126 + AV126, 2)</f>
        <v>0</v>
      </c>
      <c r="AO126" s="268"/>
      <c r="AP126" s="268"/>
      <c r="AQ126" s="34"/>
      <c r="AR126" s="35"/>
      <c r="AS126" s="114">
        <v>0</v>
      </c>
      <c r="AT126" s="115" t="s">
        <v>160</v>
      </c>
      <c r="AU126" s="115" t="s">
        <v>40</v>
      </c>
      <c r="AV126" s="107">
        <f>ROUND(IF(AU126="základní",AG126*L32,IF(AU126="snížená",AG126*L33,0)), 2)</f>
        <v>0</v>
      </c>
      <c r="AW126" s="32"/>
      <c r="AX126" s="32"/>
      <c r="AY126" s="32"/>
      <c r="AZ126" s="32"/>
      <c r="BA126" s="32"/>
      <c r="BB126" s="32"/>
      <c r="BC126" s="32"/>
      <c r="BD126" s="32"/>
      <c r="BE126" s="32"/>
      <c r="BV126" s="14" t="s">
        <v>163</v>
      </c>
      <c r="BY126" s="116">
        <f>IF(AU126="základní",AV126,0)</f>
        <v>0</v>
      </c>
      <c r="BZ126" s="116">
        <f>IF(AU126="snížená",AV126,0)</f>
        <v>0</v>
      </c>
      <c r="CA126" s="116">
        <v>0</v>
      </c>
      <c r="CB126" s="116">
        <v>0</v>
      </c>
      <c r="CC126" s="116">
        <v>0</v>
      </c>
      <c r="CD126" s="116">
        <f>IF(AU126="základní",AG126,0)</f>
        <v>0</v>
      </c>
      <c r="CE126" s="116">
        <f>IF(AU126="snížená",AG126,0)</f>
        <v>0</v>
      </c>
      <c r="CF126" s="116">
        <f>IF(AU126="zákl. přenesená",AG126,0)</f>
        <v>0</v>
      </c>
      <c r="CG126" s="116">
        <f>IF(AU126="sníž. přenesená",AG126,0)</f>
        <v>0</v>
      </c>
      <c r="CH126" s="116">
        <f>IF(AU126="nulová",AG126,0)</f>
        <v>0</v>
      </c>
      <c r="CI126" s="14">
        <f>IF(AU126="základní",1,IF(AU126="snížená",2,IF(AU126="zákl. přenesená",4,IF(AU126="sníž. přenesená",5,3))))</f>
        <v>1</v>
      </c>
      <c r="CJ126" s="14">
        <f>IF(AT126="stavební čast",1,IF(AT126="investiční čast",2,3))</f>
        <v>1</v>
      </c>
      <c r="CK126" s="14" t="str">
        <f>IF(D126="Vyplň vlastní","","x")</f>
        <v/>
      </c>
    </row>
    <row r="127" spans="1:91" s="2" customFormat="1" ht="19.899999999999999" customHeight="1">
      <c r="A127" s="32"/>
      <c r="B127" s="33"/>
      <c r="C127" s="34"/>
      <c r="D127" s="293" t="s">
        <v>162</v>
      </c>
      <c r="E127" s="292"/>
      <c r="F127" s="292"/>
      <c r="G127" s="292"/>
      <c r="H127" s="292"/>
      <c r="I127" s="292"/>
      <c r="J127" s="292"/>
      <c r="K127" s="292"/>
      <c r="L127" s="292"/>
      <c r="M127" s="292"/>
      <c r="N127" s="292"/>
      <c r="O127" s="292"/>
      <c r="P127" s="292"/>
      <c r="Q127" s="292"/>
      <c r="R127" s="292"/>
      <c r="S127" s="292"/>
      <c r="T127" s="292"/>
      <c r="U127" s="292"/>
      <c r="V127" s="292"/>
      <c r="W127" s="292"/>
      <c r="X127" s="292"/>
      <c r="Y127" s="292"/>
      <c r="Z127" s="292"/>
      <c r="AA127" s="292"/>
      <c r="AB127" s="292"/>
      <c r="AC127" s="34"/>
      <c r="AD127" s="34"/>
      <c r="AE127" s="34"/>
      <c r="AF127" s="34"/>
      <c r="AG127" s="270">
        <f>ROUND(AG94 * AS127, 2)</f>
        <v>0</v>
      </c>
      <c r="AH127" s="268"/>
      <c r="AI127" s="268"/>
      <c r="AJ127" s="268"/>
      <c r="AK127" s="268"/>
      <c r="AL127" s="268"/>
      <c r="AM127" s="268"/>
      <c r="AN127" s="268">
        <f>ROUND(AG127 + AV127, 2)</f>
        <v>0</v>
      </c>
      <c r="AO127" s="268"/>
      <c r="AP127" s="268"/>
      <c r="AQ127" s="34"/>
      <c r="AR127" s="35"/>
      <c r="AS127" s="114">
        <v>0</v>
      </c>
      <c r="AT127" s="115" t="s">
        <v>160</v>
      </c>
      <c r="AU127" s="115" t="s">
        <v>40</v>
      </c>
      <c r="AV127" s="107">
        <f>ROUND(IF(AU127="základní",AG127*L32,IF(AU127="snížená",AG127*L33,0)), 2)</f>
        <v>0</v>
      </c>
      <c r="AW127" s="32"/>
      <c r="AX127" s="32"/>
      <c r="AY127" s="32"/>
      <c r="AZ127" s="32"/>
      <c r="BA127" s="32"/>
      <c r="BB127" s="32"/>
      <c r="BC127" s="32"/>
      <c r="BD127" s="32"/>
      <c r="BE127" s="32"/>
      <c r="BV127" s="14" t="s">
        <v>163</v>
      </c>
      <c r="BY127" s="116">
        <f>IF(AU127="základní",AV127,0)</f>
        <v>0</v>
      </c>
      <c r="BZ127" s="116">
        <f>IF(AU127="snížená",AV127,0)</f>
        <v>0</v>
      </c>
      <c r="CA127" s="116">
        <v>0</v>
      </c>
      <c r="CB127" s="116">
        <v>0</v>
      </c>
      <c r="CC127" s="116">
        <v>0</v>
      </c>
      <c r="CD127" s="116">
        <f>IF(AU127="základní",AG127,0)</f>
        <v>0</v>
      </c>
      <c r="CE127" s="116">
        <f>IF(AU127="snížená",AG127,0)</f>
        <v>0</v>
      </c>
      <c r="CF127" s="116">
        <f>IF(AU127="zákl. přenesená",AG127,0)</f>
        <v>0</v>
      </c>
      <c r="CG127" s="116">
        <f>IF(AU127="sníž. přenesená",AG127,0)</f>
        <v>0</v>
      </c>
      <c r="CH127" s="116">
        <f>IF(AU127="nulová",AG127,0)</f>
        <v>0</v>
      </c>
      <c r="CI127" s="14">
        <f>IF(AU127="základní",1,IF(AU127="snížená",2,IF(AU127="zákl. přenesená",4,IF(AU127="sníž. přenesená",5,3))))</f>
        <v>1</v>
      </c>
      <c r="CJ127" s="14">
        <f>IF(AT127="stavební čast",1,IF(AT127="investiční čast",2,3))</f>
        <v>1</v>
      </c>
      <c r="CK127" s="14" t="str">
        <f>IF(D127="Vyplň vlastní","","x")</f>
        <v/>
      </c>
    </row>
    <row r="128" spans="1:91" s="2" customFormat="1" ht="19.899999999999999" customHeight="1">
      <c r="A128" s="32"/>
      <c r="B128" s="33"/>
      <c r="C128" s="34"/>
      <c r="D128" s="293" t="s">
        <v>162</v>
      </c>
      <c r="E128" s="292"/>
      <c r="F128" s="292"/>
      <c r="G128" s="292"/>
      <c r="H128" s="292"/>
      <c r="I128" s="292"/>
      <c r="J128" s="292"/>
      <c r="K128" s="292"/>
      <c r="L128" s="292"/>
      <c r="M128" s="292"/>
      <c r="N128" s="292"/>
      <c r="O128" s="292"/>
      <c r="P128" s="292"/>
      <c r="Q128" s="292"/>
      <c r="R128" s="292"/>
      <c r="S128" s="292"/>
      <c r="T128" s="292"/>
      <c r="U128" s="292"/>
      <c r="V128" s="292"/>
      <c r="W128" s="292"/>
      <c r="X128" s="292"/>
      <c r="Y128" s="292"/>
      <c r="Z128" s="292"/>
      <c r="AA128" s="292"/>
      <c r="AB128" s="292"/>
      <c r="AC128" s="34"/>
      <c r="AD128" s="34"/>
      <c r="AE128" s="34"/>
      <c r="AF128" s="34"/>
      <c r="AG128" s="270">
        <f>ROUND(AG94 * AS128, 2)</f>
        <v>0</v>
      </c>
      <c r="AH128" s="268"/>
      <c r="AI128" s="268"/>
      <c r="AJ128" s="268"/>
      <c r="AK128" s="268"/>
      <c r="AL128" s="268"/>
      <c r="AM128" s="268"/>
      <c r="AN128" s="268">
        <f>ROUND(AG128 + AV128, 2)</f>
        <v>0</v>
      </c>
      <c r="AO128" s="268"/>
      <c r="AP128" s="268"/>
      <c r="AQ128" s="34"/>
      <c r="AR128" s="35"/>
      <c r="AS128" s="117">
        <v>0</v>
      </c>
      <c r="AT128" s="118" t="s">
        <v>160</v>
      </c>
      <c r="AU128" s="118" t="s">
        <v>40</v>
      </c>
      <c r="AV128" s="112">
        <f>ROUND(IF(AU128="základní",AG128*L32,IF(AU128="snížená",AG128*L33,0)), 2)</f>
        <v>0</v>
      </c>
      <c r="AW128" s="32"/>
      <c r="AX128" s="32"/>
      <c r="AY128" s="32"/>
      <c r="AZ128" s="32"/>
      <c r="BA128" s="32"/>
      <c r="BB128" s="32"/>
      <c r="BC128" s="32"/>
      <c r="BD128" s="32"/>
      <c r="BE128" s="32"/>
      <c r="BV128" s="14" t="s">
        <v>163</v>
      </c>
      <c r="BY128" s="116">
        <f>IF(AU128="základní",AV128,0)</f>
        <v>0</v>
      </c>
      <c r="BZ128" s="116">
        <f>IF(AU128="snížená",AV128,0)</f>
        <v>0</v>
      </c>
      <c r="CA128" s="116">
        <v>0</v>
      </c>
      <c r="CB128" s="116">
        <v>0</v>
      </c>
      <c r="CC128" s="116">
        <v>0</v>
      </c>
      <c r="CD128" s="116">
        <f>IF(AU128="základní",AG128,0)</f>
        <v>0</v>
      </c>
      <c r="CE128" s="116">
        <f>IF(AU128="snížená",AG128,0)</f>
        <v>0</v>
      </c>
      <c r="CF128" s="116">
        <f>IF(AU128="zákl. přenesená",AG128,0)</f>
        <v>0</v>
      </c>
      <c r="CG128" s="116">
        <f>IF(AU128="sníž. přenesená",AG128,0)</f>
        <v>0</v>
      </c>
      <c r="CH128" s="116">
        <f>IF(AU128="nulová",AG128,0)</f>
        <v>0</v>
      </c>
      <c r="CI128" s="14">
        <f>IF(AU128="základní",1,IF(AU128="snížená",2,IF(AU128="zákl. přenesená",4,IF(AU128="sníž. přenesená",5,3))))</f>
        <v>1</v>
      </c>
      <c r="CJ128" s="14">
        <f>IF(AT128="stavební čast",1,IF(AT128="investiční čast",2,3))</f>
        <v>1</v>
      </c>
      <c r="CK128" s="14" t="str">
        <f>IF(D128="Vyplň vlastní","","x")</f>
        <v/>
      </c>
    </row>
    <row r="129" spans="1:57" s="2" customFormat="1" ht="10.9" customHeight="1">
      <c r="A129" s="32"/>
      <c r="B129" s="33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4"/>
      <c r="AL129" s="34"/>
      <c r="AM129" s="34"/>
      <c r="AN129" s="34"/>
      <c r="AO129" s="34"/>
      <c r="AP129" s="34"/>
      <c r="AQ129" s="34"/>
      <c r="AR129" s="35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</row>
    <row r="130" spans="1:57" s="2" customFormat="1" ht="30" customHeight="1">
      <c r="A130" s="32"/>
      <c r="B130" s="33"/>
      <c r="C130" s="119" t="s">
        <v>164</v>
      </c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0"/>
      <c r="Q130" s="120"/>
      <c r="R130" s="120"/>
      <c r="S130" s="120"/>
      <c r="T130" s="120"/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  <c r="AF130" s="120"/>
      <c r="AG130" s="272">
        <f>ROUND(AG94 + AG124, 2)</f>
        <v>0</v>
      </c>
      <c r="AH130" s="272"/>
      <c r="AI130" s="272"/>
      <c r="AJ130" s="272"/>
      <c r="AK130" s="272"/>
      <c r="AL130" s="272"/>
      <c r="AM130" s="272"/>
      <c r="AN130" s="272">
        <f>ROUND(AN94 + AN124, 2)</f>
        <v>0</v>
      </c>
      <c r="AO130" s="272"/>
      <c r="AP130" s="272"/>
      <c r="AQ130" s="120"/>
      <c r="AR130" s="35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</row>
    <row r="131" spans="1:57" s="2" customFormat="1" ht="6.95" customHeight="1">
      <c r="A131" s="32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F131" s="53"/>
      <c r="AG131" s="53"/>
      <c r="AH131" s="53"/>
      <c r="AI131" s="53"/>
      <c r="AJ131" s="53"/>
      <c r="AK131" s="53"/>
      <c r="AL131" s="53"/>
      <c r="AM131" s="53"/>
      <c r="AN131" s="53"/>
      <c r="AO131" s="53"/>
      <c r="AP131" s="53"/>
      <c r="AQ131" s="53"/>
      <c r="AR131" s="35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</row>
  </sheetData>
  <sheetProtection algorithmName="SHA-512" hashValue="I39SOUWOZUmcnRD0vbnVjzYXQIDU5QbHuUKyC5yCDDayzGa9+EQbGFYVuqO8SmirLzm3HHxjoD436uBN63Nhkw==" saltValue="N6GSDOH4WqBtgw50Bc/ui2wUhcBlGoQFeXnzIiXEiqpz0+5+5oObJC3+4sS8Kw+PS2/DTrewWEby9ciagoF51Q==" spinCount="100000" sheet="1" objects="1" scenarios="1" formatColumns="0" formatRows="0"/>
  <mergeCells count="168">
    <mergeCell ref="D126:AB126"/>
    <mergeCell ref="D127:AB127"/>
    <mergeCell ref="D128:AB128"/>
    <mergeCell ref="E119:I119"/>
    <mergeCell ref="K119:AF119"/>
    <mergeCell ref="E120:I120"/>
    <mergeCell ref="K120:AF120"/>
    <mergeCell ref="E121:I121"/>
    <mergeCell ref="K121:AF121"/>
    <mergeCell ref="E122:I122"/>
    <mergeCell ref="K122:AF122"/>
    <mergeCell ref="D125:AB125"/>
    <mergeCell ref="J114:AF114"/>
    <mergeCell ref="D114:H114"/>
    <mergeCell ref="D115:H115"/>
    <mergeCell ref="J115:AF115"/>
    <mergeCell ref="E116:I116"/>
    <mergeCell ref="K116:AF116"/>
    <mergeCell ref="E117:I117"/>
    <mergeCell ref="K117:AF117"/>
    <mergeCell ref="K118:AF118"/>
    <mergeCell ref="E118:I118"/>
    <mergeCell ref="J109:AF109"/>
    <mergeCell ref="D109:H109"/>
    <mergeCell ref="D110:H110"/>
    <mergeCell ref="J110:AF110"/>
    <mergeCell ref="J111:AF111"/>
    <mergeCell ref="D111:H111"/>
    <mergeCell ref="J112:AF112"/>
    <mergeCell ref="D112:H112"/>
    <mergeCell ref="J113:AF113"/>
    <mergeCell ref="D113:H113"/>
    <mergeCell ref="J104:AF104"/>
    <mergeCell ref="D104:H104"/>
    <mergeCell ref="D105:H105"/>
    <mergeCell ref="J105:AF105"/>
    <mergeCell ref="D106:H106"/>
    <mergeCell ref="J106:AF106"/>
    <mergeCell ref="J107:AF107"/>
    <mergeCell ref="D107:H107"/>
    <mergeCell ref="J108:AF108"/>
    <mergeCell ref="D108:H108"/>
    <mergeCell ref="D102:H102"/>
    <mergeCell ref="J103:AF103"/>
    <mergeCell ref="D103:H103"/>
    <mergeCell ref="AM87:AN87"/>
    <mergeCell ref="AM89:AP89"/>
    <mergeCell ref="AS89:AT91"/>
    <mergeCell ref="AM90:AP90"/>
    <mergeCell ref="AN92:AP92"/>
    <mergeCell ref="AG92:AM92"/>
    <mergeCell ref="AG95:AM95"/>
    <mergeCell ref="AN95:AP95"/>
    <mergeCell ref="AN96:AP96"/>
    <mergeCell ref="AG96:AM96"/>
    <mergeCell ref="AG97:AM97"/>
    <mergeCell ref="AN97:AP97"/>
    <mergeCell ref="AG98:AM98"/>
    <mergeCell ref="AN98:AP98"/>
    <mergeCell ref="AG99:AM99"/>
    <mergeCell ref="AN99:AP99"/>
    <mergeCell ref="AN100:AP100"/>
    <mergeCell ref="AG100:AM100"/>
    <mergeCell ref="AG94:AM94"/>
    <mergeCell ref="AN94:AP94"/>
    <mergeCell ref="AG128:AM128"/>
    <mergeCell ref="AN128:AP128"/>
    <mergeCell ref="AG124:AM124"/>
    <mergeCell ref="AN124:AP124"/>
    <mergeCell ref="AG130:AM130"/>
    <mergeCell ref="AN130:AP130"/>
    <mergeCell ref="L85:AO85"/>
    <mergeCell ref="I92:AF92"/>
    <mergeCell ref="C92:G92"/>
    <mergeCell ref="J95:AF95"/>
    <mergeCell ref="D95:H95"/>
    <mergeCell ref="J96:AF96"/>
    <mergeCell ref="D96:H96"/>
    <mergeCell ref="J97:AF97"/>
    <mergeCell ref="D97:H97"/>
    <mergeCell ref="J98:AF98"/>
    <mergeCell ref="D98:H98"/>
    <mergeCell ref="J99:AF99"/>
    <mergeCell ref="D99:H99"/>
    <mergeCell ref="J100:AF100"/>
    <mergeCell ref="D100:H100"/>
    <mergeCell ref="D101:H101"/>
    <mergeCell ref="J101:AF101"/>
    <mergeCell ref="J102:AF102"/>
    <mergeCell ref="AN121:AP121"/>
    <mergeCell ref="AG121:AM121"/>
    <mergeCell ref="AN122:AP122"/>
    <mergeCell ref="AG122:AM122"/>
    <mergeCell ref="AG125:AM125"/>
    <mergeCell ref="AN125:AP125"/>
    <mergeCell ref="AN126:AP126"/>
    <mergeCell ref="AG126:AM126"/>
    <mergeCell ref="AG127:AM127"/>
    <mergeCell ref="AN127:AP127"/>
    <mergeCell ref="AG116:AM116"/>
    <mergeCell ref="AN116:AP116"/>
    <mergeCell ref="AG117:AM117"/>
    <mergeCell ref="AN117:AP117"/>
    <mergeCell ref="AN118:AP118"/>
    <mergeCell ref="AG118:AM118"/>
    <mergeCell ref="AN119:AP119"/>
    <mergeCell ref="AG119:AM119"/>
    <mergeCell ref="AG120:AM120"/>
    <mergeCell ref="AN120:AP120"/>
    <mergeCell ref="AN111:AP111"/>
    <mergeCell ref="AG111:AM111"/>
    <mergeCell ref="AN112:AP112"/>
    <mergeCell ref="AG112:AM112"/>
    <mergeCell ref="AN113:AP113"/>
    <mergeCell ref="AG113:AM113"/>
    <mergeCell ref="AN114:AP114"/>
    <mergeCell ref="AG114:AM114"/>
    <mergeCell ref="AN115:AP115"/>
    <mergeCell ref="AG115:AM115"/>
    <mergeCell ref="AN106:AP106"/>
    <mergeCell ref="AG106:AM106"/>
    <mergeCell ref="AG107:AM107"/>
    <mergeCell ref="AN107:AP107"/>
    <mergeCell ref="AG108:AM108"/>
    <mergeCell ref="AN108:AP108"/>
    <mergeCell ref="AN109:AP109"/>
    <mergeCell ref="AG109:AM109"/>
    <mergeCell ref="AN110:AP110"/>
    <mergeCell ref="AG110:AM110"/>
    <mergeCell ref="AN101:AP101"/>
    <mergeCell ref="AG101:AM101"/>
    <mergeCell ref="AN102:AP102"/>
    <mergeCell ref="AG102:AM102"/>
    <mergeCell ref="AN103:AP103"/>
    <mergeCell ref="AG103:AM103"/>
    <mergeCell ref="AN104:AP104"/>
    <mergeCell ref="AG104:AM104"/>
    <mergeCell ref="AN105:AP105"/>
    <mergeCell ref="AG105:AM105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</mergeCells>
  <dataValidations count="2">
    <dataValidation type="list" allowBlank="1" showInputMessage="1" showErrorMessage="1" error="Povoleny jsou hodnoty základní, snížená, zákl. přenesená, sníž. přenesená, nulová." sqref="AU124:AU128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24:AT128">
      <formula1>"stavební čast, technologická čast, investiční čast"</formula1>
    </dataValidation>
  </dataValidations>
  <hyperlinks>
    <hyperlink ref="A95" location="'ČST4_a - S2.145.300.280.8...'!C2" display="/"/>
    <hyperlink ref="A96" location="'ČST4_a1 - S2.145.300.280....'!C2" display="/"/>
    <hyperlink ref="A97" location="'ČST4_b - SE1.160.300.160....'!C2" display="/"/>
    <hyperlink ref="A98" location="'ČST4_b1 - SE1.160.300.160...'!C2" display="/"/>
    <hyperlink ref="A99" location="'ČST3_b - SE1.100.150.55.A...'!C2" display="/"/>
    <hyperlink ref="A100" location="'ČST3_b1 - SE1.100.150.55....'!C2" display="/"/>
    <hyperlink ref="A101" location="'ČST3_a - SL1.110.200.100....'!C2" display="/"/>
    <hyperlink ref="A102" location="'ČST3_a1 - SL1.110.200.100...'!C2" display="/"/>
    <hyperlink ref="A103" location="'ČST2_a - S2.100.250.135.4...'!C2" display="/"/>
    <hyperlink ref="A104" location="'ČST2_a1 - S2.100.250.135....'!C2" display="/"/>
    <hyperlink ref="A105" location="'ČST2_b - S1.80.200.125.4....'!C2" display="/"/>
    <hyperlink ref="A106" location="'ČST2_b1 - S1.80.200.125.4...'!C2" display="/"/>
    <hyperlink ref="A107" location="'ČST1_b1 - S1.80.200.100.4...'!C2" display="/"/>
    <hyperlink ref="A108" location="'ČST1_b - S1.80.200.100.4....'!C2" display="/"/>
    <hyperlink ref="A109" location="'ČST1.1_a1 - S1.80.200.75....'!C2" display="/"/>
    <hyperlink ref="A110" location="'ČST1.1_a - S1.80.200.75.4...'!C2" display="/"/>
    <hyperlink ref="A111" location="'ČST1_a - S2.100.300.300.4...'!C2" display="/"/>
    <hyperlink ref="A112" location="'ČST1_a1 - S2.100.300.300....'!C2" display="/"/>
    <hyperlink ref="A113" location="'Filiálka - KSB KRTK 100-2...'!C2" display="/"/>
    <hyperlink ref="A114" location="'Lověšice - AMAREX N F65-1...'!C2" display="/"/>
    <hyperlink ref="A116" location="'Filiálka_v - Vyčištění mo...'!C2" display="/"/>
    <hyperlink ref="A117" location="'ČST4 - Vyčištění mokré jímky'!C2" display="/"/>
    <hyperlink ref="A118" location="'ČST3 - Vyčištění mokré jímky'!C2" display="/"/>
    <hyperlink ref="A119" location="'ČST2 - Vyčištění mokré jímky'!C2" display="/"/>
    <hyperlink ref="A120" location="'ČST1 - Vyčištění mokré jímky'!C2" display="/"/>
    <hyperlink ref="A121" location="'ČST1.1 - Vyčištění mokré ...'!C2" display="/"/>
    <hyperlink ref="A122" location="'Lověšice_v - Vyčištění m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108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382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ROUND((SUM(BE120:BE154)),  2)</f>
        <v>0</v>
      </c>
      <c r="G33" s="32"/>
      <c r="H33" s="32"/>
      <c r="I33" s="143">
        <v>0.21</v>
      </c>
      <c r="J33" s="142">
        <f>ROUND(((SUM(BE120:BE154))*I33),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ROUND((SUM(BF120:BF154)),  2)</f>
        <v>0</v>
      </c>
      <c r="G34" s="32"/>
      <c r="H34" s="32"/>
      <c r="I34" s="143">
        <v>0.15</v>
      </c>
      <c r="J34" s="142">
        <f>ROUND(((SUM(BF120:BF154))*I34),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ROUND((SUM(BG120:BG154)),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ROUND((SUM(BH120:BH154)),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ROUND((SUM(BI120:BI154)),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ČST2_a - S2.100.250.135.4.54E.S.218.G.N.D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383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384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J151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J152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ČST2_a - S2.100.250.135.4.54E.S.218.G.N.D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P121+P151</f>
        <v>0</v>
      </c>
      <c r="Q120" s="77"/>
      <c r="R120" s="194">
        <f>R121+R151</f>
        <v>0</v>
      </c>
      <c r="S120" s="77"/>
      <c r="T120" s="195">
        <f>T121+T151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BK121+BK151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385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386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SUM(P123:P150)</f>
        <v>0</v>
      </c>
      <c r="Q122" s="205"/>
      <c r="R122" s="206">
        <f>SUM(R123:R150)</f>
        <v>0</v>
      </c>
      <c r="S122" s="205"/>
      <c r="T122" s="207">
        <f>SUM(T123:T150)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SUM(BK123:BK150)</f>
        <v>0</v>
      </c>
    </row>
    <row r="123" spans="1:65" s="2" customFormat="1" ht="16.5" customHeight="1">
      <c r="A123" s="32"/>
      <c r="B123" s="33"/>
      <c r="C123" s="213" t="s">
        <v>269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387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8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388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389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390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391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276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392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21.75" customHeight="1">
      <c r="A136" s="32"/>
      <c r="B136" s="33"/>
      <c r="C136" s="213" t="s">
        <v>207</v>
      </c>
      <c r="D136" s="213" t="s">
        <v>195</v>
      </c>
      <c r="E136" s="214" t="s">
        <v>228</v>
      </c>
      <c r="F136" s="215" t="s">
        <v>229</v>
      </c>
      <c r="G136" s="216" t="s">
        <v>198</v>
      </c>
      <c r="H136" s="217">
        <v>6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200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200</v>
      </c>
      <c r="BM136" s="224" t="s">
        <v>393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231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16.5" customHeight="1">
      <c r="A138" s="32"/>
      <c r="B138" s="33"/>
      <c r="C138" s="213" t="s">
        <v>232</v>
      </c>
      <c r="D138" s="213" t="s">
        <v>195</v>
      </c>
      <c r="E138" s="214" t="s">
        <v>233</v>
      </c>
      <c r="F138" s="215" t="s">
        <v>234</v>
      </c>
      <c r="G138" s="216" t="s">
        <v>198</v>
      </c>
      <c r="H138" s="217">
        <v>8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394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236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246</v>
      </c>
      <c r="D140" s="213" t="s">
        <v>195</v>
      </c>
      <c r="E140" s="214" t="s">
        <v>242</v>
      </c>
      <c r="F140" s="215" t="s">
        <v>243</v>
      </c>
      <c r="G140" s="216" t="s">
        <v>198</v>
      </c>
      <c r="H140" s="217">
        <v>6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395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245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227</v>
      </c>
      <c r="D142" s="213" t="s">
        <v>195</v>
      </c>
      <c r="E142" s="214" t="s">
        <v>247</v>
      </c>
      <c r="F142" s="215" t="s">
        <v>248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396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250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283</v>
      </c>
      <c r="D144" s="213" t="s">
        <v>195</v>
      </c>
      <c r="E144" s="214" t="s">
        <v>252</v>
      </c>
      <c r="F144" s="215" t="s">
        <v>253</v>
      </c>
      <c r="G144" s="216" t="s">
        <v>198</v>
      </c>
      <c r="H144" s="217">
        <v>1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213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213</v>
      </c>
      <c r="BM144" s="224" t="s">
        <v>397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255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29.25">
      <c r="A146" s="32"/>
      <c r="B146" s="33"/>
      <c r="C146" s="34"/>
      <c r="D146" s="225" t="s">
        <v>225</v>
      </c>
      <c r="E146" s="34"/>
      <c r="F146" s="229" t="s">
        <v>256</v>
      </c>
      <c r="G146" s="34"/>
      <c r="H146" s="34"/>
      <c r="I146" s="128"/>
      <c r="J146" s="34"/>
      <c r="K146" s="34"/>
      <c r="L146" s="35"/>
      <c r="M146" s="227"/>
      <c r="N146" s="228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4" t="s">
        <v>225</v>
      </c>
      <c r="AU146" s="14" t="s">
        <v>85</v>
      </c>
    </row>
    <row r="147" spans="1:65" s="2" customFormat="1" ht="16.5" customHeight="1">
      <c r="A147" s="32"/>
      <c r="B147" s="33"/>
      <c r="C147" s="234" t="s">
        <v>398</v>
      </c>
      <c r="D147" s="234" t="s">
        <v>399</v>
      </c>
      <c r="E147" s="235" t="s">
        <v>400</v>
      </c>
      <c r="F147" s="236" t="s">
        <v>401</v>
      </c>
      <c r="G147" s="237" t="s">
        <v>402</v>
      </c>
      <c r="H147" s="238">
        <v>1</v>
      </c>
      <c r="I147" s="239"/>
      <c r="J147" s="240">
        <f>ROUND(I147*H147,2)</f>
        <v>0</v>
      </c>
      <c r="K147" s="236" t="s">
        <v>1</v>
      </c>
      <c r="L147" s="241"/>
      <c r="M147" s="242" t="s">
        <v>1</v>
      </c>
      <c r="N147" s="243" t="s">
        <v>40</v>
      </c>
      <c r="O147" s="69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24" t="s">
        <v>232</v>
      </c>
      <c r="AT147" s="224" t="s">
        <v>399</v>
      </c>
      <c r="AU147" s="224" t="s">
        <v>85</v>
      </c>
      <c r="AY147" s="14" t="s">
        <v>192</v>
      </c>
      <c r="BE147" s="116">
        <f>IF(N147="základní",J147,0)</f>
        <v>0</v>
      </c>
      <c r="BF147" s="116">
        <f>IF(N147="snížená",J147,0)</f>
        <v>0</v>
      </c>
      <c r="BG147" s="116">
        <f>IF(N147="zákl. přenesená",J147,0)</f>
        <v>0</v>
      </c>
      <c r="BH147" s="116">
        <f>IF(N147="sníž. přenesená",J147,0)</f>
        <v>0</v>
      </c>
      <c r="BI147" s="116">
        <f>IF(N147="nulová",J147,0)</f>
        <v>0</v>
      </c>
      <c r="BJ147" s="14" t="s">
        <v>83</v>
      </c>
      <c r="BK147" s="116">
        <f>ROUND(I147*H147,2)</f>
        <v>0</v>
      </c>
      <c r="BL147" s="14" t="s">
        <v>200</v>
      </c>
      <c r="BM147" s="224" t="s">
        <v>403</v>
      </c>
    </row>
    <row r="148" spans="1:65" s="2" customFormat="1" ht="11.25">
      <c r="A148" s="32"/>
      <c r="B148" s="33"/>
      <c r="C148" s="34"/>
      <c r="D148" s="225" t="s">
        <v>202</v>
      </c>
      <c r="E148" s="34"/>
      <c r="F148" s="226" t="s">
        <v>401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202</v>
      </c>
      <c r="AU148" s="14" t="s">
        <v>85</v>
      </c>
    </row>
    <row r="149" spans="1:65" s="2" customFormat="1" ht="16.5" customHeight="1">
      <c r="A149" s="32"/>
      <c r="B149" s="33"/>
      <c r="C149" s="213" t="s">
        <v>210</v>
      </c>
      <c r="D149" s="213" t="s">
        <v>195</v>
      </c>
      <c r="E149" s="214" t="s">
        <v>404</v>
      </c>
      <c r="F149" s="215" t="s">
        <v>405</v>
      </c>
      <c r="G149" s="216" t="s">
        <v>198</v>
      </c>
      <c r="H149" s="217">
        <v>1</v>
      </c>
      <c r="I149" s="218"/>
      <c r="J149" s="219">
        <f>ROUND(I149*H149,2)</f>
        <v>0</v>
      </c>
      <c r="K149" s="215" t="s">
        <v>199</v>
      </c>
      <c r="L149" s="35"/>
      <c r="M149" s="220" t="s">
        <v>1</v>
      </c>
      <c r="N149" s="221" t="s">
        <v>40</v>
      </c>
      <c r="O149" s="69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4" t="s">
        <v>213</v>
      </c>
      <c r="AT149" s="224" t="s">
        <v>195</v>
      </c>
      <c r="AU149" s="224" t="s">
        <v>85</v>
      </c>
      <c r="AY149" s="14" t="s">
        <v>192</v>
      </c>
      <c r="BE149" s="116">
        <f>IF(N149="základní",J149,0)</f>
        <v>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4" t="s">
        <v>83</v>
      </c>
      <c r="BK149" s="116">
        <f>ROUND(I149*H149,2)</f>
        <v>0</v>
      </c>
      <c r="BL149" s="14" t="s">
        <v>213</v>
      </c>
      <c r="BM149" s="224" t="s">
        <v>406</v>
      </c>
    </row>
    <row r="150" spans="1:65" s="2" customFormat="1" ht="19.5">
      <c r="A150" s="32"/>
      <c r="B150" s="33"/>
      <c r="C150" s="34"/>
      <c r="D150" s="225" t="s">
        <v>202</v>
      </c>
      <c r="E150" s="34"/>
      <c r="F150" s="226" t="s">
        <v>407</v>
      </c>
      <c r="G150" s="34"/>
      <c r="H150" s="34"/>
      <c r="I150" s="128"/>
      <c r="J150" s="34"/>
      <c r="K150" s="34"/>
      <c r="L150" s="35"/>
      <c r="M150" s="227"/>
      <c r="N150" s="228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202</v>
      </c>
      <c r="AU150" s="14" t="s">
        <v>85</v>
      </c>
    </row>
    <row r="151" spans="1:65" s="12" customFormat="1" ht="25.9" customHeight="1">
      <c r="B151" s="197"/>
      <c r="C151" s="198"/>
      <c r="D151" s="199" t="s">
        <v>74</v>
      </c>
      <c r="E151" s="200" t="s">
        <v>257</v>
      </c>
      <c r="F151" s="200" t="s">
        <v>258</v>
      </c>
      <c r="G151" s="198"/>
      <c r="H151" s="198"/>
      <c r="I151" s="201"/>
      <c r="J151" s="202">
        <f>BK151</f>
        <v>0</v>
      </c>
      <c r="K151" s="198"/>
      <c r="L151" s="203"/>
      <c r="M151" s="204"/>
      <c r="N151" s="205"/>
      <c r="O151" s="205"/>
      <c r="P151" s="206">
        <f>P152</f>
        <v>0</v>
      </c>
      <c r="Q151" s="205"/>
      <c r="R151" s="206">
        <f>R152</f>
        <v>0</v>
      </c>
      <c r="S151" s="205"/>
      <c r="T151" s="207">
        <f>T152</f>
        <v>0</v>
      </c>
      <c r="AR151" s="208" t="s">
        <v>194</v>
      </c>
      <c r="AT151" s="209" t="s">
        <v>74</v>
      </c>
      <c r="AU151" s="209" t="s">
        <v>75</v>
      </c>
      <c r="AY151" s="208" t="s">
        <v>192</v>
      </c>
      <c r="BK151" s="210">
        <f>BK152</f>
        <v>0</v>
      </c>
    </row>
    <row r="152" spans="1:65" s="12" customFormat="1" ht="22.9" customHeight="1">
      <c r="B152" s="197"/>
      <c r="C152" s="198"/>
      <c r="D152" s="199" t="s">
        <v>74</v>
      </c>
      <c r="E152" s="211" t="s">
        <v>259</v>
      </c>
      <c r="F152" s="211" t="s">
        <v>260</v>
      </c>
      <c r="G152" s="198"/>
      <c r="H152" s="198"/>
      <c r="I152" s="201"/>
      <c r="J152" s="212">
        <f>BK152</f>
        <v>0</v>
      </c>
      <c r="K152" s="198"/>
      <c r="L152" s="203"/>
      <c r="M152" s="204"/>
      <c r="N152" s="205"/>
      <c r="O152" s="205"/>
      <c r="P152" s="206">
        <f>SUM(P153:P154)</f>
        <v>0</v>
      </c>
      <c r="Q152" s="205"/>
      <c r="R152" s="206">
        <f>SUM(R153:R154)</f>
        <v>0</v>
      </c>
      <c r="S152" s="205"/>
      <c r="T152" s="207">
        <f>SUM(T153:T154)</f>
        <v>0</v>
      </c>
      <c r="AR152" s="208" t="s">
        <v>194</v>
      </c>
      <c r="AT152" s="209" t="s">
        <v>74</v>
      </c>
      <c r="AU152" s="209" t="s">
        <v>83</v>
      </c>
      <c r="AY152" s="208" t="s">
        <v>192</v>
      </c>
      <c r="BK152" s="210">
        <f>SUM(BK153:BK154)</f>
        <v>0</v>
      </c>
    </row>
    <row r="153" spans="1:65" s="2" customFormat="1" ht="16.5" customHeight="1">
      <c r="A153" s="32"/>
      <c r="B153" s="33"/>
      <c r="C153" s="213" t="s">
        <v>261</v>
      </c>
      <c r="D153" s="213" t="s">
        <v>195</v>
      </c>
      <c r="E153" s="214" t="s">
        <v>262</v>
      </c>
      <c r="F153" s="215" t="s">
        <v>263</v>
      </c>
      <c r="G153" s="216" t="s">
        <v>264</v>
      </c>
      <c r="H153" s="217">
        <v>1</v>
      </c>
      <c r="I153" s="218"/>
      <c r="J153" s="219">
        <f>ROUND(I153*H153,2)</f>
        <v>0</v>
      </c>
      <c r="K153" s="215" t="s">
        <v>199</v>
      </c>
      <c r="L153" s="35"/>
      <c r="M153" s="220" t="s">
        <v>1</v>
      </c>
      <c r="N153" s="221" t="s">
        <v>40</v>
      </c>
      <c r="O153" s="69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24" t="s">
        <v>223</v>
      </c>
      <c r="AT153" s="224" t="s">
        <v>195</v>
      </c>
      <c r="AU153" s="224" t="s">
        <v>85</v>
      </c>
      <c r="AY153" s="14" t="s">
        <v>192</v>
      </c>
      <c r="BE153" s="116">
        <f>IF(N153="základní",J153,0)</f>
        <v>0</v>
      </c>
      <c r="BF153" s="116">
        <f>IF(N153="snížená",J153,0)</f>
        <v>0</v>
      </c>
      <c r="BG153" s="116">
        <f>IF(N153="zákl. přenesená",J153,0)</f>
        <v>0</v>
      </c>
      <c r="BH153" s="116">
        <f>IF(N153="sníž. přenesená",J153,0)</f>
        <v>0</v>
      </c>
      <c r="BI153" s="116">
        <f>IF(N153="nulová",J153,0)</f>
        <v>0</v>
      </c>
      <c r="BJ153" s="14" t="s">
        <v>83</v>
      </c>
      <c r="BK153" s="116">
        <f>ROUND(I153*H153,2)</f>
        <v>0</v>
      </c>
      <c r="BL153" s="14" t="s">
        <v>223</v>
      </c>
      <c r="BM153" s="224" t="s">
        <v>408</v>
      </c>
    </row>
    <row r="154" spans="1:65" s="2" customFormat="1" ht="11.25">
      <c r="A154" s="32"/>
      <c r="B154" s="33"/>
      <c r="C154" s="34"/>
      <c r="D154" s="225" t="s">
        <v>202</v>
      </c>
      <c r="E154" s="34"/>
      <c r="F154" s="226" t="s">
        <v>263</v>
      </c>
      <c r="G154" s="34"/>
      <c r="H154" s="34"/>
      <c r="I154" s="128"/>
      <c r="J154" s="34"/>
      <c r="K154" s="34"/>
      <c r="L154" s="35"/>
      <c r="M154" s="230"/>
      <c r="N154" s="231"/>
      <c r="O154" s="232"/>
      <c r="P154" s="232"/>
      <c r="Q154" s="232"/>
      <c r="R154" s="232"/>
      <c r="S154" s="232"/>
      <c r="T154" s="233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4" t="s">
        <v>202</v>
      </c>
      <c r="AU154" s="14" t="s">
        <v>85</v>
      </c>
    </row>
    <row r="155" spans="1:65" s="2" customFormat="1" ht="6.95" customHeight="1">
      <c r="A155" s="32"/>
      <c r="B155" s="52"/>
      <c r="C155" s="53"/>
      <c r="D155" s="53"/>
      <c r="E155" s="53"/>
      <c r="F155" s="53"/>
      <c r="G155" s="53"/>
      <c r="H155" s="53"/>
      <c r="I155" s="164"/>
      <c r="J155" s="53"/>
      <c r="K155" s="53"/>
      <c r="L155" s="35"/>
      <c r="M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</row>
  </sheetData>
  <sheetProtection algorithmName="SHA-512" hashValue="nNBn2BBDWhjHI9B2AxoIJAMNDENMsEjCDZFGsDf+rLquqQjQgNVqIFRoWODGdkuXiNrZQKfMy10c3wETVGlI4g==" saltValue="+aZq+RURR0kPN4XvketPnnfyYvhbrsOJjmK/QY558EJ34oiHuHuF9Wgejy51FNO8uGFB/7nfYFH0Fwlv3DP88A==" spinCount="100000" sheet="1" objects="1" scenarios="1" formatColumns="0" formatRows="0" autoFilter="0"/>
  <autoFilter ref="C119:K15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110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409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ROUND((SUM(BE120:BE154)),  2)</f>
        <v>0</v>
      </c>
      <c r="G33" s="32"/>
      <c r="H33" s="32"/>
      <c r="I33" s="143">
        <v>0.21</v>
      </c>
      <c r="J33" s="142">
        <f>ROUND(((SUM(BE120:BE154))*I33),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ROUND((SUM(BF120:BF154)),  2)</f>
        <v>0</v>
      </c>
      <c r="G34" s="32"/>
      <c r="H34" s="32"/>
      <c r="I34" s="143">
        <v>0.15</v>
      </c>
      <c r="J34" s="142">
        <f>ROUND(((SUM(BF120:BF154))*I34),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ROUND((SUM(BG120:BG154)),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ROUND((SUM(BH120:BH154)),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ROUND((SUM(BI120:BI154)),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ČST2_a1 - S2.100.250.135.4.54E.S.218.G.N.D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410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384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J151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J152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ČST2_a1 - S2.100.250.135.4.54E.S.218.G.N.D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P121+P151</f>
        <v>0</v>
      </c>
      <c r="Q120" s="77"/>
      <c r="R120" s="194">
        <f>R121+R151</f>
        <v>0</v>
      </c>
      <c r="S120" s="77"/>
      <c r="T120" s="195">
        <f>T121+T151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BK121+BK151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411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386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SUM(P123:P150)</f>
        <v>0</v>
      </c>
      <c r="Q122" s="205"/>
      <c r="R122" s="206">
        <f>SUM(R123:R150)</f>
        <v>0</v>
      </c>
      <c r="S122" s="205"/>
      <c r="T122" s="207">
        <f>SUM(T123:T150)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SUM(BK123:BK150)</f>
        <v>0</v>
      </c>
    </row>
    <row r="123" spans="1:65" s="2" customFormat="1" ht="16.5" customHeight="1">
      <c r="A123" s="32"/>
      <c r="B123" s="33"/>
      <c r="C123" s="213" t="s">
        <v>261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412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276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413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414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415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416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8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417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16.5" customHeight="1">
      <c r="A136" s="32"/>
      <c r="B136" s="33"/>
      <c r="C136" s="213" t="s">
        <v>398</v>
      </c>
      <c r="D136" s="213" t="s">
        <v>195</v>
      </c>
      <c r="E136" s="214" t="s">
        <v>404</v>
      </c>
      <c r="F136" s="215" t="s">
        <v>405</v>
      </c>
      <c r="G136" s="216" t="s">
        <v>198</v>
      </c>
      <c r="H136" s="217">
        <v>1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213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213</v>
      </c>
      <c r="BM136" s="224" t="s">
        <v>418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407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21.75" customHeight="1">
      <c r="A138" s="32"/>
      <c r="B138" s="33"/>
      <c r="C138" s="213" t="s">
        <v>207</v>
      </c>
      <c r="D138" s="213" t="s">
        <v>195</v>
      </c>
      <c r="E138" s="214" t="s">
        <v>228</v>
      </c>
      <c r="F138" s="215" t="s">
        <v>229</v>
      </c>
      <c r="G138" s="216" t="s">
        <v>198</v>
      </c>
      <c r="H138" s="217">
        <v>6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419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231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232</v>
      </c>
      <c r="D140" s="213" t="s">
        <v>195</v>
      </c>
      <c r="E140" s="214" t="s">
        <v>233</v>
      </c>
      <c r="F140" s="215" t="s">
        <v>234</v>
      </c>
      <c r="G140" s="216" t="s">
        <v>198</v>
      </c>
      <c r="H140" s="217">
        <v>8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420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236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241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421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246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422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269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423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2" customFormat="1" ht="16.5" customHeight="1">
      <c r="A149" s="32"/>
      <c r="B149" s="33"/>
      <c r="C149" s="234" t="s">
        <v>283</v>
      </c>
      <c r="D149" s="234" t="s">
        <v>399</v>
      </c>
      <c r="E149" s="235" t="s">
        <v>400</v>
      </c>
      <c r="F149" s="236" t="s">
        <v>401</v>
      </c>
      <c r="G149" s="237" t="s">
        <v>402</v>
      </c>
      <c r="H149" s="238">
        <v>1</v>
      </c>
      <c r="I149" s="239"/>
      <c r="J149" s="240">
        <f>ROUND(I149*H149,2)</f>
        <v>0</v>
      </c>
      <c r="K149" s="236" t="s">
        <v>1</v>
      </c>
      <c r="L149" s="241"/>
      <c r="M149" s="242" t="s">
        <v>1</v>
      </c>
      <c r="N149" s="243" t="s">
        <v>40</v>
      </c>
      <c r="O149" s="69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4" t="s">
        <v>232</v>
      </c>
      <c r="AT149" s="224" t="s">
        <v>399</v>
      </c>
      <c r="AU149" s="224" t="s">
        <v>85</v>
      </c>
      <c r="AY149" s="14" t="s">
        <v>192</v>
      </c>
      <c r="BE149" s="116">
        <f>IF(N149="základní",J149,0)</f>
        <v>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4" t="s">
        <v>83</v>
      </c>
      <c r="BK149" s="116">
        <f>ROUND(I149*H149,2)</f>
        <v>0</v>
      </c>
      <c r="BL149" s="14" t="s">
        <v>200</v>
      </c>
      <c r="BM149" s="224" t="s">
        <v>424</v>
      </c>
    </row>
    <row r="150" spans="1:65" s="2" customFormat="1" ht="11.25">
      <c r="A150" s="32"/>
      <c r="B150" s="33"/>
      <c r="C150" s="34"/>
      <c r="D150" s="225" t="s">
        <v>202</v>
      </c>
      <c r="E150" s="34"/>
      <c r="F150" s="226" t="s">
        <v>401</v>
      </c>
      <c r="G150" s="34"/>
      <c r="H150" s="34"/>
      <c r="I150" s="128"/>
      <c r="J150" s="34"/>
      <c r="K150" s="34"/>
      <c r="L150" s="35"/>
      <c r="M150" s="227"/>
      <c r="N150" s="228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202</v>
      </c>
      <c r="AU150" s="14" t="s">
        <v>85</v>
      </c>
    </row>
    <row r="151" spans="1:65" s="12" customFormat="1" ht="25.9" customHeight="1">
      <c r="B151" s="197"/>
      <c r="C151" s="198"/>
      <c r="D151" s="199" t="s">
        <v>74</v>
      </c>
      <c r="E151" s="200" t="s">
        <v>257</v>
      </c>
      <c r="F151" s="200" t="s">
        <v>258</v>
      </c>
      <c r="G151" s="198"/>
      <c r="H151" s="198"/>
      <c r="I151" s="201"/>
      <c r="J151" s="202">
        <f>BK151</f>
        <v>0</v>
      </c>
      <c r="K151" s="198"/>
      <c r="L151" s="203"/>
      <c r="M151" s="204"/>
      <c r="N151" s="205"/>
      <c r="O151" s="205"/>
      <c r="P151" s="206">
        <f>P152</f>
        <v>0</v>
      </c>
      <c r="Q151" s="205"/>
      <c r="R151" s="206">
        <f>R152</f>
        <v>0</v>
      </c>
      <c r="S151" s="205"/>
      <c r="T151" s="207">
        <f>T152</f>
        <v>0</v>
      </c>
      <c r="AR151" s="208" t="s">
        <v>194</v>
      </c>
      <c r="AT151" s="209" t="s">
        <v>74</v>
      </c>
      <c r="AU151" s="209" t="s">
        <v>75</v>
      </c>
      <c r="AY151" s="208" t="s">
        <v>192</v>
      </c>
      <c r="BK151" s="210">
        <f>BK152</f>
        <v>0</v>
      </c>
    </row>
    <row r="152" spans="1:65" s="12" customFormat="1" ht="22.9" customHeight="1">
      <c r="B152" s="197"/>
      <c r="C152" s="198"/>
      <c r="D152" s="199" t="s">
        <v>74</v>
      </c>
      <c r="E152" s="211" t="s">
        <v>259</v>
      </c>
      <c r="F152" s="211" t="s">
        <v>260</v>
      </c>
      <c r="G152" s="198"/>
      <c r="H152" s="198"/>
      <c r="I152" s="201"/>
      <c r="J152" s="212">
        <f>BK152</f>
        <v>0</v>
      </c>
      <c r="K152" s="198"/>
      <c r="L152" s="203"/>
      <c r="M152" s="204"/>
      <c r="N152" s="205"/>
      <c r="O152" s="205"/>
      <c r="P152" s="206">
        <f>SUM(P153:P154)</f>
        <v>0</v>
      </c>
      <c r="Q152" s="205"/>
      <c r="R152" s="206">
        <f>SUM(R153:R154)</f>
        <v>0</v>
      </c>
      <c r="S152" s="205"/>
      <c r="T152" s="207">
        <f>SUM(T153:T154)</f>
        <v>0</v>
      </c>
      <c r="AR152" s="208" t="s">
        <v>194</v>
      </c>
      <c r="AT152" s="209" t="s">
        <v>74</v>
      </c>
      <c r="AU152" s="209" t="s">
        <v>83</v>
      </c>
      <c r="AY152" s="208" t="s">
        <v>192</v>
      </c>
      <c r="BK152" s="210">
        <f>SUM(BK153:BK154)</f>
        <v>0</v>
      </c>
    </row>
    <row r="153" spans="1:65" s="2" customFormat="1" ht="16.5" customHeight="1">
      <c r="A153" s="32"/>
      <c r="B153" s="33"/>
      <c r="C153" s="213" t="s">
        <v>425</v>
      </c>
      <c r="D153" s="213" t="s">
        <v>195</v>
      </c>
      <c r="E153" s="214" t="s">
        <v>262</v>
      </c>
      <c r="F153" s="215" t="s">
        <v>263</v>
      </c>
      <c r="G153" s="216" t="s">
        <v>264</v>
      </c>
      <c r="H153" s="217">
        <v>1</v>
      </c>
      <c r="I153" s="218"/>
      <c r="J153" s="219">
        <f>ROUND(I153*H153,2)</f>
        <v>0</v>
      </c>
      <c r="K153" s="215" t="s">
        <v>199</v>
      </c>
      <c r="L153" s="35"/>
      <c r="M153" s="220" t="s">
        <v>1</v>
      </c>
      <c r="N153" s="221" t="s">
        <v>40</v>
      </c>
      <c r="O153" s="69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24" t="s">
        <v>223</v>
      </c>
      <c r="AT153" s="224" t="s">
        <v>195</v>
      </c>
      <c r="AU153" s="224" t="s">
        <v>85</v>
      </c>
      <c r="AY153" s="14" t="s">
        <v>192</v>
      </c>
      <c r="BE153" s="116">
        <f>IF(N153="základní",J153,0)</f>
        <v>0</v>
      </c>
      <c r="BF153" s="116">
        <f>IF(N153="snížená",J153,0)</f>
        <v>0</v>
      </c>
      <c r="BG153" s="116">
        <f>IF(N153="zákl. přenesená",J153,0)</f>
        <v>0</v>
      </c>
      <c r="BH153" s="116">
        <f>IF(N153="sníž. přenesená",J153,0)</f>
        <v>0</v>
      </c>
      <c r="BI153" s="116">
        <f>IF(N153="nulová",J153,0)</f>
        <v>0</v>
      </c>
      <c r="BJ153" s="14" t="s">
        <v>83</v>
      </c>
      <c r="BK153" s="116">
        <f>ROUND(I153*H153,2)</f>
        <v>0</v>
      </c>
      <c r="BL153" s="14" t="s">
        <v>223</v>
      </c>
      <c r="BM153" s="224" t="s">
        <v>426</v>
      </c>
    </row>
    <row r="154" spans="1:65" s="2" customFormat="1" ht="11.25">
      <c r="A154" s="32"/>
      <c r="B154" s="33"/>
      <c r="C154" s="34"/>
      <c r="D154" s="225" t="s">
        <v>202</v>
      </c>
      <c r="E154" s="34"/>
      <c r="F154" s="226" t="s">
        <v>263</v>
      </c>
      <c r="G154" s="34"/>
      <c r="H154" s="34"/>
      <c r="I154" s="128"/>
      <c r="J154" s="34"/>
      <c r="K154" s="34"/>
      <c r="L154" s="35"/>
      <c r="M154" s="230"/>
      <c r="N154" s="231"/>
      <c r="O154" s="232"/>
      <c r="P154" s="232"/>
      <c r="Q154" s="232"/>
      <c r="R154" s="232"/>
      <c r="S154" s="232"/>
      <c r="T154" s="233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4" t="s">
        <v>202</v>
      </c>
      <c r="AU154" s="14" t="s">
        <v>85</v>
      </c>
    </row>
    <row r="155" spans="1:65" s="2" customFormat="1" ht="6.95" customHeight="1">
      <c r="A155" s="32"/>
      <c r="B155" s="52"/>
      <c r="C155" s="53"/>
      <c r="D155" s="53"/>
      <c r="E155" s="53"/>
      <c r="F155" s="53"/>
      <c r="G155" s="53"/>
      <c r="H155" s="53"/>
      <c r="I155" s="164"/>
      <c r="J155" s="53"/>
      <c r="K155" s="53"/>
      <c r="L155" s="35"/>
      <c r="M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</row>
  </sheetData>
  <sheetProtection algorithmName="SHA-512" hashValue="efG93KapC6R+xxQSmT0hkJL32aLTa4YSKyuGdRt5skiGnGNrPT7iRUcPStZjkhl3iZy5oyU1SKkb6jN0hoIUYA==" saltValue="Otc93mEIQfagEoKx4YrNnizBM1mfPNJLAVabpIfvs993biX2gD3dMTkiNMk6xaEtb2RexI69wLYIVAfBsN6mHw==" spinCount="100000" sheet="1" objects="1" scenarios="1" formatColumns="0" formatRows="0" autoFilter="0"/>
  <autoFilter ref="C119:K15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113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427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ROUND((SUM(BE120:BE154)),  2)</f>
        <v>0</v>
      </c>
      <c r="G33" s="32"/>
      <c r="H33" s="32"/>
      <c r="I33" s="143">
        <v>0.21</v>
      </c>
      <c r="J33" s="142">
        <f>ROUND(((SUM(BE120:BE154))*I33),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ROUND((SUM(BF120:BF154)),  2)</f>
        <v>0</v>
      </c>
      <c r="G34" s="32"/>
      <c r="H34" s="32"/>
      <c r="I34" s="143">
        <v>0.15</v>
      </c>
      <c r="J34" s="142">
        <f>ROUND(((SUM(BF120:BF154))*I34),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ROUND((SUM(BG120:BG154)),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ROUND((SUM(BH120:BH154)),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ROUND((SUM(BI120:BI154)),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ČST2_b - S1.80.200.125.4.50E.C.244.G.N.D.511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428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384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J151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J152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ČST2_b - S1.80.200.125.4.50E.C.244.G.N.D.511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P121+P151</f>
        <v>0</v>
      </c>
      <c r="Q120" s="77"/>
      <c r="R120" s="194">
        <f>R121+R151</f>
        <v>0</v>
      </c>
      <c r="S120" s="77"/>
      <c r="T120" s="195">
        <f>T121+T151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BK121+BK151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429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386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SUM(P123:P150)</f>
        <v>0</v>
      </c>
      <c r="Q122" s="205"/>
      <c r="R122" s="206">
        <f>SUM(R123:R150)</f>
        <v>0</v>
      </c>
      <c r="S122" s="205"/>
      <c r="T122" s="207">
        <f>SUM(T123:T150)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SUM(BK123:BK150)</f>
        <v>0</v>
      </c>
    </row>
    <row r="123" spans="1:65" s="2" customFormat="1" ht="16.5" customHeight="1">
      <c r="A123" s="32"/>
      <c r="B123" s="33"/>
      <c r="C123" s="213" t="s">
        <v>261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430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276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431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432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433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434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8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435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16.5" customHeight="1">
      <c r="A136" s="32"/>
      <c r="B136" s="33"/>
      <c r="C136" s="213" t="s">
        <v>398</v>
      </c>
      <c r="D136" s="213" t="s">
        <v>195</v>
      </c>
      <c r="E136" s="214" t="s">
        <v>404</v>
      </c>
      <c r="F136" s="215" t="s">
        <v>405</v>
      </c>
      <c r="G136" s="216" t="s">
        <v>198</v>
      </c>
      <c r="H136" s="217">
        <v>1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213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213</v>
      </c>
      <c r="BM136" s="224" t="s">
        <v>436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407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21.75" customHeight="1">
      <c r="A138" s="32"/>
      <c r="B138" s="33"/>
      <c r="C138" s="213" t="s">
        <v>207</v>
      </c>
      <c r="D138" s="213" t="s">
        <v>195</v>
      </c>
      <c r="E138" s="214" t="s">
        <v>228</v>
      </c>
      <c r="F138" s="215" t="s">
        <v>229</v>
      </c>
      <c r="G138" s="216" t="s">
        <v>198</v>
      </c>
      <c r="H138" s="217">
        <v>6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437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231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232</v>
      </c>
      <c r="D140" s="213" t="s">
        <v>195</v>
      </c>
      <c r="E140" s="214" t="s">
        <v>233</v>
      </c>
      <c r="F140" s="215" t="s">
        <v>234</v>
      </c>
      <c r="G140" s="216" t="s">
        <v>198</v>
      </c>
      <c r="H140" s="217">
        <v>8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438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236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241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439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246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440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269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441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2" customFormat="1" ht="16.5" customHeight="1">
      <c r="A149" s="32"/>
      <c r="B149" s="33"/>
      <c r="C149" s="234" t="s">
        <v>283</v>
      </c>
      <c r="D149" s="234" t="s">
        <v>399</v>
      </c>
      <c r="E149" s="235" t="s">
        <v>400</v>
      </c>
      <c r="F149" s="236" t="s">
        <v>401</v>
      </c>
      <c r="G149" s="237" t="s">
        <v>402</v>
      </c>
      <c r="H149" s="238">
        <v>1</v>
      </c>
      <c r="I149" s="239"/>
      <c r="J149" s="240">
        <f>ROUND(I149*H149,2)</f>
        <v>0</v>
      </c>
      <c r="K149" s="236" t="s">
        <v>1</v>
      </c>
      <c r="L149" s="241"/>
      <c r="M149" s="242" t="s">
        <v>1</v>
      </c>
      <c r="N149" s="243" t="s">
        <v>40</v>
      </c>
      <c r="O149" s="69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4" t="s">
        <v>232</v>
      </c>
      <c r="AT149" s="224" t="s">
        <v>399</v>
      </c>
      <c r="AU149" s="224" t="s">
        <v>85</v>
      </c>
      <c r="AY149" s="14" t="s">
        <v>192</v>
      </c>
      <c r="BE149" s="116">
        <f>IF(N149="základní",J149,0)</f>
        <v>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4" t="s">
        <v>83</v>
      </c>
      <c r="BK149" s="116">
        <f>ROUND(I149*H149,2)</f>
        <v>0</v>
      </c>
      <c r="BL149" s="14" t="s">
        <v>200</v>
      </c>
      <c r="BM149" s="224" t="s">
        <v>442</v>
      </c>
    </row>
    <row r="150" spans="1:65" s="2" customFormat="1" ht="11.25">
      <c r="A150" s="32"/>
      <c r="B150" s="33"/>
      <c r="C150" s="34"/>
      <c r="D150" s="225" t="s">
        <v>202</v>
      </c>
      <c r="E150" s="34"/>
      <c r="F150" s="226" t="s">
        <v>401</v>
      </c>
      <c r="G150" s="34"/>
      <c r="H150" s="34"/>
      <c r="I150" s="128"/>
      <c r="J150" s="34"/>
      <c r="K150" s="34"/>
      <c r="L150" s="35"/>
      <c r="M150" s="227"/>
      <c r="N150" s="228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202</v>
      </c>
      <c r="AU150" s="14" t="s">
        <v>85</v>
      </c>
    </row>
    <row r="151" spans="1:65" s="12" customFormat="1" ht="25.9" customHeight="1">
      <c r="B151" s="197"/>
      <c r="C151" s="198"/>
      <c r="D151" s="199" t="s">
        <v>74</v>
      </c>
      <c r="E151" s="200" t="s">
        <v>257</v>
      </c>
      <c r="F151" s="200" t="s">
        <v>258</v>
      </c>
      <c r="G151" s="198"/>
      <c r="H151" s="198"/>
      <c r="I151" s="201"/>
      <c r="J151" s="202">
        <f>BK151</f>
        <v>0</v>
      </c>
      <c r="K151" s="198"/>
      <c r="L151" s="203"/>
      <c r="M151" s="204"/>
      <c r="N151" s="205"/>
      <c r="O151" s="205"/>
      <c r="P151" s="206">
        <f>P152</f>
        <v>0</v>
      </c>
      <c r="Q151" s="205"/>
      <c r="R151" s="206">
        <f>R152</f>
        <v>0</v>
      </c>
      <c r="S151" s="205"/>
      <c r="T151" s="207">
        <f>T152</f>
        <v>0</v>
      </c>
      <c r="AR151" s="208" t="s">
        <v>194</v>
      </c>
      <c r="AT151" s="209" t="s">
        <v>74</v>
      </c>
      <c r="AU151" s="209" t="s">
        <v>75</v>
      </c>
      <c r="AY151" s="208" t="s">
        <v>192</v>
      </c>
      <c r="BK151" s="210">
        <f>BK152</f>
        <v>0</v>
      </c>
    </row>
    <row r="152" spans="1:65" s="12" customFormat="1" ht="22.9" customHeight="1">
      <c r="B152" s="197"/>
      <c r="C152" s="198"/>
      <c r="D152" s="199" t="s">
        <v>74</v>
      </c>
      <c r="E152" s="211" t="s">
        <v>259</v>
      </c>
      <c r="F152" s="211" t="s">
        <v>260</v>
      </c>
      <c r="G152" s="198"/>
      <c r="H152" s="198"/>
      <c r="I152" s="201"/>
      <c r="J152" s="212">
        <f>BK152</f>
        <v>0</v>
      </c>
      <c r="K152" s="198"/>
      <c r="L152" s="203"/>
      <c r="M152" s="204"/>
      <c r="N152" s="205"/>
      <c r="O152" s="205"/>
      <c r="P152" s="206">
        <f>SUM(P153:P154)</f>
        <v>0</v>
      </c>
      <c r="Q152" s="205"/>
      <c r="R152" s="206">
        <f>SUM(R153:R154)</f>
        <v>0</v>
      </c>
      <c r="S152" s="205"/>
      <c r="T152" s="207">
        <f>SUM(T153:T154)</f>
        <v>0</v>
      </c>
      <c r="AR152" s="208" t="s">
        <v>194</v>
      </c>
      <c r="AT152" s="209" t="s">
        <v>74</v>
      </c>
      <c r="AU152" s="209" t="s">
        <v>83</v>
      </c>
      <c r="AY152" s="208" t="s">
        <v>192</v>
      </c>
      <c r="BK152" s="210">
        <f>SUM(BK153:BK154)</f>
        <v>0</v>
      </c>
    </row>
    <row r="153" spans="1:65" s="2" customFormat="1" ht="16.5" customHeight="1">
      <c r="A153" s="32"/>
      <c r="B153" s="33"/>
      <c r="C153" s="213" t="s">
        <v>425</v>
      </c>
      <c r="D153" s="213" t="s">
        <v>195</v>
      </c>
      <c r="E153" s="214" t="s">
        <v>262</v>
      </c>
      <c r="F153" s="215" t="s">
        <v>263</v>
      </c>
      <c r="G153" s="216" t="s">
        <v>264</v>
      </c>
      <c r="H153" s="217">
        <v>1</v>
      </c>
      <c r="I153" s="218"/>
      <c r="J153" s="219">
        <f>ROUND(I153*H153,2)</f>
        <v>0</v>
      </c>
      <c r="K153" s="215" t="s">
        <v>199</v>
      </c>
      <c r="L153" s="35"/>
      <c r="M153" s="220" t="s">
        <v>1</v>
      </c>
      <c r="N153" s="221" t="s">
        <v>40</v>
      </c>
      <c r="O153" s="69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24" t="s">
        <v>223</v>
      </c>
      <c r="AT153" s="224" t="s">
        <v>195</v>
      </c>
      <c r="AU153" s="224" t="s">
        <v>85</v>
      </c>
      <c r="AY153" s="14" t="s">
        <v>192</v>
      </c>
      <c r="BE153" s="116">
        <f>IF(N153="základní",J153,0)</f>
        <v>0</v>
      </c>
      <c r="BF153" s="116">
        <f>IF(N153="snížená",J153,0)</f>
        <v>0</v>
      </c>
      <c r="BG153" s="116">
        <f>IF(N153="zákl. přenesená",J153,0)</f>
        <v>0</v>
      </c>
      <c r="BH153" s="116">
        <f>IF(N153="sníž. přenesená",J153,0)</f>
        <v>0</v>
      </c>
      <c r="BI153" s="116">
        <f>IF(N153="nulová",J153,0)</f>
        <v>0</v>
      </c>
      <c r="BJ153" s="14" t="s">
        <v>83</v>
      </c>
      <c r="BK153" s="116">
        <f>ROUND(I153*H153,2)</f>
        <v>0</v>
      </c>
      <c r="BL153" s="14" t="s">
        <v>223</v>
      </c>
      <c r="BM153" s="224" t="s">
        <v>443</v>
      </c>
    </row>
    <row r="154" spans="1:65" s="2" customFormat="1" ht="11.25">
      <c r="A154" s="32"/>
      <c r="B154" s="33"/>
      <c r="C154" s="34"/>
      <c r="D154" s="225" t="s">
        <v>202</v>
      </c>
      <c r="E154" s="34"/>
      <c r="F154" s="226" t="s">
        <v>263</v>
      </c>
      <c r="G154" s="34"/>
      <c r="H154" s="34"/>
      <c r="I154" s="128"/>
      <c r="J154" s="34"/>
      <c r="K154" s="34"/>
      <c r="L154" s="35"/>
      <c r="M154" s="230"/>
      <c r="N154" s="231"/>
      <c r="O154" s="232"/>
      <c r="P154" s="232"/>
      <c r="Q154" s="232"/>
      <c r="R154" s="232"/>
      <c r="S154" s="232"/>
      <c r="T154" s="233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4" t="s">
        <v>202</v>
      </c>
      <c r="AU154" s="14" t="s">
        <v>85</v>
      </c>
    </row>
    <row r="155" spans="1:65" s="2" customFormat="1" ht="6.95" customHeight="1">
      <c r="A155" s="32"/>
      <c r="B155" s="52"/>
      <c r="C155" s="53"/>
      <c r="D155" s="53"/>
      <c r="E155" s="53"/>
      <c r="F155" s="53"/>
      <c r="G155" s="53"/>
      <c r="H155" s="53"/>
      <c r="I155" s="164"/>
      <c r="J155" s="53"/>
      <c r="K155" s="53"/>
      <c r="L155" s="35"/>
      <c r="M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</row>
  </sheetData>
  <sheetProtection algorithmName="SHA-512" hashValue="6WUGWOojao09Bc+l4WhKsjQ5I5mTfvuTvCtZ+2D+W82HsxNrUprSMzG3m9y6WkvEbqmMpT6cjjCY5i5rp9uXaw==" saltValue="Q73Yi5cykYUmDKj6+EgFU5OO6CVL8uCxC2Vuw5J2lj7vPTYfRUsdH1ge0lCtmBGaAkAHV2UZD69AgGdY058HCg==" spinCount="100000" sheet="1" objects="1" scenarios="1" formatColumns="0" formatRows="0" autoFilter="0"/>
  <autoFilter ref="C119:K15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115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444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ROUND((SUM(BE120:BE154)),  2)</f>
        <v>0</v>
      </c>
      <c r="G33" s="32"/>
      <c r="H33" s="32"/>
      <c r="I33" s="143">
        <v>0.21</v>
      </c>
      <c r="J33" s="142">
        <f>ROUND(((SUM(BE120:BE154))*I33),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ROUND((SUM(BF120:BF154)),  2)</f>
        <v>0</v>
      </c>
      <c r="G34" s="32"/>
      <c r="H34" s="32"/>
      <c r="I34" s="143">
        <v>0.15</v>
      </c>
      <c r="J34" s="142">
        <f>ROUND(((SUM(BF120:BF154))*I34),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ROUND((SUM(BG120:BG154)),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ROUND((SUM(BH120:BH154)),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ROUND((SUM(BI120:BI154)),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ČST2_b1 - S1.80.200.125.4.50E.C.244.G.N.D.511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445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384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J151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J152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ČST2_b1 - S1.80.200.125.4.50E.C.244.G.N.D.511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P121+P151</f>
        <v>0</v>
      </c>
      <c r="Q120" s="77"/>
      <c r="R120" s="194">
        <f>R121+R151</f>
        <v>0</v>
      </c>
      <c r="S120" s="77"/>
      <c r="T120" s="195">
        <f>T121+T151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BK121+BK151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446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386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SUM(P123:P150)</f>
        <v>0</v>
      </c>
      <c r="Q122" s="205"/>
      <c r="R122" s="206">
        <f>SUM(R123:R150)</f>
        <v>0</v>
      </c>
      <c r="S122" s="205"/>
      <c r="T122" s="207">
        <f>SUM(T123:T150)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SUM(BK123:BK150)</f>
        <v>0</v>
      </c>
    </row>
    <row r="123" spans="1:65" s="2" customFormat="1" ht="16.5" customHeight="1">
      <c r="A123" s="32"/>
      <c r="B123" s="33"/>
      <c r="C123" s="213" t="s">
        <v>261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447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276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448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449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450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451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8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452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16.5" customHeight="1">
      <c r="A136" s="32"/>
      <c r="B136" s="33"/>
      <c r="C136" s="213" t="s">
        <v>398</v>
      </c>
      <c r="D136" s="213" t="s">
        <v>195</v>
      </c>
      <c r="E136" s="214" t="s">
        <v>404</v>
      </c>
      <c r="F136" s="215" t="s">
        <v>405</v>
      </c>
      <c r="G136" s="216" t="s">
        <v>198</v>
      </c>
      <c r="H136" s="217">
        <v>1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213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213</v>
      </c>
      <c r="BM136" s="224" t="s">
        <v>453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407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21.75" customHeight="1">
      <c r="A138" s="32"/>
      <c r="B138" s="33"/>
      <c r="C138" s="213" t="s">
        <v>207</v>
      </c>
      <c r="D138" s="213" t="s">
        <v>195</v>
      </c>
      <c r="E138" s="214" t="s">
        <v>228</v>
      </c>
      <c r="F138" s="215" t="s">
        <v>229</v>
      </c>
      <c r="G138" s="216" t="s">
        <v>198</v>
      </c>
      <c r="H138" s="217">
        <v>6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454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231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232</v>
      </c>
      <c r="D140" s="213" t="s">
        <v>195</v>
      </c>
      <c r="E140" s="214" t="s">
        <v>233</v>
      </c>
      <c r="F140" s="215" t="s">
        <v>234</v>
      </c>
      <c r="G140" s="216" t="s">
        <v>198</v>
      </c>
      <c r="H140" s="217">
        <v>8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455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236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241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456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246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457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269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458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2" customFormat="1" ht="16.5" customHeight="1">
      <c r="A149" s="32"/>
      <c r="B149" s="33"/>
      <c r="C149" s="234" t="s">
        <v>283</v>
      </c>
      <c r="D149" s="234" t="s">
        <v>399</v>
      </c>
      <c r="E149" s="235" t="s">
        <v>400</v>
      </c>
      <c r="F149" s="236" t="s">
        <v>401</v>
      </c>
      <c r="G149" s="237" t="s">
        <v>402</v>
      </c>
      <c r="H149" s="238">
        <v>1</v>
      </c>
      <c r="I149" s="239"/>
      <c r="J149" s="240">
        <f>ROUND(I149*H149,2)</f>
        <v>0</v>
      </c>
      <c r="K149" s="236" t="s">
        <v>1</v>
      </c>
      <c r="L149" s="241"/>
      <c r="M149" s="242" t="s">
        <v>1</v>
      </c>
      <c r="N149" s="243" t="s">
        <v>40</v>
      </c>
      <c r="O149" s="69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4" t="s">
        <v>232</v>
      </c>
      <c r="AT149" s="224" t="s">
        <v>399</v>
      </c>
      <c r="AU149" s="224" t="s">
        <v>85</v>
      </c>
      <c r="AY149" s="14" t="s">
        <v>192</v>
      </c>
      <c r="BE149" s="116">
        <f>IF(N149="základní",J149,0)</f>
        <v>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4" t="s">
        <v>83</v>
      </c>
      <c r="BK149" s="116">
        <f>ROUND(I149*H149,2)</f>
        <v>0</v>
      </c>
      <c r="BL149" s="14" t="s">
        <v>200</v>
      </c>
      <c r="BM149" s="224" t="s">
        <v>459</v>
      </c>
    </row>
    <row r="150" spans="1:65" s="2" customFormat="1" ht="11.25">
      <c r="A150" s="32"/>
      <c r="B150" s="33"/>
      <c r="C150" s="34"/>
      <c r="D150" s="225" t="s">
        <v>202</v>
      </c>
      <c r="E150" s="34"/>
      <c r="F150" s="226" t="s">
        <v>401</v>
      </c>
      <c r="G150" s="34"/>
      <c r="H150" s="34"/>
      <c r="I150" s="128"/>
      <c r="J150" s="34"/>
      <c r="K150" s="34"/>
      <c r="L150" s="35"/>
      <c r="M150" s="227"/>
      <c r="N150" s="228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202</v>
      </c>
      <c r="AU150" s="14" t="s">
        <v>85</v>
      </c>
    </row>
    <row r="151" spans="1:65" s="12" customFormat="1" ht="25.9" customHeight="1">
      <c r="B151" s="197"/>
      <c r="C151" s="198"/>
      <c r="D151" s="199" t="s">
        <v>74</v>
      </c>
      <c r="E151" s="200" t="s">
        <v>257</v>
      </c>
      <c r="F151" s="200" t="s">
        <v>258</v>
      </c>
      <c r="G151" s="198"/>
      <c r="H151" s="198"/>
      <c r="I151" s="201"/>
      <c r="J151" s="202">
        <f>BK151</f>
        <v>0</v>
      </c>
      <c r="K151" s="198"/>
      <c r="L151" s="203"/>
      <c r="M151" s="204"/>
      <c r="N151" s="205"/>
      <c r="O151" s="205"/>
      <c r="P151" s="206">
        <f>P152</f>
        <v>0</v>
      </c>
      <c r="Q151" s="205"/>
      <c r="R151" s="206">
        <f>R152</f>
        <v>0</v>
      </c>
      <c r="S151" s="205"/>
      <c r="T151" s="207">
        <f>T152</f>
        <v>0</v>
      </c>
      <c r="AR151" s="208" t="s">
        <v>194</v>
      </c>
      <c r="AT151" s="209" t="s">
        <v>74</v>
      </c>
      <c r="AU151" s="209" t="s">
        <v>75</v>
      </c>
      <c r="AY151" s="208" t="s">
        <v>192</v>
      </c>
      <c r="BK151" s="210">
        <f>BK152</f>
        <v>0</v>
      </c>
    </row>
    <row r="152" spans="1:65" s="12" customFormat="1" ht="22.9" customHeight="1">
      <c r="B152" s="197"/>
      <c r="C152" s="198"/>
      <c r="D152" s="199" t="s">
        <v>74</v>
      </c>
      <c r="E152" s="211" t="s">
        <v>259</v>
      </c>
      <c r="F152" s="211" t="s">
        <v>260</v>
      </c>
      <c r="G152" s="198"/>
      <c r="H152" s="198"/>
      <c r="I152" s="201"/>
      <c r="J152" s="212">
        <f>BK152</f>
        <v>0</v>
      </c>
      <c r="K152" s="198"/>
      <c r="L152" s="203"/>
      <c r="M152" s="204"/>
      <c r="N152" s="205"/>
      <c r="O152" s="205"/>
      <c r="P152" s="206">
        <f>SUM(P153:P154)</f>
        <v>0</v>
      </c>
      <c r="Q152" s="205"/>
      <c r="R152" s="206">
        <f>SUM(R153:R154)</f>
        <v>0</v>
      </c>
      <c r="S152" s="205"/>
      <c r="T152" s="207">
        <f>SUM(T153:T154)</f>
        <v>0</v>
      </c>
      <c r="AR152" s="208" t="s">
        <v>194</v>
      </c>
      <c r="AT152" s="209" t="s">
        <v>74</v>
      </c>
      <c r="AU152" s="209" t="s">
        <v>83</v>
      </c>
      <c r="AY152" s="208" t="s">
        <v>192</v>
      </c>
      <c r="BK152" s="210">
        <f>SUM(BK153:BK154)</f>
        <v>0</v>
      </c>
    </row>
    <row r="153" spans="1:65" s="2" customFormat="1" ht="16.5" customHeight="1">
      <c r="A153" s="32"/>
      <c r="B153" s="33"/>
      <c r="C153" s="213" t="s">
        <v>425</v>
      </c>
      <c r="D153" s="213" t="s">
        <v>195</v>
      </c>
      <c r="E153" s="214" t="s">
        <v>262</v>
      </c>
      <c r="F153" s="215" t="s">
        <v>263</v>
      </c>
      <c r="G153" s="216" t="s">
        <v>264</v>
      </c>
      <c r="H153" s="217">
        <v>1</v>
      </c>
      <c r="I153" s="218"/>
      <c r="J153" s="219">
        <f>ROUND(I153*H153,2)</f>
        <v>0</v>
      </c>
      <c r="K153" s="215" t="s">
        <v>199</v>
      </c>
      <c r="L153" s="35"/>
      <c r="M153" s="220" t="s">
        <v>1</v>
      </c>
      <c r="N153" s="221" t="s">
        <v>40</v>
      </c>
      <c r="O153" s="69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24" t="s">
        <v>223</v>
      </c>
      <c r="AT153" s="224" t="s">
        <v>195</v>
      </c>
      <c r="AU153" s="224" t="s">
        <v>85</v>
      </c>
      <c r="AY153" s="14" t="s">
        <v>192</v>
      </c>
      <c r="BE153" s="116">
        <f>IF(N153="základní",J153,0)</f>
        <v>0</v>
      </c>
      <c r="BF153" s="116">
        <f>IF(N153="snížená",J153,0)</f>
        <v>0</v>
      </c>
      <c r="BG153" s="116">
        <f>IF(N153="zákl. přenesená",J153,0)</f>
        <v>0</v>
      </c>
      <c r="BH153" s="116">
        <f>IF(N153="sníž. přenesená",J153,0)</f>
        <v>0</v>
      </c>
      <c r="BI153" s="116">
        <f>IF(N153="nulová",J153,0)</f>
        <v>0</v>
      </c>
      <c r="BJ153" s="14" t="s">
        <v>83</v>
      </c>
      <c r="BK153" s="116">
        <f>ROUND(I153*H153,2)</f>
        <v>0</v>
      </c>
      <c r="BL153" s="14" t="s">
        <v>223</v>
      </c>
      <c r="BM153" s="224" t="s">
        <v>460</v>
      </c>
    </row>
    <row r="154" spans="1:65" s="2" customFormat="1" ht="11.25">
      <c r="A154" s="32"/>
      <c r="B154" s="33"/>
      <c r="C154" s="34"/>
      <c r="D154" s="225" t="s">
        <v>202</v>
      </c>
      <c r="E154" s="34"/>
      <c r="F154" s="226" t="s">
        <v>263</v>
      </c>
      <c r="G154" s="34"/>
      <c r="H154" s="34"/>
      <c r="I154" s="128"/>
      <c r="J154" s="34"/>
      <c r="K154" s="34"/>
      <c r="L154" s="35"/>
      <c r="M154" s="230"/>
      <c r="N154" s="231"/>
      <c r="O154" s="232"/>
      <c r="P154" s="232"/>
      <c r="Q154" s="232"/>
      <c r="R154" s="232"/>
      <c r="S154" s="232"/>
      <c r="T154" s="233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4" t="s">
        <v>202</v>
      </c>
      <c r="AU154" s="14" t="s">
        <v>85</v>
      </c>
    </row>
    <row r="155" spans="1:65" s="2" customFormat="1" ht="6.95" customHeight="1">
      <c r="A155" s="32"/>
      <c r="B155" s="52"/>
      <c r="C155" s="53"/>
      <c r="D155" s="53"/>
      <c r="E155" s="53"/>
      <c r="F155" s="53"/>
      <c r="G155" s="53"/>
      <c r="H155" s="53"/>
      <c r="I155" s="164"/>
      <c r="J155" s="53"/>
      <c r="K155" s="53"/>
      <c r="L155" s="35"/>
      <c r="M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</row>
  </sheetData>
  <sheetProtection algorithmName="SHA-512" hashValue="c4fKjkri8FdQ87qilS4BkKQ/i0T99fZHuR7rV9PpFxixnq41p/XERTcIaXAsXi5uuXRnMl3o+WuSlX72gkwMuw==" saltValue="Csobt6bT/3oJ2vxyY6ocCWbie/0kVvIr3F0PqvZPMaUtgLGa4E1kPRZ4+2tr/8MaSkttRpKWuzzCmHsuQjl+wQ==" spinCount="100000" sheet="1" objects="1" scenarios="1" formatColumns="0" formatRows="0" autoFilter="0"/>
  <autoFilter ref="C119:K15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118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461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ROUND((SUM(BE120:BE155)),  2)</f>
        <v>0</v>
      </c>
      <c r="G33" s="32"/>
      <c r="H33" s="32"/>
      <c r="I33" s="143">
        <v>0.21</v>
      </c>
      <c r="J33" s="142">
        <f>ROUND(((SUM(BE120:BE155))*I33),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ROUND((SUM(BF120:BF155)),  2)</f>
        <v>0</v>
      </c>
      <c r="G34" s="32"/>
      <c r="H34" s="32"/>
      <c r="I34" s="143">
        <v>0.15</v>
      </c>
      <c r="J34" s="142">
        <f>ROUND(((SUM(BF120:BF155))*I34),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ROUND((SUM(BG120:BG155)),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ROUND((SUM(BH120:BH155)),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ROUND((SUM(BI120:BI155)),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ČST1_b1 - S1.80.200.100.4.50E.C.220.G.N.D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462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463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J152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J153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ČST1_b1 - S1.80.200.100.4.50E.C.220.G.N.D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P121+P152</f>
        <v>0</v>
      </c>
      <c r="Q120" s="77"/>
      <c r="R120" s="194">
        <f>R121+R152</f>
        <v>0</v>
      </c>
      <c r="S120" s="77"/>
      <c r="T120" s="195">
        <f>T121+T152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BK121+BK152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464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465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SUM(P123:P151)</f>
        <v>0</v>
      </c>
      <c r="Q122" s="205"/>
      <c r="R122" s="206">
        <f>SUM(R123:R151)</f>
        <v>0</v>
      </c>
      <c r="S122" s="205"/>
      <c r="T122" s="207">
        <f>SUM(T123:T151)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SUM(BK123:BK151)</f>
        <v>0</v>
      </c>
    </row>
    <row r="123" spans="1:65" s="2" customFormat="1" ht="16.5" customHeight="1">
      <c r="A123" s="32"/>
      <c r="B123" s="33"/>
      <c r="C123" s="213" t="s">
        <v>261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466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276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467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468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469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470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8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471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16.5" customHeight="1">
      <c r="A136" s="32"/>
      <c r="B136" s="33"/>
      <c r="C136" s="213" t="s">
        <v>398</v>
      </c>
      <c r="D136" s="213" t="s">
        <v>195</v>
      </c>
      <c r="E136" s="214" t="s">
        <v>404</v>
      </c>
      <c r="F136" s="215" t="s">
        <v>405</v>
      </c>
      <c r="G136" s="216" t="s">
        <v>198</v>
      </c>
      <c r="H136" s="217">
        <v>1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213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213</v>
      </c>
      <c r="BM136" s="224" t="s">
        <v>472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407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21.75" customHeight="1">
      <c r="A138" s="32"/>
      <c r="B138" s="33"/>
      <c r="C138" s="213" t="s">
        <v>207</v>
      </c>
      <c r="D138" s="213" t="s">
        <v>195</v>
      </c>
      <c r="E138" s="214" t="s">
        <v>228</v>
      </c>
      <c r="F138" s="215" t="s">
        <v>229</v>
      </c>
      <c r="G138" s="216" t="s">
        <v>198</v>
      </c>
      <c r="H138" s="217">
        <v>6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473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231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232</v>
      </c>
      <c r="D140" s="213" t="s">
        <v>195</v>
      </c>
      <c r="E140" s="214" t="s">
        <v>233</v>
      </c>
      <c r="F140" s="215" t="s">
        <v>234</v>
      </c>
      <c r="G140" s="216" t="s">
        <v>198</v>
      </c>
      <c r="H140" s="217">
        <v>8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474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236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241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475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246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476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269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477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2" customFormat="1" ht="16.5" customHeight="1">
      <c r="A149" s="32"/>
      <c r="B149" s="33"/>
      <c r="C149" s="234" t="s">
        <v>210</v>
      </c>
      <c r="D149" s="234" t="s">
        <v>399</v>
      </c>
      <c r="E149" s="235" t="s">
        <v>478</v>
      </c>
      <c r="F149" s="236" t="s">
        <v>479</v>
      </c>
      <c r="G149" s="237" t="s">
        <v>402</v>
      </c>
      <c r="H149" s="238">
        <v>1</v>
      </c>
      <c r="I149" s="239"/>
      <c r="J149" s="240">
        <f>ROUND(I149*H149,2)</f>
        <v>0</v>
      </c>
      <c r="K149" s="236" t="s">
        <v>1</v>
      </c>
      <c r="L149" s="241"/>
      <c r="M149" s="242" t="s">
        <v>1</v>
      </c>
      <c r="N149" s="243" t="s">
        <v>40</v>
      </c>
      <c r="O149" s="69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4" t="s">
        <v>232</v>
      </c>
      <c r="AT149" s="224" t="s">
        <v>399</v>
      </c>
      <c r="AU149" s="224" t="s">
        <v>85</v>
      </c>
      <c r="AY149" s="14" t="s">
        <v>192</v>
      </c>
      <c r="BE149" s="116">
        <f>IF(N149="základní",J149,0)</f>
        <v>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4" t="s">
        <v>83</v>
      </c>
      <c r="BK149" s="116">
        <f>ROUND(I149*H149,2)</f>
        <v>0</v>
      </c>
      <c r="BL149" s="14" t="s">
        <v>200</v>
      </c>
      <c r="BM149" s="224" t="s">
        <v>480</v>
      </c>
    </row>
    <row r="150" spans="1:65" s="2" customFormat="1" ht="11.25">
      <c r="A150" s="32"/>
      <c r="B150" s="33"/>
      <c r="C150" s="34"/>
      <c r="D150" s="225" t="s">
        <v>202</v>
      </c>
      <c r="E150" s="34"/>
      <c r="F150" s="226" t="s">
        <v>481</v>
      </c>
      <c r="G150" s="34"/>
      <c r="H150" s="34"/>
      <c r="I150" s="128"/>
      <c r="J150" s="34"/>
      <c r="K150" s="34"/>
      <c r="L150" s="35"/>
      <c r="M150" s="227"/>
      <c r="N150" s="228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202</v>
      </c>
      <c r="AU150" s="14" t="s">
        <v>85</v>
      </c>
    </row>
    <row r="151" spans="1:65" s="2" customFormat="1" ht="19.5">
      <c r="A151" s="32"/>
      <c r="B151" s="33"/>
      <c r="C151" s="34"/>
      <c r="D151" s="225" t="s">
        <v>225</v>
      </c>
      <c r="E151" s="34"/>
      <c r="F151" s="229" t="s">
        <v>482</v>
      </c>
      <c r="G151" s="34"/>
      <c r="H151" s="34"/>
      <c r="I151" s="128"/>
      <c r="J151" s="34"/>
      <c r="K151" s="34"/>
      <c r="L151" s="35"/>
      <c r="M151" s="227"/>
      <c r="N151" s="228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4" t="s">
        <v>225</v>
      </c>
      <c r="AU151" s="14" t="s">
        <v>85</v>
      </c>
    </row>
    <row r="152" spans="1:65" s="12" customFormat="1" ht="25.9" customHeight="1">
      <c r="B152" s="197"/>
      <c r="C152" s="198"/>
      <c r="D152" s="199" t="s">
        <v>74</v>
      </c>
      <c r="E152" s="200" t="s">
        <v>257</v>
      </c>
      <c r="F152" s="200" t="s">
        <v>258</v>
      </c>
      <c r="G152" s="198"/>
      <c r="H152" s="198"/>
      <c r="I152" s="201"/>
      <c r="J152" s="202">
        <f>BK152</f>
        <v>0</v>
      </c>
      <c r="K152" s="198"/>
      <c r="L152" s="203"/>
      <c r="M152" s="204"/>
      <c r="N152" s="205"/>
      <c r="O152" s="205"/>
      <c r="P152" s="206">
        <f>P153</f>
        <v>0</v>
      </c>
      <c r="Q152" s="205"/>
      <c r="R152" s="206">
        <f>R153</f>
        <v>0</v>
      </c>
      <c r="S152" s="205"/>
      <c r="T152" s="207">
        <f>T153</f>
        <v>0</v>
      </c>
      <c r="AR152" s="208" t="s">
        <v>194</v>
      </c>
      <c r="AT152" s="209" t="s">
        <v>74</v>
      </c>
      <c r="AU152" s="209" t="s">
        <v>75</v>
      </c>
      <c r="AY152" s="208" t="s">
        <v>192</v>
      </c>
      <c r="BK152" s="210">
        <f>BK153</f>
        <v>0</v>
      </c>
    </row>
    <row r="153" spans="1:65" s="12" customFormat="1" ht="22.9" customHeight="1">
      <c r="B153" s="197"/>
      <c r="C153" s="198"/>
      <c r="D153" s="199" t="s">
        <v>74</v>
      </c>
      <c r="E153" s="211" t="s">
        <v>259</v>
      </c>
      <c r="F153" s="211" t="s">
        <v>260</v>
      </c>
      <c r="G153" s="198"/>
      <c r="H153" s="198"/>
      <c r="I153" s="201"/>
      <c r="J153" s="212">
        <f>BK153</f>
        <v>0</v>
      </c>
      <c r="K153" s="198"/>
      <c r="L153" s="203"/>
      <c r="M153" s="204"/>
      <c r="N153" s="205"/>
      <c r="O153" s="205"/>
      <c r="P153" s="206">
        <f>SUM(P154:P155)</f>
        <v>0</v>
      </c>
      <c r="Q153" s="205"/>
      <c r="R153" s="206">
        <f>SUM(R154:R155)</f>
        <v>0</v>
      </c>
      <c r="S153" s="205"/>
      <c r="T153" s="207">
        <f>SUM(T154:T155)</f>
        <v>0</v>
      </c>
      <c r="AR153" s="208" t="s">
        <v>194</v>
      </c>
      <c r="AT153" s="209" t="s">
        <v>74</v>
      </c>
      <c r="AU153" s="209" t="s">
        <v>83</v>
      </c>
      <c r="AY153" s="208" t="s">
        <v>192</v>
      </c>
      <c r="BK153" s="210">
        <f>SUM(BK154:BK155)</f>
        <v>0</v>
      </c>
    </row>
    <row r="154" spans="1:65" s="2" customFormat="1" ht="16.5" customHeight="1">
      <c r="A154" s="32"/>
      <c r="B154" s="33"/>
      <c r="C154" s="213" t="s">
        <v>425</v>
      </c>
      <c r="D154" s="213" t="s">
        <v>195</v>
      </c>
      <c r="E154" s="214" t="s">
        <v>262</v>
      </c>
      <c r="F154" s="215" t="s">
        <v>263</v>
      </c>
      <c r="G154" s="216" t="s">
        <v>264</v>
      </c>
      <c r="H154" s="217">
        <v>1</v>
      </c>
      <c r="I154" s="218"/>
      <c r="J154" s="219">
        <f>ROUND(I154*H154,2)</f>
        <v>0</v>
      </c>
      <c r="K154" s="215" t="s">
        <v>199</v>
      </c>
      <c r="L154" s="35"/>
      <c r="M154" s="220" t="s">
        <v>1</v>
      </c>
      <c r="N154" s="221" t="s">
        <v>40</v>
      </c>
      <c r="O154" s="69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24" t="s">
        <v>223</v>
      </c>
      <c r="AT154" s="224" t="s">
        <v>195</v>
      </c>
      <c r="AU154" s="224" t="s">
        <v>85</v>
      </c>
      <c r="AY154" s="14" t="s">
        <v>192</v>
      </c>
      <c r="BE154" s="116">
        <f>IF(N154="základní",J154,0)</f>
        <v>0</v>
      </c>
      <c r="BF154" s="116">
        <f>IF(N154="snížená",J154,0)</f>
        <v>0</v>
      </c>
      <c r="BG154" s="116">
        <f>IF(N154="zákl. přenesená",J154,0)</f>
        <v>0</v>
      </c>
      <c r="BH154" s="116">
        <f>IF(N154="sníž. přenesená",J154,0)</f>
        <v>0</v>
      </c>
      <c r="BI154" s="116">
        <f>IF(N154="nulová",J154,0)</f>
        <v>0</v>
      </c>
      <c r="BJ154" s="14" t="s">
        <v>83</v>
      </c>
      <c r="BK154" s="116">
        <f>ROUND(I154*H154,2)</f>
        <v>0</v>
      </c>
      <c r="BL154" s="14" t="s">
        <v>223</v>
      </c>
      <c r="BM154" s="224" t="s">
        <v>483</v>
      </c>
    </row>
    <row r="155" spans="1:65" s="2" customFormat="1" ht="11.25">
      <c r="A155" s="32"/>
      <c r="B155" s="33"/>
      <c r="C155" s="34"/>
      <c r="D155" s="225" t="s">
        <v>202</v>
      </c>
      <c r="E155" s="34"/>
      <c r="F155" s="226" t="s">
        <v>263</v>
      </c>
      <c r="G155" s="34"/>
      <c r="H155" s="34"/>
      <c r="I155" s="128"/>
      <c r="J155" s="34"/>
      <c r="K155" s="34"/>
      <c r="L155" s="35"/>
      <c r="M155" s="230"/>
      <c r="N155" s="231"/>
      <c r="O155" s="232"/>
      <c r="P155" s="232"/>
      <c r="Q155" s="232"/>
      <c r="R155" s="232"/>
      <c r="S155" s="232"/>
      <c r="T155" s="23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4" t="s">
        <v>202</v>
      </c>
      <c r="AU155" s="14" t="s">
        <v>85</v>
      </c>
    </row>
    <row r="156" spans="1:65" s="2" customFormat="1" ht="6.95" customHeight="1">
      <c r="A156" s="32"/>
      <c r="B156" s="52"/>
      <c r="C156" s="53"/>
      <c r="D156" s="53"/>
      <c r="E156" s="53"/>
      <c r="F156" s="53"/>
      <c r="G156" s="53"/>
      <c r="H156" s="53"/>
      <c r="I156" s="164"/>
      <c r="J156" s="53"/>
      <c r="K156" s="53"/>
      <c r="L156" s="35"/>
      <c r="M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</row>
  </sheetData>
  <sheetProtection algorithmName="SHA-512" hashValue="zQh++BRjqHHW0cQUt+cteorEpzEDpEkXaDv+beRar415eOw0T1tzD9tgs1Rvj4MHx/1kQNVFDUdIw4ylUcI5lQ==" saltValue="t3V7vOL4BPkqI1YW42NVSe5vPFizzJMSlt274Pgg/GbzlbpEstEOn0ejy5gBaOreVCVNxuFsDD+b7O7m1OBwwA==" spinCount="100000" sheet="1" objects="1" scenarios="1" formatColumns="0" formatRows="0" autoFilter="0"/>
  <autoFilter ref="C119:K15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120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484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ROUND((SUM(BE120:BE155)),  2)</f>
        <v>0</v>
      </c>
      <c r="G33" s="32"/>
      <c r="H33" s="32"/>
      <c r="I33" s="143">
        <v>0.21</v>
      </c>
      <c r="J33" s="142">
        <f>ROUND(((SUM(BE120:BE155))*I33),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ROUND((SUM(BF120:BF155)),  2)</f>
        <v>0</v>
      </c>
      <c r="G34" s="32"/>
      <c r="H34" s="32"/>
      <c r="I34" s="143">
        <v>0.15</v>
      </c>
      <c r="J34" s="142">
        <f>ROUND(((SUM(BF120:BF155))*I34),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ROUND((SUM(BG120:BG155)),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ROUND((SUM(BH120:BH155)),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ROUND((SUM(BI120:BI155)),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ČST1_b - S1.80.200.100.4.50E.C.220.G.N.D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485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486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J152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J153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ČST1_b - S1.80.200.100.4.50E.C.220.G.N.D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P121+P152</f>
        <v>0</v>
      </c>
      <c r="Q120" s="77"/>
      <c r="R120" s="194">
        <f>R121+R152</f>
        <v>0</v>
      </c>
      <c r="S120" s="77"/>
      <c r="T120" s="195">
        <f>T121+T152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BK121+BK152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487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488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SUM(P123:P151)</f>
        <v>0</v>
      </c>
      <c r="Q122" s="205"/>
      <c r="R122" s="206">
        <f>SUM(R123:R151)</f>
        <v>0</v>
      </c>
      <c r="S122" s="205"/>
      <c r="T122" s="207">
        <f>SUM(T123:T151)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SUM(BK123:BK151)</f>
        <v>0</v>
      </c>
    </row>
    <row r="123" spans="1:65" s="2" customFormat="1" ht="16.5" customHeight="1">
      <c r="A123" s="32"/>
      <c r="B123" s="33"/>
      <c r="C123" s="213" t="s">
        <v>261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489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276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490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491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492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493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8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494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16.5" customHeight="1">
      <c r="A136" s="32"/>
      <c r="B136" s="33"/>
      <c r="C136" s="213" t="s">
        <v>269</v>
      </c>
      <c r="D136" s="213" t="s">
        <v>195</v>
      </c>
      <c r="E136" s="214" t="s">
        <v>404</v>
      </c>
      <c r="F136" s="215" t="s">
        <v>405</v>
      </c>
      <c r="G136" s="216" t="s">
        <v>198</v>
      </c>
      <c r="H136" s="217">
        <v>1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213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213</v>
      </c>
      <c r="BM136" s="224" t="s">
        <v>495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407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21.75" customHeight="1">
      <c r="A138" s="32"/>
      <c r="B138" s="33"/>
      <c r="C138" s="213" t="s">
        <v>207</v>
      </c>
      <c r="D138" s="213" t="s">
        <v>195</v>
      </c>
      <c r="E138" s="214" t="s">
        <v>228</v>
      </c>
      <c r="F138" s="215" t="s">
        <v>229</v>
      </c>
      <c r="G138" s="216" t="s">
        <v>198</v>
      </c>
      <c r="H138" s="217">
        <v>6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496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231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232</v>
      </c>
      <c r="D140" s="213" t="s">
        <v>195</v>
      </c>
      <c r="E140" s="214" t="s">
        <v>233</v>
      </c>
      <c r="F140" s="215" t="s">
        <v>234</v>
      </c>
      <c r="G140" s="216" t="s">
        <v>198</v>
      </c>
      <c r="H140" s="217">
        <v>8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497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236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241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498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246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499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283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500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2" customFormat="1" ht="16.5" customHeight="1">
      <c r="A149" s="32"/>
      <c r="B149" s="33"/>
      <c r="C149" s="234" t="s">
        <v>398</v>
      </c>
      <c r="D149" s="234" t="s">
        <v>399</v>
      </c>
      <c r="E149" s="235" t="s">
        <v>478</v>
      </c>
      <c r="F149" s="236" t="s">
        <v>479</v>
      </c>
      <c r="G149" s="237" t="s">
        <v>402</v>
      </c>
      <c r="H149" s="238">
        <v>1</v>
      </c>
      <c r="I149" s="239"/>
      <c r="J149" s="240">
        <f>ROUND(I149*H149,2)</f>
        <v>0</v>
      </c>
      <c r="K149" s="236" t="s">
        <v>1</v>
      </c>
      <c r="L149" s="241"/>
      <c r="M149" s="242" t="s">
        <v>1</v>
      </c>
      <c r="N149" s="243" t="s">
        <v>40</v>
      </c>
      <c r="O149" s="69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4" t="s">
        <v>232</v>
      </c>
      <c r="AT149" s="224" t="s">
        <v>399</v>
      </c>
      <c r="AU149" s="224" t="s">
        <v>85</v>
      </c>
      <c r="AY149" s="14" t="s">
        <v>192</v>
      </c>
      <c r="BE149" s="116">
        <f>IF(N149="základní",J149,0)</f>
        <v>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4" t="s">
        <v>83</v>
      </c>
      <c r="BK149" s="116">
        <f>ROUND(I149*H149,2)</f>
        <v>0</v>
      </c>
      <c r="BL149" s="14" t="s">
        <v>200</v>
      </c>
      <c r="BM149" s="224" t="s">
        <v>501</v>
      </c>
    </row>
    <row r="150" spans="1:65" s="2" customFormat="1" ht="11.25">
      <c r="A150" s="32"/>
      <c r="B150" s="33"/>
      <c r="C150" s="34"/>
      <c r="D150" s="225" t="s">
        <v>202</v>
      </c>
      <c r="E150" s="34"/>
      <c r="F150" s="226" t="s">
        <v>481</v>
      </c>
      <c r="G150" s="34"/>
      <c r="H150" s="34"/>
      <c r="I150" s="128"/>
      <c r="J150" s="34"/>
      <c r="K150" s="34"/>
      <c r="L150" s="35"/>
      <c r="M150" s="227"/>
      <c r="N150" s="228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202</v>
      </c>
      <c r="AU150" s="14" t="s">
        <v>85</v>
      </c>
    </row>
    <row r="151" spans="1:65" s="2" customFormat="1" ht="19.5">
      <c r="A151" s="32"/>
      <c r="B151" s="33"/>
      <c r="C151" s="34"/>
      <c r="D151" s="225" t="s">
        <v>225</v>
      </c>
      <c r="E151" s="34"/>
      <c r="F151" s="229" t="s">
        <v>482</v>
      </c>
      <c r="G151" s="34"/>
      <c r="H151" s="34"/>
      <c r="I151" s="128"/>
      <c r="J151" s="34"/>
      <c r="K151" s="34"/>
      <c r="L151" s="35"/>
      <c r="M151" s="227"/>
      <c r="N151" s="228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4" t="s">
        <v>225</v>
      </c>
      <c r="AU151" s="14" t="s">
        <v>85</v>
      </c>
    </row>
    <row r="152" spans="1:65" s="12" customFormat="1" ht="25.9" customHeight="1">
      <c r="B152" s="197"/>
      <c r="C152" s="198"/>
      <c r="D152" s="199" t="s">
        <v>74</v>
      </c>
      <c r="E152" s="200" t="s">
        <v>257</v>
      </c>
      <c r="F152" s="200" t="s">
        <v>258</v>
      </c>
      <c r="G152" s="198"/>
      <c r="H152" s="198"/>
      <c r="I152" s="201"/>
      <c r="J152" s="202">
        <f>BK152</f>
        <v>0</v>
      </c>
      <c r="K152" s="198"/>
      <c r="L152" s="203"/>
      <c r="M152" s="204"/>
      <c r="N152" s="205"/>
      <c r="O152" s="205"/>
      <c r="P152" s="206">
        <f>P153</f>
        <v>0</v>
      </c>
      <c r="Q152" s="205"/>
      <c r="R152" s="206">
        <f>R153</f>
        <v>0</v>
      </c>
      <c r="S152" s="205"/>
      <c r="T152" s="207">
        <f>T153</f>
        <v>0</v>
      </c>
      <c r="AR152" s="208" t="s">
        <v>194</v>
      </c>
      <c r="AT152" s="209" t="s">
        <v>74</v>
      </c>
      <c r="AU152" s="209" t="s">
        <v>75</v>
      </c>
      <c r="AY152" s="208" t="s">
        <v>192</v>
      </c>
      <c r="BK152" s="210">
        <f>BK153</f>
        <v>0</v>
      </c>
    </row>
    <row r="153" spans="1:65" s="12" customFormat="1" ht="22.9" customHeight="1">
      <c r="B153" s="197"/>
      <c r="C153" s="198"/>
      <c r="D153" s="199" t="s">
        <v>74</v>
      </c>
      <c r="E153" s="211" t="s">
        <v>259</v>
      </c>
      <c r="F153" s="211" t="s">
        <v>260</v>
      </c>
      <c r="G153" s="198"/>
      <c r="H153" s="198"/>
      <c r="I153" s="201"/>
      <c r="J153" s="212">
        <f>BK153</f>
        <v>0</v>
      </c>
      <c r="K153" s="198"/>
      <c r="L153" s="203"/>
      <c r="M153" s="204"/>
      <c r="N153" s="205"/>
      <c r="O153" s="205"/>
      <c r="P153" s="206">
        <f>SUM(P154:P155)</f>
        <v>0</v>
      </c>
      <c r="Q153" s="205"/>
      <c r="R153" s="206">
        <f>SUM(R154:R155)</f>
        <v>0</v>
      </c>
      <c r="S153" s="205"/>
      <c r="T153" s="207">
        <f>SUM(T154:T155)</f>
        <v>0</v>
      </c>
      <c r="AR153" s="208" t="s">
        <v>194</v>
      </c>
      <c r="AT153" s="209" t="s">
        <v>74</v>
      </c>
      <c r="AU153" s="209" t="s">
        <v>83</v>
      </c>
      <c r="AY153" s="208" t="s">
        <v>192</v>
      </c>
      <c r="BK153" s="210">
        <f>SUM(BK154:BK155)</f>
        <v>0</v>
      </c>
    </row>
    <row r="154" spans="1:65" s="2" customFormat="1" ht="16.5" customHeight="1">
      <c r="A154" s="32"/>
      <c r="B154" s="33"/>
      <c r="C154" s="213" t="s">
        <v>425</v>
      </c>
      <c r="D154" s="213" t="s">
        <v>195</v>
      </c>
      <c r="E154" s="214" t="s">
        <v>262</v>
      </c>
      <c r="F154" s="215" t="s">
        <v>263</v>
      </c>
      <c r="G154" s="216" t="s">
        <v>264</v>
      </c>
      <c r="H154" s="217">
        <v>1</v>
      </c>
      <c r="I154" s="218"/>
      <c r="J154" s="219">
        <f>ROUND(I154*H154,2)</f>
        <v>0</v>
      </c>
      <c r="K154" s="215" t="s">
        <v>199</v>
      </c>
      <c r="L154" s="35"/>
      <c r="M154" s="220" t="s">
        <v>1</v>
      </c>
      <c r="N154" s="221" t="s">
        <v>40</v>
      </c>
      <c r="O154" s="69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24" t="s">
        <v>223</v>
      </c>
      <c r="AT154" s="224" t="s">
        <v>195</v>
      </c>
      <c r="AU154" s="224" t="s">
        <v>85</v>
      </c>
      <c r="AY154" s="14" t="s">
        <v>192</v>
      </c>
      <c r="BE154" s="116">
        <f>IF(N154="základní",J154,0)</f>
        <v>0</v>
      </c>
      <c r="BF154" s="116">
        <f>IF(N154="snížená",J154,0)</f>
        <v>0</v>
      </c>
      <c r="BG154" s="116">
        <f>IF(N154="zákl. přenesená",J154,0)</f>
        <v>0</v>
      </c>
      <c r="BH154" s="116">
        <f>IF(N154="sníž. přenesená",J154,0)</f>
        <v>0</v>
      </c>
      <c r="BI154" s="116">
        <f>IF(N154="nulová",J154,0)</f>
        <v>0</v>
      </c>
      <c r="BJ154" s="14" t="s">
        <v>83</v>
      </c>
      <c r="BK154" s="116">
        <f>ROUND(I154*H154,2)</f>
        <v>0</v>
      </c>
      <c r="BL154" s="14" t="s">
        <v>223</v>
      </c>
      <c r="BM154" s="224" t="s">
        <v>502</v>
      </c>
    </row>
    <row r="155" spans="1:65" s="2" customFormat="1" ht="11.25">
      <c r="A155" s="32"/>
      <c r="B155" s="33"/>
      <c r="C155" s="34"/>
      <c r="D155" s="225" t="s">
        <v>202</v>
      </c>
      <c r="E155" s="34"/>
      <c r="F155" s="226" t="s">
        <v>263</v>
      </c>
      <c r="G155" s="34"/>
      <c r="H155" s="34"/>
      <c r="I155" s="128"/>
      <c r="J155" s="34"/>
      <c r="K155" s="34"/>
      <c r="L155" s="35"/>
      <c r="M155" s="230"/>
      <c r="N155" s="231"/>
      <c r="O155" s="232"/>
      <c r="P155" s="232"/>
      <c r="Q155" s="232"/>
      <c r="R155" s="232"/>
      <c r="S155" s="232"/>
      <c r="T155" s="23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4" t="s">
        <v>202</v>
      </c>
      <c r="AU155" s="14" t="s">
        <v>85</v>
      </c>
    </row>
    <row r="156" spans="1:65" s="2" customFormat="1" ht="6.95" customHeight="1">
      <c r="A156" s="32"/>
      <c r="B156" s="52"/>
      <c r="C156" s="53"/>
      <c r="D156" s="53"/>
      <c r="E156" s="53"/>
      <c r="F156" s="53"/>
      <c r="G156" s="53"/>
      <c r="H156" s="53"/>
      <c r="I156" s="164"/>
      <c r="J156" s="53"/>
      <c r="K156" s="53"/>
      <c r="L156" s="35"/>
      <c r="M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</row>
  </sheetData>
  <sheetProtection algorithmName="SHA-512" hashValue="Zmh4HYIAjNSDIssdzllvlj8lxNS7K9Mw60AhL49GAAVE9f7zxZnNbDd/MXc/89TfpCARbCHC5N62+XUmDLWhUw==" saltValue="9GIL32RN7N02kPDTCB57izHHBMZxx2cOxAGiS7nHI+vSuvcijKZQynA4iWBp0FBz/QK5mk2qtO1D0E3Ldw4ejg==" spinCount="100000" sheet="1" objects="1" scenarios="1" formatColumns="0" formatRows="0" autoFilter="0"/>
  <autoFilter ref="C119:K15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123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503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ROUND((SUM(BE120:BE155)),  2)</f>
        <v>0</v>
      </c>
      <c r="G33" s="32"/>
      <c r="H33" s="32"/>
      <c r="I33" s="143">
        <v>0.21</v>
      </c>
      <c r="J33" s="142">
        <f>ROUND(((SUM(BE120:BE155))*I33),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ROUND((SUM(BF120:BF155)),  2)</f>
        <v>0</v>
      </c>
      <c r="G34" s="32"/>
      <c r="H34" s="32"/>
      <c r="I34" s="143">
        <v>0.15</v>
      </c>
      <c r="J34" s="142">
        <f>ROUND(((SUM(BF120:BF155))*I34),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ROUND((SUM(BG120:BG155)),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ROUND((SUM(BH120:BH155)),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ROUND((SUM(BI120:BI155)),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ČST1.1_a1 - S1.80.200.75.4.50E.C.198.G.N.D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504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505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J152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J153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ČST1.1_a1 - S1.80.200.75.4.50E.C.198.G.N.D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P121+P152</f>
        <v>0</v>
      </c>
      <c r="Q120" s="77"/>
      <c r="R120" s="194">
        <f>R121+R152</f>
        <v>0</v>
      </c>
      <c r="S120" s="77"/>
      <c r="T120" s="195">
        <f>T121+T152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BK121+BK152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506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507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SUM(P123:P151)</f>
        <v>0</v>
      </c>
      <c r="Q122" s="205"/>
      <c r="R122" s="206">
        <f>SUM(R123:R151)</f>
        <v>0</v>
      </c>
      <c r="S122" s="205"/>
      <c r="T122" s="207">
        <f>SUM(T123:T151)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SUM(BK123:BK151)</f>
        <v>0</v>
      </c>
    </row>
    <row r="123" spans="1:65" s="2" customFormat="1" ht="16.5" customHeight="1">
      <c r="A123" s="32"/>
      <c r="B123" s="33"/>
      <c r="C123" s="213" t="s">
        <v>261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508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276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509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510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511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512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8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513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16.5" customHeight="1">
      <c r="A136" s="32"/>
      <c r="B136" s="33"/>
      <c r="C136" s="213" t="s">
        <v>269</v>
      </c>
      <c r="D136" s="213" t="s">
        <v>195</v>
      </c>
      <c r="E136" s="214" t="s">
        <v>404</v>
      </c>
      <c r="F136" s="215" t="s">
        <v>405</v>
      </c>
      <c r="G136" s="216" t="s">
        <v>198</v>
      </c>
      <c r="H136" s="217">
        <v>1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213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213</v>
      </c>
      <c r="BM136" s="224" t="s">
        <v>514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407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21.75" customHeight="1">
      <c r="A138" s="32"/>
      <c r="B138" s="33"/>
      <c r="C138" s="213" t="s">
        <v>207</v>
      </c>
      <c r="D138" s="213" t="s">
        <v>195</v>
      </c>
      <c r="E138" s="214" t="s">
        <v>228</v>
      </c>
      <c r="F138" s="215" t="s">
        <v>229</v>
      </c>
      <c r="G138" s="216" t="s">
        <v>198</v>
      </c>
      <c r="H138" s="217">
        <v>6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515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231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232</v>
      </c>
      <c r="D140" s="213" t="s">
        <v>195</v>
      </c>
      <c r="E140" s="214" t="s">
        <v>233</v>
      </c>
      <c r="F140" s="215" t="s">
        <v>234</v>
      </c>
      <c r="G140" s="216" t="s">
        <v>198</v>
      </c>
      <c r="H140" s="217">
        <v>8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516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236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241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517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246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518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283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519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2" customFormat="1" ht="16.5" customHeight="1">
      <c r="A149" s="32"/>
      <c r="B149" s="33"/>
      <c r="C149" s="234" t="s">
        <v>398</v>
      </c>
      <c r="D149" s="234" t="s">
        <v>399</v>
      </c>
      <c r="E149" s="235" t="s">
        <v>478</v>
      </c>
      <c r="F149" s="236" t="s">
        <v>479</v>
      </c>
      <c r="G149" s="237" t="s">
        <v>402</v>
      </c>
      <c r="H149" s="238">
        <v>1</v>
      </c>
      <c r="I149" s="239"/>
      <c r="J149" s="240">
        <f>ROUND(I149*H149,2)</f>
        <v>0</v>
      </c>
      <c r="K149" s="236" t="s">
        <v>1</v>
      </c>
      <c r="L149" s="241"/>
      <c r="M149" s="242" t="s">
        <v>1</v>
      </c>
      <c r="N149" s="243" t="s">
        <v>40</v>
      </c>
      <c r="O149" s="69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4" t="s">
        <v>232</v>
      </c>
      <c r="AT149" s="224" t="s">
        <v>399</v>
      </c>
      <c r="AU149" s="224" t="s">
        <v>85</v>
      </c>
      <c r="AY149" s="14" t="s">
        <v>192</v>
      </c>
      <c r="BE149" s="116">
        <f>IF(N149="základní",J149,0)</f>
        <v>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4" t="s">
        <v>83</v>
      </c>
      <c r="BK149" s="116">
        <f>ROUND(I149*H149,2)</f>
        <v>0</v>
      </c>
      <c r="BL149" s="14" t="s">
        <v>200</v>
      </c>
      <c r="BM149" s="224" t="s">
        <v>520</v>
      </c>
    </row>
    <row r="150" spans="1:65" s="2" customFormat="1" ht="11.25">
      <c r="A150" s="32"/>
      <c r="B150" s="33"/>
      <c r="C150" s="34"/>
      <c r="D150" s="225" t="s">
        <v>202</v>
      </c>
      <c r="E150" s="34"/>
      <c r="F150" s="226" t="s">
        <v>479</v>
      </c>
      <c r="G150" s="34"/>
      <c r="H150" s="34"/>
      <c r="I150" s="128"/>
      <c r="J150" s="34"/>
      <c r="K150" s="34"/>
      <c r="L150" s="35"/>
      <c r="M150" s="227"/>
      <c r="N150" s="228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202</v>
      </c>
      <c r="AU150" s="14" t="s">
        <v>85</v>
      </c>
    </row>
    <row r="151" spans="1:65" s="2" customFormat="1" ht="19.5">
      <c r="A151" s="32"/>
      <c r="B151" s="33"/>
      <c r="C151" s="34"/>
      <c r="D151" s="225" t="s">
        <v>225</v>
      </c>
      <c r="E151" s="34"/>
      <c r="F151" s="229" t="s">
        <v>482</v>
      </c>
      <c r="G151" s="34"/>
      <c r="H151" s="34"/>
      <c r="I151" s="128"/>
      <c r="J151" s="34"/>
      <c r="K151" s="34"/>
      <c r="L151" s="35"/>
      <c r="M151" s="227"/>
      <c r="N151" s="228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4" t="s">
        <v>225</v>
      </c>
      <c r="AU151" s="14" t="s">
        <v>85</v>
      </c>
    </row>
    <row r="152" spans="1:65" s="12" customFormat="1" ht="25.9" customHeight="1">
      <c r="B152" s="197"/>
      <c r="C152" s="198"/>
      <c r="D152" s="199" t="s">
        <v>74</v>
      </c>
      <c r="E152" s="200" t="s">
        <v>257</v>
      </c>
      <c r="F152" s="200" t="s">
        <v>258</v>
      </c>
      <c r="G152" s="198"/>
      <c r="H152" s="198"/>
      <c r="I152" s="201"/>
      <c r="J152" s="202">
        <f>BK152</f>
        <v>0</v>
      </c>
      <c r="K152" s="198"/>
      <c r="L152" s="203"/>
      <c r="M152" s="204"/>
      <c r="N152" s="205"/>
      <c r="O152" s="205"/>
      <c r="P152" s="206">
        <f>P153</f>
        <v>0</v>
      </c>
      <c r="Q152" s="205"/>
      <c r="R152" s="206">
        <f>R153</f>
        <v>0</v>
      </c>
      <c r="S152" s="205"/>
      <c r="T152" s="207">
        <f>T153</f>
        <v>0</v>
      </c>
      <c r="AR152" s="208" t="s">
        <v>194</v>
      </c>
      <c r="AT152" s="209" t="s">
        <v>74</v>
      </c>
      <c r="AU152" s="209" t="s">
        <v>75</v>
      </c>
      <c r="AY152" s="208" t="s">
        <v>192</v>
      </c>
      <c r="BK152" s="210">
        <f>BK153</f>
        <v>0</v>
      </c>
    </row>
    <row r="153" spans="1:65" s="12" customFormat="1" ht="22.9" customHeight="1">
      <c r="B153" s="197"/>
      <c r="C153" s="198"/>
      <c r="D153" s="199" t="s">
        <v>74</v>
      </c>
      <c r="E153" s="211" t="s">
        <v>259</v>
      </c>
      <c r="F153" s="211" t="s">
        <v>260</v>
      </c>
      <c r="G153" s="198"/>
      <c r="H153" s="198"/>
      <c r="I153" s="201"/>
      <c r="J153" s="212">
        <f>BK153</f>
        <v>0</v>
      </c>
      <c r="K153" s="198"/>
      <c r="L153" s="203"/>
      <c r="M153" s="204"/>
      <c r="N153" s="205"/>
      <c r="O153" s="205"/>
      <c r="P153" s="206">
        <f>SUM(P154:P155)</f>
        <v>0</v>
      </c>
      <c r="Q153" s="205"/>
      <c r="R153" s="206">
        <f>SUM(R154:R155)</f>
        <v>0</v>
      </c>
      <c r="S153" s="205"/>
      <c r="T153" s="207">
        <f>SUM(T154:T155)</f>
        <v>0</v>
      </c>
      <c r="AR153" s="208" t="s">
        <v>194</v>
      </c>
      <c r="AT153" s="209" t="s">
        <v>74</v>
      </c>
      <c r="AU153" s="209" t="s">
        <v>83</v>
      </c>
      <c r="AY153" s="208" t="s">
        <v>192</v>
      </c>
      <c r="BK153" s="210">
        <f>SUM(BK154:BK155)</f>
        <v>0</v>
      </c>
    </row>
    <row r="154" spans="1:65" s="2" customFormat="1" ht="16.5" customHeight="1">
      <c r="A154" s="32"/>
      <c r="B154" s="33"/>
      <c r="C154" s="213" t="s">
        <v>425</v>
      </c>
      <c r="D154" s="213" t="s">
        <v>195</v>
      </c>
      <c r="E154" s="214" t="s">
        <v>262</v>
      </c>
      <c r="F154" s="215" t="s">
        <v>263</v>
      </c>
      <c r="G154" s="216" t="s">
        <v>264</v>
      </c>
      <c r="H154" s="217">
        <v>1</v>
      </c>
      <c r="I154" s="218"/>
      <c r="J154" s="219">
        <f>ROUND(I154*H154,2)</f>
        <v>0</v>
      </c>
      <c r="K154" s="215" t="s">
        <v>199</v>
      </c>
      <c r="L154" s="35"/>
      <c r="M154" s="220" t="s">
        <v>1</v>
      </c>
      <c r="N154" s="221" t="s">
        <v>40</v>
      </c>
      <c r="O154" s="69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24" t="s">
        <v>223</v>
      </c>
      <c r="AT154" s="224" t="s">
        <v>195</v>
      </c>
      <c r="AU154" s="224" t="s">
        <v>85</v>
      </c>
      <c r="AY154" s="14" t="s">
        <v>192</v>
      </c>
      <c r="BE154" s="116">
        <f>IF(N154="základní",J154,0)</f>
        <v>0</v>
      </c>
      <c r="BF154" s="116">
        <f>IF(N154="snížená",J154,0)</f>
        <v>0</v>
      </c>
      <c r="BG154" s="116">
        <f>IF(N154="zákl. přenesená",J154,0)</f>
        <v>0</v>
      </c>
      <c r="BH154" s="116">
        <f>IF(N154="sníž. přenesená",J154,0)</f>
        <v>0</v>
      </c>
      <c r="BI154" s="116">
        <f>IF(N154="nulová",J154,0)</f>
        <v>0</v>
      </c>
      <c r="BJ154" s="14" t="s">
        <v>83</v>
      </c>
      <c r="BK154" s="116">
        <f>ROUND(I154*H154,2)</f>
        <v>0</v>
      </c>
      <c r="BL154" s="14" t="s">
        <v>223</v>
      </c>
      <c r="BM154" s="224" t="s">
        <v>521</v>
      </c>
    </row>
    <row r="155" spans="1:65" s="2" customFormat="1" ht="11.25">
      <c r="A155" s="32"/>
      <c r="B155" s="33"/>
      <c r="C155" s="34"/>
      <c r="D155" s="225" t="s">
        <v>202</v>
      </c>
      <c r="E155" s="34"/>
      <c r="F155" s="226" t="s">
        <v>263</v>
      </c>
      <c r="G155" s="34"/>
      <c r="H155" s="34"/>
      <c r="I155" s="128"/>
      <c r="J155" s="34"/>
      <c r="K155" s="34"/>
      <c r="L155" s="35"/>
      <c r="M155" s="230"/>
      <c r="N155" s="231"/>
      <c r="O155" s="232"/>
      <c r="P155" s="232"/>
      <c r="Q155" s="232"/>
      <c r="R155" s="232"/>
      <c r="S155" s="232"/>
      <c r="T155" s="23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4" t="s">
        <v>202</v>
      </c>
      <c r="AU155" s="14" t="s">
        <v>85</v>
      </c>
    </row>
    <row r="156" spans="1:65" s="2" customFormat="1" ht="6.95" customHeight="1">
      <c r="A156" s="32"/>
      <c r="B156" s="52"/>
      <c r="C156" s="53"/>
      <c r="D156" s="53"/>
      <c r="E156" s="53"/>
      <c r="F156" s="53"/>
      <c r="G156" s="53"/>
      <c r="H156" s="53"/>
      <c r="I156" s="164"/>
      <c r="J156" s="53"/>
      <c r="K156" s="53"/>
      <c r="L156" s="35"/>
      <c r="M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</row>
  </sheetData>
  <sheetProtection algorithmName="SHA-512" hashValue="JjIJ0tsWX7dwYkxwq4vxiccqnQFDdZLczYIEqpH4a9rXNsbXOMw0qqrnSewh2O4STFqaNpx9XPD3HXXoEkWHAw==" saltValue="cOC7tVWOb3wbfrrGnesW7kgx5fhPW4er6+io0tyMXGgJmWPzlFzYCUYhwyiGuWQKb+xFh7U8kbRnWWd9HEzi2w==" spinCount="100000" sheet="1" objects="1" scenarios="1" formatColumns="0" formatRows="0" autoFilter="0"/>
  <autoFilter ref="C119:K15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125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522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ROUND((SUM(BE120:BE155)),  2)</f>
        <v>0</v>
      </c>
      <c r="G33" s="32"/>
      <c r="H33" s="32"/>
      <c r="I33" s="143">
        <v>0.21</v>
      </c>
      <c r="J33" s="142">
        <f>ROUND(((SUM(BE120:BE155))*I33),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ROUND((SUM(BF120:BF155)),  2)</f>
        <v>0</v>
      </c>
      <c r="G34" s="32"/>
      <c r="H34" s="32"/>
      <c r="I34" s="143">
        <v>0.15</v>
      </c>
      <c r="J34" s="142">
        <f>ROUND(((SUM(BF120:BF155))*I34),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ROUND((SUM(BG120:BG155)),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ROUND((SUM(BH120:BH155)),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ROUND((SUM(BI120:BI155)),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ČST1.1_a - S1.80.200.75.4.50E.C.198.G.N.D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523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524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J152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J153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ČST1.1_a - S1.80.200.75.4.50E.C.198.G.N.D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P121+P152</f>
        <v>0</v>
      </c>
      <c r="Q120" s="77"/>
      <c r="R120" s="194">
        <f>R121+R152</f>
        <v>0</v>
      </c>
      <c r="S120" s="77"/>
      <c r="T120" s="195">
        <f>T121+T152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BK121+BK152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525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526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SUM(P123:P151)</f>
        <v>0</v>
      </c>
      <c r="Q122" s="205"/>
      <c r="R122" s="206">
        <f>SUM(R123:R151)</f>
        <v>0</v>
      </c>
      <c r="S122" s="205"/>
      <c r="T122" s="207">
        <f>SUM(T123:T151)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SUM(BK123:BK151)</f>
        <v>0</v>
      </c>
    </row>
    <row r="123" spans="1:65" s="2" customFormat="1" ht="16.5" customHeight="1">
      <c r="A123" s="32"/>
      <c r="B123" s="33"/>
      <c r="C123" s="213" t="s">
        <v>261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527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276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528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529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530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531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8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532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16.5" customHeight="1">
      <c r="A136" s="32"/>
      <c r="B136" s="33"/>
      <c r="C136" s="213" t="s">
        <v>269</v>
      </c>
      <c r="D136" s="213" t="s">
        <v>195</v>
      </c>
      <c r="E136" s="214" t="s">
        <v>404</v>
      </c>
      <c r="F136" s="215" t="s">
        <v>405</v>
      </c>
      <c r="G136" s="216" t="s">
        <v>198</v>
      </c>
      <c r="H136" s="217">
        <v>1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213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213</v>
      </c>
      <c r="BM136" s="224" t="s">
        <v>533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407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21.75" customHeight="1">
      <c r="A138" s="32"/>
      <c r="B138" s="33"/>
      <c r="C138" s="213" t="s">
        <v>207</v>
      </c>
      <c r="D138" s="213" t="s">
        <v>195</v>
      </c>
      <c r="E138" s="214" t="s">
        <v>228</v>
      </c>
      <c r="F138" s="215" t="s">
        <v>229</v>
      </c>
      <c r="G138" s="216" t="s">
        <v>198</v>
      </c>
      <c r="H138" s="217">
        <v>6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534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231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232</v>
      </c>
      <c r="D140" s="213" t="s">
        <v>195</v>
      </c>
      <c r="E140" s="214" t="s">
        <v>233</v>
      </c>
      <c r="F140" s="215" t="s">
        <v>234</v>
      </c>
      <c r="G140" s="216" t="s">
        <v>198</v>
      </c>
      <c r="H140" s="217">
        <v>8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535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236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241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536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246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537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283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538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2" customFormat="1" ht="16.5" customHeight="1">
      <c r="A149" s="32"/>
      <c r="B149" s="33"/>
      <c r="C149" s="234" t="s">
        <v>398</v>
      </c>
      <c r="D149" s="234" t="s">
        <v>399</v>
      </c>
      <c r="E149" s="235" t="s">
        <v>478</v>
      </c>
      <c r="F149" s="236" t="s">
        <v>479</v>
      </c>
      <c r="G149" s="237" t="s">
        <v>402</v>
      </c>
      <c r="H149" s="238">
        <v>1</v>
      </c>
      <c r="I149" s="239"/>
      <c r="J149" s="240">
        <f>ROUND(I149*H149,2)</f>
        <v>0</v>
      </c>
      <c r="K149" s="236" t="s">
        <v>1</v>
      </c>
      <c r="L149" s="241"/>
      <c r="M149" s="242" t="s">
        <v>1</v>
      </c>
      <c r="N149" s="243" t="s">
        <v>40</v>
      </c>
      <c r="O149" s="69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4" t="s">
        <v>232</v>
      </c>
      <c r="AT149" s="224" t="s">
        <v>399</v>
      </c>
      <c r="AU149" s="224" t="s">
        <v>85</v>
      </c>
      <c r="AY149" s="14" t="s">
        <v>192</v>
      </c>
      <c r="BE149" s="116">
        <f>IF(N149="základní",J149,0)</f>
        <v>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4" t="s">
        <v>83</v>
      </c>
      <c r="BK149" s="116">
        <f>ROUND(I149*H149,2)</f>
        <v>0</v>
      </c>
      <c r="BL149" s="14" t="s">
        <v>200</v>
      </c>
      <c r="BM149" s="224" t="s">
        <v>539</v>
      </c>
    </row>
    <row r="150" spans="1:65" s="2" customFormat="1" ht="11.25">
      <c r="A150" s="32"/>
      <c r="B150" s="33"/>
      <c r="C150" s="34"/>
      <c r="D150" s="225" t="s">
        <v>202</v>
      </c>
      <c r="E150" s="34"/>
      <c r="F150" s="226" t="s">
        <v>479</v>
      </c>
      <c r="G150" s="34"/>
      <c r="H150" s="34"/>
      <c r="I150" s="128"/>
      <c r="J150" s="34"/>
      <c r="K150" s="34"/>
      <c r="L150" s="35"/>
      <c r="M150" s="227"/>
      <c r="N150" s="228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202</v>
      </c>
      <c r="AU150" s="14" t="s">
        <v>85</v>
      </c>
    </row>
    <row r="151" spans="1:65" s="2" customFormat="1" ht="19.5">
      <c r="A151" s="32"/>
      <c r="B151" s="33"/>
      <c r="C151" s="34"/>
      <c r="D151" s="225" t="s">
        <v>225</v>
      </c>
      <c r="E151" s="34"/>
      <c r="F151" s="229" t="s">
        <v>482</v>
      </c>
      <c r="G151" s="34"/>
      <c r="H151" s="34"/>
      <c r="I151" s="128"/>
      <c r="J151" s="34"/>
      <c r="K151" s="34"/>
      <c r="L151" s="35"/>
      <c r="M151" s="227"/>
      <c r="N151" s="228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4" t="s">
        <v>225</v>
      </c>
      <c r="AU151" s="14" t="s">
        <v>85</v>
      </c>
    </row>
    <row r="152" spans="1:65" s="12" customFormat="1" ht="25.9" customHeight="1">
      <c r="B152" s="197"/>
      <c r="C152" s="198"/>
      <c r="D152" s="199" t="s">
        <v>74</v>
      </c>
      <c r="E152" s="200" t="s">
        <v>257</v>
      </c>
      <c r="F152" s="200" t="s">
        <v>258</v>
      </c>
      <c r="G152" s="198"/>
      <c r="H152" s="198"/>
      <c r="I152" s="201"/>
      <c r="J152" s="202">
        <f>BK152</f>
        <v>0</v>
      </c>
      <c r="K152" s="198"/>
      <c r="L152" s="203"/>
      <c r="M152" s="204"/>
      <c r="N152" s="205"/>
      <c r="O152" s="205"/>
      <c r="P152" s="206">
        <f>P153</f>
        <v>0</v>
      </c>
      <c r="Q152" s="205"/>
      <c r="R152" s="206">
        <f>R153</f>
        <v>0</v>
      </c>
      <c r="S152" s="205"/>
      <c r="T152" s="207">
        <f>T153</f>
        <v>0</v>
      </c>
      <c r="AR152" s="208" t="s">
        <v>194</v>
      </c>
      <c r="AT152" s="209" t="s">
        <v>74</v>
      </c>
      <c r="AU152" s="209" t="s">
        <v>75</v>
      </c>
      <c r="AY152" s="208" t="s">
        <v>192</v>
      </c>
      <c r="BK152" s="210">
        <f>BK153</f>
        <v>0</v>
      </c>
    </row>
    <row r="153" spans="1:65" s="12" customFormat="1" ht="22.9" customHeight="1">
      <c r="B153" s="197"/>
      <c r="C153" s="198"/>
      <c r="D153" s="199" t="s">
        <v>74</v>
      </c>
      <c r="E153" s="211" t="s">
        <v>259</v>
      </c>
      <c r="F153" s="211" t="s">
        <v>260</v>
      </c>
      <c r="G153" s="198"/>
      <c r="H153" s="198"/>
      <c r="I153" s="201"/>
      <c r="J153" s="212">
        <f>BK153</f>
        <v>0</v>
      </c>
      <c r="K153" s="198"/>
      <c r="L153" s="203"/>
      <c r="M153" s="204"/>
      <c r="N153" s="205"/>
      <c r="O153" s="205"/>
      <c r="P153" s="206">
        <f>SUM(P154:P155)</f>
        <v>0</v>
      </c>
      <c r="Q153" s="205"/>
      <c r="R153" s="206">
        <f>SUM(R154:R155)</f>
        <v>0</v>
      </c>
      <c r="S153" s="205"/>
      <c r="T153" s="207">
        <f>SUM(T154:T155)</f>
        <v>0</v>
      </c>
      <c r="AR153" s="208" t="s">
        <v>194</v>
      </c>
      <c r="AT153" s="209" t="s">
        <v>74</v>
      </c>
      <c r="AU153" s="209" t="s">
        <v>83</v>
      </c>
      <c r="AY153" s="208" t="s">
        <v>192</v>
      </c>
      <c r="BK153" s="210">
        <f>SUM(BK154:BK155)</f>
        <v>0</v>
      </c>
    </row>
    <row r="154" spans="1:65" s="2" customFormat="1" ht="16.5" customHeight="1">
      <c r="A154" s="32"/>
      <c r="B154" s="33"/>
      <c r="C154" s="213" t="s">
        <v>425</v>
      </c>
      <c r="D154" s="213" t="s">
        <v>195</v>
      </c>
      <c r="E154" s="214" t="s">
        <v>262</v>
      </c>
      <c r="F154" s="215" t="s">
        <v>263</v>
      </c>
      <c r="G154" s="216" t="s">
        <v>264</v>
      </c>
      <c r="H154" s="217">
        <v>1</v>
      </c>
      <c r="I154" s="218"/>
      <c r="J154" s="219">
        <f>ROUND(I154*H154,2)</f>
        <v>0</v>
      </c>
      <c r="K154" s="215" t="s">
        <v>199</v>
      </c>
      <c r="L154" s="35"/>
      <c r="M154" s="220" t="s">
        <v>1</v>
      </c>
      <c r="N154" s="221" t="s">
        <v>40</v>
      </c>
      <c r="O154" s="69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24" t="s">
        <v>223</v>
      </c>
      <c r="AT154" s="224" t="s">
        <v>195</v>
      </c>
      <c r="AU154" s="224" t="s">
        <v>85</v>
      </c>
      <c r="AY154" s="14" t="s">
        <v>192</v>
      </c>
      <c r="BE154" s="116">
        <f>IF(N154="základní",J154,0)</f>
        <v>0</v>
      </c>
      <c r="BF154" s="116">
        <f>IF(N154="snížená",J154,0)</f>
        <v>0</v>
      </c>
      <c r="BG154" s="116">
        <f>IF(N154="zákl. přenesená",J154,0)</f>
        <v>0</v>
      </c>
      <c r="BH154" s="116">
        <f>IF(N154="sníž. přenesená",J154,0)</f>
        <v>0</v>
      </c>
      <c r="BI154" s="116">
        <f>IF(N154="nulová",J154,0)</f>
        <v>0</v>
      </c>
      <c r="BJ154" s="14" t="s">
        <v>83</v>
      </c>
      <c r="BK154" s="116">
        <f>ROUND(I154*H154,2)</f>
        <v>0</v>
      </c>
      <c r="BL154" s="14" t="s">
        <v>223</v>
      </c>
      <c r="BM154" s="224" t="s">
        <v>540</v>
      </c>
    </row>
    <row r="155" spans="1:65" s="2" customFormat="1" ht="11.25">
      <c r="A155" s="32"/>
      <c r="B155" s="33"/>
      <c r="C155" s="34"/>
      <c r="D155" s="225" t="s">
        <v>202</v>
      </c>
      <c r="E155" s="34"/>
      <c r="F155" s="226" t="s">
        <v>263</v>
      </c>
      <c r="G155" s="34"/>
      <c r="H155" s="34"/>
      <c r="I155" s="128"/>
      <c r="J155" s="34"/>
      <c r="K155" s="34"/>
      <c r="L155" s="35"/>
      <c r="M155" s="230"/>
      <c r="N155" s="231"/>
      <c r="O155" s="232"/>
      <c r="P155" s="232"/>
      <c r="Q155" s="232"/>
      <c r="R155" s="232"/>
      <c r="S155" s="232"/>
      <c r="T155" s="23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4" t="s">
        <v>202</v>
      </c>
      <c r="AU155" s="14" t="s">
        <v>85</v>
      </c>
    </row>
    <row r="156" spans="1:65" s="2" customFormat="1" ht="6.95" customHeight="1">
      <c r="A156" s="32"/>
      <c r="B156" s="52"/>
      <c r="C156" s="53"/>
      <c r="D156" s="53"/>
      <c r="E156" s="53"/>
      <c r="F156" s="53"/>
      <c r="G156" s="53"/>
      <c r="H156" s="53"/>
      <c r="I156" s="164"/>
      <c r="J156" s="53"/>
      <c r="K156" s="53"/>
      <c r="L156" s="35"/>
      <c r="M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</row>
  </sheetData>
  <sheetProtection algorithmName="SHA-512" hashValue="Jihzwpy/q9/Mw1rBfhP7UaIFc0Wan5jGGxrzzxPjxsyL9q8hYLdUM2rt1Bth4D6ut+NALWyT98raP+VXT8XSmA==" saltValue="dhljFtQ35KpdEOsnyOz0yDAxGix8Lkp855gOdn4codnv7CAF4eLfp6foij2NOBz3sgmRuGk4BCPSQDfxZjzYLg==" spinCount="100000" sheet="1" objects="1" scenarios="1" formatColumns="0" formatRows="0" autoFilter="0"/>
  <autoFilter ref="C119:K15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128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541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ROUND((SUM(BE120:BE155)),  2)</f>
        <v>0</v>
      </c>
      <c r="G33" s="32"/>
      <c r="H33" s="32"/>
      <c r="I33" s="143">
        <v>0.21</v>
      </c>
      <c r="J33" s="142">
        <f>ROUND(((SUM(BE120:BE155))*I33),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ROUND((SUM(BF120:BF155)),  2)</f>
        <v>0</v>
      </c>
      <c r="G34" s="32"/>
      <c r="H34" s="32"/>
      <c r="I34" s="143">
        <v>0.15</v>
      </c>
      <c r="J34" s="142">
        <f>ROUND(((SUM(BF120:BF155))*I34),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ROUND((SUM(BG120:BG155)),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ROUND((SUM(BH120:BH155)),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ROUND((SUM(BI120:BI155)),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ČST1_a - S2.100.300.300.4.62E.S.253.G.N.D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542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543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J152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J153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ČST1_a - S2.100.300.300.4.62E.S.253.G.N.D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P121+P152</f>
        <v>0</v>
      </c>
      <c r="Q120" s="77"/>
      <c r="R120" s="194">
        <f>R121+R152</f>
        <v>0</v>
      </c>
      <c r="S120" s="77"/>
      <c r="T120" s="195">
        <f>T121+T152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BK121+BK152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544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545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SUM(P123:P151)</f>
        <v>0</v>
      </c>
      <c r="Q122" s="205"/>
      <c r="R122" s="206">
        <f>SUM(R123:R151)</f>
        <v>0</v>
      </c>
      <c r="S122" s="205"/>
      <c r="T122" s="207">
        <f>SUM(T123:T151)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SUM(BK123:BK151)</f>
        <v>0</v>
      </c>
    </row>
    <row r="123" spans="1:65" s="2" customFormat="1" ht="16.5" customHeight="1">
      <c r="A123" s="32"/>
      <c r="B123" s="33"/>
      <c r="C123" s="213" t="s">
        <v>261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546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276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547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548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549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550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8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551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16.5" customHeight="1">
      <c r="A136" s="32"/>
      <c r="B136" s="33"/>
      <c r="C136" s="213" t="s">
        <v>269</v>
      </c>
      <c r="D136" s="213" t="s">
        <v>195</v>
      </c>
      <c r="E136" s="214" t="s">
        <v>404</v>
      </c>
      <c r="F136" s="215" t="s">
        <v>405</v>
      </c>
      <c r="G136" s="216" t="s">
        <v>198</v>
      </c>
      <c r="H136" s="217">
        <v>1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213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213</v>
      </c>
      <c r="BM136" s="224" t="s">
        <v>552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407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21.75" customHeight="1">
      <c r="A138" s="32"/>
      <c r="B138" s="33"/>
      <c r="C138" s="213" t="s">
        <v>207</v>
      </c>
      <c r="D138" s="213" t="s">
        <v>195</v>
      </c>
      <c r="E138" s="214" t="s">
        <v>228</v>
      </c>
      <c r="F138" s="215" t="s">
        <v>229</v>
      </c>
      <c r="G138" s="216" t="s">
        <v>198</v>
      </c>
      <c r="H138" s="217">
        <v>6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553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231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232</v>
      </c>
      <c r="D140" s="213" t="s">
        <v>195</v>
      </c>
      <c r="E140" s="214" t="s">
        <v>233</v>
      </c>
      <c r="F140" s="215" t="s">
        <v>234</v>
      </c>
      <c r="G140" s="216" t="s">
        <v>198</v>
      </c>
      <c r="H140" s="217">
        <v>8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554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236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241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555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246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556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283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557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2" customFormat="1" ht="16.5" customHeight="1">
      <c r="A149" s="32"/>
      <c r="B149" s="33"/>
      <c r="C149" s="234" t="s">
        <v>210</v>
      </c>
      <c r="D149" s="234" t="s">
        <v>399</v>
      </c>
      <c r="E149" s="235" t="s">
        <v>558</v>
      </c>
      <c r="F149" s="236" t="s">
        <v>559</v>
      </c>
      <c r="G149" s="237" t="s">
        <v>402</v>
      </c>
      <c r="H149" s="238">
        <v>1</v>
      </c>
      <c r="I149" s="239"/>
      <c r="J149" s="240">
        <f>ROUND(I149*H149,2)</f>
        <v>0</v>
      </c>
      <c r="K149" s="236" t="s">
        <v>1</v>
      </c>
      <c r="L149" s="241"/>
      <c r="M149" s="242" t="s">
        <v>1</v>
      </c>
      <c r="N149" s="243" t="s">
        <v>40</v>
      </c>
      <c r="O149" s="69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4" t="s">
        <v>232</v>
      </c>
      <c r="AT149" s="224" t="s">
        <v>399</v>
      </c>
      <c r="AU149" s="224" t="s">
        <v>85</v>
      </c>
      <c r="AY149" s="14" t="s">
        <v>192</v>
      </c>
      <c r="BE149" s="116">
        <f>IF(N149="základní",J149,0)</f>
        <v>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4" t="s">
        <v>83</v>
      </c>
      <c r="BK149" s="116">
        <f>ROUND(I149*H149,2)</f>
        <v>0</v>
      </c>
      <c r="BL149" s="14" t="s">
        <v>200</v>
      </c>
      <c r="BM149" s="224" t="s">
        <v>560</v>
      </c>
    </row>
    <row r="150" spans="1:65" s="2" customFormat="1" ht="11.25">
      <c r="A150" s="32"/>
      <c r="B150" s="33"/>
      <c r="C150" s="34"/>
      <c r="D150" s="225" t="s">
        <v>202</v>
      </c>
      <c r="E150" s="34"/>
      <c r="F150" s="226" t="s">
        <v>561</v>
      </c>
      <c r="G150" s="34"/>
      <c r="H150" s="34"/>
      <c r="I150" s="128"/>
      <c r="J150" s="34"/>
      <c r="K150" s="34"/>
      <c r="L150" s="35"/>
      <c r="M150" s="227"/>
      <c r="N150" s="228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202</v>
      </c>
      <c r="AU150" s="14" t="s">
        <v>85</v>
      </c>
    </row>
    <row r="151" spans="1:65" s="2" customFormat="1" ht="19.5">
      <c r="A151" s="32"/>
      <c r="B151" s="33"/>
      <c r="C151" s="34"/>
      <c r="D151" s="225" t="s">
        <v>225</v>
      </c>
      <c r="E151" s="34"/>
      <c r="F151" s="229" t="s">
        <v>482</v>
      </c>
      <c r="G151" s="34"/>
      <c r="H151" s="34"/>
      <c r="I151" s="128"/>
      <c r="J151" s="34"/>
      <c r="K151" s="34"/>
      <c r="L151" s="35"/>
      <c r="M151" s="227"/>
      <c r="N151" s="228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4" t="s">
        <v>225</v>
      </c>
      <c r="AU151" s="14" t="s">
        <v>85</v>
      </c>
    </row>
    <row r="152" spans="1:65" s="12" customFormat="1" ht="25.9" customHeight="1">
      <c r="B152" s="197"/>
      <c r="C152" s="198"/>
      <c r="D152" s="199" t="s">
        <v>74</v>
      </c>
      <c r="E152" s="200" t="s">
        <v>257</v>
      </c>
      <c r="F152" s="200" t="s">
        <v>258</v>
      </c>
      <c r="G152" s="198"/>
      <c r="H152" s="198"/>
      <c r="I152" s="201"/>
      <c r="J152" s="202">
        <f>BK152</f>
        <v>0</v>
      </c>
      <c r="K152" s="198"/>
      <c r="L152" s="203"/>
      <c r="M152" s="204"/>
      <c r="N152" s="205"/>
      <c r="O152" s="205"/>
      <c r="P152" s="206">
        <f>P153</f>
        <v>0</v>
      </c>
      <c r="Q152" s="205"/>
      <c r="R152" s="206">
        <f>R153</f>
        <v>0</v>
      </c>
      <c r="S152" s="205"/>
      <c r="T152" s="207">
        <f>T153</f>
        <v>0</v>
      </c>
      <c r="AR152" s="208" t="s">
        <v>194</v>
      </c>
      <c r="AT152" s="209" t="s">
        <v>74</v>
      </c>
      <c r="AU152" s="209" t="s">
        <v>75</v>
      </c>
      <c r="AY152" s="208" t="s">
        <v>192</v>
      </c>
      <c r="BK152" s="210">
        <f>BK153</f>
        <v>0</v>
      </c>
    </row>
    <row r="153" spans="1:65" s="12" customFormat="1" ht="22.9" customHeight="1">
      <c r="B153" s="197"/>
      <c r="C153" s="198"/>
      <c r="D153" s="199" t="s">
        <v>74</v>
      </c>
      <c r="E153" s="211" t="s">
        <v>259</v>
      </c>
      <c r="F153" s="211" t="s">
        <v>260</v>
      </c>
      <c r="G153" s="198"/>
      <c r="H153" s="198"/>
      <c r="I153" s="201"/>
      <c r="J153" s="212">
        <f>BK153</f>
        <v>0</v>
      </c>
      <c r="K153" s="198"/>
      <c r="L153" s="203"/>
      <c r="M153" s="204"/>
      <c r="N153" s="205"/>
      <c r="O153" s="205"/>
      <c r="P153" s="206">
        <f>SUM(P154:P155)</f>
        <v>0</v>
      </c>
      <c r="Q153" s="205"/>
      <c r="R153" s="206">
        <f>SUM(R154:R155)</f>
        <v>0</v>
      </c>
      <c r="S153" s="205"/>
      <c r="T153" s="207">
        <f>SUM(T154:T155)</f>
        <v>0</v>
      </c>
      <c r="AR153" s="208" t="s">
        <v>194</v>
      </c>
      <c r="AT153" s="209" t="s">
        <v>74</v>
      </c>
      <c r="AU153" s="209" t="s">
        <v>83</v>
      </c>
      <c r="AY153" s="208" t="s">
        <v>192</v>
      </c>
      <c r="BK153" s="210">
        <f>SUM(BK154:BK155)</f>
        <v>0</v>
      </c>
    </row>
    <row r="154" spans="1:65" s="2" customFormat="1" ht="16.5" customHeight="1">
      <c r="A154" s="32"/>
      <c r="B154" s="33"/>
      <c r="C154" s="213" t="s">
        <v>425</v>
      </c>
      <c r="D154" s="213" t="s">
        <v>195</v>
      </c>
      <c r="E154" s="214" t="s">
        <v>262</v>
      </c>
      <c r="F154" s="215" t="s">
        <v>263</v>
      </c>
      <c r="G154" s="216" t="s">
        <v>264</v>
      </c>
      <c r="H154" s="217">
        <v>1</v>
      </c>
      <c r="I154" s="218"/>
      <c r="J154" s="219">
        <f>ROUND(I154*H154,2)</f>
        <v>0</v>
      </c>
      <c r="K154" s="215" t="s">
        <v>199</v>
      </c>
      <c r="L154" s="35"/>
      <c r="M154" s="220" t="s">
        <v>1</v>
      </c>
      <c r="N154" s="221" t="s">
        <v>40</v>
      </c>
      <c r="O154" s="69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24" t="s">
        <v>223</v>
      </c>
      <c r="AT154" s="224" t="s">
        <v>195</v>
      </c>
      <c r="AU154" s="224" t="s">
        <v>85</v>
      </c>
      <c r="AY154" s="14" t="s">
        <v>192</v>
      </c>
      <c r="BE154" s="116">
        <f>IF(N154="základní",J154,0)</f>
        <v>0</v>
      </c>
      <c r="BF154" s="116">
        <f>IF(N154="snížená",J154,0)</f>
        <v>0</v>
      </c>
      <c r="BG154" s="116">
        <f>IF(N154="zákl. přenesená",J154,0)</f>
        <v>0</v>
      </c>
      <c r="BH154" s="116">
        <f>IF(N154="sníž. přenesená",J154,0)</f>
        <v>0</v>
      </c>
      <c r="BI154" s="116">
        <f>IF(N154="nulová",J154,0)</f>
        <v>0</v>
      </c>
      <c r="BJ154" s="14" t="s">
        <v>83</v>
      </c>
      <c r="BK154" s="116">
        <f>ROUND(I154*H154,2)</f>
        <v>0</v>
      </c>
      <c r="BL154" s="14" t="s">
        <v>223</v>
      </c>
      <c r="BM154" s="224" t="s">
        <v>562</v>
      </c>
    </row>
    <row r="155" spans="1:65" s="2" customFormat="1" ht="11.25">
      <c r="A155" s="32"/>
      <c r="B155" s="33"/>
      <c r="C155" s="34"/>
      <c r="D155" s="225" t="s">
        <v>202</v>
      </c>
      <c r="E155" s="34"/>
      <c r="F155" s="226" t="s">
        <v>263</v>
      </c>
      <c r="G155" s="34"/>
      <c r="H155" s="34"/>
      <c r="I155" s="128"/>
      <c r="J155" s="34"/>
      <c r="K155" s="34"/>
      <c r="L155" s="35"/>
      <c r="M155" s="230"/>
      <c r="N155" s="231"/>
      <c r="O155" s="232"/>
      <c r="P155" s="232"/>
      <c r="Q155" s="232"/>
      <c r="R155" s="232"/>
      <c r="S155" s="232"/>
      <c r="T155" s="23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4" t="s">
        <v>202</v>
      </c>
      <c r="AU155" s="14" t="s">
        <v>85</v>
      </c>
    </row>
    <row r="156" spans="1:65" s="2" customFormat="1" ht="6.95" customHeight="1">
      <c r="A156" s="32"/>
      <c r="B156" s="52"/>
      <c r="C156" s="53"/>
      <c r="D156" s="53"/>
      <c r="E156" s="53"/>
      <c r="F156" s="53"/>
      <c r="G156" s="53"/>
      <c r="H156" s="53"/>
      <c r="I156" s="164"/>
      <c r="J156" s="53"/>
      <c r="K156" s="53"/>
      <c r="L156" s="35"/>
      <c r="M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</row>
  </sheetData>
  <sheetProtection algorithmName="SHA-512" hashValue="I0deXe6QS6F6PldO1/HZ3mZjvYtcXussbbjFQDHRXfuWetL1t/fld2ShEQMZXjiC8f6vGblaOHAN81Btr5TNtg==" saltValue="b9HZRzt59DZR+FyBYD8O7osQoA6ZnTqoYsCT45gwtF1wGvkeRQ3Ys61z2Tf7G2hSk8GT3C5isPT08hSmFzsrRg==" spinCount="100000" sheet="1" objects="1" scenarios="1" formatColumns="0" formatRows="0" autoFilter="0"/>
  <autoFilter ref="C119:K15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130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563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ROUND((SUM(BE120:BE155)),  2)</f>
        <v>0</v>
      </c>
      <c r="G33" s="32"/>
      <c r="H33" s="32"/>
      <c r="I33" s="143">
        <v>0.21</v>
      </c>
      <c r="J33" s="142">
        <f>ROUND(((SUM(BE120:BE155))*I33),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ROUND((SUM(BF120:BF155)),  2)</f>
        <v>0</v>
      </c>
      <c r="G34" s="32"/>
      <c r="H34" s="32"/>
      <c r="I34" s="143">
        <v>0.15</v>
      </c>
      <c r="J34" s="142">
        <f>ROUND(((SUM(BF120:BF155))*I34),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ROUND((SUM(BG120:BG155)),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ROUND((SUM(BH120:BH155)),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ROUND((SUM(BI120:BI155)),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ČST1_a1 - S2.100.300.300.4.62E.S.253.G.N.D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564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543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J152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J153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ČST1_a1 - S2.100.300.300.4.62E.S.253.G.N.D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P121+P152</f>
        <v>0</v>
      </c>
      <c r="Q120" s="77"/>
      <c r="R120" s="194">
        <f>R121+R152</f>
        <v>0</v>
      </c>
      <c r="S120" s="77"/>
      <c r="T120" s="195">
        <f>T121+T152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BK121+BK152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565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545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SUM(P123:P151)</f>
        <v>0</v>
      </c>
      <c r="Q122" s="205"/>
      <c r="R122" s="206">
        <f>SUM(R123:R151)</f>
        <v>0</v>
      </c>
      <c r="S122" s="205"/>
      <c r="T122" s="207">
        <f>SUM(T123:T151)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SUM(BK123:BK151)</f>
        <v>0</v>
      </c>
    </row>
    <row r="123" spans="1:65" s="2" customFormat="1" ht="16.5" customHeight="1">
      <c r="A123" s="32"/>
      <c r="B123" s="33"/>
      <c r="C123" s="213" t="s">
        <v>261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566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276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567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568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569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570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8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571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16.5" customHeight="1">
      <c r="A136" s="32"/>
      <c r="B136" s="33"/>
      <c r="C136" s="213" t="s">
        <v>269</v>
      </c>
      <c r="D136" s="213" t="s">
        <v>195</v>
      </c>
      <c r="E136" s="214" t="s">
        <v>404</v>
      </c>
      <c r="F136" s="215" t="s">
        <v>405</v>
      </c>
      <c r="G136" s="216" t="s">
        <v>198</v>
      </c>
      <c r="H136" s="217">
        <v>1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213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213</v>
      </c>
      <c r="BM136" s="224" t="s">
        <v>572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407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21.75" customHeight="1">
      <c r="A138" s="32"/>
      <c r="B138" s="33"/>
      <c r="C138" s="213" t="s">
        <v>207</v>
      </c>
      <c r="D138" s="213" t="s">
        <v>195</v>
      </c>
      <c r="E138" s="214" t="s">
        <v>228</v>
      </c>
      <c r="F138" s="215" t="s">
        <v>229</v>
      </c>
      <c r="G138" s="216" t="s">
        <v>198</v>
      </c>
      <c r="H138" s="217">
        <v>6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573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231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232</v>
      </c>
      <c r="D140" s="213" t="s">
        <v>195</v>
      </c>
      <c r="E140" s="214" t="s">
        <v>233</v>
      </c>
      <c r="F140" s="215" t="s">
        <v>234</v>
      </c>
      <c r="G140" s="216" t="s">
        <v>198</v>
      </c>
      <c r="H140" s="217">
        <v>8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574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236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241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575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246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576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283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577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2" customFormat="1" ht="16.5" customHeight="1">
      <c r="A149" s="32"/>
      <c r="B149" s="33"/>
      <c r="C149" s="234" t="s">
        <v>398</v>
      </c>
      <c r="D149" s="234" t="s">
        <v>399</v>
      </c>
      <c r="E149" s="235" t="s">
        <v>558</v>
      </c>
      <c r="F149" s="236" t="s">
        <v>559</v>
      </c>
      <c r="G149" s="237" t="s">
        <v>402</v>
      </c>
      <c r="H149" s="238">
        <v>1</v>
      </c>
      <c r="I149" s="239"/>
      <c r="J149" s="240">
        <f>ROUND(I149*H149,2)</f>
        <v>0</v>
      </c>
      <c r="K149" s="236" t="s">
        <v>1</v>
      </c>
      <c r="L149" s="241"/>
      <c r="M149" s="242" t="s">
        <v>1</v>
      </c>
      <c r="N149" s="243" t="s">
        <v>40</v>
      </c>
      <c r="O149" s="69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4" t="s">
        <v>232</v>
      </c>
      <c r="AT149" s="224" t="s">
        <v>399</v>
      </c>
      <c r="AU149" s="224" t="s">
        <v>85</v>
      </c>
      <c r="AY149" s="14" t="s">
        <v>192</v>
      </c>
      <c r="BE149" s="116">
        <f>IF(N149="základní",J149,0)</f>
        <v>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4" t="s">
        <v>83</v>
      </c>
      <c r="BK149" s="116">
        <f>ROUND(I149*H149,2)</f>
        <v>0</v>
      </c>
      <c r="BL149" s="14" t="s">
        <v>200</v>
      </c>
      <c r="BM149" s="224" t="s">
        <v>578</v>
      </c>
    </row>
    <row r="150" spans="1:65" s="2" customFormat="1" ht="11.25">
      <c r="A150" s="32"/>
      <c r="B150" s="33"/>
      <c r="C150" s="34"/>
      <c r="D150" s="225" t="s">
        <v>202</v>
      </c>
      <c r="E150" s="34"/>
      <c r="F150" s="226" t="s">
        <v>561</v>
      </c>
      <c r="G150" s="34"/>
      <c r="H150" s="34"/>
      <c r="I150" s="128"/>
      <c r="J150" s="34"/>
      <c r="K150" s="34"/>
      <c r="L150" s="35"/>
      <c r="M150" s="227"/>
      <c r="N150" s="228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202</v>
      </c>
      <c r="AU150" s="14" t="s">
        <v>85</v>
      </c>
    </row>
    <row r="151" spans="1:65" s="2" customFormat="1" ht="19.5">
      <c r="A151" s="32"/>
      <c r="B151" s="33"/>
      <c r="C151" s="34"/>
      <c r="D151" s="225" t="s">
        <v>225</v>
      </c>
      <c r="E151" s="34"/>
      <c r="F151" s="229" t="s">
        <v>482</v>
      </c>
      <c r="G151" s="34"/>
      <c r="H151" s="34"/>
      <c r="I151" s="128"/>
      <c r="J151" s="34"/>
      <c r="K151" s="34"/>
      <c r="L151" s="35"/>
      <c r="M151" s="227"/>
      <c r="N151" s="228"/>
      <c r="O151" s="69"/>
      <c r="P151" s="69"/>
      <c r="Q151" s="69"/>
      <c r="R151" s="69"/>
      <c r="S151" s="69"/>
      <c r="T151" s="70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4" t="s">
        <v>225</v>
      </c>
      <c r="AU151" s="14" t="s">
        <v>85</v>
      </c>
    </row>
    <row r="152" spans="1:65" s="12" customFormat="1" ht="25.9" customHeight="1">
      <c r="B152" s="197"/>
      <c r="C152" s="198"/>
      <c r="D152" s="199" t="s">
        <v>74</v>
      </c>
      <c r="E152" s="200" t="s">
        <v>257</v>
      </c>
      <c r="F152" s="200" t="s">
        <v>258</v>
      </c>
      <c r="G152" s="198"/>
      <c r="H152" s="198"/>
      <c r="I152" s="201"/>
      <c r="J152" s="202">
        <f>BK152</f>
        <v>0</v>
      </c>
      <c r="K152" s="198"/>
      <c r="L152" s="203"/>
      <c r="M152" s="204"/>
      <c r="N152" s="205"/>
      <c r="O152" s="205"/>
      <c r="P152" s="206">
        <f>P153</f>
        <v>0</v>
      </c>
      <c r="Q152" s="205"/>
      <c r="R152" s="206">
        <f>R153</f>
        <v>0</v>
      </c>
      <c r="S152" s="205"/>
      <c r="T152" s="207">
        <f>T153</f>
        <v>0</v>
      </c>
      <c r="AR152" s="208" t="s">
        <v>194</v>
      </c>
      <c r="AT152" s="209" t="s">
        <v>74</v>
      </c>
      <c r="AU152" s="209" t="s">
        <v>75</v>
      </c>
      <c r="AY152" s="208" t="s">
        <v>192</v>
      </c>
      <c r="BK152" s="210">
        <f>BK153</f>
        <v>0</v>
      </c>
    </row>
    <row r="153" spans="1:65" s="12" customFormat="1" ht="22.9" customHeight="1">
      <c r="B153" s="197"/>
      <c r="C153" s="198"/>
      <c r="D153" s="199" t="s">
        <v>74</v>
      </c>
      <c r="E153" s="211" t="s">
        <v>259</v>
      </c>
      <c r="F153" s="211" t="s">
        <v>260</v>
      </c>
      <c r="G153" s="198"/>
      <c r="H153" s="198"/>
      <c r="I153" s="201"/>
      <c r="J153" s="212">
        <f>BK153</f>
        <v>0</v>
      </c>
      <c r="K153" s="198"/>
      <c r="L153" s="203"/>
      <c r="M153" s="204"/>
      <c r="N153" s="205"/>
      <c r="O153" s="205"/>
      <c r="P153" s="206">
        <f>SUM(P154:P155)</f>
        <v>0</v>
      </c>
      <c r="Q153" s="205"/>
      <c r="R153" s="206">
        <f>SUM(R154:R155)</f>
        <v>0</v>
      </c>
      <c r="S153" s="205"/>
      <c r="T153" s="207">
        <f>SUM(T154:T155)</f>
        <v>0</v>
      </c>
      <c r="AR153" s="208" t="s">
        <v>194</v>
      </c>
      <c r="AT153" s="209" t="s">
        <v>74</v>
      </c>
      <c r="AU153" s="209" t="s">
        <v>83</v>
      </c>
      <c r="AY153" s="208" t="s">
        <v>192</v>
      </c>
      <c r="BK153" s="210">
        <f>SUM(BK154:BK155)</f>
        <v>0</v>
      </c>
    </row>
    <row r="154" spans="1:65" s="2" customFormat="1" ht="16.5" customHeight="1">
      <c r="A154" s="32"/>
      <c r="B154" s="33"/>
      <c r="C154" s="213" t="s">
        <v>425</v>
      </c>
      <c r="D154" s="213" t="s">
        <v>195</v>
      </c>
      <c r="E154" s="214" t="s">
        <v>262</v>
      </c>
      <c r="F154" s="215" t="s">
        <v>263</v>
      </c>
      <c r="G154" s="216" t="s">
        <v>264</v>
      </c>
      <c r="H154" s="217">
        <v>1</v>
      </c>
      <c r="I154" s="218"/>
      <c r="J154" s="219">
        <f>ROUND(I154*H154,2)</f>
        <v>0</v>
      </c>
      <c r="K154" s="215" t="s">
        <v>199</v>
      </c>
      <c r="L154" s="35"/>
      <c r="M154" s="220" t="s">
        <v>1</v>
      </c>
      <c r="N154" s="221" t="s">
        <v>40</v>
      </c>
      <c r="O154" s="69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24" t="s">
        <v>223</v>
      </c>
      <c r="AT154" s="224" t="s">
        <v>195</v>
      </c>
      <c r="AU154" s="224" t="s">
        <v>85</v>
      </c>
      <c r="AY154" s="14" t="s">
        <v>192</v>
      </c>
      <c r="BE154" s="116">
        <f>IF(N154="základní",J154,0)</f>
        <v>0</v>
      </c>
      <c r="BF154" s="116">
        <f>IF(N154="snížená",J154,0)</f>
        <v>0</v>
      </c>
      <c r="BG154" s="116">
        <f>IF(N154="zákl. přenesená",J154,0)</f>
        <v>0</v>
      </c>
      <c r="BH154" s="116">
        <f>IF(N154="sníž. přenesená",J154,0)</f>
        <v>0</v>
      </c>
      <c r="BI154" s="116">
        <f>IF(N154="nulová",J154,0)</f>
        <v>0</v>
      </c>
      <c r="BJ154" s="14" t="s">
        <v>83</v>
      </c>
      <c r="BK154" s="116">
        <f>ROUND(I154*H154,2)</f>
        <v>0</v>
      </c>
      <c r="BL154" s="14" t="s">
        <v>223</v>
      </c>
      <c r="BM154" s="224" t="s">
        <v>579</v>
      </c>
    </row>
    <row r="155" spans="1:65" s="2" customFormat="1" ht="11.25">
      <c r="A155" s="32"/>
      <c r="B155" s="33"/>
      <c r="C155" s="34"/>
      <c r="D155" s="225" t="s">
        <v>202</v>
      </c>
      <c r="E155" s="34"/>
      <c r="F155" s="226" t="s">
        <v>263</v>
      </c>
      <c r="G155" s="34"/>
      <c r="H155" s="34"/>
      <c r="I155" s="128"/>
      <c r="J155" s="34"/>
      <c r="K155" s="34"/>
      <c r="L155" s="35"/>
      <c r="M155" s="230"/>
      <c r="N155" s="231"/>
      <c r="O155" s="232"/>
      <c r="P155" s="232"/>
      <c r="Q155" s="232"/>
      <c r="R155" s="232"/>
      <c r="S155" s="232"/>
      <c r="T155" s="23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4" t="s">
        <v>202</v>
      </c>
      <c r="AU155" s="14" t="s">
        <v>85</v>
      </c>
    </row>
    <row r="156" spans="1:65" s="2" customFormat="1" ht="6.95" customHeight="1">
      <c r="A156" s="32"/>
      <c r="B156" s="52"/>
      <c r="C156" s="53"/>
      <c r="D156" s="53"/>
      <c r="E156" s="53"/>
      <c r="F156" s="53"/>
      <c r="G156" s="53"/>
      <c r="H156" s="53"/>
      <c r="I156" s="164"/>
      <c r="J156" s="53"/>
      <c r="K156" s="53"/>
      <c r="L156" s="35"/>
      <c r="M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</row>
  </sheetData>
  <sheetProtection algorithmName="SHA-512" hashValue="01SEwN9ZW4966daTV+Nydh+XRwONlxkVge0xj7HoFFpUBhLRas3S1Zm357E//SGWkFwvVWKbOwLDpzjv/p9MzA==" saltValue="DxH9h9jbYJA8rDmLqJw4nh57p10iQf4Fi/dgUS0TtNg2Dex/T8EfqspIqXQmvEv3SvUmhG7sHlRTMwPpCl236g==" spinCount="100000" sheet="1" objects="1" scenarios="1" formatColumns="0" formatRows="0" autoFilter="0"/>
  <autoFilter ref="C119:K15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84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167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ROUND((SUM(BE120:BE152)),  2)</f>
        <v>0</v>
      </c>
      <c r="G33" s="32"/>
      <c r="H33" s="32"/>
      <c r="I33" s="143">
        <v>0.21</v>
      </c>
      <c r="J33" s="142">
        <f>ROUND(((SUM(BE120:BE152))*I33),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ROUND((SUM(BF120:BF152)),  2)</f>
        <v>0</v>
      </c>
      <c r="G34" s="32"/>
      <c r="H34" s="32"/>
      <c r="I34" s="143">
        <v>0.15</v>
      </c>
      <c r="J34" s="142">
        <f>ROUND(((SUM(BF120:BF152))*I34),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ROUND((SUM(BG120:BG152)),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ROUND((SUM(BH120:BH152)),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ROUND((SUM(BI120:BI152)),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ČST4_a - S2.145.300.280.8.62E.S.421 - čerpadlo a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173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174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J149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J150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ČST4_a - S2.145.300.280.8.62E.S.421 - čerpadlo a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P121+P149</f>
        <v>0</v>
      </c>
      <c r="Q120" s="77"/>
      <c r="R120" s="194">
        <f>R121+R149</f>
        <v>0</v>
      </c>
      <c r="S120" s="77"/>
      <c r="T120" s="195">
        <f>T121+T149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BK121+BK149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191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193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SUM(P123:P148)</f>
        <v>0</v>
      </c>
      <c r="Q122" s="205"/>
      <c r="R122" s="206">
        <f>SUM(R123:R148)</f>
        <v>0</v>
      </c>
      <c r="S122" s="205"/>
      <c r="T122" s="207">
        <f>SUM(T123:T148)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SUM(BK123:BK148)</f>
        <v>0</v>
      </c>
    </row>
    <row r="123" spans="1:65" s="2" customFormat="1" ht="16.5" customHeight="1">
      <c r="A123" s="32"/>
      <c r="B123" s="33"/>
      <c r="C123" s="213" t="s">
        <v>194</v>
      </c>
      <c r="D123" s="213" t="s">
        <v>195</v>
      </c>
      <c r="E123" s="214" t="s">
        <v>196</v>
      </c>
      <c r="F123" s="215" t="s">
        <v>197</v>
      </c>
      <c r="G123" s="216" t="s">
        <v>198</v>
      </c>
      <c r="H123" s="217">
        <v>1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200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200</v>
      </c>
      <c r="BM123" s="224" t="s">
        <v>201</v>
      </c>
    </row>
    <row r="124" spans="1:65" s="2" customFormat="1" ht="19.5">
      <c r="A124" s="32"/>
      <c r="B124" s="33"/>
      <c r="C124" s="34"/>
      <c r="D124" s="225" t="s">
        <v>202</v>
      </c>
      <c r="E124" s="34"/>
      <c r="F124" s="226" t="s">
        <v>203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16.5" customHeight="1">
      <c r="A125" s="32"/>
      <c r="B125" s="33"/>
      <c r="C125" s="213" t="s">
        <v>204</v>
      </c>
      <c r="D125" s="213" t="s">
        <v>195</v>
      </c>
      <c r="E125" s="214" t="s">
        <v>205</v>
      </c>
      <c r="F125" s="215" t="s">
        <v>197</v>
      </c>
      <c r="G125" s="216" t="s">
        <v>198</v>
      </c>
      <c r="H125" s="217">
        <v>1</v>
      </c>
      <c r="I125" s="218"/>
      <c r="J125" s="219">
        <f>ROUND(I125*H125,2)</f>
        <v>0</v>
      </c>
      <c r="K125" s="215" t="s">
        <v>199</v>
      </c>
      <c r="L125" s="35"/>
      <c r="M125" s="220" t="s">
        <v>1</v>
      </c>
      <c r="N125" s="221" t="s">
        <v>40</v>
      </c>
      <c r="O125" s="69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24" t="s">
        <v>200</v>
      </c>
      <c r="AT125" s="224" t="s">
        <v>195</v>
      </c>
      <c r="AU125" s="224" t="s">
        <v>85</v>
      </c>
      <c r="AY125" s="14" t="s">
        <v>192</v>
      </c>
      <c r="BE125" s="116">
        <f>IF(N125="základní",J125,0)</f>
        <v>0</v>
      </c>
      <c r="BF125" s="116">
        <f>IF(N125="snížená",J125,0)</f>
        <v>0</v>
      </c>
      <c r="BG125" s="116">
        <f>IF(N125="zákl. přenesená",J125,0)</f>
        <v>0</v>
      </c>
      <c r="BH125" s="116">
        <f>IF(N125="sníž. přenesená",J125,0)</f>
        <v>0</v>
      </c>
      <c r="BI125" s="116">
        <f>IF(N125="nulová",J125,0)</f>
        <v>0</v>
      </c>
      <c r="BJ125" s="14" t="s">
        <v>83</v>
      </c>
      <c r="BK125" s="116">
        <f>ROUND(I125*H125,2)</f>
        <v>0</v>
      </c>
      <c r="BL125" s="14" t="s">
        <v>200</v>
      </c>
      <c r="BM125" s="224" t="s">
        <v>206</v>
      </c>
    </row>
    <row r="126" spans="1:65" s="2" customFormat="1" ht="19.5">
      <c r="A126" s="32"/>
      <c r="B126" s="33"/>
      <c r="C126" s="34"/>
      <c r="D126" s="225" t="s">
        <v>202</v>
      </c>
      <c r="E126" s="34"/>
      <c r="F126" s="226" t="s">
        <v>203</v>
      </c>
      <c r="G126" s="34"/>
      <c r="H126" s="34"/>
      <c r="I126" s="128"/>
      <c r="J126" s="34"/>
      <c r="K126" s="34"/>
      <c r="L126" s="35"/>
      <c r="M126" s="227"/>
      <c r="N126" s="228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4" t="s">
        <v>202</v>
      </c>
      <c r="AU126" s="14" t="s">
        <v>85</v>
      </c>
    </row>
    <row r="127" spans="1:65" s="2" customFormat="1" ht="16.5" customHeight="1">
      <c r="A127" s="32"/>
      <c r="B127" s="33"/>
      <c r="C127" s="213" t="s">
        <v>207</v>
      </c>
      <c r="D127" s="213" t="s">
        <v>195</v>
      </c>
      <c r="E127" s="214" t="s">
        <v>208</v>
      </c>
      <c r="F127" s="215" t="s">
        <v>197</v>
      </c>
      <c r="G127" s="216" t="s">
        <v>198</v>
      </c>
      <c r="H127" s="217">
        <v>1</v>
      </c>
      <c r="I127" s="218"/>
      <c r="J127" s="219">
        <f>ROUND(I127*H127,2)</f>
        <v>0</v>
      </c>
      <c r="K127" s="215" t="s">
        <v>199</v>
      </c>
      <c r="L127" s="35"/>
      <c r="M127" s="220" t="s">
        <v>1</v>
      </c>
      <c r="N127" s="221" t="s">
        <v>40</v>
      </c>
      <c r="O127" s="69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24" t="s">
        <v>200</v>
      </c>
      <c r="AT127" s="224" t="s">
        <v>195</v>
      </c>
      <c r="AU127" s="224" t="s">
        <v>85</v>
      </c>
      <c r="AY127" s="14" t="s">
        <v>192</v>
      </c>
      <c r="BE127" s="116">
        <f>IF(N127="základní",J127,0)</f>
        <v>0</v>
      </c>
      <c r="BF127" s="116">
        <f>IF(N127="snížená",J127,0)</f>
        <v>0</v>
      </c>
      <c r="BG127" s="116">
        <f>IF(N127="zákl. přenesená",J127,0)</f>
        <v>0</v>
      </c>
      <c r="BH127" s="116">
        <f>IF(N127="sníž. přenesená",J127,0)</f>
        <v>0</v>
      </c>
      <c r="BI127" s="116">
        <f>IF(N127="nulová",J127,0)</f>
        <v>0</v>
      </c>
      <c r="BJ127" s="14" t="s">
        <v>83</v>
      </c>
      <c r="BK127" s="116">
        <f>ROUND(I127*H127,2)</f>
        <v>0</v>
      </c>
      <c r="BL127" s="14" t="s">
        <v>200</v>
      </c>
      <c r="BM127" s="224" t="s">
        <v>209</v>
      </c>
    </row>
    <row r="128" spans="1:65" s="2" customFormat="1" ht="19.5">
      <c r="A128" s="32"/>
      <c r="B128" s="33"/>
      <c r="C128" s="34"/>
      <c r="D128" s="225" t="s">
        <v>202</v>
      </c>
      <c r="E128" s="34"/>
      <c r="F128" s="226" t="s">
        <v>203</v>
      </c>
      <c r="G128" s="34"/>
      <c r="H128" s="34"/>
      <c r="I128" s="128"/>
      <c r="J128" s="34"/>
      <c r="K128" s="34"/>
      <c r="L128" s="35"/>
      <c r="M128" s="227"/>
      <c r="N128" s="228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4" t="s">
        <v>202</v>
      </c>
      <c r="AU128" s="14" t="s">
        <v>85</v>
      </c>
    </row>
    <row r="129" spans="1:65" s="2" customFormat="1" ht="16.5" customHeight="1">
      <c r="A129" s="32"/>
      <c r="B129" s="33"/>
      <c r="C129" s="213" t="s">
        <v>210</v>
      </c>
      <c r="D129" s="213" t="s">
        <v>195</v>
      </c>
      <c r="E129" s="214" t="s">
        <v>211</v>
      </c>
      <c r="F129" s="215" t="s">
        <v>212</v>
      </c>
      <c r="G129" s="216" t="s">
        <v>198</v>
      </c>
      <c r="H129" s="217">
        <v>0.25</v>
      </c>
      <c r="I129" s="218"/>
      <c r="J129" s="219">
        <f>ROUND(I129*H129,2)</f>
        <v>0</v>
      </c>
      <c r="K129" s="215" t="s">
        <v>199</v>
      </c>
      <c r="L129" s="35"/>
      <c r="M129" s="220" t="s">
        <v>1</v>
      </c>
      <c r="N129" s="221" t="s">
        <v>40</v>
      </c>
      <c r="O129" s="69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24" t="s">
        <v>213</v>
      </c>
      <c r="AT129" s="224" t="s">
        <v>195</v>
      </c>
      <c r="AU129" s="224" t="s">
        <v>85</v>
      </c>
      <c r="AY129" s="14" t="s">
        <v>192</v>
      </c>
      <c r="BE129" s="116">
        <f>IF(N129="základní",J129,0)</f>
        <v>0</v>
      </c>
      <c r="BF129" s="116">
        <f>IF(N129="snížená",J129,0)</f>
        <v>0</v>
      </c>
      <c r="BG129" s="116">
        <f>IF(N129="zákl. přenesená",J129,0)</f>
        <v>0</v>
      </c>
      <c r="BH129" s="116">
        <f>IF(N129="sníž. přenesená",J129,0)</f>
        <v>0</v>
      </c>
      <c r="BI129" s="116">
        <f>IF(N129="nulová",J129,0)</f>
        <v>0</v>
      </c>
      <c r="BJ129" s="14" t="s">
        <v>83</v>
      </c>
      <c r="BK129" s="116">
        <f>ROUND(I129*H129,2)</f>
        <v>0</v>
      </c>
      <c r="BL129" s="14" t="s">
        <v>213</v>
      </c>
      <c r="BM129" s="224" t="s">
        <v>214</v>
      </c>
    </row>
    <row r="130" spans="1:65" s="2" customFormat="1" ht="19.5">
      <c r="A130" s="32"/>
      <c r="B130" s="33"/>
      <c r="C130" s="34"/>
      <c r="D130" s="225" t="s">
        <v>202</v>
      </c>
      <c r="E130" s="34"/>
      <c r="F130" s="226" t="s">
        <v>215</v>
      </c>
      <c r="G130" s="34"/>
      <c r="H130" s="34"/>
      <c r="I130" s="128"/>
      <c r="J130" s="34"/>
      <c r="K130" s="34"/>
      <c r="L130" s="35"/>
      <c r="M130" s="227"/>
      <c r="N130" s="228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4" t="s">
        <v>202</v>
      </c>
      <c r="AU130" s="14" t="s">
        <v>85</v>
      </c>
    </row>
    <row r="131" spans="1:65" s="2" customFormat="1" ht="16.5" customHeight="1">
      <c r="A131" s="32"/>
      <c r="B131" s="33"/>
      <c r="C131" s="213" t="s">
        <v>216</v>
      </c>
      <c r="D131" s="213" t="s">
        <v>195</v>
      </c>
      <c r="E131" s="214" t="s">
        <v>217</v>
      </c>
      <c r="F131" s="215" t="s">
        <v>218</v>
      </c>
      <c r="G131" s="216" t="s">
        <v>198</v>
      </c>
      <c r="H131" s="217">
        <v>0.25</v>
      </c>
      <c r="I131" s="218"/>
      <c r="J131" s="219">
        <f>ROUND(I131*H131,2)</f>
        <v>0</v>
      </c>
      <c r="K131" s="215" t="s">
        <v>199</v>
      </c>
      <c r="L131" s="35"/>
      <c r="M131" s="220" t="s">
        <v>1</v>
      </c>
      <c r="N131" s="221" t="s">
        <v>40</v>
      </c>
      <c r="O131" s="69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24" t="s">
        <v>213</v>
      </c>
      <c r="AT131" s="224" t="s">
        <v>195</v>
      </c>
      <c r="AU131" s="224" t="s">
        <v>85</v>
      </c>
      <c r="AY131" s="14" t="s">
        <v>192</v>
      </c>
      <c r="BE131" s="116">
        <f>IF(N131="základní",J131,0)</f>
        <v>0</v>
      </c>
      <c r="BF131" s="116">
        <f>IF(N131="snížená",J131,0)</f>
        <v>0</v>
      </c>
      <c r="BG131" s="116">
        <f>IF(N131="zákl. přenesená",J131,0)</f>
        <v>0</v>
      </c>
      <c r="BH131" s="116">
        <f>IF(N131="sníž. přenesená",J131,0)</f>
        <v>0</v>
      </c>
      <c r="BI131" s="116">
        <f>IF(N131="nulová",J131,0)</f>
        <v>0</v>
      </c>
      <c r="BJ131" s="14" t="s">
        <v>83</v>
      </c>
      <c r="BK131" s="116">
        <f>ROUND(I131*H131,2)</f>
        <v>0</v>
      </c>
      <c r="BL131" s="14" t="s">
        <v>213</v>
      </c>
      <c r="BM131" s="224" t="s">
        <v>219</v>
      </c>
    </row>
    <row r="132" spans="1:65" s="2" customFormat="1" ht="19.5">
      <c r="A132" s="32"/>
      <c r="B132" s="33"/>
      <c r="C132" s="34"/>
      <c r="D132" s="225" t="s">
        <v>202</v>
      </c>
      <c r="E132" s="34"/>
      <c r="F132" s="226" t="s">
        <v>220</v>
      </c>
      <c r="G132" s="34"/>
      <c r="H132" s="34"/>
      <c r="I132" s="128"/>
      <c r="J132" s="34"/>
      <c r="K132" s="34"/>
      <c r="L132" s="35"/>
      <c r="M132" s="227"/>
      <c r="N132" s="228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4" t="s">
        <v>202</v>
      </c>
      <c r="AU132" s="14" t="s">
        <v>85</v>
      </c>
    </row>
    <row r="133" spans="1:65" s="2" customFormat="1" ht="16.5" customHeight="1">
      <c r="A133" s="32"/>
      <c r="B133" s="33"/>
      <c r="C133" s="213" t="s">
        <v>7</v>
      </c>
      <c r="D133" s="213" t="s">
        <v>195</v>
      </c>
      <c r="E133" s="214" t="s">
        <v>221</v>
      </c>
      <c r="F133" s="215" t="s">
        <v>222</v>
      </c>
      <c r="G133" s="216" t="s">
        <v>198</v>
      </c>
      <c r="H133" s="217">
        <v>0.5</v>
      </c>
      <c r="I133" s="218"/>
      <c r="J133" s="219">
        <f>ROUND(I133*H133,2)</f>
        <v>0</v>
      </c>
      <c r="K133" s="215" t="s">
        <v>199</v>
      </c>
      <c r="L133" s="35"/>
      <c r="M133" s="220" t="s">
        <v>1</v>
      </c>
      <c r="N133" s="221" t="s">
        <v>40</v>
      </c>
      <c r="O133" s="69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4" t="s">
        <v>223</v>
      </c>
      <c r="AT133" s="224" t="s">
        <v>195</v>
      </c>
      <c r="AU133" s="224" t="s">
        <v>85</v>
      </c>
      <c r="AY133" s="14" t="s">
        <v>192</v>
      </c>
      <c r="BE133" s="116">
        <f>IF(N133="základní",J133,0)</f>
        <v>0</v>
      </c>
      <c r="BF133" s="116">
        <f>IF(N133="snížená",J133,0)</f>
        <v>0</v>
      </c>
      <c r="BG133" s="116">
        <f>IF(N133="zákl. přenesená",J133,0)</f>
        <v>0</v>
      </c>
      <c r="BH133" s="116">
        <f>IF(N133="sníž. přenesená",J133,0)</f>
        <v>0</v>
      </c>
      <c r="BI133" s="116">
        <f>IF(N133="nulová",J133,0)</f>
        <v>0</v>
      </c>
      <c r="BJ133" s="14" t="s">
        <v>83</v>
      </c>
      <c r="BK133" s="116">
        <f>ROUND(I133*H133,2)</f>
        <v>0</v>
      </c>
      <c r="BL133" s="14" t="s">
        <v>223</v>
      </c>
      <c r="BM133" s="224" t="s">
        <v>224</v>
      </c>
    </row>
    <row r="134" spans="1:65" s="2" customFormat="1" ht="11.25">
      <c r="A134" s="32"/>
      <c r="B134" s="33"/>
      <c r="C134" s="34"/>
      <c r="D134" s="225" t="s">
        <v>202</v>
      </c>
      <c r="E134" s="34"/>
      <c r="F134" s="226" t="s">
        <v>222</v>
      </c>
      <c r="G134" s="34"/>
      <c r="H134" s="34"/>
      <c r="I134" s="128"/>
      <c r="J134" s="34"/>
      <c r="K134" s="34"/>
      <c r="L134" s="35"/>
      <c r="M134" s="227"/>
      <c r="N134" s="228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4" t="s">
        <v>202</v>
      </c>
      <c r="AU134" s="14" t="s">
        <v>85</v>
      </c>
    </row>
    <row r="135" spans="1:65" s="2" customFormat="1" ht="29.25">
      <c r="A135" s="32"/>
      <c r="B135" s="33"/>
      <c r="C135" s="34"/>
      <c r="D135" s="225" t="s">
        <v>225</v>
      </c>
      <c r="E135" s="34"/>
      <c r="F135" s="229" t="s">
        <v>226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225</v>
      </c>
      <c r="AU135" s="14" t="s">
        <v>85</v>
      </c>
    </row>
    <row r="136" spans="1:65" s="2" customFormat="1" ht="21.75" customHeight="1">
      <c r="A136" s="32"/>
      <c r="B136" s="33"/>
      <c r="C136" s="213" t="s">
        <v>227</v>
      </c>
      <c r="D136" s="213" t="s">
        <v>195</v>
      </c>
      <c r="E136" s="214" t="s">
        <v>228</v>
      </c>
      <c r="F136" s="215" t="s">
        <v>229</v>
      </c>
      <c r="G136" s="216" t="s">
        <v>198</v>
      </c>
      <c r="H136" s="217">
        <v>6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200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200</v>
      </c>
      <c r="BM136" s="224" t="s">
        <v>230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231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16.5" customHeight="1">
      <c r="A138" s="32"/>
      <c r="B138" s="33"/>
      <c r="C138" s="213" t="s">
        <v>232</v>
      </c>
      <c r="D138" s="213" t="s">
        <v>195</v>
      </c>
      <c r="E138" s="214" t="s">
        <v>233</v>
      </c>
      <c r="F138" s="215" t="s">
        <v>234</v>
      </c>
      <c r="G138" s="216" t="s">
        <v>198</v>
      </c>
      <c r="H138" s="217">
        <v>8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235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236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200</v>
      </c>
      <c r="D140" s="213" t="s">
        <v>195</v>
      </c>
      <c r="E140" s="214" t="s">
        <v>237</v>
      </c>
      <c r="F140" s="215" t="s">
        <v>238</v>
      </c>
      <c r="G140" s="216" t="s">
        <v>198</v>
      </c>
      <c r="H140" s="217">
        <v>4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239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240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241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244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246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249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251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254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12" customFormat="1" ht="25.9" customHeight="1">
      <c r="B149" s="197"/>
      <c r="C149" s="198"/>
      <c r="D149" s="199" t="s">
        <v>74</v>
      </c>
      <c r="E149" s="200" t="s">
        <v>257</v>
      </c>
      <c r="F149" s="200" t="s">
        <v>258</v>
      </c>
      <c r="G149" s="198"/>
      <c r="H149" s="198"/>
      <c r="I149" s="201"/>
      <c r="J149" s="202">
        <f>BK149</f>
        <v>0</v>
      </c>
      <c r="K149" s="198"/>
      <c r="L149" s="203"/>
      <c r="M149" s="204"/>
      <c r="N149" s="205"/>
      <c r="O149" s="205"/>
      <c r="P149" s="206">
        <f>P150</f>
        <v>0</v>
      </c>
      <c r="Q149" s="205"/>
      <c r="R149" s="206">
        <f>R150</f>
        <v>0</v>
      </c>
      <c r="S149" s="205"/>
      <c r="T149" s="207">
        <f>T150</f>
        <v>0</v>
      </c>
      <c r="AR149" s="208" t="s">
        <v>194</v>
      </c>
      <c r="AT149" s="209" t="s">
        <v>74</v>
      </c>
      <c r="AU149" s="209" t="s">
        <v>75</v>
      </c>
      <c r="AY149" s="208" t="s">
        <v>192</v>
      </c>
      <c r="BK149" s="210">
        <f>BK150</f>
        <v>0</v>
      </c>
    </row>
    <row r="150" spans="1:65" s="12" customFormat="1" ht="22.9" customHeight="1">
      <c r="B150" s="197"/>
      <c r="C150" s="198"/>
      <c r="D150" s="199" t="s">
        <v>74</v>
      </c>
      <c r="E150" s="211" t="s">
        <v>259</v>
      </c>
      <c r="F150" s="211" t="s">
        <v>260</v>
      </c>
      <c r="G150" s="198"/>
      <c r="H150" s="198"/>
      <c r="I150" s="201"/>
      <c r="J150" s="212">
        <f>BK150</f>
        <v>0</v>
      </c>
      <c r="K150" s="198"/>
      <c r="L150" s="203"/>
      <c r="M150" s="204"/>
      <c r="N150" s="205"/>
      <c r="O150" s="205"/>
      <c r="P150" s="206">
        <f>SUM(P151:P152)</f>
        <v>0</v>
      </c>
      <c r="Q150" s="205"/>
      <c r="R150" s="206">
        <f>SUM(R151:R152)</f>
        <v>0</v>
      </c>
      <c r="S150" s="205"/>
      <c r="T150" s="207">
        <f>SUM(T151:T152)</f>
        <v>0</v>
      </c>
      <c r="AR150" s="208" t="s">
        <v>194</v>
      </c>
      <c r="AT150" s="209" t="s">
        <v>74</v>
      </c>
      <c r="AU150" s="209" t="s">
        <v>83</v>
      </c>
      <c r="AY150" s="208" t="s">
        <v>192</v>
      </c>
      <c r="BK150" s="210">
        <f>SUM(BK151:BK152)</f>
        <v>0</v>
      </c>
    </row>
    <row r="151" spans="1:65" s="2" customFormat="1" ht="16.5" customHeight="1">
      <c r="A151" s="32"/>
      <c r="B151" s="33"/>
      <c r="C151" s="213" t="s">
        <v>261</v>
      </c>
      <c r="D151" s="213" t="s">
        <v>195</v>
      </c>
      <c r="E151" s="214" t="s">
        <v>262</v>
      </c>
      <c r="F151" s="215" t="s">
        <v>263</v>
      </c>
      <c r="G151" s="216" t="s">
        <v>264</v>
      </c>
      <c r="H151" s="217">
        <v>1</v>
      </c>
      <c r="I151" s="218"/>
      <c r="J151" s="219">
        <f>ROUND(I151*H151,2)</f>
        <v>0</v>
      </c>
      <c r="K151" s="215" t="s">
        <v>199</v>
      </c>
      <c r="L151" s="35"/>
      <c r="M151" s="220" t="s">
        <v>1</v>
      </c>
      <c r="N151" s="221" t="s">
        <v>40</v>
      </c>
      <c r="O151" s="69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24" t="s">
        <v>223</v>
      </c>
      <c r="AT151" s="224" t="s">
        <v>195</v>
      </c>
      <c r="AU151" s="224" t="s">
        <v>85</v>
      </c>
      <c r="AY151" s="14" t="s">
        <v>192</v>
      </c>
      <c r="BE151" s="116">
        <f>IF(N151="základní",J151,0)</f>
        <v>0</v>
      </c>
      <c r="BF151" s="116">
        <f>IF(N151="snížená",J151,0)</f>
        <v>0</v>
      </c>
      <c r="BG151" s="116">
        <f>IF(N151="zákl. přenesená",J151,0)</f>
        <v>0</v>
      </c>
      <c r="BH151" s="116">
        <f>IF(N151="sníž. přenesená",J151,0)</f>
        <v>0</v>
      </c>
      <c r="BI151" s="116">
        <f>IF(N151="nulová",J151,0)</f>
        <v>0</v>
      </c>
      <c r="BJ151" s="14" t="s">
        <v>83</v>
      </c>
      <c r="BK151" s="116">
        <f>ROUND(I151*H151,2)</f>
        <v>0</v>
      </c>
      <c r="BL151" s="14" t="s">
        <v>223</v>
      </c>
      <c r="BM151" s="224" t="s">
        <v>265</v>
      </c>
    </row>
    <row r="152" spans="1:65" s="2" customFormat="1" ht="11.25">
      <c r="A152" s="32"/>
      <c r="B152" s="33"/>
      <c r="C152" s="34"/>
      <c r="D152" s="225" t="s">
        <v>202</v>
      </c>
      <c r="E152" s="34"/>
      <c r="F152" s="226" t="s">
        <v>263</v>
      </c>
      <c r="G152" s="34"/>
      <c r="H152" s="34"/>
      <c r="I152" s="128"/>
      <c r="J152" s="34"/>
      <c r="K152" s="34"/>
      <c r="L152" s="35"/>
      <c r="M152" s="230"/>
      <c r="N152" s="231"/>
      <c r="O152" s="232"/>
      <c r="P152" s="232"/>
      <c r="Q152" s="232"/>
      <c r="R152" s="232"/>
      <c r="S152" s="232"/>
      <c r="T152" s="233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4" t="s">
        <v>202</v>
      </c>
      <c r="AU152" s="14" t="s">
        <v>85</v>
      </c>
    </row>
    <row r="153" spans="1:65" s="2" customFormat="1" ht="6.95" customHeight="1">
      <c r="A153" s="32"/>
      <c r="B153" s="52"/>
      <c r="C153" s="53"/>
      <c r="D153" s="53"/>
      <c r="E153" s="53"/>
      <c r="F153" s="53"/>
      <c r="G153" s="53"/>
      <c r="H153" s="53"/>
      <c r="I153" s="164"/>
      <c r="J153" s="53"/>
      <c r="K153" s="53"/>
      <c r="L153" s="35"/>
      <c r="M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</sheetData>
  <sheetProtection algorithmName="SHA-512" hashValue="tyOqzlopcZ7/aX8EnppltUBufg/NgpvKBfhNmFyOgnYO6QCg4nx+oM0+0LtAPGBA5Z2Z3YWh5gvyhHjY306jrg==" saltValue="SKtdTCB6klGN0EtoOYrk/25WnkCKB9YnlRIrNBKZs7TnCPz7nKXRKXZa/KdlYScq/thom6Uc4W8Ouj41cErCKA==" spinCount="100000" sheet="1" objects="1" scenarios="1" formatColumns="0" formatRows="0" autoFilter="0"/>
  <autoFilter ref="C119:K15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133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580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ROUND((SUM(BE120:BE148)),  2)</f>
        <v>0</v>
      </c>
      <c r="G33" s="32"/>
      <c r="H33" s="32"/>
      <c r="I33" s="143">
        <v>0.21</v>
      </c>
      <c r="J33" s="142">
        <f>ROUND(((SUM(BE120:BE148))*I33),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ROUND((SUM(BF120:BF148)),  2)</f>
        <v>0</v>
      </c>
      <c r="G34" s="32"/>
      <c r="H34" s="32"/>
      <c r="I34" s="143">
        <v>0.15</v>
      </c>
      <c r="J34" s="142">
        <f>ROUND(((SUM(BF120:BF148))*I34),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ROUND((SUM(BG120:BG148)),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ROUND((SUM(BH120:BH148)),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ROUND((SUM(BI120:BI148)),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Filiálka - KSB KRTK 100-250/74UG-S-400V/7,5kW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581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582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J145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J146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Filiálka - KSB KRTK 100-250/74UG-S-400V/7,5kW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P121+P145</f>
        <v>0</v>
      </c>
      <c r="Q120" s="77"/>
      <c r="R120" s="194">
        <f>R121+R145</f>
        <v>0</v>
      </c>
      <c r="S120" s="77"/>
      <c r="T120" s="195">
        <f>T121+T145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BK121+BK145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583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131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SUM(P123:P144)</f>
        <v>0</v>
      </c>
      <c r="Q122" s="205"/>
      <c r="R122" s="206">
        <f>SUM(R123:R144)</f>
        <v>0</v>
      </c>
      <c r="S122" s="205"/>
      <c r="T122" s="207">
        <f>SUM(T123:T144)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SUM(BK123:BK144)</f>
        <v>0</v>
      </c>
    </row>
    <row r="123" spans="1:65" s="2" customFormat="1" ht="16.5" customHeight="1">
      <c r="A123" s="32"/>
      <c r="B123" s="33"/>
      <c r="C123" s="213" t="s">
        <v>425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584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83</v>
      </c>
      <c r="D126" s="213" t="s">
        <v>195</v>
      </c>
      <c r="E126" s="214" t="s">
        <v>196</v>
      </c>
      <c r="F126" s="215" t="s">
        <v>197</v>
      </c>
      <c r="G126" s="216" t="s">
        <v>198</v>
      </c>
      <c r="H126" s="217">
        <v>1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200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200</v>
      </c>
      <c r="BM126" s="224" t="s">
        <v>585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203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85</v>
      </c>
      <c r="D128" s="213" t="s">
        <v>195</v>
      </c>
      <c r="E128" s="214" t="s">
        <v>205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586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274</v>
      </c>
      <c r="D130" s="213" t="s">
        <v>195</v>
      </c>
      <c r="E130" s="214" t="s">
        <v>208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587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261</v>
      </c>
      <c r="D132" s="213" t="s">
        <v>195</v>
      </c>
      <c r="E132" s="214" t="s">
        <v>211</v>
      </c>
      <c r="F132" s="215" t="s">
        <v>212</v>
      </c>
      <c r="G132" s="216" t="s">
        <v>198</v>
      </c>
      <c r="H132" s="217">
        <v>0.25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213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213</v>
      </c>
      <c r="BM132" s="224" t="s">
        <v>588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215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21.75" customHeight="1">
      <c r="A134" s="32"/>
      <c r="B134" s="33"/>
      <c r="C134" s="213" t="s">
        <v>204</v>
      </c>
      <c r="D134" s="213" t="s">
        <v>195</v>
      </c>
      <c r="E134" s="214" t="s">
        <v>228</v>
      </c>
      <c r="F134" s="215" t="s">
        <v>229</v>
      </c>
      <c r="G134" s="216" t="s">
        <v>198</v>
      </c>
      <c r="H134" s="217">
        <v>1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200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200</v>
      </c>
      <c r="BM134" s="224" t="s">
        <v>589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231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16.5" customHeight="1">
      <c r="A136" s="32"/>
      <c r="B136" s="33"/>
      <c r="C136" s="213" t="s">
        <v>207</v>
      </c>
      <c r="D136" s="213" t="s">
        <v>195</v>
      </c>
      <c r="E136" s="214" t="s">
        <v>233</v>
      </c>
      <c r="F136" s="215" t="s">
        <v>234</v>
      </c>
      <c r="G136" s="216" t="s">
        <v>198</v>
      </c>
      <c r="H136" s="217">
        <v>2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200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200</v>
      </c>
      <c r="BM136" s="224" t="s">
        <v>590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236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16.5" customHeight="1">
      <c r="A138" s="32"/>
      <c r="B138" s="33"/>
      <c r="C138" s="213" t="s">
        <v>232</v>
      </c>
      <c r="D138" s="213" t="s">
        <v>195</v>
      </c>
      <c r="E138" s="214" t="s">
        <v>242</v>
      </c>
      <c r="F138" s="215" t="s">
        <v>243</v>
      </c>
      <c r="G138" s="216" t="s">
        <v>198</v>
      </c>
      <c r="H138" s="217">
        <v>1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591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245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241</v>
      </c>
      <c r="D140" s="213" t="s">
        <v>195</v>
      </c>
      <c r="E140" s="214" t="s">
        <v>247</v>
      </c>
      <c r="F140" s="215" t="s">
        <v>248</v>
      </c>
      <c r="G140" s="216" t="s">
        <v>198</v>
      </c>
      <c r="H140" s="217">
        <v>1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592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250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276</v>
      </c>
      <c r="D142" s="213" t="s">
        <v>195</v>
      </c>
      <c r="E142" s="214" t="s">
        <v>252</v>
      </c>
      <c r="F142" s="215" t="s">
        <v>253</v>
      </c>
      <c r="G142" s="216" t="s">
        <v>198</v>
      </c>
      <c r="H142" s="217">
        <v>1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213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213</v>
      </c>
      <c r="BM142" s="224" t="s">
        <v>593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255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29.25">
      <c r="A144" s="32"/>
      <c r="B144" s="33"/>
      <c r="C144" s="34"/>
      <c r="D144" s="225" t="s">
        <v>225</v>
      </c>
      <c r="E144" s="34"/>
      <c r="F144" s="229" t="s">
        <v>256</v>
      </c>
      <c r="G144" s="34"/>
      <c r="H144" s="34"/>
      <c r="I144" s="128"/>
      <c r="J144" s="34"/>
      <c r="K144" s="34"/>
      <c r="L144" s="35"/>
      <c r="M144" s="227"/>
      <c r="N144" s="228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4" t="s">
        <v>225</v>
      </c>
      <c r="AU144" s="14" t="s">
        <v>85</v>
      </c>
    </row>
    <row r="145" spans="1:65" s="12" customFormat="1" ht="25.9" customHeight="1">
      <c r="B145" s="197"/>
      <c r="C145" s="198"/>
      <c r="D145" s="199" t="s">
        <v>74</v>
      </c>
      <c r="E145" s="200" t="s">
        <v>257</v>
      </c>
      <c r="F145" s="200" t="s">
        <v>258</v>
      </c>
      <c r="G145" s="198"/>
      <c r="H145" s="198"/>
      <c r="I145" s="201"/>
      <c r="J145" s="202">
        <f>BK145</f>
        <v>0</v>
      </c>
      <c r="K145" s="198"/>
      <c r="L145" s="203"/>
      <c r="M145" s="204"/>
      <c r="N145" s="205"/>
      <c r="O145" s="205"/>
      <c r="P145" s="206">
        <f>P146</f>
        <v>0</v>
      </c>
      <c r="Q145" s="205"/>
      <c r="R145" s="206">
        <f>R146</f>
        <v>0</v>
      </c>
      <c r="S145" s="205"/>
      <c r="T145" s="207">
        <f>T146</f>
        <v>0</v>
      </c>
      <c r="AR145" s="208" t="s">
        <v>194</v>
      </c>
      <c r="AT145" s="209" t="s">
        <v>74</v>
      </c>
      <c r="AU145" s="209" t="s">
        <v>75</v>
      </c>
      <c r="AY145" s="208" t="s">
        <v>192</v>
      </c>
      <c r="BK145" s="210">
        <f>BK146</f>
        <v>0</v>
      </c>
    </row>
    <row r="146" spans="1:65" s="12" customFormat="1" ht="22.9" customHeight="1">
      <c r="B146" s="197"/>
      <c r="C146" s="198"/>
      <c r="D146" s="199" t="s">
        <v>74</v>
      </c>
      <c r="E146" s="211" t="s">
        <v>259</v>
      </c>
      <c r="F146" s="211" t="s">
        <v>260</v>
      </c>
      <c r="G146" s="198"/>
      <c r="H146" s="198"/>
      <c r="I146" s="201"/>
      <c r="J146" s="212">
        <f>BK146</f>
        <v>0</v>
      </c>
      <c r="K146" s="198"/>
      <c r="L146" s="203"/>
      <c r="M146" s="204"/>
      <c r="N146" s="205"/>
      <c r="O146" s="205"/>
      <c r="P146" s="206">
        <f>SUM(P147:P148)</f>
        <v>0</v>
      </c>
      <c r="Q146" s="205"/>
      <c r="R146" s="206">
        <f>SUM(R147:R148)</f>
        <v>0</v>
      </c>
      <c r="S146" s="205"/>
      <c r="T146" s="207">
        <f>SUM(T147:T148)</f>
        <v>0</v>
      </c>
      <c r="AR146" s="208" t="s">
        <v>194</v>
      </c>
      <c r="AT146" s="209" t="s">
        <v>74</v>
      </c>
      <c r="AU146" s="209" t="s">
        <v>83</v>
      </c>
      <c r="AY146" s="208" t="s">
        <v>192</v>
      </c>
      <c r="BK146" s="210">
        <f>SUM(BK147:BK148)</f>
        <v>0</v>
      </c>
    </row>
    <row r="147" spans="1:65" s="2" customFormat="1" ht="16.5" customHeight="1">
      <c r="A147" s="32"/>
      <c r="B147" s="33"/>
      <c r="C147" s="213" t="s">
        <v>227</v>
      </c>
      <c r="D147" s="213" t="s">
        <v>195</v>
      </c>
      <c r="E147" s="214" t="s">
        <v>262</v>
      </c>
      <c r="F147" s="215" t="s">
        <v>263</v>
      </c>
      <c r="G147" s="216" t="s">
        <v>264</v>
      </c>
      <c r="H147" s="217">
        <v>1</v>
      </c>
      <c r="I147" s="218"/>
      <c r="J147" s="219">
        <f>ROUND(I147*H147,2)</f>
        <v>0</v>
      </c>
      <c r="K147" s="215" t="s">
        <v>199</v>
      </c>
      <c r="L147" s="35"/>
      <c r="M147" s="220" t="s">
        <v>1</v>
      </c>
      <c r="N147" s="221" t="s">
        <v>40</v>
      </c>
      <c r="O147" s="69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24" t="s">
        <v>223</v>
      </c>
      <c r="AT147" s="224" t="s">
        <v>195</v>
      </c>
      <c r="AU147" s="224" t="s">
        <v>85</v>
      </c>
      <c r="AY147" s="14" t="s">
        <v>192</v>
      </c>
      <c r="BE147" s="116">
        <f>IF(N147="základní",J147,0)</f>
        <v>0</v>
      </c>
      <c r="BF147" s="116">
        <f>IF(N147="snížená",J147,0)</f>
        <v>0</v>
      </c>
      <c r="BG147" s="116">
        <f>IF(N147="zákl. přenesená",J147,0)</f>
        <v>0</v>
      </c>
      <c r="BH147" s="116">
        <f>IF(N147="sníž. přenesená",J147,0)</f>
        <v>0</v>
      </c>
      <c r="BI147" s="116">
        <f>IF(N147="nulová",J147,0)</f>
        <v>0</v>
      </c>
      <c r="BJ147" s="14" t="s">
        <v>83</v>
      </c>
      <c r="BK147" s="116">
        <f>ROUND(I147*H147,2)</f>
        <v>0</v>
      </c>
      <c r="BL147" s="14" t="s">
        <v>223</v>
      </c>
      <c r="BM147" s="224" t="s">
        <v>594</v>
      </c>
    </row>
    <row r="148" spans="1:65" s="2" customFormat="1" ht="11.25">
      <c r="A148" s="32"/>
      <c r="B148" s="33"/>
      <c r="C148" s="34"/>
      <c r="D148" s="225" t="s">
        <v>202</v>
      </c>
      <c r="E148" s="34"/>
      <c r="F148" s="226" t="s">
        <v>263</v>
      </c>
      <c r="G148" s="34"/>
      <c r="H148" s="34"/>
      <c r="I148" s="128"/>
      <c r="J148" s="34"/>
      <c r="K148" s="34"/>
      <c r="L148" s="35"/>
      <c r="M148" s="230"/>
      <c r="N148" s="231"/>
      <c r="O148" s="232"/>
      <c r="P148" s="232"/>
      <c r="Q148" s="232"/>
      <c r="R148" s="232"/>
      <c r="S148" s="232"/>
      <c r="T148" s="233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202</v>
      </c>
      <c r="AU148" s="14" t="s">
        <v>85</v>
      </c>
    </row>
    <row r="149" spans="1:65" s="2" customFormat="1" ht="6.95" customHeight="1">
      <c r="A149" s="32"/>
      <c r="B149" s="52"/>
      <c r="C149" s="53"/>
      <c r="D149" s="53"/>
      <c r="E149" s="53"/>
      <c r="F149" s="53"/>
      <c r="G149" s="53"/>
      <c r="H149" s="53"/>
      <c r="I149" s="164"/>
      <c r="J149" s="53"/>
      <c r="K149" s="53"/>
      <c r="L149" s="35"/>
      <c r="M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</row>
  </sheetData>
  <sheetProtection algorithmName="SHA-512" hashValue="FKpVpzMSreJVxUiZ/3/jv3KkqYQMql8RlHroUpicYBVVV/+II/meSMf4WGVEWqpmwPABY7RT6YEPZicLb6GPoQ==" saltValue="kAtRhH9ok6b8Qwkk0o/fQjyOKU5ULzN+YKrxkX8zepxboTIjBL4S/lJfZ7yoLQUO8B3z96/ayJUDSqFcJYbW5A==" spinCount="100000" sheet="1" objects="1" scenarios="1" formatColumns="0" formatRows="0" autoFilter="0"/>
  <autoFilter ref="C119:K14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136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595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ROUND((SUM(BE120:BE148)),  2)</f>
        <v>0</v>
      </c>
      <c r="G33" s="32"/>
      <c r="H33" s="32"/>
      <c r="I33" s="143">
        <v>0.21</v>
      </c>
      <c r="J33" s="142">
        <f>ROUND(((SUM(BE120:BE148))*I33),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ROUND((SUM(BF120:BF148)),  2)</f>
        <v>0</v>
      </c>
      <c r="G34" s="32"/>
      <c r="H34" s="32"/>
      <c r="I34" s="143">
        <v>0.15</v>
      </c>
      <c r="J34" s="142">
        <f>ROUND(((SUM(BF120:BF148))*I34),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ROUND((SUM(BG120:BG148)),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ROUND((SUM(BH120:BH148)),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ROUND((SUM(BI120:BI148)),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Lověšice - AMAREX N F65-170/032 UL1G-136 3,1kW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596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597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J145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J146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Lověšice - AMAREX N F65-170/032 UL1G-136 3,1kW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P121+P145</f>
        <v>0</v>
      </c>
      <c r="Q120" s="77"/>
      <c r="R120" s="194">
        <f>R121+R145</f>
        <v>0</v>
      </c>
      <c r="S120" s="77"/>
      <c r="T120" s="195">
        <f>T121+T145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BK121+BK145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598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134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SUM(P123:P144)</f>
        <v>0</v>
      </c>
      <c r="Q122" s="205"/>
      <c r="R122" s="206">
        <f>SUM(R123:R144)</f>
        <v>0</v>
      </c>
      <c r="S122" s="205"/>
      <c r="T122" s="207">
        <f>SUM(T123:T144)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SUM(BK123:BK144)</f>
        <v>0</v>
      </c>
    </row>
    <row r="123" spans="1:65" s="2" customFormat="1" ht="16.5" customHeight="1">
      <c r="A123" s="32"/>
      <c r="B123" s="33"/>
      <c r="C123" s="213" t="s">
        <v>425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599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83</v>
      </c>
      <c r="D126" s="213" t="s">
        <v>195</v>
      </c>
      <c r="E126" s="214" t="s">
        <v>196</v>
      </c>
      <c r="F126" s="215" t="s">
        <v>197</v>
      </c>
      <c r="G126" s="216" t="s">
        <v>198</v>
      </c>
      <c r="H126" s="217">
        <v>1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200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200</v>
      </c>
      <c r="BM126" s="224" t="s">
        <v>600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203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85</v>
      </c>
      <c r="D128" s="213" t="s">
        <v>195</v>
      </c>
      <c r="E128" s="214" t="s">
        <v>205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601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274</v>
      </c>
      <c r="D130" s="213" t="s">
        <v>195</v>
      </c>
      <c r="E130" s="214" t="s">
        <v>208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602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261</v>
      </c>
      <c r="D132" s="213" t="s">
        <v>195</v>
      </c>
      <c r="E132" s="214" t="s">
        <v>211</v>
      </c>
      <c r="F132" s="215" t="s">
        <v>212</v>
      </c>
      <c r="G132" s="216" t="s">
        <v>198</v>
      </c>
      <c r="H132" s="217">
        <v>0.25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213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213</v>
      </c>
      <c r="BM132" s="224" t="s">
        <v>603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215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21.75" customHeight="1">
      <c r="A134" s="32"/>
      <c r="B134" s="33"/>
      <c r="C134" s="213" t="s">
        <v>204</v>
      </c>
      <c r="D134" s="213" t="s">
        <v>195</v>
      </c>
      <c r="E134" s="214" t="s">
        <v>228</v>
      </c>
      <c r="F134" s="215" t="s">
        <v>229</v>
      </c>
      <c r="G134" s="216" t="s">
        <v>198</v>
      </c>
      <c r="H134" s="217">
        <v>1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200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200</v>
      </c>
      <c r="BM134" s="224" t="s">
        <v>604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231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16.5" customHeight="1">
      <c r="A136" s="32"/>
      <c r="B136" s="33"/>
      <c r="C136" s="213" t="s">
        <v>207</v>
      </c>
      <c r="D136" s="213" t="s">
        <v>195</v>
      </c>
      <c r="E136" s="214" t="s">
        <v>233</v>
      </c>
      <c r="F136" s="215" t="s">
        <v>234</v>
      </c>
      <c r="G136" s="216" t="s">
        <v>198</v>
      </c>
      <c r="H136" s="217">
        <v>2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200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200</v>
      </c>
      <c r="BM136" s="224" t="s">
        <v>605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236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16.5" customHeight="1">
      <c r="A138" s="32"/>
      <c r="B138" s="33"/>
      <c r="C138" s="213" t="s">
        <v>232</v>
      </c>
      <c r="D138" s="213" t="s">
        <v>195</v>
      </c>
      <c r="E138" s="214" t="s">
        <v>242</v>
      </c>
      <c r="F138" s="215" t="s">
        <v>243</v>
      </c>
      <c r="G138" s="216" t="s">
        <v>198</v>
      </c>
      <c r="H138" s="217">
        <v>1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606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245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241</v>
      </c>
      <c r="D140" s="213" t="s">
        <v>195</v>
      </c>
      <c r="E140" s="214" t="s">
        <v>247</v>
      </c>
      <c r="F140" s="215" t="s">
        <v>248</v>
      </c>
      <c r="G140" s="216" t="s">
        <v>198</v>
      </c>
      <c r="H140" s="217">
        <v>1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607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250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276</v>
      </c>
      <c r="D142" s="213" t="s">
        <v>195</v>
      </c>
      <c r="E142" s="214" t="s">
        <v>252</v>
      </c>
      <c r="F142" s="215" t="s">
        <v>253</v>
      </c>
      <c r="G142" s="216" t="s">
        <v>198</v>
      </c>
      <c r="H142" s="217">
        <v>1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213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213</v>
      </c>
      <c r="BM142" s="224" t="s">
        <v>608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255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29.25">
      <c r="A144" s="32"/>
      <c r="B144" s="33"/>
      <c r="C144" s="34"/>
      <c r="D144" s="225" t="s">
        <v>225</v>
      </c>
      <c r="E144" s="34"/>
      <c r="F144" s="229" t="s">
        <v>256</v>
      </c>
      <c r="G144" s="34"/>
      <c r="H144" s="34"/>
      <c r="I144" s="128"/>
      <c r="J144" s="34"/>
      <c r="K144" s="34"/>
      <c r="L144" s="35"/>
      <c r="M144" s="227"/>
      <c r="N144" s="228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4" t="s">
        <v>225</v>
      </c>
      <c r="AU144" s="14" t="s">
        <v>85</v>
      </c>
    </row>
    <row r="145" spans="1:65" s="12" customFormat="1" ht="25.9" customHeight="1">
      <c r="B145" s="197"/>
      <c r="C145" s="198"/>
      <c r="D145" s="199" t="s">
        <v>74</v>
      </c>
      <c r="E145" s="200" t="s">
        <v>257</v>
      </c>
      <c r="F145" s="200" t="s">
        <v>258</v>
      </c>
      <c r="G145" s="198"/>
      <c r="H145" s="198"/>
      <c r="I145" s="201"/>
      <c r="J145" s="202">
        <f>BK145</f>
        <v>0</v>
      </c>
      <c r="K145" s="198"/>
      <c r="L145" s="203"/>
      <c r="M145" s="204"/>
      <c r="N145" s="205"/>
      <c r="O145" s="205"/>
      <c r="P145" s="206">
        <f>P146</f>
        <v>0</v>
      </c>
      <c r="Q145" s="205"/>
      <c r="R145" s="206">
        <f>R146</f>
        <v>0</v>
      </c>
      <c r="S145" s="205"/>
      <c r="T145" s="207">
        <f>T146</f>
        <v>0</v>
      </c>
      <c r="AR145" s="208" t="s">
        <v>194</v>
      </c>
      <c r="AT145" s="209" t="s">
        <v>74</v>
      </c>
      <c r="AU145" s="209" t="s">
        <v>75</v>
      </c>
      <c r="AY145" s="208" t="s">
        <v>192</v>
      </c>
      <c r="BK145" s="210">
        <f>BK146</f>
        <v>0</v>
      </c>
    </row>
    <row r="146" spans="1:65" s="12" customFormat="1" ht="22.9" customHeight="1">
      <c r="B146" s="197"/>
      <c r="C146" s="198"/>
      <c r="D146" s="199" t="s">
        <v>74</v>
      </c>
      <c r="E146" s="211" t="s">
        <v>259</v>
      </c>
      <c r="F146" s="211" t="s">
        <v>260</v>
      </c>
      <c r="G146" s="198"/>
      <c r="H146" s="198"/>
      <c r="I146" s="201"/>
      <c r="J146" s="212">
        <f>BK146</f>
        <v>0</v>
      </c>
      <c r="K146" s="198"/>
      <c r="L146" s="203"/>
      <c r="M146" s="204"/>
      <c r="N146" s="205"/>
      <c r="O146" s="205"/>
      <c r="P146" s="206">
        <f>SUM(P147:P148)</f>
        <v>0</v>
      </c>
      <c r="Q146" s="205"/>
      <c r="R146" s="206">
        <f>SUM(R147:R148)</f>
        <v>0</v>
      </c>
      <c r="S146" s="205"/>
      <c r="T146" s="207">
        <f>SUM(T147:T148)</f>
        <v>0</v>
      </c>
      <c r="AR146" s="208" t="s">
        <v>194</v>
      </c>
      <c r="AT146" s="209" t="s">
        <v>74</v>
      </c>
      <c r="AU146" s="209" t="s">
        <v>83</v>
      </c>
      <c r="AY146" s="208" t="s">
        <v>192</v>
      </c>
      <c r="BK146" s="210">
        <f>SUM(BK147:BK148)</f>
        <v>0</v>
      </c>
    </row>
    <row r="147" spans="1:65" s="2" customFormat="1" ht="16.5" customHeight="1">
      <c r="A147" s="32"/>
      <c r="B147" s="33"/>
      <c r="C147" s="213" t="s">
        <v>227</v>
      </c>
      <c r="D147" s="213" t="s">
        <v>195</v>
      </c>
      <c r="E147" s="214" t="s">
        <v>262</v>
      </c>
      <c r="F147" s="215" t="s">
        <v>263</v>
      </c>
      <c r="G147" s="216" t="s">
        <v>264</v>
      </c>
      <c r="H147" s="217">
        <v>1</v>
      </c>
      <c r="I147" s="218"/>
      <c r="J147" s="219">
        <f>ROUND(I147*H147,2)</f>
        <v>0</v>
      </c>
      <c r="K147" s="215" t="s">
        <v>199</v>
      </c>
      <c r="L147" s="35"/>
      <c r="M147" s="220" t="s">
        <v>1</v>
      </c>
      <c r="N147" s="221" t="s">
        <v>40</v>
      </c>
      <c r="O147" s="69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24" t="s">
        <v>223</v>
      </c>
      <c r="AT147" s="224" t="s">
        <v>195</v>
      </c>
      <c r="AU147" s="224" t="s">
        <v>85</v>
      </c>
      <c r="AY147" s="14" t="s">
        <v>192</v>
      </c>
      <c r="BE147" s="116">
        <f>IF(N147="základní",J147,0)</f>
        <v>0</v>
      </c>
      <c r="BF147" s="116">
        <f>IF(N147="snížená",J147,0)</f>
        <v>0</v>
      </c>
      <c r="BG147" s="116">
        <f>IF(N147="zákl. přenesená",J147,0)</f>
        <v>0</v>
      </c>
      <c r="BH147" s="116">
        <f>IF(N147="sníž. přenesená",J147,0)</f>
        <v>0</v>
      </c>
      <c r="BI147" s="116">
        <f>IF(N147="nulová",J147,0)</f>
        <v>0</v>
      </c>
      <c r="BJ147" s="14" t="s">
        <v>83</v>
      </c>
      <c r="BK147" s="116">
        <f>ROUND(I147*H147,2)</f>
        <v>0</v>
      </c>
      <c r="BL147" s="14" t="s">
        <v>223</v>
      </c>
      <c r="BM147" s="224" t="s">
        <v>609</v>
      </c>
    </row>
    <row r="148" spans="1:65" s="2" customFormat="1" ht="11.25">
      <c r="A148" s="32"/>
      <c r="B148" s="33"/>
      <c r="C148" s="34"/>
      <c r="D148" s="225" t="s">
        <v>202</v>
      </c>
      <c r="E148" s="34"/>
      <c r="F148" s="226" t="s">
        <v>263</v>
      </c>
      <c r="G148" s="34"/>
      <c r="H148" s="34"/>
      <c r="I148" s="128"/>
      <c r="J148" s="34"/>
      <c r="K148" s="34"/>
      <c r="L148" s="35"/>
      <c r="M148" s="230"/>
      <c r="N148" s="231"/>
      <c r="O148" s="232"/>
      <c r="P148" s="232"/>
      <c r="Q148" s="232"/>
      <c r="R148" s="232"/>
      <c r="S148" s="232"/>
      <c r="T148" s="233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202</v>
      </c>
      <c r="AU148" s="14" t="s">
        <v>85</v>
      </c>
    </row>
    <row r="149" spans="1:65" s="2" customFormat="1" ht="6.95" customHeight="1">
      <c r="A149" s="32"/>
      <c r="B149" s="52"/>
      <c r="C149" s="53"/>
      <c r="D149" s="53"/>
      <c r="E149" s="53"/>
      <c r="F149" s="53"/>
      <c r="G149" s="53"/>
      <c r="H149" s="53"/>
      <c r="I149" s="164"/>
      <c r="J149" s="53"/>
      <c r="K149" s="53"/>
      <c r="L149" s="35"/>
      <c r="M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</row>
  </sheetData>
  <sheetProtection algorithmName="SHA-512" hashValue="mOL023pErTRcCt/rBhw/7ao6aZGKMfUvsNOCehkCFi0ZGq+HF2dB3CQlSNK3s2rOxRimgY09JXsYKO15H1Y/4w==" saltValue="7rtswFFph8h8ePQqxkx3NfNPXBTP6a2sU4iOD2ysPM9zX3wPpscVV+Gqy9smfdISsQtj99z4xRKu+TlNtfXnVg==" spinCount="100000" sheet="1" objects="1" scenarios="1" formatColumns="0" formatRows="0" autoFilter="0"/>
  <autoFilter ref="C119:K14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143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1" customFormat="1" ht="12" customHeight="1">
      <c r="B8" s="17"/>
      <c r="D8" s="127" t="s">
        <v>166</v>
      </c>
      <c r="I8" s="121"/>
      <c r="L8" s="17"/>
    </row>
    <row r="9" spans="1:46" s="2" customFormat="1" ht="16.5" customHeight="1">
      <c r="A9" s="32"/>
      <c r="B9" s="35"/>
      <c r="C9" s="32"/>
      <c r="D9" s="32"/>
      <c r="E9" s="294" t="s">
        <v>610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5"/>
      <c r="C10" s="32"/>
      <c r="D10" s="127" t="s">
        <v>611</v>
      </c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5"/>
      <c r="C11" s="32"/>
      <c r="D11" s="32"/>
      <c r="E11" s="296" t="s">
        <v>612</v>
      </c>
      <c r="F11" s="297"/>
      <c r="G11" s="297"/>
      <c r="H11" s="297"/>
      <c r="I11" s="128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5"/>
      <c r="C12" s="32"/>
      <c r="D12" s="32"/>
      <c r="E12" s="32"/>
      <c r="F12" s="32"/>
      <c r="G12" s="32"/>
      <c r="H12" s="32"/>
      <c r="I12" s="128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5"/>
      <c r="C13" s="32"/>
      <c r="D13" s="127" t="s">
        <v>18</v>
      </c>
      <c r="E13" s="32"/>
      <c r="F13" s="108" t="s">
        <v>1</v>
      </c>
      <c r="G13" s="32"/>
      <c r="H13" s="32"/>
      <c r="I13" s="129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20</v>
      </c>
      <c r="E14" s="32"/>
      <c r="F14" s="108" t="s">
        <v>21</v>
      </c>
      <c r="G14" s="32"/>
      <c r="H14" s="32"/>
      <c r="I14" s="129" t="s">
        <v>22</v>
      </c>
      <c r="J14" s="130">
        <f>'Rekapitulace stavby'!AN8</f>
        <v>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5"/>
      <c r="C15" s="32"/>
      <c r="D15" s="32"/>
      <c r="E15" s="32"/>
      <c r="F15" s="32"/>
      <c r="G15" s="32"/>
      <c r="H15" s="32"/>
      <c r="I15" s="128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5"/>
      <c r="C16" s="32"/>
      <c r="D16" s="127" t="s">
        <v>23</v>
      </c>
      <c r="E16" s="32"/>
      <c r="F16" s="32"/>
      <c r="G16" s="32"/>
      <c r="H16" s="32"/>
      <c r="I16" s="129" t="s">
        <v>24</v>
      </c>
      <c r="J16" s="108" t="s">
        <v>1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5"/>
      <c r="C17" s="32"/>
      <c r="D17" s="32"/>
      <c r="E17" s="108" t="s">
        <v>21</v>
      </c>
      <c r="F17" s="32"/>
      <c r="G17" s="32"/>
      <c r="H17" s="32"/>
      <c r="I17" s="129" t="s">
        <v>25</v>
      </c>
      <c r="J17" s="108" t="s">
        <v>1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5"/>
      <c r="C18" s="32"/>
      <c r="D18" s="32"/>
      <c r="E18" s="32"/>
      <c r="F18" s="32"/>
      <c r="G18" s="32"/>
      <c r="H18" s="32"/>
      <c r="I18" s="128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5"/>
      <c r="C19" s="32"/>
      <c r="D19" s="127" t="s">
        <v>26</v>
      </c>
      <c r="E19" s="32"/>
      <c r="F19" s="32"/>
      <c r="G19" s="32"/>
      <c r="H19" s="32"/>
      <c r="I19" s="129" t="s">
        <v>24</v>
      </c>
      <c r="J19" s="27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5"/>
      <c r="C20" s="32"/>
      <c r="D20" s="32"/>
      <c r="E20" s="298" t="str">
        <f>'Rekapitulace stavby'!E14</f>
        <v>Vyplň údaj</v>
      </c>
      <c r="F20" s="299"/>
      <c r="G20" s="299"/>
      <c r="H20" s="299"/>
      <c r="I20" s="129" t="s">
        <v>25</v>
      </c>
      <c r="J20" s="27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5"/>
      <c r="C21" s="32"/>
      <c r="D21" s="32"/>
      <c r="E21" s="32"/>
      <c r="F21" s="32"/>
      <c r="G21" s="32"/>
      <c r="H21" s="32"/>
      <c r="I21" s="128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5"/>
      <c r="C22" s="32"/>
      <c r="D22" s="127" t="s">
        <v>28</v>
      </c>
      <c r="E22" s="32"/>
      <c r="F22" s="32"/>
      <c r="G22" s="32"/>
      <c r="H22" s="32"/>
      <c r="I22" s="129" t="s">
        <v>24</v>
      </c>
      <c r="J22" s="108" t="s">
        <v>1</v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5"/>
      <c r="C23" s="32"/>
      <c r="D23" s="32"/>
      <c r="E23" s="108" t="s">
        <v>21</v>
      </c>
      <c r="F23" s="32"/>
      <c r="G23" s="32"/>
      <c r="H23" s="32"/>
      <c r="I23" s="129" t="s">
        <v>25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5"/>
      <c r="C24" s="32"/>
      <c r="D24" s="32"/>
      <c r="E24" s="32"/>
      <c r="F24" s="32"/>
      <c r="G24" s="32"/>
      <c r="H24" s="32"/>
      <c r="I24" s="128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5"/>
      <c r="C25" s="32"/>
      <c r="D25" s="127" t="s">
        <v>30</v>
      </c>
      <c r="E25" s="32"/>
      <c r="F25" s="32"/>
      <c r="G25" s="32"/>
      <c r="H25" s="32"/>
      <c r="I25" s="129" t="s">
        <v>24</v>
      </c>
      <c r="J25" s="108" t="s">
        <v>1</v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5"/>
      <c r="C26" s="32"/>
      <c r="D26" s="32"/>
      <c r="E26" s="108" t="s">
        <v>21</v>
      </c>
      <c r="F26" s="32"/>
      <c r="G26" s="32"/>
      <c r="H26" s="32"/>
      <c r="I26" s="129" t="s">
        <v>25</v>
      </c>
      <c r="J26" s="108" t="s">
        <v>1</v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5"/>
      <c r="C27" s="32"/>
      <c r="D27" s="32"/>
      <c r="E27" s="32"/>
      <c r="F27" s="32"/>
      <c r="G27" s="32"/>
      <c r="H27" s="32"/>
      <c r="I27" s="128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5"/>
      <c r="C28" s="32"/>
      <c r="D28" s="127" t="s">
        <v>31</v>
      </c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31"/>
      <c r="B29" s="132"/>
      <c r="C29" s="131"/>
      <c r="D29" s="131"/>
      <c r="E29" s="300" t="s">
        <v>1</v>
      </c>
      <c r="F29" s="300"/>
      <c r="G29" s="300"/>
      <c r="H29" s="300"/>
      <c r="I29" s="133"/>
      <c r="J29" s="131"/>
      <c r="K29" s="131"/>
      <c r="L29" s="134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pans="1:31" s="2" customFormat="1" ht="6.95" customHeight="1">
      <c r="A30" s="32"/>
      <c r="B30" s="35"/>
      <c r="C30" s="32"/>
      <c r="D30" s="32"/>
      <c r="E30" s="32"/>
      <c r="F30" s="32"/>
      <c r="G30" s="32"/>
      <c r="H30" s="32"/>
      <c r="I30" s="128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7" t="s">
        <v>35</v>
      </c>
      <c r="E32" s="32"/>
      <c r="F32" s="32"/>
      <c r="G32" s="32"/>
      <c r="H32" s="32"/>
      <c r="I32" s="128"/>
      <c r="J32" s="138">
        <f>ROUND(J124,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35"/>
      <c r="E33" s="135"/>
      <c r="F33" s="135"/>
      <c r="G33" s="135"/>
      <c r="H33" s="135"/>
      <c r="I33" s="136"/>
      <c r="J33" s="135"/>
      <c r="K33" s="135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9" t="s">
        <v>37</v>
      </c>
      <c r="G34" s="32"/>
      <c r="H34" s="32"/>
      <c r="I34" s="140" t="s">
        <v>36</v>
      </c>
      <c r="J34" s="139" t="s">
        <v>38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41" t="s">
        <v>39</v>
      </c>
      <c r="E35" s="127" t="s">
        <v>40</v>
      </c>
      <c r="F35" s="142">
        <f>ROUND((SUM(BE124:BE140)),  2)</f>
        <v>0</v>
      </c>
      <c r="G35" s="32"/>
      <c r="H35" s="32"/>
      <c r="I35" s="143">
        <v>0.21</v>
      </c>
      <c r="J35" s="142">
        <f>ROUND(((SUM(BE124:BE140))*I35),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7" t="s">
        <v>41</v>
      </c>
      <c r="F36" s="142">
        <f>ROUND((SUM(BF124:BF140)),  2)</f>
        <v>0</v>
      </c>
      <c r="G36" s="32"/>
      <c r="H36" s="32"/>
      <c r="I36" s="143">
        <v>0.15</v>
      </c>
      <c r="J36" s="142">
        <f>ROUND(((SUM(BF124:BF140))*I36),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42</v>
      </c>
      <c r="F37" s="142">
        <f>ROUND((SUM(BG124:BG140)),  2)</f>
        <v>0</v>
      </c>
      <c r="G37" s="32"/>
      <c r="H37" s="32"/>
      <c r="I37" s="143">
        <v>0.21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7" t="s">
        <v>43</v>
      </c>
      <c r="F38" s="142">
        <f>ROUND((SUM(BH124:BH140)),  2)</f>
        <v>0</v>
      </c>
      <c r="G38" s="32"/>
      <c r="H38" s="32"/>
      <c r="I38" s="143">
        <v>0.15</v>
      </c>
      <c r="J38" s="142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7" t="s">
        <v>44</v>
      </c>
      <c r="F39" s="142">
        <f>ROUND((SUM(BI124:BI140)),  2)</f>
        <v>0</v>
      </c>
      <c r="G39" s="32"/>
      <c r="H39" s="32"/>
      <c r="I39" s="143">
        <v>0</v>
      </c>
      <c r="J39" s="142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44"/>
      <c r="D41" s="145" t="s">
        <v>45</v>
      </c>
      <c r="E41" s="146"/>
      <c r="F41" s="146"/>
      <c r="G41" s="147" t="s">
        <v>46</v>
      </c>
      <c r="H41" s="148" t="s">
        <v>47</v>
      </c>
      <c r="I41" s="149"/>
      <c r="J41" s="150">
        <f>SUM(J32:J39)</f>
        <v>0</v>
      </c>
      <c r="K41" s="151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128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hidden="1" customHeight="1">
      <c r="B86" s="18"/>
      <c r="C86" s="26" t="s">
        <v>166</v>
      </c>
      <c r="D86" s="19"/>
      <c r="E86" s="19"/>
      <c r="F86" s="19"/>
      <c r="G86" s="19"/>
      <c r="H86" s="19"/>
      <c r="I86" s="121"/>
      <c r="J86" s="19"/>
      <c r="K86" s="19"/>
      <c r="L86" s="17"/>
    </row>
    <row r="87" spans="1:31" s="2" customFormat="1" ht="16.5" hidden="1" customHeight="1">
      <c r="A87" s="32"/>
      <c r="B87" s="33"/>
      <c r="C87" s="34"/>
      <c r="D87" s="34"/>
      <c r="E87" s="301" t="s">
        <v>610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hidden="1" customHeight="1">
      <c r="A88" s="32"/>
      <c r="B88" s="33"/>
      <c r="C88" s="26" t="s">
        <v>611</v>
      </c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hidden="1" customHeight="1">
      <c r="A89" s="32"/>
      <c r="B89" s="33"/>
      <c r="C89" s="34"/>
      <c r="D89" s="34"/>
      <c r="E89" s="273" t="str">
        <f>E11</f>
        <v>Filiálka_v - Vyčištění mokré jímky</v>
      </c>
      <c r="F89" s="303"/>
      <c r="G89" s="303"/>
      <c r="H89" s="303"/>
      <c r="I89" s="128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hidden="1" customHeight="1">
      <c r="A91" s="32"/>
      <c r="B91" s="33"/>
      <c r="C91" s="26" t="s">
        <v>20</v>
      </c>
      <c r="D91" s="34"/>
      <c r="E91" s="34"/>
      <c r="F91" s="24" t="str">
        <f>F14</f>
        <v xml:space="preserve"> </v>
      </c>
      <c r="G91" s="34"/>
      <c r="H91" s="34"/>
      <c r="I91" s="129" t="s">
        <v>22</v>
      </c>
      <c r="J91" s="64">
        <f>IF(J14="","",J14)</f>
        <v>0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hidden="1" customHeight="1">
      <c r="A92" s="32"/>
      <c r="B92" s="33"/>
      <c r="C92" s="34"/>
      <c r="D92" s="34"/>
      <c r="E92" s="34"/>
      <c r="F92" s="34"/>
      <c r="G92" s="34"/>
      <c r="H92" s="34"/>
      <c r="I92" s="128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hidden="1" customHeight="1">
      <c r="A93" s="32"/>
      <c r="B93" s="33"/>
      <c r="C93" s="26" t="s">
        <v>23</v>
      </c>
      <c r="D93" s="34"/>
      <c r="E93" s="34"/>
      <c r="F93" s="24" t="str">
        <f>E17</f>
        <v xml:space="preserve"> </v>
      </c>
      <c r="G93" s="34"/>
      <c r="H93" s="34"/>
      <c r="I93" s="129" t="s">
        <v>28</v>
      </c>
      <c r="J93" s="29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hidden="1" customHeight="1">
      <c r="A94" s="32"/>
      <c r="B94" s="33"/>
      <c r="C94" s="26" t="s">
        <v>26</v>
      </c>
      <c r="D94" s="34"/>
      <c r="E94" s="34"/>
      <c r="F94" s="24" t="str">
        <f>IF(E20="","",E20)</f>
        <v>Vyplň údaj</v>
      </c>
      <c r="G94" s="34"/>
      <c r="H94" s="34"/>
      <c r="I94" s="129" t="s">
        <v>30</v>
      </c>
      <c r="J94" s="29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hidden="1" customHeight="1">
      <c r="A96" s="32"/>
      <c r="B96" s="33"/>
      <c r="C96" s="168" t="s">
        <v>169</v>
      </c>
      <c r="D96" s="120"/>
      <c r="E96" s="120"/>
      <c r="F96" s="120"/>
      <c r="G96" s="120"/>
      <c r="H96" s="120"/>
      <c r="I96" s="169"/>
      <c r="J96" s="170" t="s">
        <v>170</v>
      </c>
      <c r="K96" s="120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hidden="1" customHeight="1">
      <c r="A97" s="32"/>
      <c r="B97" s="33"/>
      <c r="C97" s="34"/>
      <c r="D97" s="34"/>
      <c r="E97" s="34"/>
      <c r="F97" s="34"/>
      <c r="G97" s="34"/>
      <c r="H97" s="34"/>
      <c r="I97" s="128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hidden="1" customHeight="1">
      <c r="A98" s="32"/>
      <c r="B98" s="33"/>
      <c r="C98" s="171" t="s">
        <v>171</v>
      </c>
      <c r="D98" s="34"/>
      <c r="E98" s="34"/>
      <c r="F98" s="34"/>
      <c r="G98" s="34"/>
      <c r="H98" s="34"/>
      <c r="I98" s="128"/>
      <c r="J98" s="82">
        <f>J124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4" t="s">
        <v>172</v>
      </c>
    </row>
    <row r="99" spans="1:47" s="9" customFormat="1" ht="24.95" hidden="1" customHeight="1">
      <c r="B99" s="172"/>
      <c r="C99" s="173"/>
      <c r="D99" s="174" t="s">
        <v>613</v>
      </c>
      <c r="E99" s="175"/>
      <c r="F99" s="175"/>
      <c r="G99" s="175"/>
      <c r="H99" s="175"/>
      <c r="I99" s="176"/>
      <c r="J99" s="177">
        <f>J125</f>
        <v>0</v>
      </c>
      <c r="K99" s="173"/>
      <c r="L99" s="178"/>
    </row>
    <row r="100" spans="1:47" s="10" customFormat="1" ht="19.899999999999999" hidden="1" customHeight="1">
      <c r="B100" s="179"/>
      <c r="C100" s="102"/>
      <c r="D100" s="180" t="s">
        <v>614</v>
      </c>
      <c r="E100" s="181"/>
      <c r="F100" s="181"/>
      <c r="G100" s="181"/>
      <c r="H100" s="181"/>
      <c r="I100" s="182"/>
      <c r="J100" s="183">
        <f>J126</f>
        <v>0</v>
      </c>
      <c r="K100" s="102"/>
      <c r="L100" s="184"/>
    </row>
    <row r="101" spans="1:47" s="9" customFormat="1" ht="24.95" hidden="1" customHeight="1">
      <c r="B101" s="172"/>
      <c r="C101" s="173"/>
      <c r="D101" s="174" t="s">
        <v>175</v>
      </c>
      <c r="E101" s="175"/>
      <c r="F101" s="175"/>
      <c r="G101" s="175"/>
      <c r="H101" s="175"/>
      <c r="I101" s="176"/>
      <c r="J101" s="177">
        <f>J137</f>
        <v>0</v>
      </c>
      <c r="K101" s="173"/>
      <c r="L101" s="178"/>
    </row>
    <row r="102" spans="1:47" s="10" customFormat="1" ht="19.899999999999999" hidden="1" customHeight="1">
      <c r="B102" s="179"/>
      <c r="C102" s="102"/>
      <c r="D102" s="180" t="s">
        <v>176</v>
      </c>
      <c r="E102" s="181"/>
      <c r="F102" s="181"/>
      <c r="G102" s="181"/>
      <c r="H102" s="181"/>
      <c r="I102" s="182"/>
      <c r="J102" s="183">
        <f>J138</f>
        <v>0</v>
      </c>
      <c r="K102" s="102"/>
      <c r="L102" s="184"/>
    </row>
    <row r="103" spans="1:47" s="2" customFormat="1" ht="21.75" hidden="1" customHeight="1">
      <c r="A103" s="32"/>
      <c r="B103" s="33"/>
      <c r="C103" s="34"/>
      <c r="D103" s="34"/>
      <c r="E103" s="34"/>
      <c r="F103" s="34"/>
      <c r="G103" s="34"/>
      <c r="H103" s="34"/>
      <c r="I103" s="128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47" s="2" customFormat="1" ht="6.95" hidden="1" customHeight="1">
      <c r="A104" s="32"/>
      <c r="B104" s="52"/>
      <c r="C104" s="53"/>
      <c r="D104" s="53"/>
      <c r="E104" s="53"/>
      <c r="F104" s="53"/>
      <c r="G104" s="53"/>
      <c r="H104" s="53"/>
      <c r="I104" s="164"/>
      <c r="J104" s="53"/>
      <c r="K104" s="53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ht="11.25" hidden="1"/>
    <row r="106" spans="1:47" ht="11.25" hidden="1"/>
    <row r="107" spans="1:47" ht="11.25" hidden="1"/>
    <row r="108" spans="1:47" s="2" customFormat="1" ht="6.95" customHeight="1">
      <c r="A108" s="32"/>
      <c r="B108" s="54"/>
      <c r="C108" s="55"/>
      <c r="D108" s="55"/>
      <c r="E108" s="55"/>
      <c r="F108" s="55"/>
      <c r="G108" s="55"/>
      <c r="H108" s="55"/>
      <c r="I108" s="167"/>
      <c r="J108" s="55"/>
      <c r="K108" s="55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24.95" customHeight="1">
      <c r="A109" s="32"/>
      <c r="B109" s="33"/>
      <c r="C109" s="20" t="s">
        <v>177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12" customHeight="1">
      <c r="A111" s="32"/>
      <c r="B111" s="33"/>
      <c r="C111" s="26" t="s">
        <v>16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6.5" customHeight="1">
      <c r="A112" s="32"/>
      <c r="B112" s="33"/>
      <c r="C112" s="34"/>
      <c r="D112" s="34"/>
      <c r="E112" s="301" t="str">
        <f>E7</f>
        <v>Údržba a servis čerpadel odpadních vod žst. OŘ Olomouc</v>
      </c>
      <c r="F112" s="302"/>
      <c r="G112" s="302"/>
      <c r="H112" s="302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1" customFormat="1" ht="12" customHeight="1">
      <c r="B113" s="18"/>
      <c r="C113" s="26" t="s">
        <v>166</v>
      </c>
      <c r="D113" s="19"/>
      <c r="E113" s="19"/>
      <c r="F113" s="19"/>
      <c r="G113" s="19"/>
      <c r="H113" s="19"/>
      <c r="I113" s="121"/>
      <c r="J113" s="19"/>
      <c r="K113" s="19"/>
      <c r="L113" s="17"/>
    </row>
    <row r="114" spans="1:65" s="2" customFormat="1" ht="16.5" customHeight="1">
      <c r="A114" s="32"/>
      <c r="B114" s="33"/>
      <c r="C114" s="34"/>
      <c r="D114" s="34"/>
      <c r="E114" s="301" t="s">
        <v>610</v>
      </c>
      <c r="F114" s="303"/>
      <c r="G114" s="303"/>
      <c r="H114" s="303"/>
      <c r="I114" s="128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6" t="s">
        <v>611</v>
      </c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4"/>
      <c r="D116" s="34"/>
      <c r="E116" s="273" t="str">
        <f>E11</f>
        <v>Filiálka_v - Vyčištění mokré jímky</v>
      </c>
      <c r="F116" s="303"/>
      <c r="G116" s="303"/>
      <c r="H116" s="303"/>
      <c r="I116" s="128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128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6" t="s">
        <v>20</v>
      </c>
      <c r="D118" s="34"/>
      <c r="E118" s="34"/>
      <c r="F118" s="24" t="str">
        <f>F14</f>
        <v xml:space="preserve"> </v>
      </c>
      <c r="G118" s="34"/>
      <c r="H118" s="34"/>
      <c r="I118" s="129" t="s">
        <v>22</v>
      </c>
      <c r="J118" s="64">
        <f>IF(J14="","",J14)</f>
        <v>0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128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6" t="s">
        <v>23</v>
      </c>
      <c r="D120" s="34"/>
      <c r="E120" s="34"/>
      <c r="F120" s="24" t="str">
        <f>E17</f>
        <v xml:space="preserve"> </v>
      </c>
      <c r="G120" s="34"/>
      <c r="H120" s="34"/>
      <c r="I120" s="129" t="s">
        <v>28</v>
      </c>
      <c r="J120" s="29" t="str">
        <f>E23</f>
        <v xml:space="preserve"> 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6" t="s">
        <v>26</v>
      </c>
      <c r="D121" s="34"/>
      <c r="E121" s="34"/>
      <c r="F121" s="24" t="str">
        <f>IF(E20="","",E20)</f>
        <v>Vyplň údaj</v>
      </c>
      <c r="G121" s="34"/>
      <c r="H121" s="34"/>
      <c r="I121" s="129" t="s">
        <v>30</v>
      </c>
      <c r="J121" s="29" t="str">
        <f>E26</f>
        <v xml:space="preserve"> </v>
      </c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4"/>
      <c r="D122" s="34"/>
      <c r="E122" s="34"/>
      <c r="F122" s="34"/>
      <c r="G122" s="34"/>
      <c r="H122" s="34"/>
      <c r="I122" s="128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85"/>
      <c r="B123" s="186"/>
      <c r="C123" s="187" t="s">
        <v>178</v>
      </c>
      <c r="D123" s="188" t="s">
        <v>60</v>
      </c>
      <c r="E123" s="188" t="s">
        <v>56</v>
      </c>
      <c r="F123" s="188" t="s">
        <v>57</v>
      </c>
      <c r="G123" s="188" t="s">
        <v>179</v>
      </c>
      <c r="H123" s="188" t="s">
        <v>180</v>
      </c>
      <c r="I123" s="189" t="s">
        <v>181</v>
      </c>
      <c r="J123" s="188" t="s">
        <v>170</v>
      </c>
      <c r="K123" s="190" t="s">
        <v>182</v>
      </c>
      <c r="L123" s="191"/>
      <c r="M123" s="73" t="s">
        <v>1</v>
      </c>
      <c r="N123" s="74" t="s">
        <v>39</v>
      </c>
      <c r="O123" s="74" t="s">
        <v>183</v>
      </c>
      <c r="P123" s="74" t="s">
        <v>184</v>
      </c>
      <c r="Q123" s="74" t="s">
        <v>185</v>
      </c>
      <c r="R123" s="74" t="s">
        <v>186</v>
      </c>
      <c r="S123" s="74" t="s">
        <v>187</v>
      </c>
      <c r="T123" s="75" t="s">
        <v>188</v>
      </c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</row>
    <row r="124" spans="1:65" s="2" customFormat="1" ht="22.9" customHeight="1">
      <c r="A124" s="32"/>
      <c r="B124" s="33"/>
      <c r="C124" s="80" t="s">
        <v>189</v>
      </c>
      <c r="D124" s="34"/>
      <c r="E124" s="34"/>
      <c r="F124" s="34"/>
      <c r="G124" s="34"/>
      <c r="H124" s="34"/>
      <c r="I124" s="128"/>
      <c r="J124" s="192">
        <f>BK124</f>
        <v>0</v>
      </c>
      <c r="K124" s="34"/>
      <c r="L124" s="35"/>
      <c r="M124" s="76"/>
      <c r="N124" s="193"/>
      <c r="O124" s="77"/>
      <c r="P124" s="194">
        <f>P125+P137</f>
        <v>0</v>
      </c>
      <c r="Q124" s="77"/>
      <c r="R124" s="194">
        <f>R125+R137</f>
        <v>0</v>
      </c>
      <c r="S124" s="77"/>
      <c r="T124" s="195">
        <f>T125+T137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74</v>
      </c>
      <c r="AU124" s="14" t="s">
        <v>172</v>
      </c>
      <c r="BK124" s="196">
        <f>BK125+BK137</f>
        <v>0</v>
      </c>
    </row>
    <row r="125" spans="1:65" s="12" customFormat="1" ht="25.9" customHeight="1">
      <c r="B125" s="197"/>
      <c r="C125" s="198"/>
      <c r="D125" s="199" t="s">
        <v>74</v>
      </c>
      <c r="E125" s="200" t="s">
        <v>615</v>
      </c>
      <c r="F125" s="200" t="s">
        <v>616</v>
      </c>
      <c r="G125" s="198"/>
      <c r="H125" s="198"/>
      <c r="I125" s="201"/>
      <c r="J125" s="202">
        <f>BK125</f>
        <v>0</v>
      </c>
      <c r="K125" s="198"/>
      <c r="L125" s="203"/>
      <c r="M125" s="204"/>
      <c r="N125" s="205"/>
      <c r="O125" s="205"/>
      <c r="P125" s="206">
        <f>P126</f>
        <v>0</v>
      </c>
      <c r="Q125" s="205"/>
      <c r="R125" s="206">
        <f>R126</f>
        <v>0</v>
      </c>
      <c r="S125" s="205"/>
      <c r="T125" s="207">
        <f>T126</f>
        <v>0</v>
      </c>
      <c r="AR125" s="208" t="s">
        <v>83</v>
      </c>
      <c r="AT125" s="209" t="s">
        <v>74</v>
      </c>
      <c r="AU125" s="209" t="s">
        <v>75</v>
      </c>
      <c r="AY125" s="208" t="s">
        <v>192</v>
      </c>
      <c r="BK125" s="210">
        <f>BK126</f>
        <v>0</v>
      </c>
    </row>
    <row r="126" spans="1:65" s="12" customFormat="1" ht="22.9" customHeight="1">
      <c r="B126" s="197"/>
      <c r="C126" s="198"/>
      <c r="D126" s="199" t="s">
        <v>74</v>
      </c>
      <c r="E126" s="211" t="s">
        <v>241</v>
      </c>
      <c r="F126" s="211" t="s">
        <v>617</v>
      </c>
      <c r="G126" s="198"/>
      <c r="H126" s="198"/>
      <c r="I126" s="201"/>
      <c r="J126" s="212">
        <f>BK126</f>
        <v>0</v>
      </c>
      <c r="K126" s="198"/>
      <c r="L126" s="203"/>
      <c r="M126" s="204"/>
      <c r="N126" s="205"/>
      <c r="O126" s="205"/>
      <c r="P126" s="206">
        <f>SUM(P127:P136)</f>
        <v>0</v>
      </c>
      <c r="Q126" s="205"/>
      <c r="R126" s="206">
        <f>SUM(R127:R136)</f>
        <v>0</v>
      </c>
      <c r="S126" s="205"/>
      <c r="T126" s="207">
        <f>SUM(T127:T136)</f>
        <v>0</v>
      </c>
      <c r="AR126" s="208" t="s">
        <v>83</v>
      </c>
      <c r="AT126" s="209" t="s">
        <v>74</v>
      </c>
      <c r="AU126" s="209" t="s">
        <v>83</v>
      </c>
      <c r="AY126" s="208" t="s">
        <v>192</v>
      </c>
      <c r="BK126" s="210">
        <f>SUM(BK127:BK136)</f>
        <v>0</v>
      </c>
    </row>
    <row r="127" spans="1:65" s="2" customFormat="1" ht="16.5" customHeight="1">
      <c r="A127" s="32"/>
      <c r="B127" s="33"/>
      <c r="C127" s="213" t="s">
        <v>83</v>
      </c>
      <c r="D127" s="213" t="s">
        <v>195</v>
      </c>
      <c r="E127" s="214" t="s">
        <v>618</v>
      </c>
      <c r="F127" s="215" t="s">
        <v>619</v>
      </c>
      <c r="G127" s="216" t="s">
        <v>198</v>
      </c>
      <c r="H127" s="217">
        <v>4</v>
      </c>
      <c r="I127" s="218"/>
      <c r="J127" s="219">
        <f>ROUND(I127*H127,2)</f>
        <v>0</v>
      </c>
      <c r="K127" s="215" t="s">
        <v>199</v>
      </c>
      <c r="L127" s="35"/>
      <c r="M127" s="220" t="s">
        <v>1</v>
      </c>
      <c r="N127" s="221" t="s">
        <v>40</v>
      </c>
      <c r="O127" s="69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24" t="s">
        <v>200</v>
      </c>
      <c r="AT127" s="224" t="s">
        <v>195</v>
      </c>
      <c r="AU127" s="224" t="s">
        <v>85</v>
      </c>
      <c r="AY127" s="14" t="s">
        <v>192</v>
      </c>
      <c r="BE127" s="116">
        <f>IF(N127="základní",J127,0)</f>
        <v>0</v>
      </c>
      <c r="BF127" s="116">
        <f>IF(N127="snížená",J127,0)</f>
        <v>0</v>
      </c>
      <c r="BG127" s="116">
        <f>IF(N127="zákl. přenesená",J127,0)</f>
        <v>0</v>
      </c>
      <c r="BH127" s="116">
        <f>IF(N127="sníž. přenesená",J127,0)</f>
        <v>0</v>
      </c>
      <c r="BI127" s="116">
        <f>IF(N127="nulová",J127,0)</f>
        <v>0</v>
      </c>
      <c r="BJ127" s="14" t="s">
        <v>83</v>
      </c>
      <c r="BK127" s="116">
        <f>ROUND(I127*H127,2)</f>
        <v>0</v>
      </c>
      <c r="BL127" s="14" t="s">
        <v>200</v>
      </c>
      <c r="BM127" s="224" t="s">
        <v>620</v>
      </c>
    </row>
    <row r="128" spans="1:65" s="2" customFormat="1" ht="11.25">
      <c r="A128" s="32"/>
      <c r="B128" s="33"/>
      <c r="C128" s="34"/>
      <c r="D128" s="225" t="s">
        <v>202</v>
      </c>
      <c r="E128" s="34"/>
      <c r="F128" s="226" t="s">
        <v>621</v>
      </c>
      <c r="G128" s="34"/>
      <c r="H128" s="34"/>
      <c r="I128" s="128"/>
      <c r="J128" s="34"/>
      <c r="K128" s="34"/>
      <c r="L128" s="35"/>
      <c r="M128" s="227"/>
      <c r="N128" s="228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4" t="s">
        <v>202</v>
      </c>
      <c r="AU128" s="14" t="s">
        <v>85</v>
      </c>
    </row>
    <row r="129" spans="1:65" s="2" customFormat="1" ht="21.75" customHeight="1">
      <c r="A129" s="32"/>
      <c r="B129" s="33"/>
      <c r="C129" s="213" t="s">
        <v>85</v>
      </c>
      <c r="D129" s="213" t="s">
        <v>195</v>
      </c>
      <c r="E129" s="214" t="s">
        <v>622</v>
      </c>
      <c r="F129" s="215" t="s">
        <v>623</v>
      </c>
      <c r="G129" s="216" t="s">
        <v>624</v>
      </c>
      <c r="H129" s="217">
        <v>4.5999999999999996</v>
      </c>
      <c r="I129" s="218"/>
      <c r="J129" s="219">
        <f>ROUND(I129*H129,2)</f>
        <v>0</v>
      </c>
      <c r="K129" s="215" t="s">
        <v>199</v>
      </c>
      <c r="L129" s="35"/>
      <c r="M129" s="220" t="s">
        <v>1</v>
      </c>
      <c r="N129" s="221" t="s">
        <v>40</v>
      </c>
      <c r="O129" s="69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24" t="s">
        <v>200</v>
      </c>
      <c r="AT129" s="224" t="s">
        <v>195</v>
      </c>
      <c r="AU129" s="224" t="s">
        <v>85</v>
      </c>
      <c r="AY129" s="14" t="s">
        <v>192</v>
      </c>
      <c r="BE129" s="116">
        <f>IF(N129="základní",J129,0)</f>
        <v>0</v>
      </c>
      <c r="BF129" s="116">
        <f>IF(N129="snížená",J129,0)</f>
        <v>0</v>
      </c>
      <c r="BG129" s="116">
        <f>IF(N129="zákl. přenesená",J129,0)</f>
        <v>0</v>
      </c>
      <c r="BH129" s="116">
        <f>IF(N129="sníž. přenesená",J129,0)</f>
        <v>0</v>
      </c>
      <c r="BI129" s="116">
        <f>IF(N129="nulová",J129,0)</f>
        <v>0</v>
      </c>
      <c r="BJ129" s="14" t="s">
        <v>83</v>
      </c>
      <c r="BK129" s="116">
        <f>ROUND(I129*H129,2)</f>
        <v>0</v>
      </c>
      <c r="BL129" s="14" t="s">
        <v>200</v>
      </c>
      <c r="BM129" s="224" t="s">
        <v>625</v>
      </c>
    </row>
    <row r="130" spans="1:65" s="2" customFormat="1" ht="19.5">
      <c r="A130" s="32"/>
      <c r="B130" s="33"/>
      <c r="C130" s="34"/>
      <c r="D130" s="225" t="s">
        <v>202</v>
      </c>
      <c r="E130" s="34"/>
      <c r="F130" s="226" t="s">
        <v>626</v>
      </c>
      <c r="G130" s="34"/>
      <c r="H130" s="34"/>
      <c r="I130" s="128"/>
      <c r="J130" s="34"/>
      <c r="K130" s="34"/>
      <c r="L130" s="35"/>
      <c r="M130" s="227"/>
      <c r="N130" s="228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4" t="s">
        <v>202</v>
      </c>
      <c r="AU130" s="14" t="s">
        <v>85</v>
      </c>
    </row>
    <row r="131" spans="1:65" s="2" customFormat="1" ht="16.5" customHeight="1">
      <c r="A131" s="32"/>
      <c r="B131" s="33"/>
      <c r="C131" s="213" t="s">
        <v>274</v>
      </c>
      <c r="D131" s="213" t="s">
        <v>195</v>
      </c>
      <c r="E131" s="214" t="s">
        <v>211</v>
      </c>
      <c r="F131" s="215" t="s">
        <v>212</v>
      </c>
      <c r="G131" s="216" t="s">
        <v>198</v>
      </c>
      <c r="H131" s="217">
        <v>2</v>
      </c>
      <c r="I131" s="218"/>
      <c r="J131" s="219">
        <f>ROUND(I131*H131,2)</f>
        <v>0</v>
      </c>
      <c r="K131" s="215" t="s">
        <v>199</v>
      </c>
      <c r="L131" s="35"/>
      <c r="M131" s="220" t="s">
        <v>1</v>
      </c>
      <c r="N131" s="221" t="s">
        <v>40</v>
      </c>
      <c r="O131" s="69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24" t="s">
        <v>213</v>
      </c>
      <c r="AT131" s="224" t="s">
        <v>195</v>
      </c>
      <c r="AU131" s="224" t="s">
        <v>85</v>
      </c>
      <c r="AY131" s="14" t="s">
        <v>192</v>
      </c>
      <c r="BE131" s="116">
        <f>IF(N131="základní",J131,0)</f>
        <v>0</v>
      </c>
      <c r="BF131" s="116">
        <f>IF(N131="snížená",J131,0)</f>
        <v>0</v>
      </c>
      <c r="BG131" s="116">
        <f>IF(N131="zákl. přenesená",J131,0)</f>
        <v>0</v>
      </c>
      <c r="BH131" s="116">
        <f>IF(N131="sníž. přenesená",J131,0)</f>
        <v>0</v>
      </c>
      <c r="BI131" s="116">
        <f>IF(N131="nulová",J131,0)</f>
        <v>0</v>
      </c>
      <c r="BJ131" s="14" t="s">
        <v>83</v>
      </c>
      <c r="BK131" s="116">
        <f>ROUND(I131*H131,2)</f>
        <v>0</v>
      </c>
      <c r="BL131" s="14" t="s">
        <v>213</v>
      </c>
      <c r="BM131" s="224" t="s">
        <v>627</v>
      </c>
    </row>
    <row r="132" spans="1:65" s="2" customFormat="1" ht="19.5">
      <c r="A132" s="32"/>
      <c r="B132" s="33"/>
      <c r="C132" s="34"/>
      <c r="D132" s="225" t="s">
        <v>202</v>
      </c>
      <c r="E132" s="34"/>
      <c r="F132" s="226" t="s">
        <v>215</v>
      </c>
      <c r="G132" s="34"/>
      <c r="H132" s="34"/>
      <c r="I132" s="128"/>
      <c r="J132" s="34"/>
      <c r="K132" s="34"/>
      <c r="L132" s="35"/>
      <c r="M132" s="227"/>
      <c r="N132" s="228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4" t="s">
        <v>202</v>
      </c>
      <c r="AU132" s="14" t="s">
        <v>85</v>
      </c>
    </row>
    <row r="133" spans="1:65" s="2" customFormat="1" ht="16.5" customHeight="1">
      <c r="A133" s="32"/>
      <c r="B133" s="33"/>
      <c r="C133" s="213" t="s">
        <v>200</v>
      </c>
      <c r="D133" s="213" t="s">
        <v>195</v>
      </c>
      <c r="E133" s="214" t="s">
        <v>233</v>
      </c>
      <c r="F133" s="215" t="s">
        <v>234</v>
      </c>
      <c r="G133" s="216" t="s">
        <v>198</v>
      </c>
      <c r="H133" s="217">
        <v>4</v>
      </c>
      <c r="I133" s="218"/>
      <c r="J133" s="219">
        <f>ROUND(I133*H133,2)</f>
        <v>0</v>
      </c>
      <c r="K133" s="215" t="s">
        <v>1</v>
      </c>
      <c r="L133" s="35"/>
      <c r="M133" s="220" t="s">
        <v>1</v>
      </c>
      <c r="N133" s="221" t="s">
        <v>40</v>
      </c>
      <c r="O133" s="69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4" t="s">
        <v>200</v>
      </c>
      <c r="AT133" s="224" t="s">
        <v>195</v>
      </c>
      <c r="AU133" s="224" t="s">
        <v>85</v>
      </c>
      <c r="AY133" s="14" t="s">
        <v>192</v>
      </c>
      <c r="BE133" s="116">
        <f>IF(N133="základní",J133,0)</f>
        <v>0</v>
      </c>
      <c r="BF133" s="116">
        <f>IF(N133="snížená",J133,0)</f>
        <v>0</v>
      </c>
      <c r="BG133" s="116">
        <f>IF(N133="zákl. přenesená",J133,0)</f>
        <v>0</v>
      </c>
      <c r="BH133" s="116">
        <f>IF(N133="sníž. přenesená",J133,0)</f>
        <v>0</v>
      </c>
      <c r="BI133" s="116">
        <f>IF(N133="nulová",J133,0)</f>
        <v>0</v>
      </c>
      <c r="BJ133" s="14" t="s">
        <v>83</v>
      </c>
      <c r="BK133" s="116">
        <f>ROUND(I133*H133,2)</f>
        <v>0</v>
      </c>
      <c r="BL133" s="14" t="s">
        <v>200</v>
      </c>
      <c r="BM133" s="224" t="s">
        <v>628</v>
      </c>
    </row>
    <row r="134" spans="1:65" s="2" customFormat="1" ht="19.5">
      <c r="A134" s="32"/>
      <c r="B134" s="33"/>
      <c r="C134" s="34"/>
      <c r="D134" s="225" t="s">
        <v>202</v>
      </c>
      <c r="E134" s="34"/>
      <c r="F134" s="226" t="s">
        <v>236</v>
      </c>
      <c r="G134" s="34"/>
      <c r="H134" s="34"/>
      <c r="I134" s="128"/>
      <c r="J134" s="34"/>
      <c r="K134" s="34"/>
      <c r="L134" s="35"/>
      <c r="M134" s="227"/>
      <c r="N134" s="228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4" t="s">
        <v>202</v>
      </c>
      <c r="AU134" s="14" t="s">
        <v>85</v>
      </c>
    </row>
    <row r="135" spans="1:65" s="2" customFormat="1" ht="16.5" customHeight="1">
      <c r="A135" s="32"/>
      <c r="B135" s="33"/>
      <c r="C135" s="213" t="s">
        <v>194</v>
      </c>
      <c r="D135" s="213" t="s">
        <v>195</v>
      </c>
      <c r="E135" s="214" t="s">
        <v>237</v>
      </c>
      <c r="F135" s="215" t="s">
        <v>238</v>
      </c>
      <c r="G135" s="216" t="s">
        <v>198</v>
      </c>
      <c r="H135" s="217">
        <v>4</v>
      </c>
      <c r="I135" s="218"/>
      <c r="J135" s="219">
        <f>ROUND(I135*H135,2)</f>
        <v>0</v>
      </c>
      <c r="K135" s="215" t="s">
        <v>1</v>
      </c>
      <c r="L135" s="35"/>
      <c r="M135" s="220" t="s">
        <v>1</v>
      </c>
      <c r="N135" s="221" t="s">
        <v>40</v>
      </c>
      <c r="O135" s="69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24" t="s">
        <v>200</v>
      </c>
      <c r="AT135" s="224" t="s">
        <v>195</v>
      </c>
      <c r="AU135" s="224" t="s">
        <v>85</v>
      </c>
      <c r="AY135" s="14" t="s">
        <v>192</v>
      </c>
      <c r="BE135" s="116">
        <f>IF(N135="základní",J135,0)</f>
        <v>0</v>
      </c>
      <c r="BF135" s="116">
        <f>IF(N135="snížená",J135,0)</f>
        <v>0</v>
      </c>
      <c r="BG135" s="116">
        <f>IF(N135="zákl. přenesená",J135,0)</f>
        <v>0</v>
      </c>
      <c r="BH135" s="116">
        <f>IF(N135="sníž. přenesená",J135,0)</f>
        <v>0</v>
      </c>
      <c r="BI135" s="116">
        <f>IF(N135="nulová",J135,0)</f>
        <v>0</v>
      </c>
      <c r="BJ135" s="14" t="s">
        <v>83</v>
      </c>
      <c r="BK135" s="116">
        <f>ROUND(I135*H135,2)</f>
        <v>0</v>
      </c>
      <c r="BL135" s="14" t="s">
        <v>200</v>
      </c>
      <c r="BM135" s="224" t="s">
        <v>629</v>
      </c>
    </row>
    <row r="136" spans="1:65" s="2" customFormat="1" ht="19.5">
      <c r="A136" s="32"/>
      <c r="B136" s="33"/>
      <c r="C136" s="34"/>
      <c r="D136" s="225" t="s">
        <v>202</v>
      </c>
      <c r="E136" s="34"/>
      <c r="F136" s="226" t="s">
        <v>240</v>
      </c>
      <c r="G136" s="34"/>
      <c r="H136" s="34"/>
      <c r="I136" s="128"/>
      <c r="J136" s="34"/>
      <c r="K136" s="34"/>
      <c r="L136" s="35"/>
      <c r="M136" s="227"/>
      <c r="N136" s="228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4" t="s">
        <v>202</v>
      </c>
      <c r="AU136" s="14" t="s">
        <v>85</v>
      </c>
    </row>
    <row r="137" spans="1:65" s="12" customFormat="1" ht="25.9" customHeight="1">
      <c r="B137" s="197"/>
      <c r="C137" s="198"/>
      <c r="D137" s="199" t="s">
        <v>74</v>
      </c>
      <c r="E137" s="200" t="s">
        <v>257</v>
      </c>
      <c r="F137" s="200" t="s">
        <v>258</v>
      </c>
      <c r="G137" s="198"/>
      <c r="H137" s="198"/>
      <c r="I137" s="201"/>
      <c r="J137" s="202">
        <f>BK137</f>
        <v>0</v>
      </c>
      <c r="K137" s="198"/>
      <c r="L137" s="203"/>
      <c r="M137" s="204"/>
      <c r="N137" s="205"/>
      <c r="O137" s="205"/>
      <c r="P137" s="206">
        <f>P138</f>
        <v>0</v>
      </c>
      <c r="Q137" s="205"/>
      <c r="R137" s="206">
        <f>R138</f>
        <v>0</v>
      </c>
      <c r="S137" s="205"/>
      <c r="T137" s="207">
        <f>T138</f>
        <v>0</v>
      </c>
      <c r="AR137" s="208" t="s">
        <v>194</v>
      </c>
      <c r="AT137" s="209" t="s">
        <v>74</v>
      </c>
      <c r="AU137" s="209" t="s">
        <v>75</v>
      </c>
      <c r="AY137" s="208" t="s">
        <v>192</v>
      </c>
      <c r="BK137" s="210">
        <f>BK138</f>
        <v>0</v>
      </c>
    </row>
    <row r="138" spans="1:65" s="12" customFormat="1" ht="22.9" customHeight="1">
      <c r="B138" s="197"/>
      <c r="C138" s="198"/>
      <c r="D138" s="199" t="s">
        <v>74</v>
      </c>
      <c r="E138" s="211" t="s">
        <v>259</v>
      </c>
      <c r="F138" s="211" t="s">
        <v>260</v>
      </c>
      <c r="G138" s="198"/>
      <c r="H138" s="198"/>
      <c r="I138" s="201"/>
      <c r="J138" s="212">
        <f>BK138</f>
        <v>0</v>
      </c>
      <c r="K138" s="198"/>
      <c r="L138" s="203"/>
      <c r="M138" s="204"/>
      <c r="N138" s="205"/>
      <c r="O138" s="205"/>
      <c r="P138" s="206">
        <f>SUM(P139:P140)</f>
        <v>0</v>
      </c>
      <c r="Q138" s="205"/>
      <c r="R138" s="206">
        <f>SUM(R139:R140)</f>
        <v>0</v>
      </c>
      <c r="S138" s="205"/>
      <c r="T138" s="207">
        <f>SUM(T139:T140)</f>
        <v>0</v>
      </c>
      <c r="AR138" s="208" t="s">
        <v>194</v>
      </c>
      <c r="AT138" s="209" t="s">
        <v>74</v>
      </c>
      <c r="AU138" s="209" t="s">
        <v>83</v>
      </c>
      <c r="AY138" s="208" t="s">
        <v>192</v>
      </c>
      <c r="BK138" s="210">
        <f>SUM(BK139:BK140)</f>
        <v>0</v>
      </c>
    </row>
    <row r="139" spans="1:65" s="2" customFormat="1" ht="16.5" customHeight="1">
      <c r="A139" s="32"/>
      <c r="B139" s="33"/>
      <c r="C139" s="213" t="s">
        <v>204</v>
      </c>
      <c r="D139" s="213" t="s">
        <v>195</v>
      </c>
      <c r="E139" s="214" t="s">
        <v>262</v>
      </c>
      <c r="F139" s="215" t="s">
        <v>263</v>
      </c>
      <c r="G139" s="216" t="s">
        <v>264</v>
      </c>
      <c r="H139" s="217">
        <v>1</v>
      </c>
      <c r="I139" s="218"/>
      <c r="J139" s="219">
        <f>ROUND(I139*H139,2)</f>
        <v>0</v>
      </c>
      <c r="K139" s="215" t="s">
        <v>1</v>
      </c>
      <c r="L139" s="35"/>
      <c r="M139" s="220" t="s">
        <v>1</v>
      </c>
      <c r="N139" s="221" t="s">
        <v>40</v>
      </c>
      <c r="O139" s="69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24" t="s">
        <v>223</v>
      </c>
      <c r="AT139" s="224" t="s">
        <v>195</v>
      </c>
      <c r="AU139" s="224" t="s">
        <v>85</v>
      </c>
      <c r="AY139" s="14" t="s">
        <v>192</v>
      </c>
      <c r="BE139" s="116">
        <f>IF(N139="základní",J139,0)</f>
        <v>0</v>
      </c>
      <c r="BF139" s="116">
        <f>IF(N139="snížená",J139,0)</f>
        <v>0</v>
      </c>
      <c r="BG139" s="116">
        <f>IF(N139="zákl. přenesená",J139,0)</f>
        <v>0</v>
      </c>
      <c r="BH139" s="116">
        <f>IF(N139="sníž. přenesená",J139,0)</f>
        <v>0</v>
      </c>
      <c r="BI139" s="116">
        <f>IF(N139="nulová",J139,0)</f>
        <v>0</v>
      </c>
      <c r="BJ139" s="14" t="s">
        <v>83</v>
      </c>
      <c r="BK139" s="116">
        <f>ROUND(I139*H139,2)</f>
        <v>0</v>
      </c>
      <c r="BL139" s="14" t="s">
        <v>223</v>
      </c>
      <c r="BM139" s="224" t="s">
        <v>630</v>
      </c>
    </row>
    <row r="140" spans="1:65" s="2" customFormat="1" ht="11.25">
      <c r="A140" s="32"/>
      <c r="B140" s="33"/>
      <c r="C140" s="34"/>
      <c r="D140" s="225" t="s">
        <v>202</v>
      </c>
      <c r="E140" s="34"/>
      <c r="F140" s="226" t="s">
        <v>263</v>
      </c>
      <c r="G140" s="34"/>
      <c r="H140" s="34"/>
      <c r="I140" s="128"/>
      <c r="J140" s="34"/>
      <c r="K140" s="34"/>
      <c r="L140" s="35"/>
      <c r="M140" s="230"/>
      <c r="N140" s="231"/>
      <c r="O140" s="232"/>
      <c r="P140" s="232"/>
      <c r="Q140" s="232"/>
      <c r="R140" s="232"/>
      <c r="S140" s="232"/>
      <c r="T140" s="233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202</v>
      </c>
      <c r="AU140" s="14" t="s">
        <v>85</v>
      </c>
    </row>
    <row r="141" spans="1:65" s="2" customFormat="1" ht="6.95" customHeight="1">
      <c r="A141" s="32"/>
      <c r="B141" s="52"/>
      <c r="C141" s="53"/>
      <c r="D141" s="53"/>
      <c r="E141" s="53"/>
      <c r="F141" s="53"/>
      <c r="G141" s="53"/>
      <c r="H141" s="53"/>
      <c r="I141" s="164"/>
      <c r="J141" s="53"/>
      <c r="K141" s="53"/>
      <c r="L141" s="35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sheetProtection algorithmName="SHA-512" hashValue="Cut/BLR7LHTHmLzu+jtK3vnhZC9G//V4vUDfICs1tnM54gU01HvWIQoHYglgiiiWj7vC5q2A8eVLKRhhv98K9w==" saltValue="Yo+Ukf/AK1MJtipiem9uheNCGe6dTtW3rzRu62NqtKXQdY2pUqSGCYDexnfKZwPiT2VhtLR93vb75VJbN0c1zQ==" spinCount="100000" sheet="1" objects="1" scenarios="1" formatColumns="0" formatRows="0" autoFilter="0"/>
  <autoFilter ref="C123:K140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145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1" customFormat="1" ht="12" customHeight="1">
      <c r="B8" s="17"/>
      <c r="D8" s="127" t="s">
        <v>166</v>
      </c>
      <c r="I8" s="121"/>
      <c r="L8" s="17"/>
    </row>
    <row r="9" spans="1:46" s="2" customFormat="1" ht="16.5" customHeight="1">
      <c r="A9" s="32"/>
      <c r="B9" s="35"/>
      <c r="C9" s="32"/>
      <c r="D9" s="32"/>
      <c r="E9" s="294" t="s">
        <v>610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5"/>
      <c r="C10" s="32"/>
      <c r="D10" s="127" t="s">
        <v>611</v>
      </c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5"/>
      <c r="C11" s="32"/>
      <c r="D11" s="32"/>
      <c r="E11" s="296" t="s">
        <v>631</v>
      </c>
      <c r="F11" s="297"/>
      <c r="G11" s="297"/>
      <c r="H11" s="297"/>
      <c r="I11" s="128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5"/>
      <c r="C12" s="32"/>
      <c r="D12" s="32"/>
      <c r="E12" s="32"/>
      <c r="F12" s="32"/>
      <c r="G12" s="32"/>
      <c r="H12" s="32"/>
      <c r="I12" s="128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5"/>
      <c r="C13" s="32"/>
      <c r="D13" s="127" t="s">
        <v>18</v>
      </c>
      <c r="E13" s="32"/>
      <c r="F13" s="108" t="s">
        <v>1</v>
      </c>
      <c r="G13" s="32"/>
      <c r="H13" s="32"/>
      <c r="I13" s="129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20</v>
      </c>
      <c r="E14" s="32"/>
      <c r="F14" s="108" t="s">
        <v>21</v>
      </c>
      <c r="G14" s="32"/>
      <c r="H14" s="32"/>
      <c r="I14" s="129" t="s">
        <v>22</v>
      </c>
      <c r="J14" s="130">
        <f>'Rekapitulace stavby'!AN8</f>
        <v>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5"/>
      <c r="C15" s="32"/>
      <c r="D15" s="32"/>
      <c r="E15" s="32"/>
      <c r="F15" s="32"/>
      <c r="G15" s="32"/>
      <c r="H15" s="32"/>
      <c r="I15" s="128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5"/>
      <c r="C16" s="32"/>
      <c r="D16" s="127" t="s">
        <v>23</v>
      </c>
      <c r="E16" s="32"/>
      <c r="F16" s="32"/>
      <c r="G16" s="32"/>
      <c r="H16" s="32"/>
      <c r="I16" s="129" t="s">
        <v>24</v>
      </c>
      <c r="J16" s="108" t="s">
        <v>1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5"/>
      <c r="C17" s="32"/>
      <c r="D17" s="32"/>
      <c r="E17" s="108" t="s">
        <v>21</v>
      </c>
      <c r="F17" s="32"/>
      <c r="G17" s="32"/>
      <c r="H17" s="32"/>
      <c r="I17" s="129" t="s">
        <v>25</v>
      </c>
      <c r="J17" s="108" t="s">
        <v>1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5"/>
      <c r="C18" s="32"/>
      <c r="D18" s="32"/>
      <c r="E18" s="32"/>
      <c r="F18" s="32"/>
      <c r="G18" s="32"/>
      <c r="H18" s="32"/>
      <c r="I18" s="128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5"/>
      <c r="C19" s="32"/>
      <c r="D19" s="127" t="s">
        <v>26</v>
      </c>
      <c r="E19" s="32"/>
      <c r="F19" s="32"/>
      <c r="G19" s="32"/>
      <c r="H19" s="32"/>
      <c r="I19" s="129" t="s">
        <v>24</v>
      </c>
      <c r="J19" s="27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5"/>
      <c r="C20" s="32"/>
      <c r="D20" s="32"/>
      <c r="E20" s="298" t="str">
        <f>'Rekapitulace stavby'!E14</f>
        <v>Vyplň údaj</v>
      </c>
      <c r="F20" s="299"/>
      <c r="G20" s="299"/>
      <c r="H20" s="299"/>
      <c r="I20" s="129" t="s">
        <v>25</v>
      </c>
      <c r="J20" s="27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5"/>
      <c r="C21" s="32"/>
      <c r="D21" s="32"/>
      <c r="E21" s="32"/>
      <c r="F21" s="32"/>
      <c r="G21" s="32"/>
      <c r="H21" s="32"/>
      <c r="I21" s="128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5"/>
      <c r="C22" s="32"/>
      <c r="D22" s="127" t="s">
        <v>28</v>
      </c>
      <c r="E22" s="32"/>
      <c r="F22" s="32"/>
      <c r="G22" s="32"/>
      <c r="H22" s="32"/>
      <c r="I22" s="129" t="s">
        <v>24</v>
      </c>
      <c r="J22" s="108" t="s">
        <v>1</v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5"/>
      <c r="C23" s="32"/>
      <c r="D23" s="32"/>
      <c r="E23" s="108" t="s">
        <v>21</v>
      </c>
      <c r="F23" s="32"/>
      <c r="G23" s="32"/>
      <c r="H23" s="32"/>
      <c r="I23" s="129" t="s">
        <v>25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5"/>
      <c r="C24" s="32"/>
      <c r="D24" s="32"/>
      <c r="E24" s="32"/>
      <c r="F24" s="32"/>
      <c r="G24" s="32"/>
      <c r="H24" s="32"/>
      <c r="I24" s="128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5"/>
      <c r="C25" s="32"/>
      <c r="D25" s="127" t="s">
        <v>30</v>
      </c>
      <c r="E25" s="32"/>
      <c r="F25" s="32"/>
      <c r="G25" s="32"/>
      <c r="H25" s="32"/>
      <c r="I25" s="129" t="s">
        <v>24</v>
      </c>
      <c r="J25" s="108" t="s">
        <v>1</v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5"/>
      <c r="C26" s="32"/>
      <c r="D26" s="32"/>
      <c r="E26" s="108" t="s">
        <v>21</v>
      </c>
      <c r="F26" s="32"/>
      <c r="G26" s="32"/>
      <c r="H26" s="32"/>
      <c r="I26" s="129" t="s">
        <v>25</v>
      </c>
      <c r="J26" s="108" t="s">
        <v>1</v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5"/>
      <c r="C27" s="32"/>
      <c r="D27" s="32"/>
      <c r="E27" s="32"/>
      <c r="F27" s="32"/>
      <c r="G27" s="32"/>
      <c r="H27" s="32"/>
      <c r="I27" s="128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5"/>
      <c r="C28" s="32"/>
      <c r="D28" s="127" t="s">
        <v>31</v>
      </c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31"/>
      <c r="B29" s="132"/>
      <c r="C29" s="131"/>
      <c r="D29" s="131"/>
      <c r="E29" s="300" t="s">
        <v>1</v>
      </c>
      <c r="F29" s="300"/>
      <c r="G29" s="300"/>
      <c r="H29" s="300"/>
      <c r="I29" s="133"/>
      <c r="J29" s="131"/>
      <c r="K29" s="131"/>
      <c r="L29" s="134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pans="1:31" s="2" customFormat="1" ht="6.95" customHeight="1">
      <c r="A30" s="32"/>
      <c r="B30" s="35"/>
      <c r="C30" s="32"/>
      <c r="D30" s="32"/>
      <c r="E30" s="32"/>
      <c r="F30" s="32"/>
      <c r="G30" s="32"/>
      <c r="H30" s="32"/>
      <c r="I30" s="128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7" t="s">
        <v>35</v>
      </c>
      <c r="E32" s="32"/>
      <c r="F32" s="32"/>
      <c r="G32" s="32"/>
      <c r="H32" s="32"/>
      <c r="I32" s="128"/>
      <c r="J32" s="138">
        <f>ROUND(J124,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35"/>
      <c r="E33" s="135"/>
      <c r="F33" s="135"/>
      <c r="G33" s="135"/>
      <c r="H33" s="135"/>
      <c r="I33" s="136"/>
      <c r="J33" s="135"/>
      <c r="K33" s="135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9" t="s">
        <v>37</v>
      </c>
      <c r="G34" s="32"/>
      <c r="H34" s="32"/>
      <c r="I34" s="140" t="s">
        <v>36</v>
      </c>
      <c r="J34" s="139" t="s">
        <v>38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41" t="s">
        <v>39</v>
      </c>
      <c r="E35" s="127" t="s">
        <v>40</v>
      </c>
      <c r="F35" s="142">
        <f>ROUND((SUM(BE124:BE140)),  2)</f>
        <v>0</v>
      </c>
      <c r="G35" s="32"/>
      <c r="H35" s="32"/>
      <c r="I35" s="143">
        <v>0.21</v>
      </c>
      <c r="J35" s="142">
        <f>ROUND(((SUM(BE124:BE140))*I35),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7" t="s">
        <v>41</v>
      </c>
      <c r="F36" s="142">
        <f>ROUND((SUM(BF124:BF140)),  2)</f>
        <v>0</v>
      </c>
      <c r="G36" s="32"/>
      <c r="H36" s="32"/>
      <c r="I36" s="143">
        <v>0.15</v>
      </c>
      <c r="J36" s="142">
        <f>ROUND(((SUM(BF124:BF140))*I36),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42</v>
      </c>
      <c r="F37" s="142">
        <f>ROUND((SUM(BG124:BG140)),  2)</f>
        <v>0</v>
      </c>
      <c r="G37" s="32"/>
      <c r="H37" s="32"/>
      <c r="I37" s="143">
        <v>0.21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7" t="s">
        <v>43</v>
      </c>
      <c r="F38" s="142">
        <f>ROUND((SUM(BH124:BH140)),  2)</f>
        <v>0</v>
      </c>
      <c r="G38" s="32"/>
      <c r="H38" s="32"/>
      <c r="I38" s="143">
        <v>0.15</v>
      </c>
      <c r="J38" s="142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7" t="s">
        <v>44</v>
      </c>
      <c r="F39" s="142">
        <f>ROUND((SUM(BI124:BI140)),  2)</f>
        <v>0</v>
      </c>
      <c r="G39" s="32"/>
      <c r="H39" s="32"/>
      <c r="I39" s="143">
        <v>0</v>
      </c>
      <c r="J39" s="142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44"/>
      <c r="D41" s="145" t="s">
        <v>45</v>
      </c>
      <c r="E41" s="146"/>
      <c r="F41" s="146"/>
      <c r="G41" s="147" t="s">
        <v>46</v>
      </c>
      <c r="H41" s="148" t="s">
        <v>47</v>
      </c>
      <c r="I41" s="149"/>
      <c r="J41" s="150">
        <f>SUM(J32:J39)</f>
        <v>0</v>
      </c>
      <c r="K41" s="151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128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hidden="1" customHeight="1">
      <c r="B86" s="18"/>
      <c r="C86" s="26" t="s">
        <v>166</v>
      </c>
      <c r="D86" s="19"/>
      <c r="E86" s="19"/>
      <c r="F86" s="19"/>
      <c r="G86" s="19"/>
      <c r="H86" s="19"/>
      <c r="I86" s="121"/>
      <c r="J86" s="19"/>
      <c r="K86" s="19"/>
      <c r="L86" s="17"/>
    </row>
    <row r="87" spans="1:31" s="2" customFormat="1" ht="16.5" hidden="1" customHeight="1">
      <c r="A87" s="32"/>
      <c r="B87" s="33"/>
      <c r="C87" s="34"/>
      <c r="D87" s="34"/>
      <c r="E87" s="301" t="s">
        <v>610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hidden="1" customHeight="1">
      <c r="A88" s="32"/>
      <c r="B88" s="33"/>
      <c r="C88" s="26" t="s">
        <v>611</v>
      </c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hidden="1" customHeight="1">
      <c r="A89" s="32"/>
      <c r="B89" s="33"/>
      <c r="C89" s="34"/>
      <c r="D89" s="34"/>
      <c r="E89" s="273" t="str">
        <f>E11</f>
        <v>ČST4 - Vyčištění mokré jímky</v>
      </c>
      <c r="F89" s="303"/>
      <c r="G89" s="303"/>
      <c r="H89" s="303"/>
      <c r="I89" s="128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hidden="1" customHeight="1">
      <c r="A91" s="32"/>
      <c r="B91" s="33"/>
      <c r="C91" s="26" t="s">
        <v>20</v>
      </c>
      <c r="D91" s="34"/>
      <c r="E91" s="34"/>
      <c r="F91" s="24" t="str">
        <f>F14</f>
        <v xml:space="preserve"> </v>
      </c>
      <c r="G91" s="34"/>
      <c r="H91" s="34"/>
      <c r="I91" s="129" t="s">
        <v>22</v>
      </c>
      <c r="J91" s="64">
        <f>IF(J14="","",J14)</f>
        <v>0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hidden="1" customHeight="1">
      <c r="A92" s="32"/>
      <c r="B92" s="33"/>
      <c r="C92" s="34"/>
      <c r="D92" s="34"/>
      <c r="E92" s="34"/>
      <c r="F92" s="34"/>
      <c r="G92" s="34"/>
      <c r="H92" s="34"/>
      <c r="I92" s="128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hidden="1" customHeight="1">
      <c r="A93" s="32"/>
      <c r="B93" s="33"/>
      <c r="C93" s="26" t="s">
        <v>23</v>
      </c>
      <c r="D93" s="34"/>
      <c r="E93" s="34"/>
      <c r="F93" s="24" t="str">
        <f>E17</f>
        <v xml:space="preserve"> </v>
      </c>
      <c r="G93" s="34"/>
      <c r="H93" s="34"/>
      <c r="I93" s="129" t="s">
        <v>28</v>
      </c>
      <c r="J93" s="29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hidden="1" customHeight="1">
      <c r="A94" s="32"/>
      <c r="B94" s="33"/>
      <c r="C94" s="26" t="s">
        <v>26</v>
      </c>
      <c r="D94" s="34"/>
      <c r="E94" s="34"/>
      <c r="F94" s="24" t="str">
        <f>IF(E20="","",E20)</f>
        <v>Vyplň údaj</v>
      </c>
      <c r="G94" s="34"/>
      <c r="H94" s="34"/>
      <c r="I94" s="129" t="s">
        <v>30</v>
      </c>
      <c r="J94" s="29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hidden="1" customHeight="1">
      <c r="A96" s="32"/>
      <c r="B96" s="33"/>
      <c r="C96" s="168" t="s">
        <v>169</v>
      </c>
      <c r="D96" s="120"/>
      <c r="E96" s="120"/>
      <c r="F96" s="120"/>
      <c r="G96" s="120"/>
      <c r="H96" s="120"/>
      <c r="I96" s="169"/>
      <c r="J96" s="170" t="s">
        <v>170</v>
      </c>
      <c r="K96" s="120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hidden="1" customHeight="1">
      <c r="A97" s="32"/>
      <c r="B97" s="33"/>
      <c r="C97" s="34"/>
      <c r="D97" s="34"/>
      <c r="E97" s="34"/>
      <c r="F97" s="34"/>
      <c r="G97" s="34"/>
      <c r="H97" s="34"/>
      <c r="I97" s="128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hidden="1" customHeight="1">
      <c r="A98" s="32"/>
      <c r="B98" s="33"/>
      <c r="C98" s="171" t="s">
        <v>171</v>
      </c>
      <c r="D98" s="34"/>
      <c r="E98" s="34"/>
      <c r="F98" s="34"/>
      <c r="G98" s="34"/>
      <c r="H98" s="34"/>
      <c r="I98" s="128"/>
      <c r="J98" s="82">
        <f>J124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4" t="s">
        <v>172</v>
      </c>
    </row>
    <row r="99" spans="1:47" s="9" customFormat="1" ht="24.95" hidden="1" customHeight="1">
      <c r="B99" s="172"/>
      <c r="C99" s="173"/>
      <c r="D99" s="174" t="s">
        <v>613</v>
      </c>
      <c r="E99" s="175"/>
      <c r="F99" s="175"/>
      <c r="G99" s="175"/>
      <c r="H99" s="175"/>
      <c r="I99" s="176"/>
      <c r="J99" s="177">
        <f>J125</f>
        <v>0</v>
      </c>
      <c r="K99" s="173"/>
      <c r="L99" s="178"/>
    </row>
    <row r="100" spans="1:47" s="10" customFormat="1" ht="19.899999999999999" hidden="1" customHeight="1">
      <c r="B100" s="179"/>
      <c r="C100" s="102"/>
      <c r="D100" s="180" t="s">
        <v>614</v>
      </c>
      <c r="E100" s="181"/>
      <c r="F100" s="181"/>
      <c r="G100" s="181"/>
      <c r="H100" s="181"/>
      <c r="I100" s="182"/>
      <c r="J100" s="183">
        <f>J126</f>
        <v>0</v>
      </c>
      <c r="K100" s="102"/>
      <c r="L100" s="184"/>
    </row>
    <row r="101" spans="1:47" s="9" customFormat="1" ht="24.95" hidden="1" customHeight="1">
      <c r="B101" s="172"/>
      <c r="C101" s="173"/>
      <c r="D101" s="174" t="s">
        <v>175</v>
      </c>
      <c r="E101" s="175"/>
      <c r="F101" s="175"/>
      <c r="G101" s="175"/>
      <c r="H101" s="175"/>
      <c r="I101" s="176"/>
      <c r="J101" s="177">
        <f>J137</f>
        <v>0</v>
      </c>
      <c r="K101" s="173"/>
      <c r="L101" s="178"/>
    </row>
    <row r="102" spans="1:47" s="10" customFormat="1" ht="19.899999999999999" hidden="1" customHeight="1">
      <c r="B102" s="179"/>
      <c r="C102" s="102"/>
      <c r="D102" s="180" t="s">
        <v>176</v>
      </c>
      <c r="E102" s="181"/>
      <c r="F102" s="181"/>
      <c r="G102" s="181"/>
      <c r="H102" s="181"/>
      <c r="I102" s="182"/>
      <c r="J102" s="183">
        <f>J138</f>
        <v>0</v>
      </c>
      <c r="K102" s="102"/>
      <c r="L102" s="184"/>
    </row>
    <row r="103" spans="1:47" s="2" customFormat="1" ht="21.75" hidden="1" customHeight="1">
      <c r="A103" s="32"/>
      <c r="B103" s="33"/>
      <c r="C103" s="34"/>
      <c r="D103" s="34"/>
      <c r="E103" s="34"/>
      <c r="F103" s="34"/>
      <c r="G103" s="34"/>
      <c r="H103" s="34"/>
      <c r="I103" s="128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47" s="2" customFormat="1" ht="6.95" hidden="1" customHeight="1">
      <c r="A104" s="32"/>
      <c r="B104" s="52"/>
      <c r="C104" s="53"/>
      <c r="D104" s="53"/>
      <c r="E104" s="53"/>
      <c r="F104" s="53"/>
      <c r="G104" s="53"/>
      <c r="H104" s="53"/>
      <c r="I104" s="164"/>
      <c r="J104" s="53"/>
      <c r="K104" s="53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ht="11.25" hidden="1"/>
    <row r="106" spans="1:47" ht="11.25" hidden="1"/>
    <row r="107" spans="1:47" ht="11.25" hidden="1"/>
    <row r="108" spans="1:47" s="2" customFormat="1" ht="6.95" customHeight="1">
      <c r="A108" s="32"/>
      <c r="B108" s="54"/>
      <c r="C108" s="55"/>
      <c r="D108" s="55"/>
      <c r="E108" s="55"/>
      <c r="F108" s="55"/>
      <c r="G108" s="55"/>
      <c r="H108" s="55"/>
      <c r="I108" s="167"/>
      <c r="J108" s="55"/>
      <c r="K108" s="55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24.95" customHeight="1">
      <c r="A109" s="32"/>
      <c r="B109" s="33"/>
      <c r="C109" s="20" t="s">
        <v>177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12" customHeight="1">
      <c r="A111" s="32"/>
      <c r="B111" s="33"/>
      <c r="C111" s="26" t="s">
        <v>16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6.5" customHeight="1">
      <c r="A112" s="32"/>
      <c r="B112" s="33"/>
      <c r="C112" s="34"/>
      <c r="D112" s="34"/>
      <c r="E112" s="301" t="str">
        <f>E7</f>
        <v>Údržba a servis čerpadel odpadních vod žst. OŘ Olomouc</v>
      </c>
      <c r="F112" s="302"/>
      <c r="G112" s="302"/>
      <c r="H112" s="302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1" customFormat="1" ht="12" customHeight="1">
      <c r="B113" s="18"/>
      <c r="C113" s="26" t="s">
        <v>166</v>
      </c>
      <c r="D113" s="19"/>
      <c r="E113" s="19"/>
      <c r="F113" s="19"/>
      <c r="G113" s="19"/>
      <c r="H113" s="19"/>
      <c r="I113" s="121"/>
      <c r="J113" s="19"/>
      <c r="K113" s="19"/>
      <c r="L113" s="17"/>
    </row>
    <row r="114" spans="1:65" s="2" customFormat="1" ht="16.5" customHeight="1">
      <c r="A114" s="32"/>
      <c r="B114" s="33"/>
      <c r="C114" s="34"/>
      <c r="D114" s="34"/>
      <c r="E114" s="301" t="s">
        <v>610</v>
      </c>
      <c r="F114" s="303"/>
      <c r="G114" s="303"/>
      <c r="H114" s="303"/>
      <c r="I114" s="128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6" t="s">
        <v>611</v>
      </c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4"/>
      <c r="D116" s="34"/>
      <c r="E116" s="273" t="str">
        <f>E11</f>
        <v>ČST4 - Vyčištění mokré jímky</v>
      </c>
      <c r="F116" s="303"/>
      <c r="G116" s="303"/>
      <c r="H116" s="303"/>
      <c r="I116" s="128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128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6" t="s">
        <v>20</v>
      </c>
      <c r="D118" s="34"/>
      <c r="E118" s="34"/>
      <c r="F118" s="24" t="str">
        <f>F14</f>
        <v xml:space="preserve"> </v>
      </c>
      <c r="G118" s="34"/>
      <c r="H118" s="34"/>
      <c r="I118" s="129" t="s">
        <v>22</v>
      </c>
      <c r="J118" s="64">
        <f>IF(J14="","",J14)</f>
        <v>0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128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6" t="s">
        <v>23</v>
      </c>
      <c r="D120" s="34"/>
      <c r="E120" s="34"/>
      <c r="F120" s="24" t="str">
        <f>E17</f>
        <v xml:space="preserve"> </v>
      </c>
      <c r="G120" s="34"/>
      <c r="H120" s="34"/>
      <c r="I120" s="129" t="s">
        <v>28</v>
      </c>
      <c r="J120" s="29" t="str">
        <f>E23</f>
        <v xml:space="preserve"> 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6" t="s">
        <v>26</v>
      </c>
      <c r="D121" s="34"/>
      <c r="E121" s="34"/>
      <c r="F121" s="24" t="str">
        <f>IF(E20="","",E20)</f>
        <v>Vyplň údaj</v>
      </c>
      <c r="G121" s="34"/>
      <c r="H121" s="34"/>
      <c r="I121" s="129" t="s">
        <v>30</v>
      </c>
      <c r="J121" s="29" t="str">
        <f>E26</f>
        <v xml:space="preserve"> </v>
      </c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4"/>
      <c r="D122" s="34"/>
      <c r="E122" s="34"/>
      <c r="F122" s="34"/>
      <c r="G122" s="34"/>
      <c r="H122" s="34"/>
      <c r="I122" s="128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85"/>
      <c r="B123" s="186"/>
      <c r="C123" s="187" t="s">
        <v>178</v>
      </c>
      <c r="D123" s="188" t="s">
        <v>60</v>
      </c>
      <c r="E123" s="188" t="s">
        <v>56</v>
      </c>
      <c r="F123" s="188" t="s">
        <v>57</v>
      </c>
      <c r="G123" s="188" t="s">
        <v>179</v>
      </c>
      <c r="H123" s="188" t="s">
        <v>180</v>
      </c>
      <c r="I123" s="189" t="s">
        <v>181</v>
      </c>
      <c r="J123" s="188" t="s">
        <v>170</v>
      </c>
      <c r="K123" s="190" t="s">
        <v>182</v>
      </c>
      <c r="L123" s="191"/>
      <c r="M123" s="73" t="s">
        <v>1</v>
      </c>
      <c r="N123" s="74" t="s">
        <v>39</v>
      </c>
      <c r="O123" s="74" t="s">
        <v>183</v>
      </c>
      <c r="P123" s="74" t="s">
        <v>184</v>
      </c>
      <c r="Q123" s="74" t="s">
        <v>185</v>
      </c>
      <c r="R123" s="74" t="s">
        <v>186</v>
      </c>
      <c r="S123" s="74" t="s">
        <v>187</v>
      </c>
      <c r="T123" s="75" t="s">
        <v>188</v>
      </c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</row>
    <row r="124" spans="1:65" s="2" customFormat="1" ht="22.9" customHeight="1">
      <c r="A124" s="32"/>
      <c r="B124" s="33"/>
      <c r="C124" s="80" t="s">
        <v>189</v>
      </c>
      <c r="D124" s="34"/>
      <c r="E124" s="34"/>
      <c r="F124" s="34"/>
      <c r="G124" s="34"/>
      <c r="H124" s="34"/>
      <c r="I124" s="128"/>
      <c r="J124" s="192">
        <f>BK124</f>
        <v>0</v>
      </c>
      <c r="K124" s="34"/>
      <c r="L124" s="35"/>
      <c r="M124" s="76"/>
      <c r="N124" s="193"/>
      <c r="O124" s="77"/>
      <c r="P124" s="194">
        <f>P125+P137</f>
        <v>0</v>
      </c>
      <c r="Q124" s="77"/>
      <c r="R124" s="194">
        <f>R125+R137</f>
        <v>0</v>
      </c>
      <c r="S124" s="77"/>
      <c r="T124" s="195">
        <f>T125+T137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74</v>
      </c>
      <c r="AU124" s="14" t="s">
        <v>172</v>
      </c>
      <c r="BK124" s="196">
        <f>BK125+BK137</f>
        <v>0</v>
      </c>
    </row>
    <row r="125" spans="1:65" s="12" customFormat="1" ht="25.9" customHeight="1">
      <c r="B125" s="197"/>
      <c r="C125" s="198"/>
      <c r="D125" s="199" t="s">
        <v>74</v>
      </c>
      <c r="E125" s="200" t="s">
        <v>615</v>
      </c>
      <c r="F125" s="200" t="s">
        <v>616</v>
      </c>
      <c r="G125" s="198"/>
      <c r="H125" s="198"/>
      <c r="I125" s="201"/>
      <c r="J125" s="202">
        <f>BK125</f>
        <v>0</v>
      </c>
      <c r="K125" s="198"/>
      <c r="L125" s="203"/>
      <c r="M125" s="204"/>
      <c r="N125" s="205"/>
      <c r="O125" s="205"/>
      <c r="P125" s="206">
        <f>P126</f>
        <v>0</v>
      </c>
      <c r="Q125" s="205"/>
      <c r="R125" s="206">
        <f>R126</f>
        <v>0</v>
      </c>
      <c r="S125" s="205"/>
      <c r="T125" s="207">
        <f>T126</f>
        <v>0</v>
      </c>
      <c r="AR125" s="208" t="s">
        <v>83</v>
      </c>
      <c r="AT125" s="209" t="s">
        <v>74</v>
      </c>
      <c r="AU125" s="209" t="s">
        <v>75</v>
      </c>
      <c r="AY125" s="208" t="s">
        <v>192</v>
      </c>
      <c r="BK125" s="210">
        <f>BK126</f>
        <v>0</v>
      </c>
    </row>
    <row r="126" spans="1:65" s="12" customFormat="1" ht="22.9" customHeight="1">
      <c r="B126" s="197"/>
      <c r="C126" s="198"/>
      <c r="D126" s="199" t="s">
        <v>74</v>
      </c>
      <c r="E126" s="211" t="s">
        <v>241</v>
      </c>
      <c r="F126" s="211" t="s">
        <v>617</v>
      </c>
      <c r="G126" s="198"/>
      <c r="H126" s="198"/>
      <c r="I126" s="201"/>
      <c r="J126" s="212">
        <f>BK126</f>
        <v>0</v>
      </c>
      <c r="K126" s="198"/>
      <c r="L126" s="203"/>
      <c r="M126" s="204"/>
      <c r="N126" s="205"/>
      <c r="O126" s="205"/>
      <c r="P126" s="206">
        <f>SUM(P127:P136)</f>
        <v>0</v>
      </c>
      <c r="Q126" s="205"/>
      <c r="R126" s="206">
        <f>SUM(R127:R136)</f>
        <v>0</v>
      </c>
      <c r="S126" s="205"/>
      <c r="T126" s="207">
        <f>SUM(T127:T136)</f>
        <v>0</v>
      </c>
      <c r="AR126" s="208" t="s">
        <v>83</v>
      </c>
      <c r="AT126" s="209" t="s">
        <v>74</v>
      </c>
      <c r="AU126" s="209" t="s">
        <v>83</v>
      </c>
      <c r="AY126" s="208" t="s">
        <v>192</v>
      </c>
      <c r="BK126" s="210">
        <f>SUM(BK127:BK136)</f>
        <v>0</v>
      </c>
    </row>
    <row r="127" spans="1:65" s="2" customFormat="1" ht="16.5" customHeight="1">
      <c r="A127" s="32"/>
      <c r="B127" s="33"/>
      <c r="C127" s="213" t="s">
        <v>200</v>
      </c>
      <c r="D127" s="213" t="s">
        <v>195</v>
      </c>
      <c r="E127" s="214" t="s">
        <v>211</v>
      </c>
      <c r="F127" s="215" t="s">
        <v>212</v>
      </c>
      <c r="G127" s="216" t="s">
        <v>198</v>
      </c>
      <c r="H127" s="217">
        <v>2</v>
      </c>
      <c r="I127" s="218"/>
      <c r="J127" s="219">
        <f>ROUND(I127*H127,2)</f>
        <v>0</v>
      </c>
      <c r="K127" s="215" t="s">
        <v>199</v>
      </c>
      <c r="L127" s="35"/>
      <c r="M127" s="220" t="s">
        <v>1</v>
      </c>
      <c r="N127" s="221" t="s">
        <v>40</v>
      </c>
      <c r="O127" s="69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24" t="s">
        <v>213</v>
      </c>
      <c r="AT127" s="224" t="s">
        <v>195</v>
      </c>
      <c r="AU127" s="224" t="s">
        <v>85</v>
      </c>
      <c r="AY127" s="14" t="s">
        <v>192</v>
      </c>
      <c r="BE127" s="116">
        <f>IF(N127="základní",J127,0)</f>
        <v>0</v>
      </c>
      <c r="BF127" s="116">
        <f>IF(N127="snížená",J127,0)</f>
        <v>0</v>
      </c>
      <c r="BG127" s="116">
        <f>IF(N127="zákl. přenesená",J127,0)</f>
        <v>0</v>
      </c>
      <c r="BH127" s="116">
        <f>IF(N127="sníž. přenesená",J127,0)</f>
        <v>0</v>
      </c>
      <c r="BI127" s="116">
        <f>IF(N127="nulová",J127,0)</f>
        <v>0</v>
      </c>
      <c r="BJ127" s="14" t="s">
        <v>83</v>
      </c>
      <c r="BK127" s="116">
        <f>ROUND(I127*H127,2)</f>
        <v>0</v>
      </c>
      <c r="BL127" s="14" t="s">
        <v>213</v>
      </c>
      <c r="BM127" s="224" t="s">
        <v>632</v>
      </c>
    </row>
    <row r="128" spans="1:65" s="2" customFormat="1" ht="19.5">
      <c r="A128" s="32"/>
      <c r="B128" s="33"/>
      <c r="C128" s="34"/>
      <c r="D128" s="225" t="s">
        <v>202</v>
      </c>
      <c r="E128" s="34"/>
      <c r="F128" s="226" t="s">
        <v>215</v>
      </c>
      <c r="G128" s="34"/>
      <c r="H128" s="34"/>
      <c r="I128" s="128"/>
      <c r="J128" s="34"/>
      <c r="K128" s="34"/>
      <c r="L128" s="35"/>
      <c r="M128" s="227"/>
      <c r="N128" s="228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4" t="s">
        <v>202</v>
      </c>
      <c r="AU128" s="14" t="s">
        <v>85</v>
      </c>
    </row>
    <row r="129" spans="1:65" s="2" customFormat="1" ht="16.5" customHeight="1">
      <c r="A129" s="32"/>
      <c r="B129" s="33"/>
      <c r="C129" s="213" t="s">
        <v>194</v>
      </c>
      <c r="D129" s="213" t="s">
        <v>195</v>
      </c>
      <c r="E129" s="214" t="s">
        <v>233</v>
      </c>
      <c r="F129" s="215" t="s">
        <v>234</v>
      </c>
      <c r="G129" s="216" t="s">
        <v>198</v>
      </c>
      <c r="H129" s="217">
        <v>4</v>
      </c>
      <c r="I129" s="218"/>
      <c r="J129" s="219">
        <f>ROUND(I129*H129,2)</f>
        <v>0</v>
      </c>
      <c r="K129" s="215" t="s">
        <v>1</v>
      </c>
      <c r="L129" s="35"/>
      <c r="M129" s="220" t="s">
        <v>1</v>
      </c>
      <c r="N129" s="221" t="s">
        <v>40</v>
      </c>
      <c r="O129" s="69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24" t="s">
        <v>200</v>
      </c>
      <c r="AT129" s="224" t="s">
        <v>195</v>
      </c>
      <c r="AU129" s="224" t="s">
        <v>85</v>
      </c>
      <c r="AY129" s="14" t="s">
        <v>192</v>
      </c>
      <c r="BE129" s="116">
        <f>IF(N129="základní",J129,0)</f>
        <v>0</v>
      </c>
      <c r="BF129" s="116">
        <f>IF(N129="snížená",J129,0)</f>
        <v>0</v>
      </c>
      <c r="BG129" s="116">
        <f>IF(N129="zákl. přenesená",J129,0)</f>
        <v>0</v>
      </c>
      <c r="BH129" s="116">
        <f>IF(N129="sníž. přenesená",J129,0)</f>
        <v>0</v>
      </c>
      <c r="BI129" s="116">
        <f>IF(N129="nulová",J129,0)</f>
        <v>0</v>
      </c>
      <c r="BJ129" s="14" t="s">
        <v>83</v>
      </c>
      <c r="BK129" s="116">
        <f>ROUND(I129*H129,2)</f>
        <v>0</v>
      </c>
      <c r="BL129" s="14" t="s">
        <v>200</v>
      </c>
      <c r="BM129" s="224" t="s">
        <v>633</v>
      </c>
    </row>
    <row r="130" spans="1:65" s="2" customFormat="1" ht="19.5">
      <c r="A130" s="32"/>
      <c r="B130" s="33"/>
      <c r="C130" s="34"/>
      <c r="D130" s="225" t="s">
        <v>202</v>
      </c>
      <c r="E130" s="34"/>
      <c r="F130" s="226" t="s">
        <v>236</v>
      </c>
      <c r="G130" s="34"/>
      <c r="H130" s="34"/>
      <c r="I130" s="128"/>
      <c r="J130" s="34"/>
      <c r="K130" s="34"/>
      <c r="L130" s="35"/>
      <c r="M130" s="227"/>
      <c r="N130" s="228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4" t="s">
        <v>202</v>
      </c>
      <c r="AU130" s="14" t="s">
        <v>85</v>
      </c>
    </row>
    <row r="131" spans="1:65" s="2" customFormat="1" ht="16.5" customHeight="1">
      <c r="A131" s="32"/>
      <c r="B131" s="33"/>
      <c r="C131" s="213" t="s">
        <v>204</v>
      </c>
      <c r="D131" s="213" t="s">
        <v>195</v>
      </c>
      <c r="E131" s="214" t="s">
        <v>237</v>
      </c>
      <c r="F131" s="215" t="s">
        <v>238</v>
      </c>
      <c r="G131" s="216" t="s">
        <v>198</v>
      </c>
      <c r="H131" s="217">
        <v>4</v>
      </c>
      <c r="I131" s="218"/>
      <c r="J131" s="219">
        <f>ROUND(I131*H131,2)</f>
        <v>0</v>
      </c>
      <c r="K131" s="215" t="s">
        <v>1</v>
      </c>
      <c r="L131" s="35"/>
      <c r="M131" s="220" t="s">
        <v>1</v>
      </c>
      <c r="N131" s="221" t="s">
        <v>40</v>
      </c>
      <c r="O131" s="69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24" t="s">
        <v>200</v>
      </c>
      <c r="AT131" s="224" t="s">
        <v>195</v>
      </c>
      <c r="AU131" s="224" t="s">
        <v>85</v>
      </c>
      <c r="AY131" s="14" t="s">
        <v>192</v>
      </c>
      <c r="BE131" s="116">
        <f>IF(N131="základní",J131,0)</f>
        <v>0</v>
      </c>
      <c r="BF131" s="116">
        <f>IF(N131="snížená",J131,0)</f>
        <v>0</v>
      </c>
      <c r="BG131" s="116">
        <f>IF(N131="zákl. přenesená",J131,0)</f>
        <v>0</v>
      </c>
      <c r="BH131" s="116">
        <f>IF(N131="sníž. přenesená",J131,0)</f>
        <v>0</v>
      </c>
      <c r="BI131" s="116">
        <f>IF(N131="nulová",J131,0)</f>
        <v>0</v>
      </c>
      <c r="BJ131" s="14" t="s">
        <v>83</v>
      </c>
      <c r="BK131" s="116">
        <f>ROUND(I131*H131,2)</f>
        <v>0</v>
      </c>
      <c r="BL131" s="14" t="s">
        <v>200</v>
      </c>
      <c r="BM131" s="224" t="s">
        <v>634</v>
      </c>
    </row>
    <row r="132" spans="1:65" s="2" customFormat="1" ht="19.5">
      <c r="A132" s="32"/>
      <c r="B132" s="33"/>
      <c r="C132" s="34"/>
      <c r="D132" s="225" t="s">
        <v>202</v>
      </c>
      <c r="E132" s="34"/>
      <c r="F132" s="226" t="s">
        <v>240</v>
      </c>
      <c r="G132" s="34"/>
      <c r="H132" s="34"/>
      <c r="I132" s="128"/>
      <c r="J132" s="34"/>
      <c r="K132" s="34"/>
      <c r="L132" s="35"/>
      <c r="M132" s="227"/>
      <c r="N132" s="228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4" t="s">
        <v>202</v>
      </c>
      <c r="AU132" s="14" t="s">
        <v>85</v>
      </c>
    </row>
    <row r="133" spans="1:65" s="2" customFormat="1" ht="16.5" customHeight="1">
      <c r="A133" s="32"/>
      <c r="B133" s="33"/>
      <c r="C133" s="213" t="s">
        <v>83</v>
      </c>
      <c r="D133" s="213" t="s">
        <v>195</v>
      </c>
      <c r="E133" s="214" t="s">
        <v>618</v>
      </c>
      <c r="F133" s="215" t="s">
        <v>619</v>
      </c>
      <c r="G133" s="216" t="s">
        <v>198</v>
      </c>
      <c r="H133" s="217">
        <v>4</v>
      </c>
      <c r="I133" s="218"/>
      <c r="J133" s="219">
        <f>ROUND(I133*H133,2)</f>
        <v>0</v>
      </c>
      <c r="K133" s="215" t="s">
        <v>199</v>
      </c>
      <c r="L133" s="35"/>
      <c r="M133" s="220" t="s">
        <v>1</v>
      </c>
      <c r="N133" s="221" t="s">
        <v>40</v>
      </c>
      <c r="O133" s="69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4" t="s">
        <v>200</v>
      </c>
      <c r="AT133" s="224" t="s">
        <v>195</v>
      </c>
      <c r="AU133" s="224" t="s">
        <v>85</v>
      </c>
      <c r="AY133" s="14" t="s">
        <v>192</v>
      </c>
      <c r="BE133" s="116">
        <f>IF(N133="základní",J133,0)</f>
        <v>0</v>
      </c>
      <c r="BF133" s="116">
        <f>IF(N133="snížená",J133,0)</f>
        <v>0</v>
      </c>
      <c r="BG133" s="116">
        <f>IF(N133="zákl. přenesená",J133,0)</f>
        <v>0</v>
      </c>
      <c r="BH133" s="116">
        <f>IF(N133="sníž. přenesená",J133,0)</f>
        <v>0</v>
      </c>
      <c r="BI133" s="116">
        <f>IF(N133="nulová",J133,0)</f>
        <v>0</v>
      </c>
      <c r="BJ133" s="14" t="s">
        <v>83</v>
      </c>
      <c r="BK133" s="116">
        <f>ROUND(I133*H133,2)</f>
        <v>0</v>
      </c>
      <c r="BL133" s="14" t="s">
        <v>200</v>
      </c>
      <c r="BM133" s="224" t="s">
        <v>635</v>
      </c>
    </row>
    <row r="134" spans="1:65" s="2" customFormat="1" ht="11.25">
      <c r="A134" s="32"/>
      <c r="B134" s="33"/>
      <c r="C134" s="34"/>
      <c r="D134" s="225" t="s">
        <v>202</v>
      </c>
      <c r="E134" s="34"/>
      <c r="F134" s="226" t="s">
        <v>621</v>
      </c>
      <c r="G134" s="34"/>
      <c r="H134" s="34"/>
      <c r="I134" s="128"/>
      <c r="J134" s="34"/>
      <c r="K134" s="34"/>
      <c r="L134" s="35"/>
      <c r="M134" s="227"/>
      <c r="N134" s="228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4" t="s">
        <v>202</v>
      </c>
      <c r="AU134" s="14" t="s">
        <v>85</v>
      </c>
    </row>
    <row r="135" spans="1:65" s="2" customFormat="1" ht="21.75" customHeight="1">
      <c r="A135" s="32"/>
      <c r="B135" s="33"/>
      <c r="C135" s="213" t="s">
        <v>85</v>
      </c>
      <c r="D135" s="213" t="s">
        <v>195</v>
      </c>
      <c r="E135" s="214" t="s">
        <v>622</v>
      </c>
      <c r="F135" s="215" t="s">
        <v>623</v>
      </c>
      <c r="G135" s="216" t="s">
        <v>624</v>
      </c>
      <c r="H135" s="217">
        <v>31.2</v>
      </c>
      <c r="I135" s="218"/>
      <c r="J135" s="219">
        <f>ROUND(I135*H135,2)</f>
        <v>0</v>
      </c>
      <c r="K135" s="215" t="s">
        <v>199</v>
      </c>
      <c r="L135" s="35"/>
      <c r="M135" s="220" t="s">
        <v>1</v>
      </c>
      <c r="N135" s="221" t="s">
        <v>40</v>
      </c>
      <c r="O135" s="69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24" t="s">
        <v>200</v>
      </c>
      <c r="AT135" s="224" t="s">
        <v>195</v>
      </c>
      <c r="AU135" s="224" t="s">
        <v>85</v>
      </c>
      <c r="AY135" s="14" t="s">
        <v>192</v>
      </c>
      <c r="BE135" s="116">
        <f>IF(N135="základní",J135,0)</f>
        <v>0</v>
      </c>
      <c r="BF135" s="116">
        <f>IF(N135="snížená",J135,0)</f>
        <v>0</v>
      </c>
      <c r="BG135" s="116">
        <f>IF(N135="zákl. přenesená",J135,0)</f>
        <v>0</v>
      </c>
      <c r="BH135" s="116">
        <f>IF(N135="sníž. přenesená",J135,0)</f>
        <v>0</v>
      </c>
      <c r="BI135" s="116">
        <f>IF(N135="nulová",J135,0)</f>
        <v>0</v>
      </c>
      <c r="BJ135" s="14" t="s">
        <v>83</v>
      </c>
      <c r="BK135" s="116">
        <f>ROUND(I135*H135,2)</f>
        <v>0</v>
      </c>
      <c r="BL135" s="14" t="s">
        <v>200</v>
      </c>
      <c r="BM135" s="224" t="s">
        <v>636</v>
      </c>
    </row>
    <row r="136" spans="1:65" s="2" customFormat="1" ht="19.5">
      <c r="A136" s="32"/>
      <c r="B136" s="33"/>
      <c r="C136" s="34"/>
      <c r="D136" s="225" t="s">
        <v>202</v>
      </c>
      <c r="E136" s="34"/>
      <c r="F136" s="226" t="s">
        <v>626</v>
      </c>
      <c r="G136" s="34"/>
      <c r="H136" s="34"/>
      <c r="I136" s="128"/>
      <c r="J136" s="34"/>
      <c r="K136" s="34"/>
      <c r="L136" s="35"/>
      <c r="M136" s="227"/>
      <c r="N136" s="228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4" t="s">
        <v>202</v>
      </c>
      <c r="AU136" s="14" t="s">
        <v>85</v>
      </c>
    </row>
    <row r="137" spans="1:65" s="12" customFormat="1" ht="25.9" customHeight="1">
      <c r="B137" s="197"/>
      <c r="C137" s="198"/>
      <c r="D137" s="199" t="s">
        <v>74</v>
      </c>
      <c r="E137" s="200" t="s">
        <v>257</v>
      </c>
      <c r="F137" s="200" t="s">
        <v>258</v>
      </c>
      <c r="G137" s="198"/>
      <c r="H137" s="198"/>
      <c r="I137" s="201"/>
      <c r="J137" s="202">
        <f>BK137</f>
        <v>0</v>
      </c>
      <c r="K137" s="198"/>
      <c r="L137" s="203"/>
      <c r="M137" s="204"/>
      <c r="N137" s="205"/>
      <c r="O137" s="205"/>
      <c r="P137" s="206">
        <f>P138</f>
        <v>0</v>
      </c>
      <c r="Q137" s="205"/>
      <c r="R137" s="206">
        <f>R138</f>
        <v>0</v>
      </c>
      <c r="S137" s="205"/>
      <c r="T137" s="207">
        <f>T138</f>
        <v>0</v>
      </c>
      <c r="AR137" s="208" t="s">
        <v>194</v>
      </c>
      <c r="AT137" s="209" t="s">
        <v>74</v>
      </c>
      <c r="AU137" s="209" t="s">
        <v>75</v>
      </c>
      <c r="AY137" s="208" t="s">
        <v>192</v>
      </c>
      <c r="BK137" s="210">
        <f>BK138</f>
        <v>0</v>
      </c>
    </row>
    <row r="138" spans="1:65" s="12" customFormat="1" ht="22.9" customHeight="1">
      <c r="B138" s="197"/>
      <c r="C138" s="198"/>
      <c r="D138" s="199" t="s">
        <v>74</v>
      </c>
      <c r="E138" s="211" t="s">
        <v>259</v>
      </c>
      <c r="F138" s="211" t="s">
        <v>260</v>
      </c>
      <c r="G138" s="198"/>
      <c r="H138" s="198"/>
      <c r="I138" s="201"/>
      <c r="J138" s="212">
        <f>BK138</f>
        <v>0</v>
      </c>
      <c r="K138" s="198"/>
      <c r="L138" s="203"/>
      <c r="M138" s="204"/>
      <c r="N138" s="205"/>
      <c r="O138" s="205"/>
      <c r="P138" s="206">
        <f>SUM(P139:P140)</f>
        <v>0</v>
      </c>
      <c r="Q138" s="205"/>
      <c r="R138" s="206">
        <f>SUM(R139:R140)</f>
        <v>0</v>
      </c>
      <c r="S138" s="205"/>
      <c r="T138" s="207">
        <f>SUM(T139:T140)</f>
        <v>0</v>
      </c>
      <c r="AR138" s="208" t="s">
        <v>194</v>
      </c>
      <c r="AT138" s="209" t="s">
        <v>74</v>
      </c>
      <c r="AU138" s="209" t="s">
        <v>83</v>
      </c>
      <c r="AY138" s="208" t="s">
        <v>192</v>
      </c>
      <c r="BK138" s="210">
        <f>SUM(BK139:BK140)</f>
        <v>0</v>
      </c>
    </row>
    <row r="139" spans="1:65" s="2" customFormat="1" ht="16.5" customHeight="1">
      <c r="A139" s="32"/>
      <c r="B139" s="33"/>
      <c r="C139" s="213" t="s">
        <v>274</v>
      </c>
      <c r="D139" s="213" t="s">
        <v>195</v>
      </c>
      <c r="E139" s="214" t="s">
        <v>262</v>
      </c>
      <c r="F139" s="215" t="s">
        <v>263</v>
      </c>
      <c r="G139" s="216" t="s">
        <v>264</v>
      </c>
      <c r="H139" s="217">
        <v>2</v>
      </c>
      <c r="I139" s="218"/>
      <c r="J139" s="219">
        <f>ROUND(I139*H139,2)</f>
        <v>0</v>
      </c>
      <c r="K139" s="215" t="s">
        <v>1</v>
      </c>
      <c r="L139" s="35"/>
      <c r="M139" s="220" t="s">
        <v>1</v>
      </c>
      <c r="N139" s="221" t="s">
        <v>40</v>
      </c>
      <c r="O139" s="69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24" t="s">
        <v>223</v>
      </c>
      <c r="AT139" s="224" t="s">
        <v>195</v>
      </c>
      <c r="AU139" s="224" t="s">
        <v>85</v>
      </c>
      <c r="AY139" s="14" t="s">
        <v>192</v>
      </c>
      <c r="BE139" s="116">
        <f>IF(N139="základní",J139,0)</f>
        <v>0</v>
      </c>
      <c r="BF139" s="116">
        <f>IF(N139="snížená",J139,0)</f>
        <v>0</v>
      </c>
      <c r="BG139" s="116">
        <f>IF(N139="zákl. přenesená",J139,0)</f>
        <v>0</v>
      </c>
      <c r="BH139" s="116">
        <f>IF(N139="sníž. přenesená",J139,0)</f>
        <v>0</v>
      </c>
      <c r="BI139" s="116">
        <f>IF(N139="nulová",J139,0)</f>
        <v>0</v>
      </c>
      <c r="BJ139" s="14" t="s">
        <v>83</v>
      </c>
      <c r="BK139" s="116">
        <f>ROUND(I139*H139,2)</f>
        <v>0</v>
      </c>
      <c r="BL139" s="14" t="s">
        <v>223</v>
      </c>
      <c r="BM139" s="224" t="s">
        <v>637</v>
      </c>
    </row>
    <row r="140" spans="1:65" s="2" customFormat="1" ht="11.25">
      <c r="A140" s="32"/>
      <c r="B140" s="33"/>
      <c r="C140" s="34"/>
      <c r="D140" s="225" t="s">
        <v>202</v>
      </c>
      <c r="E140" s="34"/>
      <c r="F140" s="226" t="s">
        <v>263</v>
      </c>
      <c r="G140" s="34"/>
      <c r="H140" s="34"/>
      <c r="I140" s="128"/>
      <c r="J140" s="34"/>
      <c r="K140" s="34"/>
      <c r="L140" s="35"/>
      <c r="M140" s="230"/>
      <c r="N140" s="231"/>
      <c r="O140" s="232"/>
      <c r="P140" s="232"/>
      <c r="Q140" s="232"/>
      <c r="R140" s="232"/>
      <c r="S140" s="232"/>
      <c r="T140" s="233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202</v>
      </c>
      <c r="AU140" s="14" t="s">
        <v>85</v>
      </c>
    </row>
    <row r="141" spans="1:65" s="2" customFormat="1" ht="6.95" customHeight="1">
      <c r="A141" s="32"/>
      <c r="B141" s="52"/>
      <c r="C141" s="53"/>
      <c r="D141" s="53"/>
      <c r="E141" s="53"/>
      <c r="F141" s="53"/>
      <c r="G141" s="53"/>
      <c r="H141" s="53"/>
      <c r="I141" s="164"/>
      <c r="J141" s="53"/>
      <c r="K141" s="53"/>
      <c r="L141" s="35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sheetProtection algorithmName="SHA-512" hashValue="TASx+y72P/YesGhpF/SiC/rvSpwo3DYq+7otELo249JNWv7Yrfbp+KW/9cVUJ0ZZNVs5oZswoKCRFcTkFz2vcQ==" saltValue="AcOIIu/3YEHEKJa+vDR9+PkzXgNf2LBCO6bV6PcvlqUHFyGGIJVoLmCEk+TSPjln5tXZoebOh5y9CtZaQLB0nA==" spinCount="100000" sheet="1" objects="1" scenarios="1" formatColumns="0" formatRows="0" autoFilter="0"/>
  <autoFilter ref="C123:K140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147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1" customFormat="1" ht="12" customHeight="1">
      <c r="B8" s="17"/>
      <c r="D8" s="127" t="s">
        <v>166</v>
      </c>
      <c r="I8" s="121"/>
      <c r="L8" s="17"/>
    </row>
    <row r="9" spans="1:46" s="2" customFormat="1" ht="16.5" customHeight="1">
      <c r="A9" s="32"/>
      <c r="B9" s="35"/>
      <c r="C9" s="32"/>
      <c r="D9" s="32"/>
      <c r="E9" s="294" t="s">
        <v>610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5"/>
      <c r="C10" s="32"/>
      <c r="D10" s="127" t="s">
        <v>611</v>
      </c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5"/>
      <c r="C11" s="32"/>
      <c r="D11" s="32"/>
      <c r="E11" s="296" t="s">
        <v>638</v>
      </c>
      <c r="F11" s="297"/>
      <c r="G11" s="297"/>
      <c r="H11" s="297"/>
      <c r="I11" s="128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5"/>
      <c r="C12" s="32"/>
      <c r="D12" s="32"/>
      <c r="E12" s="32"/>
      <c r="F12" s="32"/>
      <c r="G12" s="32"/>
      <c r="H12" s="32"/>
      <c r="I12" s="128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5"/>
      <c r="C13" s="32"/>
      <c r="D13" s="127" t="s">
        <v>18</v>
      </c>
      <c r="E13" s="32"/>
      <c r="F13" s="108" t="s">
        <v>1</v>
      </c>
      <c r="G13" s="32"/>
      <c r="H13" s="32"/>
      <c r="I13" s="129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20</v>
      </c>
      <c r="E14" s="32"/>
      <c r="F14" s="108" t="s">
        <v>21</v>
      </c>
      <c r="G14" s="32"/>
      <c r="H14" s="32"/>
      <c r="I14" s="129" t="s">
        <v>22</v>
      </c>
      <c r="J14" s="130">
        <f>'Rekapitulace stavby'!AN8</f>
        <v>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5"/>
      <c r="C15" s="32"/>
      <c r="D15" s="32"/>
      <c r="E15" s="32"/>
      <c r="F15" s="32"/>
      <c r="G15" s="32"/>
      <c r="H15" s="32"/>
      <c r="I15" s="128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5"/>
      <c r="C16" s="32"/>
      <c r="D16" s="127" t="s">
        <v>23</v>
      </c>
      <c r="E16" s="32"/>
      <c r="F16" s="32"/>
      <c r="G16" s="32"/>
      <c r="H16" s="32"/>
      <c r="I16" s="129" t="s">
        <v>24</v>
      </c>
      <c r="J16" s="108" t="s">
        <v>1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5"/>
      <c r="C17" s="32"/>
      <c r="D17" s="32"/>
      <c r="E17" s="108" t="s">
        <v>21</v>
      </c>
      <c r="F17" s="32"/>
      <c r="G17" s="32"/>
      <c r="H17" s="32"/>
      <c r="I17" s="129" t="s">
        <v>25</v>
      </c>
      <c r="J17" s="108" t="s">
        <v>1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5"/>
      <c r="C18" s="32"/>
      <c r="D18" s="32"/>
      <c r="E18" s="32"/>
      <c r="F18" s="32"/>
      <c r="G18" s="32"/>
      <c r="H18" s="32"/>
      <c r="I18" s="128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5"/>
      <c r="C19" s="32"/>
      <c r="D19" s="127" t="s">
        <v>26</v>
      </c>
      <c r="E19" s="32"/>
      <c r="F19" s="32"/>
      <c r="G19" s="32"/>
      <c r="H19" s="32"/>
      <c r="I19" s="129" t="s">
        <v>24</v>
      </c>
      <c r="J19" s="27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5"/>
      <c r="C20" s="32"/>
      <c r="D20" s="32"/>
      <c r="E20" s="298" t="str">
        <f>'Rekapitulace stavby'!E14</f>
        <v>Vyplň údaj</v>
      </c>
      <c r="F20" s="299"/>
      <c r="G20" s="299"/>
      <c r="H20" s="299"/>
      <c r="I20" s="129" t="s">
        <v>25</v>
      </c>
      <c r="J20" s="27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5"/>
      <c r="C21" s="32"/>
      <c r="D21" s="32"/>
      <c r="E21" s="32"/>
      <c r="F21" s="32"/>
      <c r="G21" s="32"/>
      <c r="H21" s="32"/>
      <c r="I21" s="128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5"/>
      <c r="C22" s="32"/>
      <c r="D22" s="127" t="s">
        <v>28</v>
      </c>
      <c r="E22" s="32"/>
      <c r="F22" s="32"/>
      <c r="G22" s="32"/>
      <c r="H22" s="32"/>
      <c r="I22" s="129" t="s">
        <v>24</v>
      </c>
      <c r="J22" s="108" t="s">
        <v>1</v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5"/>
      <c r="C23" s="32"/>
      <c r="D23" s="32"/>
      <c r="E23" s="108" t="s">
        <v>21</v>
      </c>
      <c r="F23" s="32"/>
      <c r="G23" s="32"/>
      <c r="H23" s="32"/>
      <c r="I23" s="129" t="s">
        <v>25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5"/>
      <c r="C24" s="32"/>
      <c r="D24" s="32"/>
      <c r="E24" s="32"/>
      <c r="F24" s="32"/>
      <c r="G24" s="32"/>
      <c r="H24" s="32"/>
      <c r="I24" s="128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5"/>
      <c r="C25" s="32"/>
      <c r="D25" s="127" t="s">
        <v>30</v>
      </c>
      <c r="E25" s="32"/>
      <c r="F25" s="32"/>
      <c r="G25" s="32"/>
      <c r="H25" s="32"/>
      <c r="I25" s="129" t="s">
        <v>24</v>
      </c>
      <c r="J25" s="108" t="s">
        <v>1</v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5"/>
      <c r="C26" s="32"/>
      <c r="D26" s="32"/>
      <c r="E26" s="108" t="s">
        <v>21</v>
      </c>
      <c r="F26" s="32"/>
      <c r="G26" s="32"/>
      <c r="H26" s="32"/>
      <c r="I26" s="129" t="s">
        <v>25</v>
      </c>
      <c r="J26" s="108" t="s">
        <v>1</v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5"/>
      <c r="C27" s="32"/>
      <c r="D27" s="32"/>
      <c r="E27" s="32"/>
      <c r="F27" s="32"/>
      <c r="G27" s="32"/>
      <c r="H27" s="32"/>
      <c r="I27" s="128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5"/>
      <c r="C28" s="32"/>
      <c r="D28" s="127" t="s">
        <v>31</v>
      </c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31"/>
      <c r="B29" s="132"/>
      <c r="C29" s="131"/>
      <c r="D29" s="131"/>
      <c r="E29" s="300" t="s">
        <v>1</v>
      </c>
      <c r="F29" s="300"/>
      <c r="G29" s="300"/>
      <c r="H29" s="300"/>
      <c r="I29" s="133"/>
      <c r="J29" s="131"/>
      <c r="K29" s="131"/>
      <c r="L29" s="134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pans="1:31" s="2" customFormat="1" ht="6.95" customHeight="1">
      <c r="A30" s="32"/>
      <c r="B30" s="35"/>
      <c r="C30" s="32"/>
      <c r="D30" s="32"/>
      <c r="E30" s="32"/>
      <c r="F30" s="32"/>
      <c r="G30" s="32"/>
      <c r="H30" s="32"/>
      <c r="I30" s="128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7" t="s">
        <v>35</v>
      </c>
      <c r="E32" s="32"/>
      <c r="F32" s="32"/>
      <c r="G32" s="32"/>
      <c r="H32" s="32"/>
      <c r="I32" s="128"/>
      <c r="J32" s="138">
        <f>ROUND(J124,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35"/>
      <c r="E33" s="135"/>
      <c r="F33" s="135"/>
      <c r="G33" s="135"/>
      <c r="H33" s="135"/>
      <c r="I33" s="136"/>
      <c r="J33" s="135"/>
      <c r="K33" s="135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9" t="s">
        <v>37</v>
      </c>
      <c r="G34" s="32"/>
      <c r="H34" s="32"/>
      <c r="I34" s="140" t="s">
        <v>36</v>
      </c>
      <c r="J34" s="139" t="s">
        <v>38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41" t="s">
        <v>39</v>
      </c>
      <c r="E35" s="127" t="s">
        <v>40</v>
      </c>
      <c r="F35" s="142">
        <f>ROUND((SUM(BE124:BE140)),  2)</f>
        <v>0</v>
      </c>
      <c r="G35" s="32"/>
      <c r="H35" s="32"/>
      <c r="I35" s="143">
        <v>0.21</v>
      </c>
      <c r="J35" s="142">
        <f>ROUND(((SUM(BE124:BE140))*I35),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7" t="s">
        <v>41</v>
      </c>
      <c r="F36" s="142">
        <f>ROUND((SUM(BF124:BF140)),  2)</f>
        <v>0</v>
      </c>
      <c r="G36" s="32"/>
      <c r="H36" s="32"/>
      <c r="I36" s="143">
        <v>0.15</v>
      </c>
      <c r="J36" s="142">
        <f>ROUND(((SUM(BF124:BF140))*I36),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42</v>
      </c>
      <c r="F37" s="142">
        <f>ROUND((SUM(BG124:BG140)),  2)</f>
        <v>0</v>
      </c>
      <c r="G37" s="32"/>
      <c r="H37" s="32"/>
      <c r="I37" s="143">
        <v>0.21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7" t="s">
        <v>43</v>
      </c>
      <c r="F38" s="142">
        <f>ROUND((SUM(BH124:BH140)),  2)</f>
        <v>0</v>
      </c>
      <c r="G38" s="32"/>
      <c r="H38" s="32"/>
      <c r="I38" s="143">
        <v>0.15</v>
      </c>
      <c r="J38" s="142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7" t="s">
        <v>44</v>
      </c>
      <c r="F39" s="142">
        <f>ROUND((SUM(BI124:BI140)),  2)</f>
        <v>0</v>
      </c>
      <c r="G39" s="32"/>
      <c r="H39" s="32"/>
      <c r="I39" s="143">
        <v>0</v>
      </c>
      <c r="J39" s="142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44"/>
      <c r="D41" s="145" t="s">
        <v>45</v>
      </c>
      <c r="E41" s="146"/>
      <c r="F41" s="146"/>
      <c r="G41" s="147" t="s">
        <v>46</v>
      </c>
      <c r="H41" s="148" t="s">
        <v>47</v>
      </c>
      <c r="I41" s="149"/>
      <c r="J41" s="150">
        <f>SUM(J32:J39)</f>
        <v>0</v>
      </c>
      <c r="K41" s="151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128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hidden="1" customHeight="1">
      <c r="B86" s="18"/>
      <c r="C86" s="26" t="s">
        <v>166</v>
      </c>
      <c r="D86" s="19"/>
      <c r="E86" s="19"/>
      <c r="F86" s="19"/>
      <c r="G86" s="19"/>
      <c r="H86" s="19"/>
      <c r="I86" s="121"/>
      <c r="J86" s="19"/>
      <c r="K86" s="19"/>
      <c r="L86" s="17"/>
    </row>
    <row r="87" spans="1:31" s="2" customFormat="1" ht="16.5" hidden="1" customHeight="1">
      <c r="A87" s="32"/>
      <c r="B87" s="33"/>
      <c r="C87" s="34"/>
      <c r="D87" s="34"/>
      <c r="E87" s="301" t="s">
        <v>610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hidden="1" customHeight="1">
      <c r="A88" s="32"/>
      <c r="B88" s="33"/>
      <c r="C88" s="26" t="s">
        <v>611</v>
      </c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hidden="1" customHeight="1">
      <c r="A89" s="32"/>
      <c r="B89" s="33"/>
      <c r="C89" s="34"/>
      <c r="D89" s="34"/>
      <c r="E89" s="273" t="str">
        <f>E11</f>
        <v>ČST3 - Vyčištění mokré jímky</v>
      </c>
      <c r="F89" s="303"/>
      <c r="G89" s="303"/>
      <c r="H89" s="303"/>
      <c r="I89" s="128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hidden="1" customHeight="1">
      <c r="A91" s="32"/>
      <c r="B91" s="33"/>
      <c r="C91" s="26" t="s">
        <v>20</v>
      </c>
      <c r="D91" s="34"/>
      <c r="E91" s="34"/>
      <c r="F91" s="24" t="str">
        <f>F14</f>
        <v xml:space="preserve"> </v>
      </c>
      <c r="G91" s="34"/>
      <c r="H91" s="34"/>
      <c r="I91" s="129" t="s">
        <v>22</v>
      </c>
      <c r="J91" s="64">
        <f>IF(J14="","",J14)</f>
        <v>0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hidden="1" customHeight="1">
      <c r="A92" s="32"/>
      <c r="B92" s="33"/>
      <c r="C92" s="34"/>
      <c r="D92" s="34"/>
      <c r="E92" s="34"/>
      <c r="F92" s="34"/>
      <c r="G92" s="34"/>
      <c r="H92" s="34"/>
      <c r="I92" s="128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hidden="1" customHeight="1">
      <c r="A93" s="32"/>
      <c r="B93" s="33"/>
      <c r="C93" s="26" t="s">
        <v>23</v>
      </c>
      <c r="D93" s="34"/>
      <c r="E93" s="34"/>
      <c r="F93" s="24" t="str">
        <f>E17</f>
        <v xml:space="preserve"> </v>
      </c>
      <c r="G93" s="34"/>
      <c r="H93" s="34"/>
      <c r="I93" s="129" t="s">
        <v>28</v>
      </c>
      <c r="J93" s="29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hidden="1" customHeight="1">
      <c r="A94" s="32"/>
      <c r="B94" s="33"/>
      <c r="C94" s="26" t="s">
        <v>26</v>
      </c>
      <c r="D94" s="34"/>
      <c r="E94" s="34"/>
      <c r="F94" s="24" t="str">
        <f>IF(E20="","",E20)</f>
        <v>Vyplň údaj</v>
      </c>
      <c r="G94" s="34"/>
      <c r="H94" s="34"/>
      <c r="I94" s="129" t="s">
        <v>30</v>
      </c>
      <c r="J94" s="29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hidden="1" customHeight="1">
      <c r="A96" s="32"/>
      <c r="B96" s="33"/>
      <c r="C96" s="168" t="s">
        <v>169</v>
      </c>
      <c r="D96" s="120"/>
      <c r="E96" s="120"/>
      <c r="F96" s="120"/>
      <c r="G96" s="120"/>
      <c r="H96" s="120"/>
      <c r="I96" s="169"/>
      <c r="J96" s="170" t="s">
        <v>170</v>
      </c>
      <c r="K96" s="120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hidden="1" customHeight="1">
      <c r="A97" s="32"/>
      <c r="B97" s="33"/>
      <c r="C97" s="34"/>
      <c r="D97" s="34"/>
      <c r="E97" s="34"/>
      <c r="F97" s="34"/>
      <c r="G97" s="34"/>
      <c r="H97" s="34"/>
      <c r="I97" s="128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hidden="1" customHeight="1">
      <c r="A98" s="32"/>
      <c r="B98" s="33"/>
      <c r="C98" s="171" t="s">
        <v>171</v>
      </c>
      <c r="D98" s="34"/>
      <c r="E98" s="34"/>
      <c r="F98" s="34"/>
      <c r="G98" s="34"/>
      <c r="H98" s="34"/>
      <c r="I98" s="128"/>
      <c r="J98" s="82">
        <f>J124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4" t="s">
        <v>172</v>
      </c>
    </row>
    <row r="99" spans="1:47" s="9" customFormat="1" ht="24.95" hidden="1" customHeight="1">
      <c r="B99" s="172"/>
      <c r="C99" s="173"/>
      <c r="D99" s="174" t="s">
        <v>613</v>
      </c>
      <c r="E99" s="175"/>
      <c r="F99" s="175"/>
      <c r="G99" s="175"/>
      <c r="H99" s="175"/>
      <c r="I99" s="176"/>
      <c r="J99" s="177">
        <f>J125</f>
        <v>0</v>
      </c>
      <c r="K99" s="173"/>
      <c r="L99" s="178"/>
    </row>
    <row r="100" spans="1:47" s="10" customFormat="1" ht="19.899999999999999" hidden="1" customHeight="1">
      <c r="B100" s="179"/>
      <c r="C100" s="102"/>
      <c r="D100" s="180" t="s">
        <v>614</v>
      </c>
      <c r="E100" s="181"/>
      <c r="F100" s="181"/>
      <c r="G100" s="181"/>
      <c r="H100" s="181"/>
      <c r="I100" s="182"/>
      <c r="J100" s="183">
        <f>J126</f>
        <v>0</v>
      </c>
      <c r="K100" s="102"/>
      <c r="L100" s="184"/>
    </row>
    <row r="101" spans="1:47" s="9" customFormat="1" ht="24.95" hidden="1" customHeight="1">
      <c r="B101" s="172"/>
      <c r="C101" s="173"/>
      <c r="D101" s="174" t="s">
        <v>175</v>
      </c>
      <c r="E101" s="175"/>
      <c r="F101" s="175"/>
      <c r="G101" s="175"/>
      <c r="H101" s="175"/>
      <c r="I101" s="176"/>
      <c r="J101" s="177">
        <f>J137</f>
        <v>0</v>
      </c>
      <c r="K101" s="173"/>
      <c r="L101" s="178"/>
    </row>
    <row r="102" spans="1:47" s="10" customFormat="1" ht="19.899999999999999" hidden="1" customHeight="1">
      <c r="B102" s="179"/>
      <c r="C102" s="102"/>
      <c r="D102" s="180" t="s">
        <v>176</v>
      </c>
      <c r="E102" s="181"/>
      <c r="F102" s="181"/>
      <c r="G102" s="181"/>
      <c r="H102" s="181"/>
      <c r="I102" s="182"/>
      <c r="J102" s="183">
        <f>J138</f>
        <v>0</v>
      </c>
      <c r="K102" s="102"/>
      <c r="L102" s="184"/>
    </row>
    <row r="103" spans="1:47" s="2" customFormat="1" ht="21.75" hidden="1" customHeight="1">
      <c r="A103" s="32"/>
      <c r="B103" s="33"/>
      <c r="C103" s="34"/>
      <c r="D103" s="34"/>
      <c r="E103" s="34"/>
      <c r="F103" s="34"/>
      <c r="G103" s="34"/>
      <c r="H103" s="34"/>
      <c r="I103" s="128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47" s="2" customFormat="1" ht="6.95" hidden="1" customHeight="1">
      <c r="A104" s="32"/>
      <c r="B104" s="52"/>
      <c r="C104" s="53"/>
      <c r="D104" s="53"/>
      <c r="E104" s="53"/>
      <c r="F104" s="53"/>
      <c r="G104" s="53"/>
      <c r="H104" s="53"/>
      <c r="I104" s="164"/>
      <c r="J104" s="53"/>
      <c r="K104" s="53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ht="11.25" hidden="1"/>
    <row r="106" spans="1:47" ht="11.25" hidden="1"/>
    <row r="107" spans="1:47" ht="11.25" hidden="1"/>
    <row r="108" spans="1:47" s="2" customFormat="1" ht="6.95" customHeight="1">
      <c r="A108" s="32"/>
      <c r="B108" s="54"/>
      <c r="C108" s="55"/>
      <c r="D108" s="55"/>
      <c r="E108" s="55"/>
      <c r="F108" s="55"/>
      <c r="G108" s="55"/>
      <c r="H108" s="55"/>
      <c r="I108" s="167"/>
      <c r="J108" s="55"/>
      <c r="K108" s="55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24.95" customHeight="1">
      <c r="A109" s="32"/>
      <c r="B109" s="33"/>
      <c r="C109" s="20" t="s">
        <v>177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12" customHeight="1">
      <c r="A111" s="32"/>
      <c r="B111" s="33"/>
      <c r="C111" s="26" t="s">
        <v>16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6.5" customHeight="1">
      <c r="A112" s="32"/>
      <c r="B112" s="33"/>
      <c r="C112" s="34"/>
      <c r="D112" s="34"/>
      <c r="E112" s="301" t="str">
        <f>E7</f>
        <v>Údržba a servis čerpadel odpadních vod žst. OŘ Olomouc</v>
      </c>
      <c r="F112" s="302"/>
      <c r="G112" s="302"/>
      <c r="H112" s="302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1" customFormat="1" ht="12" customHeight="1">
      <c r="B113" s="18"/>
      <c r="C113" s="26" t="s">
        <v>166</v>
      </c>
      <c r="D113" s="19"/>
      <c r="E113" s="19"/>
      <c r="F113" s="19"/>
      <c r="G113" s="19"/>
      <c r="H113" s="19"/>
      <c r="I113" s="121"/>
      <c r="J113" s="19"/>
      <c r="K113" s="19"/>
      <c r="L113" s="17"/>
    </row>
    <row r="114" spans="1:65" s="2" customFormat="1" ht="16.5" customHeight="1">
      <c r="A114" s="32"/>
      <c r="B114" s="33"/>
      <c r="C114" s="34"/>
      <c r="D114" s="34"/>
      <c r="E114" s="301" t="s">
        <v>610</v>
      </c>
      <c r="F114" s="303"/>
      <c r="G114" s="303"/>
      <c r="H114" s="303"/>
      <c r="I114" s="128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6" t="s">
        <v>611</v>
      </c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4"/>
      <c r="D116" s="34"/>
      <c r="E116" s="273" t="str">
        <f>E11</f>
        <v>ČST3 - Vyčištění mokré jímky</v>
      </c>
      <c r="F116" s="303"/>
      <c r="G116" s="303"/>
      <c r="H116" s="303"/>
      <c r="I116" s="128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128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6" t="s">
        <v>20</v>
      </c>
      <c r="D118" s="34"/>
      <c r="E118" s="34"/>
      <c r="F118" s="24" t="str">
        <f>F14</f>
        <v xml:space="preserve"> </v>
      </c>
      <c r="G118" s="34"/>
      <c r="H118" s="34"/>
      <c r="I118" s="129" t="s">
        <v>22</v>
      </c>
      <c r="J118" s="64">
        <f>IF(J14="","",J14)</f>
        <v>0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128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6" t="s">
        <v>23</v>
      </c>
      <c r="D120" s="34"/>
      <c r="E120" s="34"/>
      <c r="F120" s="24" t="str">
        <f>E17</f>
        <v xml:space="preserve"> </v>
      </c>
      <c r="G120" s="34"/>
      <c r="H120" s="34"/>
      <c r="I120" s="129" t="s">
        <v>28</v>
      </c>
      <c r="J120" s="29" t="str">
        <f>E23</f>
        <v xml:space="preserve"> 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6" t="s">
        <v>26</v>
      </c>
      <c r="D121" s="34"/>
      <c r="E121" s="34"/>
      <c r="F121" s="24" t="str">
        <f>IF(E20="","",E20)</f>
        <v>Vyplň údaj</v>
      </c>
      <c r="G121" s="34"/>
      <c r="H121" s="34"/>
      <c r="I121" s="129" t="s">
        <v>30</v>
      </c>
      <c r="J121" s="29" t="str">
        <f>E26</f>
        <v xml:space="preserve"> </v>
      </c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4"/>
      <c r="D122" s="34"/>
      <c r="E122" s="34"/>
      <c r="F122" s="34"/>
      <c r="G122" s="34"/>
      <c r="H122" s="34"/>
      <c r="I122" s="128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85"/>
      <c r="B123" s="186"/>
      <c r="C123" s="187" t="s">
        <v>178</v>
      </c>
      <c r="D123" s="188" t="s">
        <v>60</v>
      </c>
      <c r="E123" s="188" t="s">
        <v>56</v>
      </c>
      <c r="F123" s="188" t="s">
        <v>57</v>
      </c>
      <c r="G123" s="188" t="s">
        <v>179</v>
      </c>
      <c r="H123" s="188" t="s">
        <v>180</v>
      </c>
      <c r="I123" s="189" t="s">
        <v>181</v>
      </c>
      <c r="J123" s="188" t="s">
        <v>170</v>
      </c>
      <c r="K123" s="190" t="s">
        <v>182</v>
      </c>
      <c r="L123" s="191"/>
      <c r="M123" s="73" t="s">
        <v>1</v>
      </c>
      <c r="N123" s="74" t="s">
        <v>39</v>
      </c>
      <c r="O123" s="74" t="s">
        <v>183</v>
      </c>
      <c r="P123" s="74" t="s">
        <v>184</v>
      </c>
      <c r="Q123" s="74" t="s">
        <v>185</v>
      </c>
      <c r="R123" s="74" t="s">
        <v>186</v>
      </c>
      <c r="S123" s="74" t="s">
        <v>187</v>
      </c>
      <c r="T123" s="75" t="s">
        <v>188</v>
      </c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</row>
    <row r="124" spans="1:65" s="2" customFormat="1" ht="22.9" customHeight="1">
      <c r="A124" s="32"/>
      <c r="B124" s="33"/>
      <c r="C124" s="80" t="s">
        <v>189</v>
      </c>
      <c r="D124" s="34"/>
      <c r="E124" s="34"/>
      <c r="F124" s="34"/>
      <c r="G124" s="34"/>
      <c r="H124" s="34"/>
      <c r="I124" s="128"/>
      <c r="J124" s="192">
        <f>BK124</f>
        <v>0</v>
      </c>
      <c r="K124" s="34"/>
      <c r="L124" s="35"/>
      <c r="M124" s="76"/>
      <c r="N124" s="193"/>
      <c r="O124" s="77"/>
      <c r="P124" s="194">
        <f>P125+P137</f>
        <v>0</v>
      </c>
      <c r="Q124" s="77"/>
      <c r="R124" s="194">
        <f>R125+R137</f>
        <v>0</v>
      </c>
      <c r="S124" s="77"/>
      <c r="T124" s="195">
        <f>T125+T137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74</v>
      </c>
      <c r="AU124" s="14" t="s">
        <v>172</v>
      </c>
      <c r="BK124" s="196">
        <f>BK125+BK137</f>
        <v>0</v>
      </c>
    </row>
    <row r="125" spans="1:65" s="12" customFormat="1" ht="25.9" customHeight="1">
      <c r="B125" s="197"/>
      <c r="C125" s="198"/>
      <c r="D125" s="199" t="s">
        <v>74</v>
      </c>
      <c r="E125" s="200" t="s">
        <v>615</v>
      </c>
      <c r="F125" s="200" t="s">
        <v>616</v>
      </c>
      <c r="G125" s="198"/>
      <c r="H125" s="198"/>
      <c r="I125" s="201"/>
      <c r="J125" s="202">
        <f>BK125</f>
        <v>0</v>
      </c>
      <c r="K125" s="198"/>
      <c r="L125" s="203"/>
      <c r="M125" s="204"/>
      <c r="N125" s="205"/>
      <c r="O125" s="205"/>
      <c r="P125" s="206">
        <f>P126</f>
        <v>0</v>
      </c>
      <c r="Q125" s="205"/>
      <c r="R125" s="206">
        <f>R126</f>
        <v>0</v>
      </c>
      <c r="S125" s="205"/>
      <c r="T125" s="207">
        <f>T126</f>
        <v>0</v>
      </c>
      <c r="AR125" s="208" t="s">
        <v>83</v>
      </c>
      <c r="AT125" s="209" t="s">
        <v>74</v>
      </c>
      <c r="AU125" s="209" t="s">
        <v>75</v>
      </c>
      <c r="AY125" s="208" t="s">
        <v>192</v>
      </c>
      <c r="BK125" s="210">
        <f>BK126</f>
        <v>0</v>
      </c>
    </row>
    <row r="126" spans="1:65" s="12" customFormat="1" ht="22.9" customHeight="1">
      <c r="B126" s="197"/>
      <c r="C126" s="198"/>
      <c r="D126" s="199" t="s">
        <v>74</v>
      </c>
      <c r="E126" s="211" t="s">
        <v>241</v>
      </c>
      <c r="F126" s="211" t="s">
        <v>617</v>
      </c>
      <c r="G126" s="198"/>
      <c r="H126" s="198"/>
      <c r="I126" s="201"/>
      <c r="J126" s="212">
        <f>BK126</f>
        <v>0</v>
      </c>
      <c r="K126" s="198"/>
      <c r="L126" s="203"/>
      <c r="M126" s="204"/>
      <c r="N126" s="205"/>
      <c r="O126" s="205"/>
      <c r="P126" s="206">
        <f>SUM(P127:P136)</f>
        <v>0</v>
      </c>
      <c r="Q126" s="205"/>
      <c r="R126" s="206">
        <f>SUM(R127:R136)</f>
        <v>0</v>
      </c>
      <c r="S126" s="205"/>
      <c r="T126" s="207">
        <f>SUM(T127:T136)</f>
        <v>0</v>
      </c>
      <c r="AR126" s="208" t="s">
        <v>83</v>
      </c>
      <c r="AT126" s="209" t="s">
        <v>74</v>
      </c>
      <c r="AU126" s="209" t="s">
        <v>83</v>
      </c>
      <c r="AY126" s="208" t="s">
        <v>192</v>
      </c>
      <c r="BK126" s="210">
        <f>SUM(BK127:BK136)</f>
        <v>0</v>
      </c>
    </row>
    <row r="127" spans="1:65" s="2" customFormat="1" ht="16.5" customHeight="1">
      <c r="A127" s="32"/>
      <c r="B127" s="33"/>
      <c r="C127" s="213" t="s">
        <v>200</v>
      </c>
      <c r="D127" s="213" t="s">
        <v>195</v>
      </c>
      <c r="E127" s="214" t="s">
        <v>618</v>
      </c>
      <c r="F127" s="215" t="s">
        <v>619</v>
      </c>
      <c r="G127" s="216" t="s">
        <v>198</v>
      </c>
      <c r="H127" s="217">
        <v>4</v>
      </c>
      <c r="I127" s="218"/>
      <c r="J127" s="219">
        <f>ROUND(I127*H127,2)</f>
        <v>0</v>
      </c>
      <c r="K127" s="215" t="s">
        <v>199</v>
      </c>
      <c r="L127" s="35"/>
      <c r="M127" s="220" t="s">
        <v>1</v>
      </c>
      <c r="N127" s="221" t="s">
        <v>40</v>
      </c>
      <c r="O127" s="69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24" t="s">
        <v>200</v>
      </c>
      <c r="AT127" s="224" t="s">
        <v>195</v>
      </c>
      <c r="AU127" s="224" t="s">
        <v>85</v>
      </c>
      <c r="AY127" s="14" t="s">
        <v>192</v>
      </c>
      <c r="BE127" s="116">
        <f>IF(N127="základní",J127,0)</f>
        <v>0</v>
      </c>
      <c r="BF127" s="116">
        <f>IF(N127="snížená",J127,0)</f>
        <v>0</v>
      </c>
      <c r="BG127" s="116">
        <f>IF(N127="zákl. přenesená",J127,0)</f>
        <v>0</v>
      </c>
      <c r="BH127" s="116">
        <f>IF(N127="sníž. přenesená",J127,0)</f>
        <v>0</v>
      </c>
      <c r="BI127" s="116">
        <f>IF(N127="nulová",J127,0)</f>
        <v>0</v>
      </c>
      <c r="BJ127" s="14" t="s">
        <v>83</v>
      </c>
      <c r="BK127" s="116">
        <f>ROUND(I127*H127,2)</f>
        <v>0</v>
      </c>
      <c r="BL127" s="14" t="s">
        <v>200</v>
      </c>
      <c r="BM127" s="224" t="s">
        <v>639</v>
      </c>
    </row>
    <row r="128" spans="1:65" s="2" customFormat="1" ht="11.25">
      <c r="A128" s="32"/>
      <c r="B128" s="33"/>
      <c r="C128" s="34"/>
      <c r="D128" s="225" t="s">
        <v>202</v>
      </c>
      <c r="E128" s="34"/>
      <c r="F128" s="226" t="s">
        <v>621</v>
      </c>
      <c r="G128" s="34"/>
      <c r="H128" s="34"/>
      <c r="I128" s="128"/>
      <c r="J128" s="34"/>
      <c r="K128" s="34"/>
      <c r="L128" s="35"/>
      <c r="M128" s="227"/>
      <c r="N128" s="228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4" t="s">
        <v>202</v>
      </c>
      <c r="AU128" s="14" t="s">
        <v>85</v>
      </c>
    </row>
    <row r="129" spans="1:65" s="2" customFormat="1" ht="21.75" customHeight="1">
      <c r="A129" s="32"/>
      <c r="B129" s="33"/>
      <c r="C129" s="213" t="s">
        <v>194</v>
      </c>
      <c r="D129" s="213" t="s">
        <v>195</v>
      </c>
      <c r="E129" s="214" t="s">
        <v>622</v>
      </c>
      <c r="F129" s="215" t="s">
        <v>623</v>
      </c>
      <c r="G129" s="216" t="s">
        <v>624</v>
      </c>
      <c r="H129" s="217">
        <v>18.2</v>
      </c>
      <c r="I129" s="218"/>
      <c r="J129" s="219">
        <f>ROUND(I129*H129,2)</f>
        <v>0</v>
      </c>
      <c r="K129" s="215" t="s">
        <v>199</v>
      </c>
      <c r="L129" s="35"/>
      <c r="M129" s="220" t="s">
        <v>1</v>
      </c>
      <c r="N129" s="221" t="s">
        <v>40</v>
      </c>
      <c r="O129" s="69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24" t="s">
        <v>200</v>
      </c>
      <c r="AT129" s="224" t="s">
        <v>195</v>
      </c>
      <c r="AU129" s="224" t="s">
        <v>85</v>
      </c>
      <c r="AY129" s="14" t="s">
        <v>192</v>
      </c>
      <c r="BE129" s="116">
        <f>IF(N129="základní",J129,0)</f>
        <v>0</v>
      </c>
      <c r="BF129" s="116">
        <f>IF(N129="snížená",J129,0)</f>
        <v>0</v>
      </c>
      <c r="BG129" s="116">
        <f>IF(N129="zákl. přenesená",J129,0)</f>
        <v>0</v>
      </c>
      <c r="BH129" s="116">
        <f>IF(N129="sníž. přenesená",J129,0)</f>
        <v>0</v>
      </c>
      <c r="BI129" s="116">
        <f>IF(N129="nulová",J129,0)</f>
        <v>0</v>
      </c>
      <c r="BJ129" s="14" t="s">
        <v>83</v>
      </c>
      <c r="BK129" s="116">
        <f>ROUND(I129*H129,2)</f>
        <v>0</v>
      </c>
      <c r="BL129" s="14" t="s">
        <v>200</v>
      </c>
      <c r="BM129" s="224" t="s">
        <v>640</v>
      </c>
    </row>
    <row r="130" spans="1:65" s="2" customFormat="1" ht="19.5">
      <c r="A130" s="32"/>
      <c r="B130" s="33"/>
      <c r="C130" s="34"/>
      <c r="D130" s="225" t="s">
        <v>202</v>
      </c>
      <c r="E130" s="34"/>
      <c r="F130" s="226" t="s">
        <v>626</v>
      </c>
      <c r="G130" s="34"/>
      <c r="H130" s="34"/>
      <c r="I130" s="128"/>
      <c r="J130" s="34"/>
      <c r="K130" s="34"/>
      <c r="L130" s="35"/>
      <c r="M130" s="227"/>
      <c r="N130" s="228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4" t="s">
        <v>202</v>
      </c>
      <c r="AU130" s="14" t="s">
        <v>85</v>
      </c>
    </row>
    <row r="131" spans="1:65" s="2" customFormat="1" ht="16.5" customHeight="1">
      <c r="A131" s="32"/>
      <c r="B131" s="33"/>
      <c r="C131" s="213" t="s">
        <v>83</v>
      </c>
      <c r="D131" s="213" t="s">
        <v>195</v>
      </c>
      <c r="E131" s="214" t="s">
        <v>211</v>
      </c>
      <c r="F131" s="215" t="s">
        <v>212</v>
      </c>
      <c r="G131" s="216" t="s">
        <v>198</v>
      </c>
      <c r="H131" s="217">
        <v>2</v>
      </c>
      <c r="I131" s="218"/>
      <c r="J131" s="219">
        <f>ROUND(I131*H131,2)</f>
        <v>0</v>
      </c>
      <c r="K131" s="215" t="s">
        <v>199</v>
      </c>
      <c r="L131" s="35"/>
      <c r="M131" s="220" t="s">
        <v>1</v>
      </c>
      <c r="N131" s="221" t="s">
        <v>40</v>
      </c>
      <c r="O131" s="69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24" t="s">
        <v>213</v>
      </c>
      <c r="AT131" s="224" t="s">
        <v>195</v>
      </c>
      <c r="AU131" s="224" t="s">
        <v>85</v>
      </c>
      <c r="AY131" s="14" t="s">
        <v>192</v>
      </c>
      <c r="BE131" s="116">
        <f>IF(N131="základní",J131,0)</f>
        <v>0</v>
      </c>
      <c r="BF131" s="116">
        <f>IF(N131="snížená",J131,0)</f>
        <v>0</v>
      </c>
      <c r="BG131" s="116">
        <f>IF(N131="zákl. přenesená",J131,0)</f>
        <v>0</v>
      </c>
      <c r="BH131" s="116">
        <f>IF(N131="sníž. přenesená",J131,0)</f>
        <v>0</v>
      </c>
      <c r="BI131" s="116">
        <f>IF(N131="nulová",J131,0)</f>
        <v>0</v>
      </c>
      <c r="BJ131" s="14" t="s">
        <v>83</v>
      </c>
      <c r="BK131" s="116">
        <f>ROUND(I131*H131,2)</f>
        <v>0</v>
      </c>
      <c r="BL131" s="14" t="s">
        <v>213</v>
      </c>
      <c r="BM131" s="224" t="s">
        <v>641</v>
      </c>
    </row>
    <row r="132" spans="1:65" s="2" customFormat="1" ht="19.5">
      <c r="A132" s="32"/>
      <c r="B132" s="33"/>
      <c r="C132" s="34"/>
      <c r="D132" s="225" t="s">
        <v>202</v>
      </c>
      <c r="E132" s="34"/>
      <c r="F132" s="226" t="s">
        <v>215</v>
      </c>
      <c r="G132" s="34"/>
      <c r="H132" s="34"/>
      <c r="I132" s="128"/>
      <c r="J132" s="34"/>
      <c r="K132" s="34"/>
      <c r="L132" s="35"/>
      <c r="M132" s="227"/>
      <c r="N132" s="228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4" t="s">
        <v>202</v>
      </c>
      <c r="AU132" s="14" t="s">
        <v>85</v>
      </c>
    </row>
    <row r="133" spans="1:65" s="2" customFormat="1" ht="16.5" customHeight="1">
      <c r="A133" s="32"/>
      <c r="B133" s="33"/>
      <c r="C133" s="213" t="s">
        <v>85</v>
      </c>
      <c r="D133" s="213" t="s">
        <v>195</v>
      </c>
      <c r="E133" s="214" t="s">
        <v>233</v>
      </c>
      <c r="F133" s="215" t="s">
        <v>234</v>
      </c>
      <c r="G133" s="216" t="s">
        <v>198</v>
      </c>
      <c r="H133" s="217">
        <v>4</v>
      </c>
      <c r="I133" s="218"/>
      <c r="J133" s="219">
        <f>ROUND(I133*H133,2)</f>
        <v>0</v>
      </c>
      <c r="K133" s="215" t="s">
        <v>1</v>
      </c>
      <c r="L133" s="35"/>
      <c r="M133" s="220" t="s">
        <v>1</v>
      </c>
      <c r="N133" s="221" t="s">
        <v>40</v>
      </c>
      <c r="O133" s="69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4" t="s">
        <v>200</v>
      </c>
      <c r="AT133" s="224" t="s">
        <v>195</v>
      </c>
      <c r="AU133" s="224" t="s">
        <v>85</v>
      </c>
      <c r="AY133" s="14" t="s">
        <v>192</v>
      </c>
      <c r="BE133" s="116">
        <f>IF(N133="základní",J133,0)</f>
        <v>0</v>
      </c>
      <c r="BF133" s="116">
        <f>IF(N133="snížená",J133,0)</f>
        <v>0</v>
      </c>
      <c r="BG133" s="116">
        <f>IF(N133="zákl. přenesená",J133,0)</f>
        <v>0</v>
      </c>
      <c r="BH133" s="116">
        <f>IF(N133="sníž. přenesená",J133,0)</f>
        <v>0</v>
      </c>
      <c r="BI133" s="116">
        <f>IF(N133="nulová",J133,0)</f>
        <v>0</v>
      </c>
      <c r="BJ133" s="14" t="s">
        <v>83</v>
      </c>
      <c r="BK133" s="116">
        <f>ROUND(I133*H133,2)</f>
        <v>0</v>
      </c>
      <c r="BL133" s="14" t="s">
        <v>200</v>
      </c>
      <c r="BM133" s="224" t="s">
        <v>642</v>
      </c>
    </row>
    <row r="134" spans="1:65" s="2" customFormat="1" ht="19.5">
      <c r="A134" s="32"/>
      <c r="B134" s="33"/>
      <c r="C134" s="34"/>
      <c r="D134" s="225" t="s">
        <v>202</v>
      </c>
      <c r="E134" s="34"/>
      <c r="F134" s="226" t="s">
        <v>236</v>
      </c>
      <c r="G134" s="34"/>
      <c r="H134" s="34"/>
      <c r="I134" s="128"/>
      <c r="J134" s="34"/>
      <c r="K134" s="34"/>
      <c r="L134" s="35"/>
      <c r="M134" s="227"/>
      <c r="N134" s="228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4" t="s">
        <v>202</v>
      </c>
      <c r="AU134" s="14" t="s">
        <v>85</v>
      </c>
    </row>
    <row r="135" spans="1:65" s="2" customFormat="1" ht="16.5" customHeight="1">
      <c r="A135" s="32"/>
      <c r="B135" s="33"/>
      <c r="C135" s="213" t="s">
        <v>274</v>
      </c>
      <c r="D135" s="213" t="s">
        <v>195</v>
      </c>
      <c r="E135" s="214" t="s">
        <v>237</v>
      </c>
      <c r="F135" s="215" t="s">
        <v>238</v>
      </c>
      <c r="G135" s="216" t="s">
        <v>198</v>
      </c>
      <c r="H135" s="217">
        <v>4</v>
      </c>
      <c r="I135" s="218"/>
      <c r="J135" s="219">
        <f>ROUND(I135*H135,2)</f>
        <v>0</v>
      </c>
      <c r="K135" s="215" t="s">
        <v>1</v>
      </c>
      <c r="L135" s="35"/>
      <c r="M135" s="220" t="s">
        <v>1</v>
      </c>
      <c r="N135" s="221" t="s">
        <v>40</v>
      </c>
      <c r="O135" s="69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24" t="s">
        <v>200</v>
      </c>
      <c r="AT135" s="224" t="s">
        <v>195</v>
      </c>
      <c r="AU135" s="224" t="s">
        <v>85</v>
      </c>
      <c r="AY135" s="14" t="s">
        <v>192</v>
      </c>
      <c r="BE135" s="116">
        <f>IF(N135="základní",J135,0)</f>
        <v>0</v>
      </c>
      <c r="BF135" s="116">
        <f>IF(N135="snížená",J135,0)</f>
        <v>0</v>
      </c>
      <c r="BG135" s="116">
        <f>IF(N135="zákl. přenesená",J135,0)</f>
        <v>0</v>
      </c>
      <c r="BH135" s="116">
        <f>IF(N135="sníž. přenesená",J135,0)</f>
        <v>0</v>
      </c>
      <c r="BI135" s="116">
        <f>IF(N135="nulová",J135,0)</f>
        <v>0</v>
      </c>
      <c r="BJ135" s="14" t="s">
        <v>83</v>
      </c>
      <c r="BK135" s="116">
        <f>ROUND(I135*H135,2)</f>
        <v>0</v>
      </c>
      <c r="BL135" s="14" t="s">
        <v>200</v>
      </c>
      <c r="BM135" s="224" t="s">
        <v>643</v>
      </c>
    </row>
    <row r="136" spans="1:65" s="2" customFormat="1" ht="19.5">
      <c r="A136" s="32"/>
      <c r="B136" s="33"/>
      <c r="C136" s="34"/>
      <c r="D136" s="225" t="s">
        <v>202</v>
      </c>
      <c r="E136" s="34"/>
      <c r="F136" s="226" t="s">
        <v>240</v>
      </c>
      <c r="G136" s="34"/>
      <c r="H136" s="34"/>
      <c r="I136" s="128"/>
      <c r="J136" s="34"/>
      <c r="K136" s="34"/>
      <c r="L136" s="35"/>
      <c r="M136" s="227"/>
      <c r="N136" s="228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4" t="s">
        <v>202</v>
      </c>
      <c r="AU136" s="14" t="s">
        <v>85</v>
      </c>
    </row>
    <row r="137" spans="1:65" s="12" customFormat="1" ht="25.9" customHeight="1">
      <c r="B137" s="197"/>
      <c r="C137" s="198"/>
      <c r="D137" s="199" t="s">
        <v>74</v>
      </c>
      <c r="E137" s="200" t="s">
        <v>257</v>
      </c>
      <c r="F137" s="200" t="s">
        <v>258</v>
      </c>
      <c r="G137" s="198"/>
      <c r="H137" s="198"/>
      <c r="I137" s="201"/>
      <c r="J137" s="202">
        <f>BK137</f>
        <v>0</v>
      </c>
      <c r="K137" s="198"/>
      <c r="L137" s="203"/>
      <c r="M137" s="204"/>
      <c r="N137" s="205"/>
      <c r="O137" s="205"/>
      <c r="P137" s="206">
        <f>P138</f>
        <v>0</v>
      </c>
      <c r="Q137" s="205"/>
      <c r="R137" s="206">
        <f>R138</f>
        <v>0</v>
      </c>
      <c r="S137" s="205"/>
      <c r="T137" s="207">
        <f>T138</f>
        <v>0</v>
      </c>
      <c r="AR137" s="208" t="s">
        <v>194</v>
      </c>
      <c r="AT137" s="209" t="s">
        <v>74</v>
      </c>
      <c r="AU137" s="209" t="s">
        <v>75</v>
      </c>
      <c r="AY137" s="208" t="s">
        <v>192</v>
      </c>
      <c r="BK137" s="210">
        <f>BK138</f>
        <v>0</v>
      </c>
    </row>
    <row r="138" spans="1:65" s="12" customFormat="1" ht="22.9" customHeight="1">
      <c r="B138" s="197"/>
      <c r="C138" s="198"/>
      <c r="D138" s="199" t="s">
        <v>74</v>
      </c>
      <c r="E138" s="211" t="s">
        <v>259</v>
      </c>
      <c r="F138" s="211" t="s">
        <v>260</v>
      </c>
      <c r="G138" s="198"/>
      <c r="H138" s="198"/>
      <c r="I138" s="201"/>
      <c r="J138" s="212">
        <f>BK138</f>
        <v>0</v>
      </c>
      <c r="K138" s="198"/>
      <c r="L138" s="203"/>
      <c r="M138" s="204"/>
      <c r="N138" s="205"/>
      <c r="O138" s="205"/>
      <c r="P138" s="206">
        <f>SUM(P139:P140)</f>
        <v>0</v>
      </c>
      <c r="Q138" s="205"/>
      <c r="R138" s="206">
        <f>SUM(R139:R140)</f>
        <v>0</v>
      </c>
      <c r="S138" s="205"/>
      <c r="T138" s="207">
        <f>SUM(T139:T140)</f>
        <v>0</v>
      </c>
      <c r="AR138" s="208" t="s">
        <v>194</v>
      </c>
      <c r="AT138" s="209" t="s">
        <v>74</v>
      </c>
      <c r="AU138" s="209" t="s">
        <v>83</v>
      </c>
      <c r="AY138" s="208" t="s">
        <v>192</v>
      </c>
      <c r="BK138" s="210">
        <f>SUM(BK139:BK140)</f>
        <v>0</v>
      </c>
    </row>
    <row r="139" spans="1:65" s="2" customFormat="1" ht="16.5" customHeight="1">
      <c r="A139" s="32"/>
      <c r="B139" s="33"/>
      <c r="C139" s="213" t="s">
        <v>204</v>
      </c>
      <c r="D139" s="213" t="s">
        <v>195</v>
      </c>
      <c r="E139" s="214" t="s">
        <v>262</v>
      </c>
      <c r="F139" s="215" t="s">
        <v>263</v>
      </c>
      <c r="G139" s="216" t="s">
        <v>264</v>
      </c>
      <c r="H139" s="217">
        <v>2</v>
      </c>
      <c r="I139" s="218"/>
      <c r="J139" s="219">
        <f>ROUND(I139*H139,2)</f>
        <v>0</v>
      </c>
      <c r="K139" s="215" t="s">
        <v>1</v>
      </c>
      <c r="L139" s="35"/>
      <c r="M139" s="220" t="s">
        <v>1</v>
      </c>
      <c r="N139" s="221" t="s">
        <v>40</v>
      </c>
      <c r="O139" s="69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24" t="s">
        <v>223</v>
      </c>
      <c r="AT139" s="224" t="s">
        <v>195</v>
      </c>
      <c r="AU139" s="224" t="s">
        <v>85</v>
      </c>
      <c r="AY139" s="14" t="s">
        <v>192</v>
      </c>
      <c r="BE139" s="116">
        <f>IF(N139="základní",J139,0)</f>
        <v>0</v>
      </c>
      <c r="BF139" s="116">
        <f>IF(N139="snížená",J139,0)</f>
        <v>0</v>
      </c>
      <c r="BG139" s="116">
        <f>IF(N139="zákl. přenesená",J139,0)</f>
        <v>0</v>
      </c>
      <c r="BH139" s="116">
        <f>IF(N139="sníž. přenesená",J139,0)</f>
        <v>0</v>
      </c>
      <c r="BI139" s="116">
        <f>IF(N139="nulová",J139,0)</f>
        <v>0</v>
      </c>
      <c r="BJ139" s="14" t="s">
        <v>83</v>
      </c>
      <c r="BK139" s="116">
        <f>ROUND(I139*H139,2)</f>
        <v>0</v>
      </c>
      <c r="BL139" s="14" t="s">
        <v>223</v>
      </c>
      <c r="BM139" s="224" t="s">
        <v>644</v>
      </c>
    </row>
    <row r="140" spans="1:65" s="2" customFormat="1" ht="11.25">
      <c r="A140" s="32"/>
      <c r="B140" s="33"/>
      <c r="C140" s="34"/>
      <c r="D140" s="225" t="s">
        <v>202</v>
      </c>
      <c r="E140" s="34"/>
      <c r="F140" s="226" t="s">
        <v>263</v>
      </c>
      <c r="G140" s="34"/>
      <c r="H140" s="34"/>
      <c r="I140" s="128"/>
      <c r="J140" s="34"/>
      <c r="K140" s="34"/>
      <c r="L140" s="35"/>
      <c r="M140" s="230"/>
      <c r="N140" s="231"/>
      <c r="O140" s="232"/>
      <c r="P140" s="232"/>
      <c r="Q140" s="232"/>
      <c r="R140" s="232"/>
      <c r="S140" s="232"/>
      <c r="T140" s="233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202</v>
      </c>
      <c r="AU140" s="14" t="s">
        <v>85</v>
      </c>
    </row>
    <row r="141" spans="1:65" s="2" customFormat="1" ht="6.95" customHeight="1">
      <c r="A141" s="32"/>
      <c r="B141" s="52"/>
      <c r="C141" s="53"/>
      <c r="D141" s="53"/>
      <c r="E141" s="53"/>
      <c r="F141" s="53"/>
      <c r="G141" s="53"/>
      <c r="H141" s="53"/>
      <c r="I141" s="164"/>
      <c r="J141" s="53"/>
      <c r="K141" s="53"/>
      <c r="L141" s="35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sheetProtection algorithmName="SHA-512" hashValue="0bgWlBqgrgIUO4KVKHwAQ7j1B9xxZGf4Pg1HwQDNZfeDGPqW7seiSVROlift9avriOddYU5tZoALfnUkf3usDw==" saltValue="Ah2rminYkZQc/dMRZexbrAKi+hFzSLaIvMhVHg5Lel00f3QVgPPwEfVxkiUZ17Wmo/UVyFKgLQwDdKJtynITgg==" spinCount="100000" sheet="1" objects="1" scenarios="1" formatColumns="0" formatRows="0" autoFilter="0"/>
  <autoFilter ref="C123:K140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149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1" customFormat="1" ht="12" customHeight="1">
      <c r="B8" s="17"/>
      <c r="D8" s="127" t="s">
        <v>166</v>
      </c>
      <c r="I8" s="121"/>
      <c r="L8" s="17"/>
    </row>
    <row r="9" spans="1:46" s="2" customFormat="1" ht="16.5" customHeight="1">
      <c r="A9" s="32"/>
      <c r="B9" s="35"/>
      <c r="C9" s="32"/>
      <c r="D9" s="32"/>
      <c r="E9" s="294" t="s">
        <v>610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5"/>
      <c r="C10" s="32"/>
      <c r="D10" s="127" t="s">
        <v>611</v>
      </c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5"/>
      <c r="C11" s="32"/>
      <c r="D11" s="32"/>
      <c r="E11" s="296" t="s">
        <v>645</v>
      </c>
      <c r="F11" s="297"/>
      <c r="G11" s="297"/>
      <c r="H11" s="297"/>
      <c r="I11" s="128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5"/>
      <c r="C12" s="32"/>
      <c r="D12" s="32"/>
      <c r="E12" s="32"/>
      <c r="F12" s="32"/>
      <c r="G12" s="32"/>
      <c r="H12" s="32"/>
      <c r="I12" s="128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5"/>
      <c r="C13" s="32"/>
      <c r="D13" s="127" t="s">
        <v>18</v>
      </c>
      <c r="E13" s="32"/>
      <c r="F13" s="108" t="s">
        <v>1</v>
      </c>
      <c r="G13" s="32"/>
      <c r="H13" s="32"/>
      <c r="I13" s="129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20</v>
      </c>
      <c r="E14" s="32"/>
      <c r="F14" s="108" t="s">
        <v>21</v>
      </c>
      <c r="G14" s="32"/>
      <c r="H14" s="32"/>
      <c r="I14" s="129" t="s">
        <v>22</v>
      </c>
      <c r="J14" s="130">
        <f>'Rekapitulace stavby'!AN8</f>
        <v>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5"/>
      <c r="C15" s="32"/>
      <c r="D15" s="32"/>
      <c r="E15" s="32"/>
      <c r="F15" s="32"/>
      <c r="G15" s="32"/>
      <c r="H15" s="32"/>
      <c r="I15" s="128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5"/>
      <c r="C16" s="32"/>
      <c r="D16" s="127" t="s">
        <v>23</v>
      </c>
      <c r="E16" s="32"/>
      <c r="F16" s="32"/>
      <c r="G16" s="32"/>
      <c r="H16" s="32"/>
      <c r="I16" s="129" t="s">
        <v>24</v>
      </c>
      <c r="J16" s="108" t="s">
        <v>1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5"/>
      <c r="C17" s="32"/>
      <c r="D17" s="32"/>
      <c r="E17" s="108" t="s">
        <v>21</v>
      </c>
      <c r="F17" s="32"/>
      <c r="G17" s="32"/>
      <c r="H17" s="32"/>
      <c r="I17" s="129" t="s">
        <v>25</v>
      </c>
      <c r="J17" s="108" t="s">
        <v>1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5"/>
      <c r="C18" s="32"/>
      <c r="D18" s="32"/>
      <c r="E18" s="32"/>
      <c r="F18" s="32"/>
      <c r="G18" s="32"/>
      <c r="H18" s="32"/>
      <c r="I18" s="128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5"/>
      <c r="C19" s="32"/>
      <c r="D19" s="127" t="s">
        <v>26</v>
      </c>
      <c r="E19" s="32"/>
      <c r="F19" s="32"/>
      <c r="G19" s="32"/>
      <c r="H19" s="32"/>
      <c r="I19" s="129" t="s">
        <v>24</v>
      </c>
      <c r="J19" s="27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5"/>
      <c r="C20" s="32"/>
      <c r="D20" s="32"/>
      <c r="E20" s="298" t="str">
        <f>'Rekapitulace stavby'!E14</f>
        <v>Vyplň údaj</v>
      </c>
      <c r="F20" s="299"/>
      <c r="G20" s="299"/>
      <c r="H20" s="299"/>
      <c r="I20" s="129" t="s">
        <v>25</v>
      </c>
      <c r="J20" s="27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5"/>
      <c r="C21" s="32"/>
      <c r="D21" s="32"/>
      <c r="E21" s="32"/>
      <c r="F21" s="32"/>
      <c r="G21" s="32"/>
      <c r="H21" s="32"/>
      <c r="I21" s="128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5"/>
      <c r="C22" s="32"/>
      <c r="D22" s="127" t="s">
        <v>28</v>
      </c>
      <c r="E22" s="32"/>
      <c r="F22" s="32"/>
      <c r="G22" s="32"/>
      <c r="H22" s="32"/>
      <c r="I22" s="129" t="s">
        <v>24</v>
      </c>
      <c r="J22" s="108" t="s">
        <v>1</v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5"/>
      <c r="C23" s="32"/>
      <c r="D23" s="32"/>
      <c r="E23" s="108" t="s">
        <v>21</v>
      </c>
      <c r="F23" s="32"/>
      <c r="G23" s="32"/>
      <c r="H23" s="32"/>
      <c r="I23" s="129" t="s">
        <v>25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5"/>
      <c r="C24" s="32"/>
      <c r="D24" s="32"/>
      <c r="E24" s="32"/>
      <c r="F24" s="32"/>
      <c r="G24" s="32"/>
      <c r="H24" s="32"/>
      <c r="I24" s="128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5"/>
      <c r="C25" s="32"/>
      <c r="D25" s="127" t="s">
        <v>30</v>
      </c>
      <c r="E25" s="32"/>
      <c r="F25" s="32"/>
      <c r="G25" s="32"/>
      <c r="H25" s="32"/>
      <c r="I25" s="129" t="s">
        <v>24</v>
      </c>
      <c r="J25" s="108" t="s">
        <v>1</v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5"/>
      <c r="C26" s="32"/>
      <c r="D26" s="32"/>
      <c r="E26" s="108" t="s">
        <v>21</v>
      </c>
      <c r="F26" s="32"/>
      <c r="G26" s="32"/>
      <c r="H26" s="32"/>
      <c r="I26" s="129" t="s">
        <v>25</v>
      </c>
      <c r="J26" s="108" t="s">
        <v>1</v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5"/>
      <c r="C27" s="32"/>
      <c r="D27" s="32"/>
      <c r="E27" s="32"/>
      <c r="F27" s="32"/>
      <c r="G27" s="32"/>
      <c r="H27" s="32"/>
      <c r="I27" s="128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5"/>
      <c r="C28" s="32"/>
      <c r="D28" s="127" t="s">
        <v>31</v>
      </c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31"/>
      <c r="B29" s="132"/>
      <c r="C29" s="131"/>
      <c r="D29" s="131"/>
      <c r="E29" s="300" t="s">
        <v>1</v>
      </c>
      <c r="F29" s="300"/>
      <c r="G29" s="300"/>
      <c r="H29" s="300"/>
      <c r="I29" s="133"/>
      <c r="J29" s="131"/>
      <c r="K29" s="131"/>
      <c r="L29" s="134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pans="1:31" s="2" customFormat="1" ht="6.95" customHeight="1">
      <c r="A30" s="32"/>
      <c r="B30" s="35"/>
      <c r="C30" s="32"/>
      <c r="D30" s="32"/>
      <c r="E30" s="32"/>
      <c r="F30" s="32"/>
      <c r="G30" s="32"/>
      <c r="H30" s="32"/>
      <c r="I30" s="128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7" t="s">
        <v>35</v>
      </c>
      <c r="E32" s="32"/>
      <c r="F32" s="32"/>
      <c r="G32" s="32"/>
      <c r="H32" s="32"/>
      <c r="I32" s="128"/>
      <c r="J32" s="138">
        <f>ROUND(J124,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35"/>
      <c r="E33" s="135"/>
      <c r="F33" s="135"/>
      <c r="G33" s="135"/>
      <c r="H33" s="135"/>
      <c r="I33" s="136"/>
      <c r="J33" s="135"/>
      <c r="K33" s="135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9" t="s">
        <v>37</v>
      </c>
      <c r="G34" s="32"/>
      <c r="H34" s="32"/>
      <c r="I34" s="140" t="s">
        <v>36</v>
      </c>
      <c r="J34" s="139" t="s">
        <v>38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41" t="s">
        <v>39</v>
      </c>
      <c r="E35" s="127" t="s">
        <v>40</v>
      </c>
      <c r="F35" s="142">
        <f>ROUND((SUM(BE124:BE140)),  2)</f>
        <v>0</v>
      </c>
      <c r="G35" s="32"/>
      <c r="H35" s="32"/>
      <c r="I35" s="143">
        <v>0.21</v>
      </c>
      <c r="J35" s="142">
        <f>ROUND(((SUM(BE124:BE140))*I35),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7" t="s">
        <v>41</v>
      </c>
      <c r="F36" s="142">
        <f>ROUND((SUM(BF124:BF140)),  2)</f>
        <v>0</v>
      </c>
      <c r="G36" s="32"/>
      <c r="H36" s="32"/>
      <c r="I36" s="143">
        <v>0.15</v>
      </c>
      <c r="J36" s="142">
        <f>ROUND(((SUM(BF124:BF140))*I36),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42</v>
      </c>
      <c r="F37" s="142">
        <f>ROUND((SUM(BG124:BG140)),  2)</f>
        <v>0</v>
      </c>
      <c r="G37" s="32"/>
      <c r="H37" s="32"/>
      <c r="I37" s="143">
        <v>0.21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7" t="s">
        <v>43</v>
      </c>
      <c r="F38" s="142">
        <f>ROUND((SUM(BH124:BH140)),  2)</f>
        <v>0</v>
      </c>
      <c r="G38" s="32"/>
      <c r="H38" s="32"/>
      <c r="I38" s="143">
        <v>0.15</v>
      </c>
      <c r="J38" s="142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7" t="s">
        <v>44</v>
      </c>
      <c r="F39" s="142">
        <f>ROUND((SUM(BI124:BI140)),  2)</f>
        <v>0</v>
      </c>
      <c r="G39" s="32"/>
      <c r="H39" s="32"/>
      <c r="I39" s="143">
        <v>0</v>
      </c>
      <c r="J39" s="142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44"/>
      <c r="D41" s="145" t="s">
        <v>45</v>
      </c>
      <c r="E41" s="146"/>
      <c r="F41" s="146"/>
      <c r="G41" s="147" t="s">
        <v>46</v>
      </c>
      <c r="H41" s="148" t="s">
        <v>47</v>
      </c>
      <c r="I41" s="149"/>
      <c r="J41" s="150">
        <f>SUM(J32:J39)</f>
        <v>0</v>
      </c>
      <c r="K41" s="151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128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hidden="1" customHeight="1">
      <c r="B86" s="18"/>
      <c r="C86" s="26" t="s">
        <v>166</v>
      </c>
      <c r="D86" s="19"/>
      <c r="E86" s="19"/>
      <c r="F86" s="19"/>
      <c r="G86" s="19"/>
      <c r="H86" s="19"/>
      <c r="I86" s="121"/>
      <c r="J86" s="19"/>
      <c r="K86" s="19"/>
      <c r="L86" s="17"/>
    </row>
    <row r="87" spans="1:31" s="2" customFormat="1" ht="16.5" hidden="1" customHeight="1">
      <c r="A87" s="32"/>
      <c r="B87" s="33"/>
      <c r="C87" s="34"/>
      <c r="D87" s="34"/>
      <c r="E87" s="301" t="s">
        <v>610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hidden="1" customHeight="1">
      <c r="A88" s="32"/>
      <c r="B88" s="33"/>
      <c r="C88" s="26" t="s">
        <v>611</v>
      </c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hidden="1" customHeight="1">
      <c r="A89" s="32"/>
      <c r="B89" s="33"/>
      <c r="C89" s="34"/>
      <c r="D89" s="34"/>
      <c r="E89" s="273" t="str">
        <f>E11</f>
        <v>ČST2 - Vyčištění mokré jímky</v>
      </c>
      <c r="F89" s="303"/>
      <c r="G89" s="303"/>
      <c r="H89" s="303"/>
      <c r="I89" s="128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hidden="1" customHeight="1">
      <c r="A91" s="32"/>
      <c r="B91" s="33"/>
      <c r="C91" s="26" t="s">
        <v>20</v>
      </c>
      <c r="D91" s="34"/>
      <c r="E91" s="34"/>
      <c r="F91" s="24" t="str">
        <f>F14</f>
        <v xml:space="preserve"> </v>
      </c>
      <c r="G91" s="34"/>
      <c r="H91" s="34"/>
      <c r="I91" s="129" t="s">
        <v>22</v>
      </c>
      <c r="J91" s="64">
        <f>IF(J14="","",J14)</f>
        <v>0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hidden="1" customHeight="1">
      <c r="A92" s="32"/>
      <c r="B92" s="33"/>
      <c r="C92" s="34"/>
      <c r="D92" s="34"/>
      <c r="E92" s="34"/>
      <c r="F92" s="34"/>
      <c r="G92" s="34"/>
      <c r="H92" s="34"/>
      <c r="I92" s="128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hidden="1" customHeight="1">
      <c r="A93" s="32"/>
      <c r="B93" s="33"/>
      <c r="C93" s="26" t="s">
        <v>23</v>
      </c>
      <c r="D93" s="34"/>
      <c r="E93" s="34"/>
      <c r="F93" s="24" t="str">
        <f>E17</f>
        <v xml:space="preserve"> </v>
      </c>
      <c r="G93" s="34"/>
      <c r="H93" s="34"/>
      <c r="I93" s="129" t="s">
        <v>28</v>
      </c>
      <c r="J93" s="29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hidden="1" customHeight="1">
      <c r="A94" s="32"/>
      <c r="B94" s="33"/>
      <c r="C94" s="26" t="s">
        <v>26</v>
      </c>
      <c r="D94" s="34"/>
      <c r="E94" s="34"/>
      <c r="F94" s="24" t="str">
        <f>IF(E20="","",E20)</f>
        <v>Vyplň údaj</v>
      </c>
      <c r="G94" s="34"/>
      <c r="H94" s="34"/>
      <c r="I94" s="129" t="s">
        <v>30</v>
      </c>
      <c r="J94" s="29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hidden="1" customHeight="1">
      <c r="A96" s="32"/>
      <c r="B96" s="33"/>
      <c r="C96" s="168" t="s">
        <v>169</v>
      </c>
      <c r="D96" s="120"/>
      <c r="E96" s="120"/>
      <c r="F96" s="120"/>
      <c r="G96" s="120"/>
      <c r="H96" s="120"/>
      <c r="I96" s="169"/>
      <c r="J96" s="170" t="s">
        <v>170</v>
      </c>
      <c r="K96" s="120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hidden="1" customHeight="1">
      <c r="A97" s="32"/>
      <c r="B97" s="33"/>
      <c r="C97" s="34"/>
      <c r="D97" s="34"/>
      <c r="E97" s="34"/>
      <c r="F97" s="34"/>
      <c r="G97" s="34"/>
      <c r="H97" s="34"/>
      <c r="I97" s="128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hidden="1" customHeight="1">
      <c r="A98" s="32"/>
      <c r="B98" s="33"/>
      <c r="C98" s="171" t="s">
        <v>171</v>
      </c>
      <c r="D98" s="34"/>
      <c r="E98" s="34"/>
      <c r="F98" s="34"/>
      <c r="G98" s="34"/>
      <c r="H98" s="34"/>
      <c r="I98" s="128"/>
      <c r="J98" s="82">
        <f>J124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4" t="s">
        <v>172</v>
      </c>
    </row>
    <row r="99" spans="1:47" s="9" customFormat="1" ht="24.95" hidden="1" customHeight="1">
      <c r="B99" s="172"/>
      <c r="C99" s="173"/>
      <c r="D99" s="174" t="s">
        <v>613</v>
      </c>
      <c r="E99" s="175"/>
      <c r="F99" s="175"/>
      <c r="G99" s="175"/>
      <c r="H99" s="175"/>
      <c r="I99" s="176"/>
      <c r="J99" s="177">
        <f>J125</f>
        <v>0</v>
      </c>
      <c r="K99" s="173"/>
      <c r="L99" s="178"/>
    </row>
    <row r="100" spans="1:47" s="10" customFormat="1" ht="19.899999999999999" hidden="1" customHeight="1">
      <c r="B100" s="179"/>
      <c r="C100" s="102"/>
      <c r="D100" s="180" t="s">
        <v>614</v>
      </c>
      <c r="E100" s="181"/>
      <c r="F100" s="181"/>
      <c r="G100" s="181"/>
      <c r="H100" s="181"/>
      <c r="I100" s="182"/>
      <c r="J100" s="183">
        <f>J126</f>
        <v>0</v>
      </c>
      <c r="K100" s="102"/>
      <c r="L100" s="184"/>
    </row>
    <row r="101" spans="1:47" s="9" customFormat="1" ht="24.95" hidden="1" customHeight="1">
      <c r="B101" s="172"/>
      <c r="C101" s="173"/>
      <c r="D101" s="174" t="s">
        <v>175</v>
      </c>
      <c r="E101" s="175"/>
      <c r="F101" s="175"/>
      <c r="G101" s="175"/>
      <c r="H101" s="175"/>
      <c r="I101" s="176"/>
      <c r="J101" s="177">
        <f>J137</f>
        <v>0</v>
      </c>
      <c r="K101" s="173"/>
      <c r="L101" s="178"/>
    </row>
    <row r="102" spans="1:47" s="10" customFormat="1" ht="19.899999999999999" hidden="1" customHeight="1">
      <c r="B102" s="179"/>
      <c r="C102" s="102"/>
      <c r="D102" s="180" t="s">
        <v>176</v>
      </c>
      <c r="E102" s="181"/>
      <c r="F102" s="181"/>
      <c r="G102" s="181"/>
      <c r="H102" s="181"/>
      <c r="I102" s="182"/>
      <c r="J102" s="183">
        <f>J138</f>
        <v>0</v>
      </c>
      <c r="K102" s="102"/>
      <c r="L102" s="184"/>
    </row>
    <row r="103" spans="1:47" s="2" customFormat="1" ht="21.75" hidden="1" customHeight="1">
      <c r="A103" s="32"/>
      <c r="B103" s="33"/>
      <c r="C103" s="34"/>
      <c r="D103" s="34"/>
      <c r="E103" s="34"/>
      <c r="F103" s="34"/>
      <c r="G103" s="34"/>
      <c r="H103" s="34"/>
      <c r="I103" s="128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47" s="2" customFormat="1" ht="6.95" hidden="1" customHeight="1">
      <c r="A104" s="32"/>
      <c r="B104" s="52"/>
      <c r="C104" s="53"/>
      <c r="D104" s="53"/>
      <c r="E104" s="53"/>
      <c r="F104" s="53"/>
      <c r="G104" s="53"/>
      <c r="H104" s="53"/>
      <c r="I104" s="164"/>
      <c r="J104" s="53"/>
      <c r="K104" s="53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ht="11.25" hidden="1"/>
    <row r="106" spans="1:47" ht="11.25" hidden="1"/>
    <row r="107" spans="1:47" ht="11.25" hidden="1"/>
    <row r="108" spans="1:47" s="2" customFormat="1" ht="6.95" customHeight="1">
      <c r="A108" s="32"/>
      <c r="B108" s="54"/>
      <c r="C108" s="55"/>
      <c r="D108" s="55"/>
      <c r="E108" s="55"/>
      <c r="F108" s="55"/>
      <c r="G108" s="55"/>
      <c r="H108" s="55"/>
      <c r="I108" s="167"/>
      <c r="J108" s="55"/>
      <c r="K108" s="55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24.95" customHeight="1">
      <c r="A109" s="32"/>
      <c r="B109" s="33"/>
      <c r="C109" s="20" t="s">
        <v>177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12" customHeight="1">
      <c r="A111" s="32"/>
      <c r="B111" s="33"/>
      <c r="C111" s="26" t="s">
        <v>16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6.5" customHeight="1">
      <c r="A112" s="32"/>
      <c r="B112" s="33"/>
      <c r="C112" s="34"/>
      <c r="D112" s="34"/>
      <c r="E112" s="301" t="str">
        <f>E7</f>
        <v>Údržba a servis čerpadel odpadních vod žst. OŘ Olomouc</v>
      </c>
      <c r="F112" s="302"/>
      <c r="G112" s="302"/>
      <c r="H112" s="302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1" customFormat="1" ht="12" customHeight="1">
      <c r="B113" s="18"/>
      <c r="C113" s="26" t="s">
        <v>166</v>
      </c>
      <c r="D113" s="19"/>
      <c r="E113" s="19"/>
      <c r="F113" s="19"/>
      <c r="G113" s="19"/>
      <c r="H113" s="19"/>
      <c r="I113" s="121"/>
      <c r="J113" s="19"/>
      <c r="K113" s="19"/>
      <c r="L113" s="17"/>
    </row>
    <row r="114" spans="1:65" s="2" customFormat="1" ht="16.5" customHeight="1">
      <c r="A114" s="32"/>
      <c r="B114" s="33"/>
      <c r="C114" s="34"/>
      <c r="D114" s="34"/>
      <c r="E114" s="301" t="s">
        <v>610</v>
      </c>
      <c r="F114" s="303"/>
      <c r="G114" s="303"/>
      <c r="H114" s="303"/>
      <c r="I114" s="128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6" t="s">
        <v>611</v>
      </c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4"/>
      <c r="D116" s="34"/>
      <c r="E116" s="273" t="str">
        <f>E11</f>
        <v>ČST2 - Vyčištění mokré jímky</v>
      </c>
      <c r="F116" s="303"/>
      <c r="G116" s="303"/>
      <c r="H116" s="303"/>
      <c r="I116" s="128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128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6" t="s">
        <v>20</v>
      </c>
      <c r="D118" s="34"/>
      <c r="E118" s="34"/>
      <c r="F118" s="24" t="str">
        <f>F14</f>
        <v xml:space="preserve"> </v>
      </c>
      <c r="G118" s="34"/>
      <c r="H118" s="34"/>
      <c r="I118" s="129" t="s">
        <v>22</v>
      </c>
      <c r="J118" s="64">
        <f>IF(J14="","",J14)</f>
        <v>0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128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6" t="s">
        <v>23</v>
      </c>
      <c r="D120" s="34"/>
      <c r="E120" s="34"/>
      <c r="F120" s="24" t="str">
        <f>E17</f>
        <v xml:space="preserve"> </v>
      </c>
      <c r="G120" s="34"/>
      <c r="H120" s="34"/>
      <c r="I120" s="129" t="s">
        <v>28</v>
      </c>
      <c r="J120" s="29" t="str">
        <f>E23</f>
        <v xml:space="preserve"> 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6" t="s">
        <v>26</v>
      </c>
      <c r="D121" s="34"/>
      <c r="E121" s="34"/>
      <c r="F121" s="24" t="str">
        <f>IF(E20="","",E20)</f>
        <v>Vyplň údaj</v>
      </c>
      <c r="G121" s="34"/>
      <c r="H121" s="34"/>
      <c r="I121" s="129" t="s">
        <v>30</v>
      </c>
      <c r="J121" s="29" t="str">
        <f>E26</f>
        <v xml:space="preserve"> </v>
      </c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4"/>
      <c r="D122" s="34"/>
      <c r="E122" s="34"/>
      <c r="F122" s="34"/>
      <c r="G122" s="34"/>
      <c r="H122" s="34"/>
      <c r="I122" s="128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85"/>
      <c r="B123" s="186"/>
      <c r="C123" s="187" t="s">
        <v>178</v>
      </c>
      <c r="D123" s="188" t="s">
        <v>60</v>
      </c>
      <c r="E123" s="188" t="s">
        <v>56</v>
      </c>
      <c r="F123" s="188" t="s">
        <v>57</v>
      </c>
      <c r="G123" s="188" t="s">
        <v>179</v>
      </c>
      <c r="H123" s="188" t="s">
        <v>180</v>
      </c>
      <c r="I123" s="189" t="s">
        <v>181</v>
      </c>
      <c r="J123" s="188" t="s">
        <v>170</v>
      </c>
      <c r="K123" s="190" t="s">
        <v>182</v>
      </c>
      <c r="L123" s="191"/>
      <c r="M123" s="73" t="s">
        <v>1</v>
      </c>
      <c r="N123" s="74" t="s">
        <v>39</v>
      </c>
      <c r="O123" s="74" t="s">
        <v>183</v>
      </c>
      <c r="P123" s="74" t="s">
        <v>184</v>
      </c>
      <c r="Q123" s="74" t="s">
        <v>185</v>
      </c>
      <c r="R123" s="74" t="s">
        <v>186</v>
      </c>
      <c r="S123" s="74" t="s">
        <v>187</v>
      </c>
      <c r="T123" s="75" t="s">
        <v>188</v>
      </c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</row>
    <row r="124" spans="1:65" s="2" customFormat="1" ht="22.9" customHeight="1">
      <c r="A124" s="32"/>
      <c r="B124" s="33"/>
      <c r="C124" s="80" t="s">
        <v>189</v>
      </c>
      <c r="D124" s="34"/>
      <c r="E124" s="34"/>
      <c r="F124" s="34"/>
      <c r="G124" s="34"/>
      <c r="H124" s="34"/>
      <c r="I124" s="128"/>
      <c r="J124" s="192">
        <f>BK124</f>
        <v>0</v>
      </c>
      <c r="K124" s="34"/>
      <c r="L124" s="35"/>
      <c r="M124" s="76"/>
      <c r="N124" s="193"/>
      <c r="O124" s="77"/>
      <c r="P124" s="194">
        <f>P125+P137</f>
        <v>0</v>
      </c>
      <c r="Q124" s="77"/>
      <c r="R124" s="194">
        <f>R125+R137</f>
        <v>0</v>
      </c>
      <c r="S124" s="77"/>
      <c r="T124" s="195">
        <f>T125+T137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74</v>
      </c>
      <c r="AU124" s="14" t="s">
        <v>172</v>
      </c>
      <c r="BK124" s="196">
        <f>BK125+BK137</f>
        <v>0</v>
      </c>
    </row>
    <row r="125" spans="1:65" s="12" customFormat="1" ht="25.9" customHeight="1">
      <c r="B125" s="197"/>
      <c r="C125" s="198"/>
      <c r="D125" s="199" t="s">
        <v>74</v>
      </c>
      <c r="E125" s="200" t="s">
        <v>615</v>
      </c>
      <c r="F125" s="200" t="s">
        <v>616</v>
      </c>
      <c r="G125" s="198"/>
      <c r="H125" s="198"/>
      <c r="I125" s="201"/>
      <c r="J125" s="202">
        <f>BK125</f>
        <v>0</v>
      </c>
      <c r="K125" s="198"/>
      <c r="L125" s="203"/>
      <c r="M125" s="204"/>
      <c r="N125" s="205"/>
      <c r="O125" s="205"/>
      <c r="P125" s="206">
        <f>P126</f>
        <v>0</v>
      </c>
      <c r="Q125" s="205"/>
      <c r="R125" s="206">
        <f>R126</f>
        <v>0</v>
      </c>
      <c r="S125" s="205"/>
      <c r="T125" s="207">
        <f>T126</f>
        <v>0</v>
      </c>
      <c r="AR125" s="208" t="s">
        <v>83</v>
      </c>
      <c r="AT125" s="209" t="s">
        <v>74</v>
      </c>
      <c r="AU125" s="209" t="s">
        <v>75</v>
      </c>
      <c r="AY125" s="208" t="s">
        <v>192</v>
      </c>
      <c r="BK125" s="210">
        <f>BK126</f>
        <v>0</v>
      </c>
    </row>
    <row r="126" spans="1:65" s="12" customFormat="1" ht="22.9" customHeight="1">
      <c r="B126" s="197"/>
      <c r="C126" s="198"/>
      <c r="D126" s="199" t="s">
        <v>74</v>
      </c>
      <c r="E126" s="211" t="s">
        <v>241</v>
      </c>
      <c r="F126" s="211" t="s">
        <v>617</v>
      </c>
      <c r="G126" s="198"/>
      <c r="H126" s="198"/>
      <c r="I126" s="201"/>
      <c r="J126" s="212">
        <f>BK126</f>
        <v>0</v>
      </c>
      <c r="K126" s="198"/>
      <c r="L126" s="203"/>
      <c r="M126" s="204"/>
      <c r="N126" s="205"/>
      <c r="O126" s="205"/>
      <c r="P126" s="206">
        <f>SUM(P127:P136)</f>
        <v>0</v>
      </c>
      <c r="Q126" s="205"/>
      <c r="R126" s="206">
        <f>SUM(R127:R136)</f>
        <v>0</v>
      </c>
      <c r="S126" s="205"/>
      <c r="T126" s="207">
        <f>SUM(T127:T136)</f>
        <v>0</v>
      </c>
      <c r="AR126" s="208" t="s">
        <v>83</v>
      </c>
      <c r="AT126" s="209" t="s">
        <v>74</v>
      </c>
      <c r="AU126" s="209" t="s">
        <v>83</v>
      </c>
      <c r="AY126" s="208" t="s">
        <v>192</v>
      </c>
      <c r="BK126" s="210">
        <f>SUM(BK127:BK136)</f>
        <v>0</v>
      </c>
    </row>
    <row r="127" spans="1:65" s="2" customFormat="1" ht="16.5" customHeight="1">
      <c r="A127" s="32"/>
      <c r="B127" s="33"/>
      <c r="C127" s="213" t="s">
        <v>200</v>
      </c>
      <c r="D127" s="213" t="s">
        <v>195</v>
      </c>
      <c r="E127" s="214" t="s">
        <v>618</v>
      </c>
      <c r="F127" s="215" t="s">
        <v>619</v>
      </c>
      <c r="G127" s="216" t="s">
        <v>198</v>
      </c>
      <c r="H127" s="217">
        <v>4</v>
      </c>
      <c r="I127" s="218"/>
      <c r="J127" s="219">
        <f>ROUND(I127*H127,2)</f>
        <v>0</v>
      </c>
      <c r="K127" s="215" t="s">
        <v>199</v>
      </c>
      <c r="L127" s="35"/>
      <c r="M127" s="220" t="s">
        <v>1</v>
      </c>
      <c r="N127" s="221" t="s">
        <v>40</v>
      </c>
      <c r="O127" s="69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24" t="s">
        <v>200</v>
      </c>
      <c r="AT127" s="224" t="s">
        <v>195</v>
      </c>
      <c r="AU127" s="224" t="s">
        <v>85</v>
      </c>
      <c r="AY127" s="14" t="s">
        <v>192</v>
      </c>
      <c r="BE127" s="116">
        <f>IF(N127="základní",J127,0)</f>
        <v>0</v>
      </c>
      <c r="BF127" s="116">
        <f>IF(N127="snížená",J127,0)</f>
        <v>0</v>
      </c>
      <c r="BG127" s="116">
        <f>IF(N127="zákl. přenesená",J127,0)</f>
        <v>0</v>
      </c>
      <c r="BH127" s="116">
        <f>IF(N127="sníž. přenesená",J127,0)</f>
        <v>0</v>
      </c>
      <c r="BI127" s="116">
        <f>IF(N127="nulová",J127,0)</f>
        <v>0</v>
      </c>
      <c r="BJ127" s="14" t="s">
        <v>83</v>
      </c>
      <c r="BK127" s="116">
        <f>ROUND(I127*H127,2)</f>
        <v>0</v>
      </c>
      <c r="BL127" s="14" t="s">
        <v>200</v>
      </c>
      <c r="BM127" s="224" t="s">
        <v>646</v>
      </c>
    </row>
    <row r="128" spans="1:65" s="2" customFormat="1" ht="11.25">
      <c r="A128" s="32"/>
      <c r="B128" s="33"/>
      <c r="C128" s="34"/>
      <c r="D128" s="225" t="s">
        <v>202</v>
      </c>
      <c r="E128" s="34"/>
      <c r="F128" s="226" t="s">
        <v>621</v>
      </c>
      <c r="G128" s="34"/>
      <c r="H128" s="34"/>
      <c r="I128" s="128"/>
      <c r="J128" s="34"/>
      <c r="K128" s="34"/>
      <c r="L128" s="35"/>
      <c r="M128" s="227"/>
      <c r="N128" s="228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4" t="s">
        <v>202</v>
      </c>
      <c r="AU128" s="14" t="s">
        <v>85</v>
      </c>
    </row>
    <row r="129" spans="1:65" s="2" customFormat="1" ht="21.75" customHeight="1">
      <c r="A129" s="32"/>
      <c r="B129" s="33"/>
      <c r="C129" s="213" t="s">
        <v>194</v>
      </c>
      <c r="D129" s="213" t="s">
        <v>195</v>
      </c>
      <c r="E129" s="214" t="s">
        <v>622</v>
      </c>
      <c r="F129" s="215" t="s">
        <v>623</v>
      </c>
      <c r="G129" s="216" t="s">
        <v>624</v>
      </c>
      <c r="H129" s="217">
        <v>18.2</v>
      </c>
      <c r="I129" s="218"/>
      <c r="J129" s="219">
        <f>ROUND(I129*H129,2)</f>
        <v>0</v>
      </c>
      <c r="K129" s="215" t="s">
        <v>199</v>
      </c>
      <c r="L129" s="35"/>
      <c r="M129" s="220" t="s">
        <v>1</v>
      </c>
      <c r="N129" s="221" t="s">
        <v>40</v>
      </c>
      <c r="O129" s="69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24" t="s">
        <v>200</v>
      </c>
      <c r="AT129" s="224" t="s">
        <v>195</v>
      </c>
      <c r="AU129" s="224" t="s">
        <v>85</v>
      </c>
      <c r="AY129" s="14" t="s">
        <v>192</v>
      </c>
      <c r="BE129" s="116">
        <f>IF(N129="základní",J129,0)</f>
        <v>0</v>
      </c>
      <c r="BF129" s="116">
        <f>IF(N129="snížená",J129,0)</f>
        <v>0</v>
      </c>
      <c r="BG129" s="116">
        <f>IF(N129="zákl. přenesená",J129,0)</f>
        <v>0</v>
      </c>
      <c r="BH129" s="116">
        <f>IF(N129="sníž. přenesená",J129,0)</f>
        <v>0</v>
      </c>
      <c r="BI129" s="116">
        <f>IF(N129="nulová",J129,0)</f>
        <v>0</v>
      </c>
      <c r="BJ129" s="14" t="s">
        <v>83</v>
      </c>
      <c r="BK129" s="116">
        <f>ROUND(I129*H129,2)</f>
        <v>0</v>
      </c>
      <c r="BL129" s="14" t="s">
        <v>200</v>
      </c>
      <c r="BM129" s="224" t="s">
        <v>647</v>
      </c>
    </row>
    <row r="130" spans="1:65" s="2" customFormat="1" ht="19.5">
      <c r="A130" s="32"/>
      <c r="B130" s="33"/>
      <c r="C130" s="34"/>
      <c r="D130" s="225" t="s">
        <v>202</v>
      </c>
      <c r="E130" s="34"/>
      <c r="F130" s="226" t="s">
        <v>626</v>
      </c>
      <c r="G130" s="34"/>
      <c r="H130" s="34"/>
      <c r="I130" s="128"/>
      <c r="J130" s="34"/>
      <c r="K130" s="34"/>
      <c r="L130" s="35"/>
      <c r="M130" s="227"/>
      <c r="N130" s="228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4" t="s">
        <v>202</v>
      </c>
      <c r="AU130" s="14" t="s">
        <v>85</v>
      </c>
    </row>
    <row r="131" spans="1:65" s="2" customFormat="1" ht="16.5" customHeight="1">
      <c r="A131" s="32"/>
      <c r="B131" s="33"/>
      <c r="C131" s="213" t="s">
        <v>83</v>
      </c>
      <c r="D131" s="213" t="s">
        <v>195</v>
      </c>
      <c r="E131" s="214" t="s">
        <v>211</v>
      </c>
      <c r="F131" s="215" t="s">
        <v>212</v>
      </c>
      <c r="G131" s="216" t="s">
        <v>198</v>
      </c>
      <c r="H131" s="217">
        <v>2</v>
      </c>
      <c r="I131" s="218"/>
      <c r="J131" s="219">
        <f>ROUND(I131*H131,2)</f>
        <v>0</v>
      </c>
      <c r="K131" s="215" t="s">
        <v>199</v>
      </c>
      <c r="L131" s="35"/>
      <c r="M131" s="220" t="s">
        <v>1</v>
      </c>
      <c r="N131" s="221" t="s">
        <v>40</v>
      </c>
      <c r="O131" s="69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24" t="s">
        <v>213</v>
      </c>
      <c r="AT131" s="224" t="s">
        <v>195</v>
      </c>
      <c r="AU131" s="224" t="s">
        <v>85</v>
      </c>
      <c r="AY131" s="14" t="s">
        <v>192</v>
      </c>
      <c r="BE131" s="116">
        <f>IF(N131="základní",J131,0)</f>
        <v>0</v>
      </c>
      <c r="BF131" s="116">
        <f>IF(N131="snížená",J131,0)</f>
        <v>0</v>
      </c>
      <c r="BG131" s="116">
        <f>IF(N131="zákl. přenesená",J131,0)</f>
        <v>0</v>
      </c>
      <c r="BH131" s="116">
        <f>IF(N131="sníž. přenesená",J131,0)</f>
        <v>0</v>
      </c>
      <c r="BI131" s="116">
        <f>IF(N131="nulová",J131,0)</f>
        <v>0</v>
      </c>
      <c r="BJ131" s="14" t="s">
        <v>83</v>
      </c>
      <c r="BK131" s="116">
        <f>ROUND(I131*H131,2)</f>
        <v>0</v>
      </c>
      <c r="BL131" s="14" t="s">
        <v>213</v>
      </c>
      <c r="BM131" s="224" t="s">
        <v>648</v>
      </c>
    </row>
    <row r="132" spans="1:65" s="2" customFormat="1" ht="19.5">
      <c r="A132" s="32"/>
      <c r="B132" s="33"/>
      <c r="C132" s="34"/>
      <c r="D132" s="225" t="s">
        <v>202</v>
      </c>
      <c r="E132" s="34"/>
      <c r="F132" s="226" t="s">
        <v>215</v>
      </c>
      <c r="G132" s="34"/>
      <c r="H132" s="34"/>
      <c r="I132" s="128"/>
      <c r="J132" s="34"/>
      <c r="K132" s="34"/>
      <c r="L132" s="35"/>
      <c r="M132" s="227"/>
      <c r="N132" s="228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4" t="s">
        <v>202</v>
      </c>
      <c r="AU132" s="14" t="s">
        <v>85</v>
      </c>
    </row>
    <row r="133" spans="1:65" s="2" customFormat="1" ht="16.5" customHeight="1">
      <c r="A133" s="32"/>
      <c r="B133" s="33"/>
      <c r="C133" s="213" t="s">
        <v>85</v>
      </c>
      <c r="D133" s="213" t="s">
        <v>195</v>
      </c>
      <c r="E133" s="214" t="s">
        <v>233</v>
      </c>
      <c r="F133" s="215" t="s">
        <v>234</v>
      </c>
      <c r="G133" s="216" t="s">
        <v>198</v>
      </c>
      <c r="H133" s="217">
        <v>4</v>
      </c>
      <c r="I133" s="218"/>
      <c r="J133" s="219">
        <f>ROUND(I133*H133,2)</f>
        <v>0</v>
      </c>
      <c r="K133" s="215" t="s">
        <v>1</v>
      </c>
      <c r="L133" s="35"/>
      <c r="M133" s="220" t="s">
        <v>1</v>
      </c>
      <c r="N133" s="221" t="s">
        <v>40</v>
      </c>
      <c r="O133" s="69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4" t="s">
        <v>200</v>
      </c>
      <c r="AT133" s="224" t="s">
        <v>195</v>
      </c>
      <c r="AU133" s="224" t="s">
        <v>85</v>
      </c>
      <c r="AY133" s="14" t="s">
        <v>192</v>
      </c>
      <c r="BE133" s="116">
        <f>IF(N133="základní",J133,0)</f>
        <v>0</v>
      </c>
      <c r="BF133" s="116">
        <f>IF(N133="snížená",J133,0)</f>
        <v>0</v>
      </c>
      <c r="BG133" s="116">
        <f>IF(N133="zákl. přenesená",J133,0)</f>
        <v>0</v>
      </c>
      <c r="BH133" s="116">
        <f>IF(N133="sníž. přenesená",J133,0)</f>
        <v>0</v>
      </c>
      <c r="BI133" s="116">
        <f>IF(N133="nulová",J133,0)</f>
        <v>0</v>
      </c>
      <c r="BJ133" s="14" t="s">
        <v>83</v>
      </c>
      <c r="BK133" s="116">
        <f>ROUND(I133*H133,2)</f>
        <v>0</v>
      </c>
      <c r="BL133" s="14" t="s">
        <v>200</v>
      </c>
      <c r="BM133" s="224" t="s">
        <v>649</v>
      </c>
    </row>
    <row r="134" spans="1:65" s="2" customFormat="1" ht="19.5">
      <c r="A134" s="32"/>
      <c r="B134" s="33"/>
      <c r="C134" s="34"/>
      <c r="D134" s="225" t="s">
        <v>202</v>
      </c>
      <c r="E134" s="34"/>
      <c r="F134" s="226" t="s">
        <v>236</v>
      </c>
      <c r="G134" s="34"/>
      <c r="H134" s="34"/>
      <c r="I134" s="128"/>
      <c r="J134" s="34"/>
      <c r="K134" s="34"/>
      <c r="L134" s="35"/>
      <c r="M134" s="227"/>
      <c r="N134" s="228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4" t="s">
        <v>202</v>
      </c>
      <c r="AU134" s="14" t="s">
        <v>85</v>
      </c>
    </row>
    <row r="135" spans="1:65" s="2" customFormat="1" ht="16.5" customHeight="1">
      <c r="A135" s="32"/>
      <c r="B135" s="33"/>
      <c r="C135" s="213" t="s">
        <v>274</v>
      </c>
      <c r="D135" s="213" t="s">
        <v>195</v>
      </c>
      <c r="E135" s="214" t="s">
        <v>237</v>
      </c>
      <c r="F135" s="215" t="s">
        <v>238</v>
      </c>
      <c r="G135" s="216" t="s">
        <v>198</v>
      </c>
      <c r="H135" s="217">
        <v>4</v>
      </c>
      <c r="I135" s="218"/>
      <c r="J135" s="219">
        <f>ROUND(I135*H135,2)</f>
        <v>0</v>
      </c>
      <c r="K135" s="215" t="s">
        <v>1</v>
      </c>
      <c r="L135" s="35"/>
      <c r="M135" s="220" t="s">
        <v>1</v>
      </c>
      <c r="N135" s="221" t="s">
        <v>40</v>
      </c>
      <c r="O135" s="69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24" t="s">
        <v>200</v>
      </c>
      <c r="AT135" s="224" t="s">
        <v>195</v>
      </c>
      <c r="AU135" s="224" t="s">
        <v>85</v>
      </c>
      <c r="AY135" s="14" t="s">
        <v>192</v>
      </c>
      <c r="BE135" s="116">
        <f>IF(N135="základní",J135,0)</f>
        <v>0</v>
      </c>
      <c r="BF135" s="116">
        <f>IF(N135="snížená",J135,0)</f>
        <v>0</v>
      </c>
      <c r="BG135" s="116">
        <f>IF(N135="zákl. přenesená",J135,0)</f>
        <v>0</v>
      </c>
      <c r="BH135" s="116">
        <f>IF(N135="sníž. přenesená",J135,0)</f>
        <v>0</v>
      </c>
      <c r="BI135" s="116">
        <f>IF(N135="nulová",J135,0)</f>
        <v>0</v>
      </c>
      <c r="BJ135" s="14" t="s">
        <v>83</v>
      </c>
      <c r="BK135" s="116">
        <f>ROUND(I135*H135,2)</f>
        <v>0</v>
      </c>
      <c r="BL135" s="14" t="s">
        <v>200</v>
      </c>
      <c r="BM135" s="224" t="s">
        <v>650</v>
      </c>
    </row>
    <row r="136" spans="1:65" s="2" customFormat="1" ht="19.5">
      <c r="A136" s="32"/>
      <c r="B136" s="33"/>
      <c r="C136" s="34"/>
      <c r="D136" s="225" t="s">
        <v>202</v>
      </c>
      <c r="E136" s="34"/>
      <c r="F136" s="226" t="s">
        <v>240</v>
      </c>
      <c r="G136" s="34"/>
      <c r="H136" s="34"/>
      <c r="I136" s="128"/>
      <c r="J136" s="34"/>
      <c r="K136" s="34"/>
      <c r="L136" s="35"/>
      <c r="M136" s="227"/>
      <c r="N136" s="228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4" t="s">
        <v>202</v>
      </c>
      <c r="AU136" s="14" t="s">
        <v>85</v>
      </c>
    </row>
    <row r="137" spans="1:65" s="12" customFormat="1" ht="25.9" customHeight="1">
      <c r="B137" s="197"/>
      <c r="C137" s="198"/>
      <c r="D137" s="199" t="s">
        <v>74</v>
      </c>
      <c r="E137" s="200" t="s">
        <v>257</v>
      </c>
      <c r="F137" s="200" t="s">
        <v>258</v>
      </c>
      <c r="G137" s="198"/>
      <c r="H137" s="198"/>
      <c r="I137" s="201"/>
      <c r="J137" s="202">
        <f>BK137</f>
        <v>0</v>
      </c>
      <c r="K137" s="198"/>
      <c r="L137" s="203"/>
      <c r="M137" s="204"/>
      <c r="N137" s="205"/>
      <c r="O137" s="205"/>
      <c r="P137" s="206">
        <f>P138</f>
        <v>0</v>
      </c>
      <c r="Q137" s="205"/>
      <c r="R137" s="206">
        <f>R138</f>
        <v>0</v>
      </c>
      <c r="S137" s="205"/>
      <c r="T137" s="207">
        <f>T138</f>
        <v>0</v>
      </c>
      <c r="AR137" s="208" t="s">
        <v>194</v>
      </c>
      <c r="AT137" s="209" t="s">
        <v>74</v>
      </c>
      <c r="AU137" s="209" t="s">
        <v>75</v>
      </c>
      <c r="AY137" s="208" t="s">
        <v>192</v>
      </c>
      <c r="BK137" s="210">
        <f>BK138</f>
        <v>0</v>
      </c>
    </row>
    <row r="138" spans="1:65" s="12" customFormat="1" ht="22.9" customHeight="1">
      <c r="B138" s="197"/>
      <c r="C138" s="198"/>
      <c r="D138" s="199" t="s">
        <v>74</v>
      </c>
      <c r="E138" s="211" t="s">
        <v>259</v>
      </c>
      <c r="F138" s="211" t="s">
        <v>260</v>
      </c>
      <c r="G138" s="198"/>
      <c r="H138" s="198"/>
      <c r="I138" s="201"/>
      <c r="J138" s="212">
        <f>BK138</f>
        <v>0</v>
      </c>
      <c r="K138" s="198"/>
      <c r="L138" s="203"/>
      <c r="M138" s="204"/>
      <c r="N138" s="205"/>
      <c r="O138" s="205"/>
      <c r="P138" s="206">
        <f>SUM(P139:P140)</f>
        <v>0</v>
      </c>
      <c r="Q138" s="205"/>
      <c r="R138" s="206">
        <f>SUM(R139:R140)</f>
        <v>0</v>
      </c>
      <c r="S138" s="205"/>
      <c r="T138" s="207">
        <f>SUM(T139:T140)</f>
        <v>0</v>
      </c>
      <c r="AR138" s="208" t="s">
        <v>194</v>
      </c>
      <c r="AT138" s="209" t="s">
        <v>74</v>
      </c>
      <c r="AU138" s="209" t="s">
        <v>83</v>
      </c>
      <c r="AY138" s="208" t="s">
        <v>192</v>
      </c>
      <c r="BK138" s="210">
        <f>SUM(BK139:BK140)</f>
        <v>0</v>
      </c>
    </row>
    <row r="139" spans="1:65" s="2" customFormat="1" ht="16.5" customHeight="1">
      <c r="A139" s="32"/>
      <c r="B139" s="33"/>
      <c r="C139" s="213" t="s">
        <v>204</v>
      </c>
      <c r="D139" s="213" t="s">
        <v>195</v>
      </c>
      <c r="E139" s="214" t="s">
        <v>262</v>
      </c>
      <c r="F139" s="215" t="s">
        <v>263</v>
      </c>
      <c r="G139" s="216" t="s">
        <v>264</v>
      </c>
      <c r="H139" s="217">
        <v>2</v>
      </c>
      <c r="I139" s="218"/>
      <c r="J139" s="219">
        <f>ROUND(I139*H139,2)</f>
        <v>0</v>
      </c>
      <c r="K139" s="215" t="s">
        <v>1</v>
      </c>
      <c r="L139" s="35"/>
      <c r="M139" s="220" t="s">
        <v>1</v>
      </c>
      <c r="N139" s="221" t="s">
        <v>40</v>
      </c>
      <c r="O139" s="69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24" t="s">
        <v>223</v>
      </c>
      <c r="AT139" s="224" t="s">
        <v>195</v>
      </c>
      <c r="AU139" s="224" t="s">
        <v>85</v>
      </c>
      <c r="AY139" s="14" t="s">
        <v>192</v>
      </c>
      <c r="BE139" s="116">
        <f>IF(N139="základní",J139,0)</f>
        <v>0</v>
      </c>
      <c r="BF139" s="116">
        <f>IF(N139="snížená",J139,0)</f>
        <v>0</v>
      </c>
      <c r="BG139" s="116">
        <f>IF(N139="zákl. přenesená",J139,0)</f>
        <v>0</v>
      </c>
      <c r="BH139" s="116">
        <f>IF(N139="sníž. přenesená",J139,0)</f>
        <v>0</v>
      </c>
      <c r="BI139" s="116">
        <f>IF(N139="nulová",J139,0)</f>
        <v>0</v>
      </c>
      <c r="BJ139" s="14" t="s">
        <v>83</v>
      </c>
      <c r="BK139" s="116">
        <f>ROUND(I139*H139,2)</f>
        <v>0</v>
      </c>
      <c r="BL139" s="14" t="s">
        <v>223</v>
      </c>
      <c r="BM139" s="224" t="s">
        <v>651</v>
      </c>
    </row>
    <row r="140" spans="1:65" s="2" customFormat="1" ht="11.25">
      <c r="A140" s="32"/>
      <c r="B140" s="33"/>
      <c r="C140" s="34"/>
      <c r="D140" s="225" t="s">
        <v>202</v>
      </c>
      <c r="E140" s="34"/>
      <c r="F140" s="226" t="s">
        <v>263</v>
      </c>
      <c r="G140" s="34"/>
      <c r="H140" s="34"/>
      <c r="I140" s="128"/>
      <c r="J140" s="34"/>
      <c r="K140" s="34"/>
      <c r="L140" s="35"/>
      <c r="M140" s="230"/>
      <c r="N140" s="231"/>
      <c r="O140" s="232"/>
      <c r="P140" s="232"/>
      <c r="Q140" s="232"/>
      <c r="R140" s="232"/>
      <c r="S140" s="232"/>
      <c r="T140" s="233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202</v>
      </c>
      <c r="AU140" s="14" t="s">
        <v>85</v>
      </c>
    </row>
    <row r="141" spans="1:65" s="2" customFormat="1" ht="6.95" customHeight="1">
      <c r="A141" s="32"/>
      <c r="B141" s="52"/>
      <c r="C141" s="53"/>
      <c r="D141" s="53"/>
      <c r="E141" s="53"/>
      <c r="F141" s="53"/>
      <c r="G141" s="53"/>
      <c r="H141" s="53"/>
      <c r="I141" s="164"/>
      <c r="J141" s="53"/>
      <c r="K141" s="53"/>
      <c r="L141" s="35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sheetProtection algorithmName="SHA-512" hashValue="AXUuOltJXVOm+pBxMkNYbXP/s0XEuspbBWf0RAQK8NPYumjjFYbeWanYcu1SR550ZgScSYk2QLTa9rUUSFGOZA==" saltValue="rC20aEH3qOULw8Ce34Jpl47C9T4C+EODNB+/PWYBQ+Dkum2RBoU3SMp8whKMUWZCKi9RxYVi/MudggRU1ahLoA==" spinCount="100000" sheet="1" objects="1" scenarios="1" formatColumns="0" formatRows="0" autoFilter="0"/>
  <autoFilter ref="C123:K140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151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1" customFormat="1" ht="12" customHeight="1">
      <c r="B8" s="17"/>
      <c r="D8" s="127" t="s">
        <v>166</v>
      </c>
      <c r="I8" s="121"/>
      <c r="L8" s="17"/>
    </row>
    <row r="9" spans="1:46" s="2" customFormat="1" ht="16.5" customHeight="1">
      <c r="A9" s="32"/>
      <c r="B9" s="35"/>
      <c r="C9" s="32"/>
      <c r="D9" s="32"/>
      <c r="E9" s="294" t="s">
        <v>610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5"/>
      <c r="C10" s="32"/>
      <c r="D10" s="127" t="s">
        <v>611</v>
      </c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5"/>
      <c r="C11" s="32"/>
      <c r="D11" s="32"/>
      <c r="E11" s="296" t="s">
        <v>652</v>
      </c>
      <c r="F11" s="297"/>
      <c r="G11" s="297"/>
      <c r="H11" s="297"/>
      <c r="I11" s="128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5"/>
      <c r="C12" s="32"/>
      <c r="D12" s="32"/>
      <c r="E12" s="32"/>
      <c r="F12" s="32"/>
      <c r="G12" s="32"/>
      <c r="H12" s="32"/>
      <c r="I12" s="128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5"/>
      <c r="C13" s="32"/>
      <c r="D13" s="127" t="s">
        <v>18</v>
      </c>
      <c r="E13" s="32"/>
      <c r="F13" s="108" t="s">
        <v>1</v>
      </c>
      <c r="G13" s="32"/>
      <c r="H13" s="32"/>
      <c r="I13" s="129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20</v>
      </c>
      <c r="E14" s="32"/>
      <c r="F14" s="108" t="s">
        <v>21</v>
      </c>
      <c r="G14" s="32"/>
      <c r="H14" s="32"/>
      <c r="I14" s="129" t="s">
        <v>22</v>
      </c>
      <c r="J14" s="130">
        <f>'Rekapitulace stavby'!AN8</f>
        <v>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5"/>
      <c r="C15" s="32"/>
      <c r="D15" s="32"/>
      <c r="E15" s="32"/>
      <c r="F15" s="32"/>
      <c r="G15" s="32"/>
      <c r="H15" s="32"/>
      <c r="I15" s="128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5"/>
      <c r="C16" s="32"/>
      <c r="D16" s="127" t="s">
        <v>23</v>
      </c>
      <c r="E16" s="32"/>
      <c r="F16" s="32"/>
      <c r="G16" s="32"/>
      <c r="H16" s="32"/>
      <c r="I16" s="129" t="s">
        <v>24</v>
      </c>
      <c r="J16" s="108" t="s">
        <v>1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5"/>
      <c r="C17" s="32"/>
      <c r="D17" s="32"/>
      <c r="E17" s="108" t="s">
        <v>21</v>
      </c>
      <c r="F17" s="32"/>
      <c r="G17" s="32"/>
      <c r="H17" s="32"/>
      <c r="I17" s="129" t="s">
        <v>25</v>
      </c>
      <c r="J17" s="108" t="s">
        <v>1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5"/>
      <c r="C18" s="32"/>
      <c r="D18" s="32"/>
      <c r="E18" s="32"/>
      <c r="F18" s="32"/>
      <c r="G18" s="32"/>
      <c r="H18" s="32"/>
      <c r="I18" s="128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5"/>
      <c r="C19" s="32"/>
      <c r="D19" s="127" t="s">
        <v>26</v>
      </c>
      <c r="E19" s="32"/>
      <c r="F19" s="32"/>
      <c r="G19" s="32"/>
      <c r="H19" s="32"/>
      <c r="I19" s="129" t="s">
        <v>24</v>
      </c>
      <c r="J19" s="27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5"/>
      <c r="C20" s="32"/>
      <c r="D20" s="32"/>
      <c r="E20" s="298" t="str">
        <f>'Rekapitulace stavby'!E14</f>
        <v>Vyplň údaj</v>
      </c>
      <c r="F20" s="299"/>
      <c r="G20" s="299"/>
      <c r="H20" s="299"/>
      <c r="I20" s="129" t="s">
        <v>25</v>
      </c>
      <c r="J20" s="27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5"/>
      <c r="C21" s="32"/>
      <c r="D21" s="32"/>
      <c r="E21" s="32"/>
      <c r="F21" s="32"/>
      <c r="G21" s="32"/>
      <c r="H21" s="32"/>
      <c r="I21" s="128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5"/>
      <c r="C22" s="32"/>
      <c r="D22" s="127" t="s">
        <v>28</v>
      </c>
      <c r="E22" s="32"/>
      <c r="F22" s="32"/>
      <c r="G22" s="32"/>
      <c r="H22" s="32"/>
      <c r="I22" s="129" t="s">
        <v>24</v>
      </c>
      <c r="J22" s="108" t="s">
        <v>1</v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5"/>
      <c r="C23" s="32"/>
      <c r="D23" s="32"/>
      <c r="E23" s="108" t="s">
        <v>21</v>
      </c>
      <c r="F23" s="32"/>
      <c r="G23" s="32"/>
      <c r="H23" s="32"/>
      <c r="I23" s="129" t="s">
        <v>25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5"/>
      <c r="C24" s="32"/>
      <c r="D24" s="32"/>
      <c r="E24" s="32"/>
      <c r="F24" s="32"/>
      <c r="G24" s="32"/>
      <c r="H24" s="32"/>
      <c r="I24" s="128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5"/>
      <c r="C25" s="32"/>
      <c r="D25" s="127" t="s">
        <v>30</v>
      </c>
      <c r="E25" s="32"/>
      <c r="F25" s="32"/>
      <c r="G25" s="32"/>
      <c r="H25" s="32"/>
      <c r="I25" s="129" t="s">
        <v>24</v>
      </c>
      <c r="J25" s="108" t="s">
        <v>1</v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5"/>
      <c r="C26" s="32"/>
      <c r="D26" s="32"/>
      <c r="E26" s="108" t="s">
        <v>21</v>
      </c>
      <c r="F26" s="32"/>
      <c r="G26" s="32"/>
      <c r="H26" s="32"/>
      <c r="I26" s="129" t="s">
        <v>25</v>
      </c>
      <c r="J26" s="108" t="s">
        <v>1</v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5"/>
      <c r="C27" s="32"/>
      <c r="D27" s="32"/>
      <c r="E27" s="32"/>
      <c r="F27" s="32"/>
      <c r="G27" s="32"/>
      <c r="H27" s="32"/>
      <c r="I27" s="128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5"/>
      <c r="C28" s="32"/>
      <c r="D28" s="127" t="s">
        <v>31</v>
      </c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31"/>
      <c r="B29" s="132"/>
      <c r="C29" s="131"/>
      <c r="D29" s="131"/>
      <c r="E29" s="300" t="s">
        <v>1</v>
      </c>
      <c r="F29" s="300"/>
      <c r="G29" s="300"/>
      <c r="H29" s="300"/>
      <c r="I29" s="133"/>
      <c r="J29" s="131"/>
      <c r="K29" s="131"/>
      <c r="L29" s="134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pans="1:31" s="2" customFormat="1" ht="6.95" customHeight="1">
      <c r="A30" s="32"/>
      <c r="B30" s="35"/>
      <c r="C30" s="32"/>
      <c r="D30" s="32"/>
      <c r="E30" s="32"/>
      <c r="F30" s="32"/>
      <c r="G30" s="32"/>
      <c r="H30" s="32"/>
      <c r="I30" s="128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7" t="s">
        <v>35</v>
      </c>
      <c r="E32" s="32"/>
      <c r="F32" s="32"/>
      <c r="G32" s="32"/>
      <c r="H32" s="32"/>
      <c r="I32" s="128"/>
      <c r="J32" s="138">
        <f>ROUND(J124,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35"/>
      <c r="E33" s="135"/>
      <c r="F33" s="135"/>
      <c r="G33" s="135"/>
      <c r="H33" s="135"/>
      <c r="I33" s="136"/>
      <c r="J33" s="135"/>
      <c r="K33" s="135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9" t="s">
        <v>37</v>
      </c>
      <c r="G34" s="32"/>
      <c r="H34" s="32"/>
      <c r="I34" s="140" t="s">
        <v>36</v>
      </c>
      <c r="J34" s="139" t="s">
        <v>38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41" t="s">
        <v>39</v>
      </c>
      <c r="E35" s="127" t="s">
        <v>40</v>
      </c>
      <c r="F35" s="142">
        <f>ROUND((SUM(BE124:BE140)),  2)</f>
        <v>0</v>
      </c>
      <c r="G35" s="32"/>
      <c r="H35" s="32"/>
      <c r="I35" s="143">
        <v>0.21</v>
      </c>
      <c r="J35" s="142">
        <f>ROUND(((SUM(BE124:BE140))*I35),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7" t="s">
        <v>41</v>
      </c>
      <c r="F36" s="142">
        <f>ROUND((SUM(BF124:BF140)),  2)</f>
        <v>0</v>
      </c>
      <c r="G36" s="32"/>
      <c r="H36" s="32"/>
      <c r="I36" s="143">
        <v>0.15</v>
      </c>
      <c r="J36" s="142">
        <f>ROUND(((SUM(BF124:BF140))*I36),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42</v>
      </c>
      <c r="F37" s="142">
        <f>ROUND((SUM(BG124:BG140)),  2)</f>
        <v>0</v>
      </c>
      <c r="G37" s="32"/>
      <c r="H37" s="32"/>
      <c r="I37" s="143">
        <v>0.21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7" t="s">
        <v>43</v>
      </c>
      <c r="F38" s="142">
        <f>ROUND((SUM(BH124:BH140)),  2)</f>
        <v>0</v>
      </c>
      <c r="G38" s="32"/>
      <c r="H38" s="32"/>
      <c r="I38" s="143">
        <v>0.15</v>
      </c>
      <c r="J38" s="142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7" t="s">
        <v>44</v>
      </c>
      <c r="F39" s="142">
        <f>ROUND((SUM(BI124:BI140)),  2)</f>
        <v>0</v>
      </c>
      <c r="G39" s="32"/>
      <c r="H39" s="32"/>
      <c r="I39" s="143">
        <v>0</v>
      </c>
      <c r="J39" s="142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44"/>
      <c r="D41" s="145" t="s">
        <v>45</v>
      </c>
      <c r="E41" s="146"/>
      <c r="F41" s="146"/>
      <c r="G41" s="147" t="s">
        <v>46</v>
      </c>
      <c r="H41" s="148" t="s">
        <v>47</v>
      </c>
      <c r="I41" s="149"/>
      <c r="J41" s="150">
        <f>SUM(J32:J39)</f>
        <v>0</v>
      </c>
      <c r="K41" s="151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128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hidden="1" customHeight="1">
      <c r="B86" s="18"/>
      <c r="C86" s="26" t="s">
        <v>166</v>
      </c>
      <c r="D86" s="19"/>
      <c r="E86" s="19"/>
      <c r="F86" s="19"/>
      <c r="G86" s="19"/>
      <c r="H86" s="19"/>
      <c r="I86" s="121"/>
      <c r="J86" s="19"/>
      <c r="K86" s="19"/>
      <c r="L86" s="17"/>
    </row>
    <row r="87" spans="1:31" s="2" customFormat="1" ht="16.5" hidden="1" customHeight="1">
      <c r="A87" s="32"/>
      <c r="B87" s="33"/>
      <c r="C87" s="34"/>
      <c r="D87" s="34"/>
      <c r="E87" s="301" t="s">
        <v>610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hidden="1" customHeight="1">
      <c r="A88" s="32"/>
      <c r="B88" s="33"/>
      <c r="C88" s="26" t="s">
        <v>611</v>
      </c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hidden="1" customHeight="1">
      <c r="A89" s="32"/>
      <c r="B89" s="33"/>
      <c r="C89" s="34"/>
      <c r="D89" s="34"/>
      <c r="E89" s="273" t="str">
        <f>E11</f>
        <v>ČST1 - Vyčištění mokré jímky</v>
      </c>
      <c r="F89" s="303"/>
      <c r="G89" s="303"/>
      <c r="H89" s="303"/>
      <c r="I89" s="128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hidden="1" customHeight="1">
      <c r="A91" s="32"/>
      <c r="B91" s="33"/>
      <c r="C91" s="26" t="s">
        <v>20</v>
      </c>
      <c r="D91" s="34"/>
      <c r="E91" s="34"/>
      <c r="F91" s="24" t="str">
        <f>F14</f>
        <v xml:space="preserve"> </v>
      </c>
      <c r="G91" s="34"/>
      <c r="H91" s="34"/>
      <c r="I91" s="129" t="s">
        <v>22</v>
      </c>
      <c r="J91" s="64">
        <f>IF(J14="","",J14)</f>
        <v>0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hidden="1" customHeight="1">
      <c r="A92" s="32"/>
      <c r="B92" s="33"/>
      <c r="C92" s="34"/>
      <c r="D92" s="34"/>
      <c r="E92" s="34"/>
      <c r="F92" s="34"/>
      <c r="G92" s="34"/>
      <c r="H92" s="34"/>
      <c r="I92" s="128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hidden="1" customHeight="1">
      <c r="A93" s="32"/>
      <c r="B93" s="33"/>
      <c r="C93" s="26" t="s">
        <v>23</v>
      </c>
      <c r="D93" s="34"/>
      <c r="E93" s="34"/>
      <c r="F93" s="24" t="str">
        <f>E17</f>
        <v xml:space="preserve"> </v>
      </c>
      <c r="G93" s="34"/>
      <c r="H93" s="34"/>
      <c r="I93" s="129" t="s">
        <v>28</v>
      </c>
      <c r="J93" s="29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hidden="1" customHeight="1">
      <c r="A94" s="32"/>
      <c r="B94" s="33"/>
      <c r="C94" s="26" t="s">
        <v>26</v>
      </c>
      <c r="D94" s="34"/>
      <c r="E94" s="34"/>
      <c r="F94" s="24" t="str">
        <f>IF(E20="","",E20)</f>
        <v>Vyplň údaj</v>
      </c>
      <c r="G94" s="34"/>
      <c r="H94" s="34"/>
      <c r="I94" s="129" t="s">
        <v>30</v>
      </c>
      <c r="J94" s="29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hidden="1" customHeight="1">
      <c r="A96" s="32"/>
      <c r="B96" s="33"/>
      <c r="C96" s="168" t="s">
        <v>169</v>
      </c>
      <c r="D96" s="120"/>
      <c r="E96" s="120"/>
      <c r="F96" s="120"/>
      <c r="G96" s="120"/>
      <c r="H96" s="120"/>
      <c r="I96" s="169"/>
      <c r="J96" s="170" t="s">
        <v>170</v>
      </c>
      <c r="K96" s="120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hidden="1" customHeight="1">
      <c r="A97" s="32"/>
      <c r="B97" s="33"/>
      <c r="C97" s="34"/>
      <c r="D97" s="34"/>
      <c r="E97" s="34"/>
      <c r="F97" s="34"/>
      <c r="G97" s="34"/>
      <c r="H97" s="34"/>
      <c r="I97" s="128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hidden="1" customHeight="1">
      <c r="A98" s="32"/>
      <c r="B98" s="33"/>
      <c r="C98" s="171" t="s">
        <v>171</v>
      </c>
      <c r="D98" s="34"/>
      <c r="E98" s="34"/>
      <c r="F98" s="34"/>
      <c r="G98" s="34"/>
      <c r="H98" s="34"/>
      <c r="I98" s="128"/>
      <c r="J98" s="82">
        <f>J124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4" t="s">
        <v>172</v>
      </c>
    </row>
    <row r="99" spans="1:47" s="9" customFormat="1" ht="24.95" hidden="1" customHeight="1">
      <c r="B99" s="172"/>
      <c r="C99" s="173"/>
      <c r="D99" s="174" t="s">
        <v>613</v>
      </c>
      <c r="E99" s="175"/>
      <c r="F99" s="175"/>
      <c r="G99" s="175"/>
      <c r="H99" s="175"/>
      <c r="I99" s="176"/>
      <c r="J99" s="177">
        <f>J125</f>
        <v>0</v>
      </c>
      <c r="K99" s="173"/>
      <c r="L99" s="178"/>
    </row>
    <row r="100" spans="1:47" s="10" customFormat="1" ht="19.899999999999999" hidden="1" customHeight="1">
      <c r="B100" s="179"/>
      <c r="C100" s="102"/>
      <c r="D100" s="180" t="s">
        <v>614</v>
      </c>
      <c r="E100" s="181"/>
      <c r="F100" s="181"/>
      <c r="G100" s="181"/>
      <c r="H100" s="181"/>
      <c r="I100" s="182"/>
      <c r="J100" s="183">
        <f>J126</f>
        <v>0</v>
      </c>
      <c r="K100" s="102"/>
      <c r="L100" s="184"/>
    </row>
    <row r="101" spans="1:47" s="9" customFormat="1" ht="24.95" hidden="1" customHeight="1">
      <c r="B101" s="172"/>
      <c r="C101" s="173"/>
      <c r="D101" s="174" t="s">
        <v>175</v>
      </c>
      <c r="E101" s="175"/>
      <c r="F101" s="175"/>
      <c r="G101" s="175"/>
      <c r="H101" s="175"/>
      <c r="I101" s="176"/>
      <c r="J101" s="177">
        <f>J137</f>
        <v>0</v>
      </c>
      <c r="K101" s="173"/>
      <c r="L101" s="178"/>
    </row>
    <row r="102" spans="1:47" s="10" customFormat="1" ht="19.899999999999999" hidden="1" customHeight="1">
      <c r="B102" s="179"/>
      <c r="C102" s="102"/>
      <c r="D102" s="180" t="s">
        <v>176</v>
      </c>
      <c r="E102" s="181"/>
      <c r="F102" s="181"/>
      <c r="G102" s="181"/>
      <c r="H102" s="181"/>
      <c r="I102" s="182"/>
      <c r="J102" s="183">
        <f>J138</f>
        <v>0</v>
      </c>
      <c r="K102" s="102"/>
      <c r="L102" s="184"/>
    </row>
    <row r="103" spans="1:47" s="2" customFormat="1" ht="21.75" hidden="1" customHeight="1">
      <c r="A103" s="32"/>
      <c r="B103" s="33"/>
      <c r="C103" s="34"/>
      <c r="D103" s="34"/>
      <c r="E103" s="34"/>
      <c r="F103" s="34"/>
      <c r="G103" s="34"/>
      <c r="H103" s="34"/>
      <c r="I103" s="128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47" s="2" customFormat="1" ht="6.95" hidden="1" customHeight="1">
      <c r="A104" s="32"/>
      <c r="B104" s="52"/>
      <c r="C104" s="53"/>
      <c r="D104" s="53"/>
      <c r="E104" s="53"/>
      <c r="F104" s="53"/>
      <c r="G104" s="53"/>
      <c r="H104" s="53"/>
      <c r="I104" s="164"/>
      <c r="J104" s="53"/>
      <c r="K104" s="53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ht="11.25" hidden="1"/>
    <row r="106" spans="1:47" ht="11.25" hidden="1"/>
    <row r="107" spans="1:47" ht="11.25" hidden="1"/>
    <row r="108" spans="1:47" s="2" customFormat="1" ht="6.95" customHeight="1">
      <c r="A108" s="32"/>
      <c r="B108" s="54"/>
      <c r="C108" s="55"/>
      <c r="D108" s="55"/>
      <c r="E108" s="55"/>
      <c r="F108" s="55"/>
      <c r="G108" s="55"/>
      <c r="H108" s="55"/>
      <c r="I108" s="167"/>
      <c r="J108" s="55"/>
      <c r="K108" s="55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24.95" customHeight="1">
      <c r="A109" s="32"/>
      <c r="B109" s="33"/>
      <c r="C109" s="20" t="s">
        <v>177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12" customHeight="1">
      <c r="A111" s="32"/>
      <c r="B111" s="33"/>
      <c r="C111" s="26" t="s">
        <v>16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6.5" customHeight="1">
      <c r="A112" s="32"/>
      <c r="B112" s="33"/>
      <c r="C112" s="34"/>
      <c r="D112" s="34"/>
      <c r="E112" s="301" t="str">
        <f>E7</f>
        <v>Údržba a servis čerpadel odpadních vod žst. OŘ Olomouc</v>
      </c>
      <c r="F112" s="302"/>
      <c r="G112" s="302"/>
      <c r="H112" s="302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1" customFormat="1" ht="12" customHeight="1">
      <c r="B113" s="18"/>
      <c r="C113" s="26" t="s">
        <v>166</v>
      </c>
      <c r="D113" s="19"/>
      <c r="E113" s="19"/>
      <c r="F113" s="19"/>
      <c r="G113" s="19"/>
      <c r="H113" s="19"/>
      <c r="I113" s="121"/>
      <c r="J113" s="19"/>
      <c r="K113" s="19"/>
      <c r="L113" s="17"/>
    </row>
    <row r="114" spans="1:65" s="2" customFormat="1" ht="16.5" customHeight="1">
      <c r="A114" s="32"/>
      <c r="B114" s="33"/>
      <c r="C114" s="34"/>
      <c r="D114" s="34"/>
      <c r="E114" s="301" t="s">
        <v>610</v>
      </c>
      <c r="F114" s="303"/>
      <c r="G114" s="303"/>
      <c r="H114" s="303"/>
      <c r="I114" s="128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6" t="s">
        <v>611</v>
      </c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4"/>
      <c r="D116" s="34"/>
      <c r="E116" s="273" t="str">
        <f>E11</f>
        <v>ČST1 - Vyčištění mokré jímky</v>
      </c>
      <c r="F116" s="303"/>
      <c r="G116" s="303"/>
      <c r="H116" s="303"/>
      <c r="I116" s="128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128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6" t="s">
        <v>20</v>
      </c>
      <c r="D118" s="34"/>
      <c r="E118" s="34"/>
      <c r="F118" s="24" t="str">
        <f>F14</f>
        <v xml:space="preserve"> </v>
      </c>
      <c r="G118" s="34"/>
      <c r="H118" s="34"/>
      <c r="I118" s="129" t="s">
        <v>22</v>
      </c>
      <c r="J118" s="64">
        <f>IF(J14="","",J14)</f>
        <v>0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128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6" t="s">
        <v>23</v>
      </c>
      <c r="D120" s="34"/>
      <c r="E120" s="34"/>
      <c r="F120" s="24" t="str">
        <f>E17</f>
        <v xml:space="preserve"> </v>
      </c>
      <c r="G120" s="34"/>
      <c r="H120" s="34"/>
      <c r="I120" s="129" t="s">
        <v>28</v>
      </c>
      <c r="J120" s="29" t="str">
        <f>E23</f>
        <v xml:space="preserve"> 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6" t="s">
        <v>26</v>
      </c>
      <c r="D121" s="34"/>
      <c r="E121" s="34"/>
      <c r="F121" s="24" t="str">
        <f>IF(E20="","",E20)</f>
        <v>Vyplň údaj</v>
      </c>
      <c r="G121" s="34"/>
      <c r="H121" s="34"/>
      <c r="I121" s="129" t="s">
        <v>30</v>
      </c>
      <c r="J121" s="29" t="str">
        <f>E26</f>
        <v xml:space="preserve"> </v>
      </c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4"/>
      <c r="D122" s="34"/>
      <c r="E122" s="34"/>
      <c r="F122" s="34"/>
      <c r="G122" s="34"/>
      <c r="H122" s="34"/>
      <c r="I122" s="128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85"/>
      <c r="B123" s="186"/>
      <c r="C123" s="187" t="s">
        <v>178</v>
      </c>
      <c r="D123" s="188" t="s">
        <v>60</v>
      </c>
      <c r="E123" s="188" t="s">
        <v>56</v>
      </c>
      <c r="F123" s="188" t="s">
        <v>57</v>
      </c>
      <c r="G123" s="188" t="s">
        <v>179</v>
      </c>
      <c r="H123" s="188" t="s">
        <v>180</v>
      </c>
      <c r="I123" s="189" t="s">
        <v>181</v>
      </c>
      <c r="J123" s="188" t="s">
        <v>170</v>
      </c>
      <c r="K123" s="190" t="s">
        <v>182</v>
      </c>
      <c r="L123" s="191"/>
      <c r="M123" s="73" t="s">
        <v>1</v>
      </c>
      <c r="N123" s="74" t="s">
        <v>39</v>
      </c>
      <c r="O123" s="74" t="s">
        <v>183</v>
      </c>
      <c r="P123" s="74" t="s">
        <v>184</v>
      </c>
      <c r="Q123" s="74" t="s">
        <v>185</v>
      </c>
      <c r="R123" s="74" t="s">
        <v>186</v>
      </c>
      <c r="S123" s="74" t="s">
        <v>187</v>
      </c>
      <c r="T123" s="75" t="s">
        <v>188</v>
      </c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</row>
    <row r="124" spans="1:65" s="2" customFormat="1" ht="22.9" customHeight="1">
      <c r="A124" s="32"/>
      <c r="B124" s="33"/>
      <c r="C124" s="80" t="s">
        <v>189</v>
      </c>
      <c r="D124" s="34"/>
      <c r="E124" s="34"/>
      <c r="F124" s="34"/>
      <c r="G124" s="34"/>
      <c r="H124" s="34"/>
      <c r="I124" s="128"/>
      <c r="J124" s="192">
        <f>BK124</f>
        <v>0</v>
      </c>
      <c r="K124" s="34"/>
      <c r="L124" s="35"/>
      <c r="M124" s="76"/>
      <c r="N124" s="193"/>
      <c r="O124" s="77"/>
      <c r="P124" s="194">
        <f>P125+P137</f>
        <v>0</v>
      </c>
      <c r="Q124" s="77"/>
      <c r="R124" s="194">
        <f>R125+R137</f>
        <v>0</v>
      </c>
      <c r="S124" s="77"/>
      <c r="T124" s="195">
        <f>T125+T137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74</v>
      </c>
      <c r="AU124" s="14" t="s">
        <v>172</v>
      </c>
      <c r="BK124" s="196">
        <f>BK125+BK137</f>
        <v>0</v>
      </c>
    </row>
    <row r="125" spans="1:65" s="12" customFormat="1" ht="25.9" customHeight="1">
      <c r="B125" s="197"/>
      <c r="C125" s="198"/>
      <c r="D125" s="199" t="s">
        <v>74</v>
      </c>
      <c r="E125" s="200" t="s">
        <v>615</v>
      </c>
      <c r="F125" s="200" t="s">
        <v>616</v>
      </c>
      <c r="G125" s="198"/>
      <c r="H125" s="198"/>
      <c r="I125" s="201"/>
      <c r="J125" s="202">
        <f>BK125</f>
        <v>0</v>
      </c>
      <c r="K125" s="198"/>
      <c r="L125" s="203"/>
      <c r="M125" s="204"/>
      <c r="N125" s="205"/>
      <c r="O125" s="205"/>
      <c r="P125" s="206">
        <f>P126</f>
        <v>0</v>
      </c>
      <c r="Q125" s="205"/>
      <c r="R125" s="206">
        <f>R126</f>
        <v>0</v>
      </c>
      <c r="S125" s="205"/>
      <c r="T125" s="207">
        <f>T126</f>
        <v>0</v>
      </c>
      <c r="AR125" s="208" t="s">
        <v>83</v>
      </c>
      <c r="AT125" s="209" t="s">
        <v>74</v>
      </c>
      <c r="AU125" s="209" t="s">
        <v>75</v>
      </c>
      <c r="AY125" s="208" t="s">
        <v>192</v>
      </c>
      <c r="BK125" s="210">
        <f>BK126</f>
        <v>0</v>
      </c>
    </row>
    <row r="126" spans="1:65" s="12" customFormat="1" ht="22.9" customHeight="1">
      <c r="B126" s="197"/>
      <c r="C126" s="198"/>
      <c r="D126" s="199" t="s">
        <v>74</v>
      </c>
      <c r="E126" s="211" t="s">
        <v>241</v>
      </c>
      <c r="F126" s="211" t="s">
        <v>617</v>
      </c>
      <c r="G126" s="198"/>
      <c r="H126" s="198"/>
      <c r="I126" s="201"/>
      <c r="J126" s="212">
        <f>BK126</f>
        <v>0</v>
      </c>
      <c r="K126" s="198"/>
      <c r="L126" s="203"/>
      <c r="M126" s="204"/>
      <c r="N126" s="205"/>
      <c r="O126" s="205"/>
      <c r="P126" s="206">
        <f>SUM(P127:P136)</f>
        <v>0</v>
      </c>
      <c r="Q126" s="205"/>
      <c r="R126" s="206">
        <f>SUM(R127:R136)</f>
        <v>0</v>
      </c>
      <c r="S126" s="205"/>
      <c r="T126" s="207">
        <f>SUM(T127:T136)</f>
        <v>0</v>
      </c>
      <c r="AR126" s="208" t="s">
        <v>83</v>
      </c>
      <c r="AT126" s="209" t="s">
        <v>74</v>
      </c>
      <c r="AU126" s="209" t="s">
        <v>83</v>
      </c>
      <c r="AY126" s="208" t="s">
        <v>192</v>
      </c>
      <c r="BK126" s="210">
        <f>SUM(BK127:BK136)</f>
        <v>0</v>
      </c>
    </row>
    <row r="127" spans="1:65" s="2" customFormat="1" ht="16.5" customHeight="1">
      <c r="A127" s="32"/>
      <c r="B127" s="33"/>
      <c r="C127" s="213" t="s">
        <v>200</v>
      </c>
      <c r="D127" s="213" t="s">
        <v>195</v>
      </c>
      <c r="E127" s="214" t="s">
        <v>618</v>
      </c>
      <c r="F127" s="215" t="s">
        <v>619</v>
      </c>
      <c r="G127" s="216" t="s">
        <v>198</v>
      </c>
      <c r="H127" s="217">
        <v>12</v>
      </c>
      <c r="I127" s="218"/>
      <c r="J127" s="219">
        <f>ROUND(I127*H127,2)</f>
        <v>0</v>
      </c>
      <c r="K127" s="215" t="s">
        <v>199</v>
      </c>
      <c r="L127" s="35"/>
      <c r="M127" s="220" t="s">
        <v>1</v>
      </c>
      <c r="N127" s="221" t="s">
        <v>40</v>
      </c>
      <c r="O127" s="69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24" t="s">
        <v>200</v>
      </c>
      <c r="AT127" s="224" t="s">
        <v>195</v>
      </c>
      <c r="AU127" s="224" t="s">
        <v>85</v>
      </c>
      <c r="AY127" s="14" t="s">
        <v>192</v>
      </c>
      <c r="BE127" s="116">
        <f>IF(N127="základní",J127,0)</f>
        <v>0</v>
      </c>
      <c r="BF127" s="116">
        <f>IF(N127="snížená",J127,0)</f>
        <v>0</v>
      </c>
      <c r="BG127" s="116">
        <f>IF(N127="zákl. přenesená",J127,0)</f>
        <v>0</v>
      </c>
      <c r="BH127" s="116">
        <f>IF(N127="sníž. přenesená",J127,0)</f>
        <v>0</v>
      </c>
      <c r="BI127" s="116">
        <f>IF(N127="nulová",J127,0)</f>
        <v>0</v>
      </c>
      <c r="BJ127" s="14" t="s">
        <v>83</v>
      </c>
      <c r="BK127" s="116">
        <f>ROUND(I127*H127,2)</f>
        <v>0</v>
      </c>
      <c r="BL127" s="14" t="s">
        <v>200</v>
      </c>
      <c r="BM127" s="224" t="s">
        <v>653</v>
      </c>
    </row>
    <row r="128" spans="1:65" s="2" customFormat="1" ht="11.25">
      <c r="A128" s="32"/>
      <c r="B128" s="33"/>
      <c r="C128" s="34"/>
      <c r="D128" s="225" t="s">
        <v>202</v>
      </c>
      <c r="E128" s="34"/>
      <c r="F128" s="226" t="s">
        <v>621</v>
      </c>
      <c r="G128" s="34"/>
      <c r="H128" s="34"/>
      <c r="I128" s="128"/>
      <c r="J128" s="34"/>
      <c r="K128" s="34"/>
      <c r="L128" s="35"/>
      <c r="M128" s="227"/>
      <c r="N128" s="228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4" t="s">
        <v>202</v>
      </c>
      <c r="AU128" s="14" t="s">
        <v>85</v>
      </c>
    </row>
    <row r="129" spans="1:65" s="2" customFormat="1" ht="21.75" customHeight="1">
      <c r="A129" s="32"/>
      <c r="B129" s="33"/>
      <c r="C129" s="213" t="s">
        <v>194</v>
      </c>
      <c r="D129" s="213" t="s">
        <v>195</v>
      </c>
      <c r="E129" s="214" t="s">
        <v>622</v>
      </c>
      <c r="F129" s="215" t="s">
        <v>623</v>
      </c>
      <c r="G129" s="216" t="s">
        <v>624</v>
      </c>
      <c r="H129" s="217">
        <v>53.9</v>
      </c>
      <c r="I129" s="218"/>
      <c r="J129" s="219">
        <f>ROUND(I129*H129,2)</f>
        <v>0</v>
      </c>
      <c r="K129" s="215" t="s">
        <v>199</v>
      </c>
      <c r="L129" s="35"/>
      <c r="M129" s="220" t="s">
        <v>1</v>
      </c>
      <c r="N129" s="221" t="s">
        <v>40</v>
      </c>
      <c r="O129" s="69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24" t="s">
        <v>200</v>
      </c>
      <c r="AT129" s="224" t="s">
        <v>195</v>
      </c>
      <c r="AU129" s="224" t="s">
        <v>85</v>
      </c>
      <c r="AY129" s="14" t="s">
        <v>192</v>
      </c>
      <c r="BE129" s="116">
        <f>IF(N129="základní",J129,0)</f>
        <v>0</v>
      </c>
      <c r="BF129" s="116">
        <f>IF(N129="snížená",J129,0)</f>
        <v>0</v>
      </c>
      <c r="BG129" s="116">
        <f>IF(N129="zákl. přenesená",J129,0)</f>
        <v>0</v>
      </c>
      <c r="BH129" s="116">
        <f>IF(N129="sníž. přenesená",J129,0)</f>
        <v>0</v>
      </c>
      <c r="BI129" s="116">
        <f>IF(N129="nulová",J129,0)</f>
        <v>0</v>
      </c>
      <c r="BJ129" s="14" t="s">
        <v>83</v>
      </c>
      <c r="BK129" s="116">
        <f>ROUND(I129*H129,2)</f>
        <v>0</v>
      </c>
      <c r="BL129" s="14" t="s">
        <v>200</v>
      </c>
      <c r="BM129" s="224" t="s">
        <v>654</v>
      </c>
    </row>
    <row r="130" spans="1:65" s="2" customFormat="1" ht="19.5">
      <c r="A130" s="32"/>
      <c r="B130" s="33"/>
      <c r="C130" s="34"/>
      <c r="D130" s="225" t="s">
        <v>202</v>
      </c>
      <c r="E130" s="34"/>
      <c r="F130" s="226" t="s">
        <v>626</v>
      </c>
      <c r="G130" s="34"/>
      <c r="H130" s="34"/>
      <c r="I130" s="128"/>
      <c r="J130" s="34"/>
      <c r="K130" s="34"/>
      <c r="L130" s="35"/>
      <c r="M130" s="227"/>
      <c r="N130" s="228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4" t="s">
        <v>202</v>
      </c>
      <c r="AU130" s="14" t="s">
        <v>85</v>
      </c>
    </row>
    <row r="131" spans="1:65" s="2" customFormat="1" ht="16.5" customHeight="1">
      <c r="A131" s="32"/>
      <c r="B131" s="33"/>
      <c r="C131" s="213" t="s">
        <v>83</v>
      </c>
      <c r="D131" s="213" t="s">
        <v>195</v>
      </c>
      <c r="E131" s="214" t="s">
        <v>211</v>
      </c>
      <c r="F131" s="215" t="s">
        <v>212</v>
      </c>
      <c r="G131" s="216" t="s">
        <v>198</v>
      </c>
      <c r="H131" s="217">
        <v>6</v>
      </c>
      <c r="I131" s="218"/>
      <c r="J131" s="219">
        <f>ROUND(I131*H131,2)</f>
        <v>0</v>
      </c>
      <c r="K131" s="215" t="s">
        <v>199</v>
      </c>
      <c r="L131" s="35"/>
      <c r="M131" s="220" t="s">
        <v>1</v>
      </c>
      <c r="N131" s="221" t="s">
        <v>40</v>
      </c>
      <c r="O131" s="69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24" t="s">
        <v>213</v>
      </c>
      <c r="AT131" s="224" t="s">
        <v>195</v>
      </c>
      <c r="AU131" s="224" t="s">
        <v>85</v>
      </c>
      <c r="AY131" s="14" t="s">
        <v>192</v>
      </c>
      <c r="BE131" s="116">
        <f>IF(N131="základní",J131,0)</f>
        <v>0</v>
      </c>
      <c r="BF131" s="116">
        <f>IF(N131="snížená",J131,0)</f>
        <v>0</v>
      </c>
      <c r="BG131" s="116">
        <f>IF(N131="zákl. přenesená",J131,0)</f>
        <v>0</v>
      </c>
      <c r="BH131" s="116">
        <f>IF(N131="sníž. přenesená",J131,0)</f>
        <v>0</v>
      </c>
      <c r="BI131" s="116">
        <f>IF(N131="nulová",J131,0)</f>
        <v>0</v>
      </c>
      <c r="BJ131" s="14" t="s">
        <v>83</v>
      </c>
      <c r="BK131" s="116">
        <f>ROUND(I131*H131,2)</f>
        <v>0</v>
      </c>
      <c r="BL131" s="14" t="s">
        <v>213</v>
      </c>
      <c r="BM131" s="224" t="s">
        <v>655</v>
      </c>
    </row>
    <row r="132" spans="1:65" s="2" customFormat="1" ht="19.5">
      <c r="A132" s="32"/>
      <c r="B132" s="33"/>
      <c r="C132" s="34"/>
      <c r="D132" s="225" t="s">
        <v>202</v>
      </c>
      <c r="E132" s="34"/>
      <c r="F132" s="226" t="s">
        <v>215</v>
      </c>
      <c r="G132" s="34"/>
      <c r="H132" s="34"/>
      <c r="I132" s="128"/>
      <c r="J132" s="34"/>
      <c r="K132" s="34"/>
      <c r="L132" s="35"/>
      <c r="M132" s="227"/>
      <c r="N132" s="228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4" t="s">
        <v>202</v>
      </c>
      <c r="AU132" s="14" t="s">
        <v>85</v>
      </c>
    </row>
    <row r="133" spans="1:65" s="2" customFormat="1" ht="16.5" customHeight="1">
      <c r="A133" s="32"/>
      <c r="B133" s="33"/>
      <c r="C133" s="213" t="s">
        <v>85</v>
      </c>
      <c r="D133" s="213" t="s">
        <v>195</v>
      </c>
      <c r="E133" s="214" t="s">
        <v>233</v>
      </c>
      <c r="F133" s="215" t="s">
        <v>234</v>
      </c>
      <c r="G133" s="216" t="s">
        <v>198</v>
      </c>
      <c r="H133" s="217">
        <v>12</v>
      </c>
      <c r="I133" s="218"/>
      <c r="J133" s="219">
        <f>ROUND(I133*H133,2)</f>
        <v>0</v>
      </c>
      <c r="K133" s="215" t="s">
        <v>1</v>
      </c>
      <c r="L133" s="35"/>
      <c r="M133" s="220" t="s">
        <v>1</v>
      </c>
      <c r="N133" s="221" t="s">
        <v>40</v>
      </c>
      <c r="O133" s="69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4" t="s">
        <v>200</v>
      </c>
      <c r="AT133" s="224" t="s">
        <v>195</v>
      </c>
      <c r="AU133" s="224" t="s">
        <v>85</v>
      </c>
      <c r="AY133" s="14" t="s">
        <v>192</v>
      </c>
      <c r="BE133" s="116">
        <f>IF(N133="základní",J133,0)</f>
        <v>0</v>
      </c>
      <c r="BF133" s="116">
        <f>IF(N133="snížená",J133,0)</f>
        <v>0</v>
      </c>
      <c r="BG133" s="116">
        <f>IF(N133="zákl. přenesená",J133,0)</f>
        <v>0</v>
      </c>
      <c r="BH133" s="116">
        <f>IF(N133="sníž. přenesená",J133,0)</f>
        <v>0</v>
      </c>
      <c r="BI133" s="116">
        <f>IF(N133="nulová",J133,0)</f>
        <v>0</v>
      </c>
      <c r="BJ133" s="14" t="s">
        <v>83</v>
      </c>
      <c r="BK133" s="116">
        <f>ROUND(I133*H133,2)</f>
        <v>0</v>
      </c>
      <c r="BL133" s="14" t="s">
        <v>200</v>
      </c>
      <c r="BM133" s="224" t="s">
        <v>656</v>
      </c>
    </row>
    <row r="134" spans="1:65" s="2" customFormat="1" ht="19.5">
      <c r="A134" s="32"/>
      <c r="B134" s="33"/>
      <c r="C134" s="34"/>
      <c r="D134" s="225" t="s">
        <v>202</v>
      </c>
      <c r="E134" s="34"/>
      <c r="F134" s="226" t="s">
        <v>236</v>
      </c>
      <c r="G134" s="34"/>
      <c r="H134" s="34"/>
      <c r="I134" s="128"/>
      <c r="J134" s="34"/>
      <c r="K134" s="34"/>
      <c r="L134" s="35"/>
      <c r="M134" s="227"/>
      <c r="N134" s="228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4" t="s">
        <v>202</v>
      </c>
      <c r="AU134" s="14" t="s">
        <v>85</v>
      </c>
    </row>
    <row r="135" spans="1:65" s="2" customFormat="1" ht="16.5" customHeight="1">
      <c r="A135" s="32"/>
      <c r="B135" s="33"/>
      <c r="C135" s="213" t="s">
        <v>274</v>
      </c>
      <c r="D135" s="213" t="s">
        <v>195</v>
      </c>
      <c r="E135" s="214" t="s">
        <v>237</v>
      </c>
      <c r="F135" s="215" t="s">
        <v>238</v>
      </c>
      <c r="G135" s="216" t="s">
        <v>198</v>
      </c>
      <c r="H135" s="217">
        <v>12</v>
      </c>
      <c r="I135" s="218"/>
      <c r="J135" s="219">
        <f>ROUND(I135*H135,2)</f>
        <v>0</v>
      </c>
      <c r="K135" s="215" t="s">
        <v>1</v>
      </c>
      <c r="L135" s="35"/>
      <c r="M135" s="220" t="s">
        <v>1</v>
      </c>
      <c r="N135" s="221" t="s">
        <v>40</v>
      </c>
      <c r="O135" s="69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24" t="s">
        <v>200</v>
      </c>
      <c r="AT135" s="224" t="s">
        <v>195</v>
      </c>
      <c r="AU135" s="224" t="s">
        <v>85</v>
      </c>
      <c r="AY135" s="14" t="s">
        <v>192</v>
      </c>
      <c r="BE135" s="116">
        <f>IF(N135="základní",J135,0)</f>
        <v>0</v>
      </c>
      <c r="BF135" s="116">
        <f>IF(N135="snížená",J135,0)</f>
        <v>0</v>
      </c>
      <c r="BG135" s="116">
        <f>IF(N135="zákl. přenesená",J135,0)</f>
        <v>0</v>
      </c>
      <c r="BH135" s="116">
        <f>IF(N135="sníž. přenesená",J135,0)</f>
        <v>0</v>
      </c>
      <c r="BI135" s="116">
        <f>IF(N135="nulová",J135,0)</f>
        <v>0</v>
      </c>
      <c r="BJ135" s="14" t="s">
        <v>83</v>
      </c>
      <c r="BK135" s="116">
        <f>ROUND(I135*H135,2)</f>
        <v>0</v>
      </c>
      <c r="BL135" s="14" t="s">
        <v>200</v>
      </c>
      <c r="BM135" s="224" t="s">
        <v>657</v>
      </c>
    </row>
    <row r="136" spans="1:65" s="2" customFormat="1" ht="19.5">
      <c r="A136" s="32"/>
      <c r="B136" s="33"/>
      <c r="C136" s="34"/>
      <c r="D136" s="225" t="s">
        <v>202</v>
      </c>
      <c r="E136" s="34"/>
      <c r="F136" s="226" t="s">
        <v>240</v>
      </c>
      <c r="G136" s="34"/>
      <c r="H136" s="34"/>
      <c r="I136" s="128"/>
      <c r="J136" s="34"/>
      <c r="K136" s="34"/>
      <c r="L136" s="35"/>
      <c r="M136" s="227"/>
      <c r="N136" s="228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4" t="s">
        <v>202</v>
      </c>
      <c r="AU136" s="14" t="s">
        <v>85</v>
      </c>
    </row>
    <row r="137" spans="1:65" s="12" customFormat="1" ht="25.9" customHeight="1">
      <c r="B137" s="197"/>
      <c r="C137" s="198"/>
      <c r="D137" s="199" t="s">
        <v>74</v>
      </c>
      <c r="E137" s="200" t="s">
        <v>257</v>
      </c>
      <c r="F137" s="200" t="s">
        <v>258</v>
      </c>
      <c r="G137" s="198"/>
      <c r="H137" s="198"/>
      <c r="I137" s="201"/>
      <c r="J137" s="202">
        <f>BK137</f>
        <v>0</v>
      </c>
      <c r="K137" s="198"/>
      <c r="L137" s="203"/>
      <c r="M137" s="204"/>
      <c r="N137" s="205"/>
      <c r="O137" s="205"/>
      <c r="P137" s="206">
        <f>P138</f>
        <v>0</v>
      </c>
      <c r="Q137" s="205"/>
      <c r="R137" s="206">
        <f>R138</f>
        <v>0</v>
      </c>
      <c r="S137" s="205"/>
      <c r="T137" s="207">
        <f>T138</f>
        <v>0</v>
      </c>
      <c r="AR137" s="208" t="s">
        <v>194</v>
      </c>
      <c r="AT137" s="209" t="s">
        <v>74</v>
      </c>
      <c r="AU137" s="209" t="s">
        <v>75</v>
      </c>
      <c r="AY137" s="208" t="s">
        <v>192</v>
      </c>
      <c r="BK137" s="210">
        <f>BK138</f>
        <v>0</v>
      </c>
    </row>
    <row r="138" spans="1:65" s="12" customFormat="1" ht="22.9" customHeight="1">
      <c r="B138" s="197"/>
      <c r="C138" s="198"/>
      <c r="D138" s="199" t="s">
        <v>74</v>
      </c>
      <c r="E138" s="211" t="s">
        <v>259</v>
      </c>
      <c r="F138" s="211" t="s">
        <v>260</v>
      </c>
      <c r="G138" s="198"/>
      <c r="H138" s="198"/>
      <c r="I138" s="201"/>
      <c r="J138" s="212">
        <f>BK138</f>
        <v>0</v>
      </c>
      <c r="K138" s="198"/>
      <c r="L138" s="203"/>
      <c r="M138" s="204"/>
      <c r="N138" s="205"/>
      <c r="O138" s="205"/>
      <c r="P138" s="206">
        <f>SUM(P139:P140)</f>
        <v>0</v>
      </c>
      <c r="Q138" s="205"/>
      <c r="R138" s="206">
        <f>SUM(R139:R140)</f>
        <v>0</v>
      </c>
      <c r="S138" s="205"/>
      <c r="T138" s="207">
        <f>SUM(T139:T140)</f>
        <v>0</v>
      </c>
      <c r="AR138" s="208" t="s">
        <v>194</v>
      </c>
      <c r="AT138" s="209" t="s">
        <v>74</v>
      </c>
      <c r="AU138" s="209" t="s">
        <v>83</v>
      </c>
      <c r="AY138" s="208" t="s">
        <v>192</v>
      </c>
      <c r="BK138" s="210">
        <f>SUM(BK139:BK140)</f>
        <v>0</v>
      </c>
    </row>
    <row r="139" spans="1:65" s="2" customFormat="1" ht="16.5" customHeight="1">
      <c r="A139" s="32"/>
      <c r="B139" s="33"/>
      <c r="C139" s="213" t="s">
        <v>204</v>
      </c>
      <c r="D139" s="213" t="s">
        <v>195</v>
      </c>
      <c r="E139" s="214" t="s">
        <v>262</v>
      </c>
      <c r="F139" s="215" t="s">
        <v>263</v>
      </c>
      <c r="G139" s="216" t="s">
        <v>264</v>
      </c>
      <c r="H139" s="217">
        <v>2</v>
      </c>
      <c r="I139" s="218"/>
      <c r="J139" s="219">
        <f>ROUND(I139*H139,2)</f>
        <v>0</v>
      </c>
      <c r="K139" s="215" t="s">
        <v>1</v>
      </c>
      <c r="L139" s="35"/>
      <c r="M139" s="220" t="s">
        <v>1</v>
      </c>
      <c r="N139" s="221" t="s">
        <v>40</v>
      </c>
      <c r="O139" s="69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24" t="s">
        <v>223</v>
      </c>
      <c r="AT139" s="224" t="s">
        <v>195</v>
      </c>
      <c r="AU139" s="224" t="s">
        <v>85</v>
      </c>
      <c r="AY139" s="14" t="s">
        <v>192</v>
      </c>
      <c r="BE139" s="116">
        <f>IF(N139="základní",J139,0)</f>
        <v>0</v>
      </c>
      <c r="BF139" s="116">
        <f>IF(N139="snížená",J139,0)</f>
        <v>0</v>
      </c>
      <c r="BG139" s="116">
        <f>IF(N139="zákl. přenesená",J139,0)</f>
        <v>0</v>
      </c>
      <c r="BH139" s="116">
        <f>IF(N139="sníž. přenesená",J139,0)</f>
        <v>0</v>
      </c>
      <c r="BI139" s="116">
        <f>IF(N139="nulová",J139,0)</f>
        <v>0</v>
      </c>
      <c r="BJ139" s="14" t="s">
        <v>83</v>
      </c>
      <c r="BK139" s="116">
        <f>ROUND(I139*H139,2)</f>
        <v>0</v>
      </c>
      <c r="BL139" s="14" t="s">
        <v>223</v>
      </c>
      <c r="BM139" s="224" t="s">
        <v>658</v>
      </c>
    </row>
    <row r="140" spans="1:65" s="2" customFormat="1" ht="11.25">
      <c r="A140" s="32"/>
      <c r="B140" s="33"/>
      <c r="C140" s="34"/>
      <c r="D140" s="225" t="s">
        <v>202</v>
      </c>
      <c r="E140" s="34"/>
      <c r="F140" s="226" t="s">
        <v>263</v>
      </c>
      <c r="G140" s="34"/>
      <c r="H140" s="34"/>
      <c r="I140" s="128"/>
      <c r="J140" s="34"/>
      <c r="K140" s="34"/>
      <c r="L140" s="35"/>
      <c r="M140" s="230"/>
      <c r="N140" s="231"/>
      <c r="O140" s="232"/>
      <c r="P140" s="232"/>
      <c r="Q140" s="232"/>
      <c r="R140" s="232"/>
      <c r="S140" s="232"/>
      <c r="T140" s="233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202</v>
      </c>
      <c r="AU140" s="14" t="s">
        <v>85</v>
      </c>
    </row>
    <row r="141" spans="1:65" s="2" customFormat="1" ht="6.95" customHeight="1">
      <c r="A141" s="32"/>
      <c r="B141" s="52"/>
      <c r="C141" s="53"/>
      <c r="D141" s="53"/>
      <c r="E141" s="53"/>
      <c r="F141" s="53"/>
      <c r="G141" s="53"/>
      <c r="H141" s="53"/>
      <c r="I141" s="164"/>
      <c r="J141" s="53"/>
      <c r="K141" s="53"/>
      <c r="L141" s="35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sheetProtection algorithmName="SHA-512" hashValue="fnKPOOvoySUM51Q7sYM+Il/ZuIbr0S9uyRTVwlShhuMM0vCuMlm8J6C9X9HnkmvNyllKbIcTMVbKrm+ZPXRdMw==" saltValue="mNrgPXdv7CwHNG5s8PAaFNaqU0r5JoYuqYNtTSa2zZdW6DuK/H3zqiqrWvLUM24kbr8OcHWN0gpVByGTQhkTRw==" spinCount="100000" sheet="1" objects="1" scenarios="1" formatColumns="0" formatRows="0" autoFilter="0"/>
  <autoFilter ref="C123:K140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153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1" customFormat="1" ht="12" customHeight="1">
      <c r="B8" s="17"/>
      <c r="D8" s="127" t="s">
        <v>166</v>
      </c>
      <c r="I8" s="121"/>
      <c r="L8" s="17"/>
    </row>
    <row r="9" spans="1:46" s="2" customFormat="1" ht="16.5" customHeight="1">
      <c r="A9" s="32"/>
      <c r="B9" s="35"/>
      <c r="C9" s="32"/>
      <c r="D9" s="32"/>
      <c r="E9" s="294" t="s">
        <v>610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5"/>
      <c r="C10" s="32"/>
      <c r="D10" s="127" t="s">
        <v>611</v>
      </c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5"/>
      <c r="C11" s="32"/>
      <c r="D11" s="32"/>
      <c r="E11" s="296" t="s">
        <v>659</v>
      </c>
      <c r="F11" s="297"/>
      <c r="G11" s="297"/>
      <c r="H11" s="297"/>
      <c r="I11" s="128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5"/>
      <c r="C12" s="32"/>
      <c r="D12" s="32"/>
      <c r="E12" s="32"/>
      <c r="F12" s="32"/>
      <c r="G12" s="32"/>
      <c r="H12" s="32"/>
      <c r="I12" s="128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5"/>
      <c r="C13" s="32"/>
      <c r="D13" s="127" t="s">
        <v>18</v>
      </c>
      <c r="E13" s="32"/>
      <c r="F13" s="108" t="s">
        <v>1</v>
      </c>
      <c r="G13" s="32"/>
      <c r="H13" s="32"/>
      <c r="I13" s="129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20</v>
      </c>
      <c r="E14" s="32"/>
      <c r="F14" s="108" t="s">
        <v>21</v>
      </c>
      <c r="G14" s="32"/>
      <c r="H14" s="32"/>
      <c r="I14" s="129" t="s">
        <v>22</v>
      </c>
      <c r="J14" s="130">
        <f>'Rekapitulace stavby'!AN8</f>
        <v>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5"/>
      <c r="C15" s="32"/>
      <c r="D15" s="32"/>
      <c r="E15" s="32"/>
      <c r="F15" s="32"/>
      <c r="G15" s="32"/>
      <c r="H15" s="32"/>
      <c r="I15" s="128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5"/>
      <c r="C16" s="32"/>
      <c r="D16" s="127" t="s">
        <v>23</v>
      </c>
      <c r="E16" s="32"/>
      <c r="F16" s="32"/>
      <c r="G16" s="32"/>
      <c r="H16" s="32"/>
      <c r="I16" s="129" t="s">
        <v>24</v>
      </c>
      <c r="J16" s="108" t="s">
        <v>1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5"/>
      <c r="C17" s="32"/>
      <c r="D17" s="32"/>
      <c r="E17" s="108" t="s">
        <v>21</v>
      </c>
      <c r="F17" s="32"/>
      <c r="G17" s="32"/>
      <c r="H17" s="32"/>
      <c r="I17" s="129" t="s">
        <v>25</v>
      </c>
      <c r="J17" s="108" t="s">
        <v>1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5"/>
      <c r="C18" s="32"/>
      <c r="D18" s="32"/>
      <c r="E18" s="32"/>
      <c r="F18" s="32"/>
      <c r="G18" s="32"/>
      <c r="H18" s="32"/>
      <c r="I18" s="128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5"/>
      <c r="C19" s="32"/>
      <c r="D19" s="127" t="s">
        <v>26</v>
      </c>
      <c r="E19" s="32"/>
      <c r="F19" s="32"/>
      <c r="G19" s="32"/>
      <c r="H19" s="32"/>
      <c r="I19" s="129" t="s">
        <v>24</v>
      </c>
      <c r="J19" s="27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5"/>
      <c r="C20" s="32"/>
      <c r="D20" s="32"/>
      <c r="E20" s="298" t="str">
        <f>'Rekapitulace stavby'!E14</f>
        <v>Vyplň údaj</v>
      </c>
      <c r="F20" s="299"/>
      <c r="G20" s="299"/>
      <c r="H20" s="299"/>
      <c r="I20" s="129" t="s">
        <v>25</v>
      </c>
      <c r="J20" s="27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5"/>
      <c r="C21" s="32"/>
      <c r="D21" s="32"/>
      <c r="E21" s="32"/>
      <c r="F21" s="32"/>
      <c r="G21" s="32"/>
      <c r="H21" s="32"/>
      <c r="I21" s="128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5"/>
      <c r="C22" s="32"/>
      <c r="D22" s="127" t="s">
        <v>28</v>
      </c>
      <c r="E22" s="32"/>
      <c r="F22" s="32"/>
      <c r="G22" s="32"/>
      <c r="H22" s="32"/>
      <c r="I22" s="129" t="s">
        <v>24</v>
      </c>
      <c r="J22" s="108" t="s">
        <v>1</v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5"/>
      <c r="C23" s="32"/>
      <c r="D23" s="32"/>
      <c r="E23" s="108" t="s">
        <v>21</v>
      </c>
      <c r="F23" s="32"/>
      <c r="G23" s="32"/>
      <c r="H23" s="32"/>
      <c r="I23" s="129" t="s">
        <v>25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5"/>
      <c r="C24" s="32"/>
      <c r="D24" s="32"/>
      <c r="E24" s="32"/>
      <c r="F24" s="32"/>
      <c r="G24" s="32"/>
      <c r="H24" s="32"/>
      <c r="I24" s="128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5"/>
      <c r="C25" s="32"/>
      <c r="D25" s="127" t="s">
        <v>30</v>
      </c>
      <c r="E25" s="32"/>
      <c r="F25" s="32"/>
      <c r="G25" s="32"/>
      <c r="H25" s="32"/>
      <c r="I25" s="129" t="s">
        <v>24</v>
      </c>
      <c r="J25" s="108" t="s">
        <v>1</v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5"/>
      <c r="C26" s="32"/>
      <c r="D26" s="32"/>
      <c r="E26" s="108" t="s">
        <v>21</v>
      </c>
      <c r="F26" s="32"/>
      <c r="G26" s="32"/>
      <c r="H26" s="32"/>
      <c r="I26" s="129" t="s">
        <v>25</v>
      </c>
      <c r="J26" s="108" t="s">
        <v>1</v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5"/>
      <c r="C27" s="32"/>
      <c r="D27" s="32"/>
      <c r="E27" s="32"/>
      <c r="F27" s="32"/>
      <c r="G27" s="32"/>
      <c r="H27" s="32"/>
      <c r="I27" s="128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5"/>
      <c r="C28" s="32"/>
      <c r="D28" s="127" t="s">
        <v>31</v>
      </c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31"/>
      <c r="B29" s="132"/>
      <c r="C29" s="131"/>
      <c r="D29" s="131"/>
      <c r="E29" s="300" t="s">
        <v>1</v>
      </c>
      <c r="F29" s="300"/>
      <c r="G29" s="300"/>
      <c r="H29" s="300"/>
      <c r="I29" s="133"/>
      <c r="J29" s="131"/>
      <c r="K29" s="131"/>
      <c r="L29" s="134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pans="1:31" s="2" customFormat="1" ht="6.95" customHeight="1">
      <c r="A30" s="32"/>
      <c r="B30" s="35"/>
      <c r="C30" s="32"/>
      <c r="D30" s="32"/>
      <c r="E30" s="32"/>
      <c r="F30" s="32"/>
      <c r="G30" s="32"/>
      <c r="H30" s="32"/>
      <c r="I30" s="128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7" t="s">
        <v>35</v>
      </c>
      <c r="E32" s="32"/>
      <c r="F32" s="32"/>
      <c r="G32" s="32"/>
      <c r="H32" s="32"/>
      <c r="I32" s="128"/>
      <c r="J32" s="138">
        <f>ROUND(J124,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35"/>
      <c r="E33" s="135"/>
      <c r="F33" s="135"/>
      <c r="G33" s="135"/>
      <c r="H33" s="135"/>
      <c r="I33" s="136"/>
      <c r="J33" s="135"/>
      <c r="K33" s="135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9" t="s">
        <v>37</v>
      </c>
      <c r="G34" s="32"/>
      <c r="H34" s="32"/>
      <c r="I34" s="140" t="s">
        <v>36</v>
      </c>
      <c r="J34" s="139" t="s">
        <v>38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41" t="s">
        <v>39</v>
      </c>
      <c r="E35" s="127" t="s">
        <v>40</v>
      </c>
      <c r="F35" s="142">
        <f>ROUND((SUM(BE124:BE140)),  2)</f>
        <v>0</v>
      </c>
      <c r="G35" s="32"/>
      <c r="H35" s="32"/>
      <c r="I35" s="143">
        <v>0.21</v>
      </c>
      <c r="J35" s="142">
        <f>ROUND(((SUM(BE124:BE140))*I35),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7" t="s">
        <v>41</v>
      </c>
      <c r="F36" s="142">
        <f>ROUND((SUM(BF124:BF140)),  2)</f>
        <v>0</v>
      </c>
      <c r="G36" s="32"/>
      <c r="H36" s="32"/>
      <c r="I36" s="143">
        <v>0.15</v>
      </c>
      <c r="J36" s="142">
        <f>ROUND(((SUM(BF124:BF140))*I36),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42</v>
      </c>
      <c r="F37" s="142">
        <f>ROUND((SUM(BG124:BG140)),  2)</f>
        <v>0</v>
      </c>
      <c r="G37" s="32"/>
      <c r="H37" s="32"/>
      <c r="I37" s="143">
        <v>0.21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7" t="s">
        <v>43</v>
      </c>
      <c r="F38" s="142">
        <f>ROUND((SUM(BH124:BH140)),  2)</f>
        <v>0</v>
      </c>
      <c r="G38" s="32"/>
      <c r="H38" s="32"/>
      <c r="I38" s="143">
        <v>0.15</v>
      </c>
      <c r="J38" s="142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7" t="s">
        <v>44</v>
      </c>
      <c r="F39" s="142">
        <f>ROUND((SUM(BI124:BI140)),  2)</f>
        <v>0</v>
      </c>
      <c r="G39" s="32"/>
      <c r="H39" s="32"/>
      <c r="I39" s="143">
        <v>0</v>
      </c>
      <c r="J39" s="142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44"/>
      <c r="D41" s="145" t="s">
        <v>45</v>
      </c>
      <c r="E41" s="146"/>
      <c r="F41" s="146"/>
      <c r="G41" s="147" t="s">
        <v>46</v>
      </c>
      <c r="H41" s="148" t="s">
        <v>47</v>
      </c>
      <c r="I41" s="149"/>
      <c r="J41" s="150">
        <f>SUM(J32:J39)</f>
        <v>0</v>
      </c>
      <c r="K41" s="151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128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hidden="1" customHeight="1">
      <c r="B86" s="18"/>
      <c r="C86" s="26" t="s">
        <v>166</v>
      </c>
      <c r="D86" s="19"/>
      <c r="E86" s="19"/>
      <c r="F86" s="19"/>
      <c r="G86" s="19"/>
      <c r="H86" s="19"/>
      <c r="I86" s="121"/>
      <c r="J86" s="19"/>
      <c r="K86" s="19"/>
      <c r="L86" s="17"/>
    </row>
    <row r="87" spans="1:31" s="2" customFormat="1" ht="16.5" hidden="1" customHeight="1">
      <c r="A87" s="32"/>
      <c r="B87" s="33"/>
      <c r="C87" s="34"/>
      <c r="D87" s="34"/>
      <c r="E87" s="301" t="s">
        <v>610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hidden="1" customHeight="1">
      <c r="A88" s="32"/>
      <c r="B88" s="33"/>
      <c r="C88" s="26" t="s">
        <v>611</v>
      </c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hidden="1" customHeight="1">
      <c r="A89" s="32"/>
      <c r="B89" s="33"/>
      <c r="C89" s="34"/>
      <c r="D89" s="34"/>
      <c r="E89" s="273" t="str">
        <f>E11</f>
        <v>ČST1.1 - Vyčištění mokré jímky</v>
      </c>
      <c r="F89" s="303"/>
      <c r="G89" s="303"/>
      <c r="H89" s="303"/>
      <c r="I89" s="128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hidden="1" customHeight="1">
      <c r="A91" s="32"/>
      <c r="B91" s="33"/>
      <c r="C91" s="26" t="s">
        <v>20</v>
      </c>
      <c r="D91" s="34"/>
      <c r="E91" s="34"/>
      <c r="F91" s="24" t="str">
        <f>F14</f>
        <v xml:space="preserve"> </v>
      </c>
      <c r="G91" s="34"/>
      <c r="H91" s="34"/>
      <c r="I91" s="129" t="s">
        <v>22</v>
      </c>
      <c r="J91" s="64">
        <f>IF(J14="","",J14)</f>
        <v>0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hidden="1" customHeight="1">
      <c r="A92" s="32"/>
      <c r="B92" s="33"/>
      <c r="C92" s="34"/>
      <c r="D92" s="34"/>
      <c r="E92" s="34"/>
      <c r="F92" s="34"/>
      <c r="G92" s="34"/>
      <c r="H92" s="34"/>
      <c r="I92" s="128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hidden="1" customHeight="1">
      <c r="A93" s="32"/>
      <c r="B93" s="33"/>
      <c r="C93" s="26" t="s">
        <v>23</v>
      </c>
      <c r="D93" s="34"/>
      <c r="E93" s="34"/>
      <c r="F93" s="24" t="str">
        <f>E17</f>
        <v xml:space="preserve"> </v>
      </c>
      <c r="G93" s="34"/>
      <c r="H93" s="34"/>
      <c r="I93" s="129" t="s">
        <v>28</v>
      </c>
      <c r="J93" s="29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hidden="1" customHeight="1">
      <c r="A94" s="32"/>
      <c r="B94" s="33"/>
      <c r="C94" s="26" t="s">
        <v>26</v>
      </c>
      <c r="D94" s="34"/>
      <c r="E94" s="34"/>
      <c r="F94" s="24" t="str">
        <f>IF(E20="","",E20)</f>
        <v>Vyplň údaj</v>
      </c>
      <c r="G94" s="34"/>
      <c r="H94" s="34"/>
      <c r="I94" s="129" t="s">
        <v>30</v>
      </c>
      <c r="J94" s="29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hidden="1" customHeight="1">
      <c r="A96" s="32"/>
      <c r="B96" s="33"/>
      <c r="C96" s="168" t="s">
        <v>169</v>
      </c>
      <c r="D96" s="120"/>
      <c r="E96" s="120"/>
      <c r="F96" s="120"/>
      <c r="G96" s="120"/>
      <c r="H96" s="120"/>
      <c r="I96" s="169"/>
      <c r="J96" s="170" t="s">
        <v>170</v>
      </c>
      <c r="K96" s="120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hidden="1" customHeight="1">
      <c r="A97" s="32"/>
      <c r="B97" s="33"/>
      <c r="C97" s="34"/>
      <c r="D97" s="34"/>
      <c r="E97" s="34"/>
      <c r="F97" s="34"/>
      <c r="G97" s="34"/>
      <c r="H97" s="34"/>
      <c r="I97" s="128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hidden="1" customHeight="1">
      <c r="A98" s="32"/>
      <c r="B98" s="33"/>
      <c r="C98" s="171" t="s">
        <v>171</v>
      </c>
      <c r="D98" s="34"/>
      <c r="E98" s="34"/>
      <c r="F98" s="34"/>
      <c r="G98" s="34"/>
      <c r="H98" s="34"/>
      <c r="I98" s="128"/>
      <c r="J98" s="82">
        <f>J124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4" t="s">
        <v>172</v>
      </c>
    </row>
    <row r="99" spans="1:47" s="9" customFormat="1" ht="24.95" hidden="1" customHeight="1">
      <c r="B99" s="172"/>
      <c r="C99" s="173"/>
      <c r="D99" s="174" t="s">
        <v>613</v>
      </c>
      <c r="E99" s="175"/>
      <c r="F99" s="175"/>
      <c r="G99" s="175"/>
      <c r="H99" s="175"/>
      <c r="I99" s="176"/>
      <c r="J99" s="177">
        <f>J125</f>
        <v>0</v>
      </c>
      <c r="K99" s="173"/>
      <c r="L99" s="178"/>
    </row>
    <row r="100" spans="1:47" s="10" customFormat="1" ht="19.899999999999999" hidden="1" customHeight="1">
      <c r="B100" s="179"/>
      <c r="C100" s="102"/>
      <c r="D100" s="180" t="s">
        <v>614</v>
      </c>
      <c r="E100" s="181"/>
      <c r="F100" s="181"/>
      <c r="G100" s="181"/>
      <c r="H100" s="181"/>
      <c r="I100" s="182"/>
      <c r="J100" s="183">
        <f>J126</f>
        <v>0</v>
      </c>
      <c r="K100" s="102"/>
      <c r="L100" s="184"/>
    </row>
    <row r="101" spans="1:47" s="9" customFormat="1" ht="24.95" hidden="1" customHeight="1">
      <c r="B101" s="172"/>
      <c r="C101" s="173"/>
      <c r="D101" s="174" t="s">
        <v>175</v>
      </c>
      <c r="E101" s="175"/>
      <c r="F101" s="175"/>
      <c r="G101" s="175"/>
      <c r="H101" s="175"/>
      <c r="I101" s="176"/>
      <c r="J101" s="177">
        <f>J137</f>
        <v>0</v>
      </c>
      <c r="K101" s="173"/>
      <c r="L101" s="178"/>
    </row>
    <row r="102" spans="1:47" s="10" customFormat="1" ht="19.899999999999999" hidden="1" customHeight="1">
      <c r="B102" s="179"/>
      <c r="C102" s="102"/>
      <c r="D102" s="180" t="s">
        <v>176</v>
      </c>
      <c r="E102" s="181"/>
      <c r="F102" s="181"/>
      <c r="G102" s="181"/>
      <c r="H102" s="181"/>
      <c r="I102" s="182"/>
      <c r="J102" s="183">
        <f>J138</f>
        <v>0</v>
      </c>
      <c r="K102" s="102"/>
      <c r="L102" s="184"/>
    </row>
    <row r="103" spans="1:47" s="2" customFormat="1" ht="21.75" hidden="1" customHeight="1">
      <c r="A103" s="32"/>
      <c r="B103" s="33"/>
      <c r="C103" s="34"/>
      <c r="D103" s="34"/>
      <c r="E103" s="34"/>
      <c r="F103" s="34"/>
      <c r="G103" s="34"/>
      <c r="H103" s="34"/>
      <c r="I103" s="128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47" s="2" customFormat="1" ht="6.95" hidden="1" customHeight="1">
      <c r="A104" s="32"/>
      <c r="B104" s="52"/>
      <c r="C104" s="53"/>
      <c r="D104" s="53"/>
      <c r="E104" s="53"/>
      <c r="F104" s="53"/>
      <c r="G104" s="53"/>
      <c r="H104" s="53"/>
      <c r="I104" s="164"/>
      <c r="J104" s="53"/>
      <c r="K104" s="53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ht="11.25" hidden="1"/>
    <row r="106" spans="1:47" ht="11.25" hidden="1"/>
    <row r="107" spans="1:47" ht="11.25" hidden="1"/>
    <row r="108" spans="1:47" s="2" customFormat="1" ht="6.95" customHeight="1">
      <c r="A108" s="32"/>
      <c r="B108" s="54"/>
      <c r="C108" s="55"/>
      <c r="D108" s="55"/>
      <c r="E108" s="55"/>
      <c r="F108" s="55"/>
      <c r="G108" s="55"/>
      <c r="H108" s="55"/>
      <c r="I108" s="167"/>
      <c r="J108" s="55"/>
      <c r="K108" s="55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24.95" customHeight="1">
      <c r="A109" s="32"/>
      <c r="B109" s="33"/>
      <c r="C109" s="20" t="s">
        <v>177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12" customHeight="1">
      <c r="A111" s="32"/>
      <c r="B111" s="33"/>
      <c r="C111" s="26" t="s">
        <v>16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6.5" customHeight="1">
      <c r="A112" s="32"/>
      <c r="B112" s="33"/>
      <c r="C112" s="34"/>
      <c r="D112" s="34"/>
      <c r="E112" s="301" t="str">
        <f>E7</f>
        <v>Údržba a servis čerpadel odpadních vod žst. OŘ Olomouc</v>
      </c>
      <c r="F112" s="302"/>
      <c r="G112" s="302"/>
      <c r="H112" s="302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1" customFormat="1" ht="12" customHeight="1">
      <c r="B113" s="18"/>
      <c r="C113" s="26" t="s">
        <v>166</v>
      </c>
      <c r="D113" s="19"/>
      <c r="E113" s="19"/>
      <c r="F113" s="19"/>
      <c r="G113" s="19"/>
      <c r="H113" s="19"/>
      <c r="I113" s="121"/>
      <c r="J113" s="19"/>
      <c r="K113" s="19"/>
      <c r="L113" s="17"/>
    </row>
    <row r="114" spans="1:65" s="2" customFormat="1" ht="16.5" customHeight="1">
      <c r="A114" s="32"/>
      <c r="B114" s="33"/>
      <c r="C114" s="34"/>
      <c r="D114" s="34"/>
      <c r="E114" s="301" t="s">
        <v>610</v>
      </c>
      <c r="F114" s="303"/>
      <c r="G114" s="303"/>
      <c r="H114" s="303"/>
      <c r="I114" s="128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6" t="s">
        <v>611</v>
      </c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4"/>
      <c r="D116" s="34"/>
      <c r="E116" s="273" t="str">
        <f>E11</f>
        <v>ČST1.1 - Vyčištění mokré jímky</v>
      </c>
      <c r="F116" s="303"/>
      <c r="G116" s="303"/>
      <c r="H116" s="303"/>
      <c r="I116" s="128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128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6" t="s">
        <v>20</v>
      </c>
      <c r="D118" s="34"/>
      <c r="E118" s="34"/>
      <c r="F118" s="24" t="str">
        <f>F14</f>
        <v xml:space="preserve"> </v>
      </c>
      <c r="G118" s="34"/>
      <c r="H118" s="34"/>
      <c r="I118" s="129" t="s">
        <v>22</v>
      </c>
      <c r="J118" s="64">
        <f>IF(J14="","",J14)</f>
        <v>0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128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6" t="s">
        <v>23</v>
      </c>
      <c r="D120" s="34"/>
      <c r="E120" s="34"/>
      <c r="F120" s="24" t="str">
        <f>E17</f>
        <v xml:space="preserve"> </v>
      </c>
      <c r="G120" s="34"/>
      <c r="H120" s="34"/>
      <c r="I120" s="129" t="s">
        <v>28</v>
      </c>
      <c r="J120" s="29" t="str">
        <f>E23</f>
        <v xml:space="preserve"> 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6" t="s">
        <v>26</v>
      </c>
      <c r="D121" s="34"/>
      <c r="E121" s="34"/>
      <c r="F121" s="24" t="str">
        <f>IF(E20="","",E20)</f>
        <v>Vyplň údaj</v>
      </c>
      <c r="G121" s="34"/>
      <c r="H121" s="34"/>
      <c r="I121" s="129" t="s">
        <v>30</v>
      </c>
      <c r="J121" s="29" t="str">
        <f>E26</f>
        <v xml:space="preserve"> </v>
      </c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4"/>
      <c r="D122" s="34"/>
      <c r="E122" s="34"/>
      <c r="F122" s="34"/>
      <c r="G122" s="34"/>
      <c r="H122" s="34"/>
      <c r="I122" s="128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85"/>
      <c r="B123" s="186"/>
      <c r="C123" s="187" t="s">
        <v>178</v>
      </c>
      <c r="D123" s="188" t="s">
        <v>60</v>
      </c>
      <c r="E123" s="188" t="s">
        <v>56</v>
      </c>
      <c r="F123" s="188" t="s">
        <v>57</v>
      </c>
      <c r="G123" s="188" t="s">
        <v>179</v>
      </c>
      <c r="H123" s="188" t="s">
        <v>180</v>
      </c>
      <c r="I123" s="189" t="s">
        <v>181</v>
      </c>
      <c r="J123" s="188" t="s">
        <v>170</v>
      </c>
      <c r="K123" s="190" t="s">
        <v>182</v>
      </c>
      <c r="L123" s="191"/>
      <c r="M123" s="73" t="s">
        <v>1</v>
      </c>
      <c r="N123" s="74" t="s">
        <v>39</v>
      </c>
      <c r="O123" s="74" t="s">
        <v>183</v>
      </c>
      <c r="P123" s="74" t="s">
        <v>184</v>
      </c>
      <c r="Q123" s="74" t="s">
        <v>185</v>
      </c>
      <c r="R123" s="74" t="s">
        <v>186</v>
      </c>
      <c r="S123" s="74" t="s">
        <v>187</v>
      </c>
      <c r="T123" s="75" t="s">
        <v>188</v>
      </c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</row>
    <row r="124" spans="1:65" s="2" customFormat="1" ht="22.9" customHeight="1">
      <c r="A124" s="32"/>
      <c r="B124" s="33"/>
      <c r="C124" s="80" t="s">
        <v>189</v>
      </c>
      <c r="D124" s="34"/>
      <c r="E124" s="34"/>
      <c r="F124" s="34"/>
      <c r="G124" s="34"/>
      <c r="H124" s="34"/>
      <c r="I124" s="128"/>
      <c r="J124" s="192">
        <f>BK124</f>
        <v>0</v>
      </c>
      <c r="K124" s="34"/>
      <c r="L124" s="35"/>
      <c r="M124" s="76"/>
      <c r="N124" s="193"/>
      <c r="O124" s="77"/>
      <c r="P124" s="194">
        <f>P125+P137</f>
        <v>0</v>
      </c>
      <c r="Q124" s="77"/>
      <c r="R124" s="194">
        <f>R125+R137</f>
        <v>0</v>
      </c>
      <c r="S124" s="77"/>
      <c r="T124" s="195">
        <f>T125+T137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74</v>
      </c>
      <c r="AU124" s="14" t="s">
        <v>172</v>
      </c>
      <c r="BK124" s="196">
        <f>BK125+BK137</f>
        <v>0</v>
      </c>
    </row>
    <row r="125" spans="1:65" s="12" customFormat="1" ht="25.9" customHeight="1">
      <c r="B125" s="197"/>
      <c r="C125" s="198"/>
      <c r="D125" s="199" t="s">
        <v>74</v>
      </c>
      <c r="E125" s="200" t="s">
        <v>615</v>
      </c>
      <c r="F125" s="200" t="s">
        <v>616</v>
      </c>
      <c r="G125" s="198"/>
      <c r="H125" s="198"/>
      <c r="I125" s="201"/>
      <c r="J125" s="202">
        <f>BK125</f>
        <v>0</v>
      </c>
      <c r="K125" s="198"/>
      <c r="L125" s="203"/>
      <c r="M125" s="204"/>
      <c r="N125" s="205"/>
      <c r="O125" s="205"/>
      <c r="P125" s="206">
        <f>P126</f>
        <v>0</v>
      </c>
      <c r="Q125" s="205"/>
      <c r="R125" s="206">
        <f>R126</f>
        <v>0</v>
      </c>
      <c r="S125" s="205"/>
      <c r="T125" s="207">
        <f>T126</f>
        <v>0</v>
      </c>
      <c r="AR125" s="208" t="s">
        <v>83</v>
      </c>
      <c r="AT125" s="209" t="s">
        <v>74</v>
      </c>
      <c r="AU125" s="209" t="s">
        <v>75</v>
      </c>
      <c r="AY125" s="208" t="s">
        <v>192</v>
      </c>
      <c r="BK125" s="210">
        <f>BK126</f>
        <v>0</v>
      </c>
    </row>
    <row r="126" spans="1:65" s="12" customFormat="1" ht="22.9" customHeight="1">
      <c r="B126" s="197"/>
      <c r="C126" s="198"/>
      <c r="D126" s="199" t="s">
        <v>74</v>
      </c>
      <c r="E126" s="211" t="s">
        <v>241</v>
      </c>
      <c r="F126" s="211" t="s">
        <v>617</v>
      </c>
      <c r="G126" s="198"/>
      <c r="H126" s="198"/>
      <c r="I126" s="201"/>
      <c r="J126" s="212">
        <f>BK126</f>
        <v>0</v>
      </c>
      <c r="K126" s="198"/>
      <c r="L126" s="203"/>
      <c r="M126" s="204"/>
      <c r="N126" s="205"/>
      <c r="O126" s="205"/>
      <c r="P126" s="206">
        <f>SUM(P127:P136)</f>
        <v>0</v>
      </c>
      <c r="Q126" s="205"/>
      <c r="R126" s="206">
        <f>SUM(R127:R136)</f>
        <v>0</v>
      </c>
      <c r="S126" s="205"/>
      <c r="T126" s="207">
        <f>SUM(T127:T136)</f>
        <v>0</v>
      </c>
      <c r="AR126" s="208" t="s">
        <v>83</v>
      </c>
      <c r="AT126" s="209" t="s">
        <v>74</v>
      </c>
      <c r="AU126" s="209" t="s">
        <v>83</v>
      </c>
      <c r="AY126" s="208" t="s">
        <v>192</v>
      </c>
      <c r="BK126" s="210">
        <f>SUM(BK127:BK136)</f>
        <v>0</v>
      </c>
    </row>
    <row r="127" spans="1:65" s="2" customFormat="1" ht="16.5" customHeight="1">
      <c r="A127" s="32"/>
      <c r="B127" s="33"/>
      <c r="C127" s="213" t="s">
        <v>200</v>
      </c>
      <c r="D127" s="213" t="s">
        <v>195</v>
      </c>
      <c r="E127" s="214" t="s">
        <v>618</v>
      </c>
      <c r="F127" s="215" t="s">
        <v>619</v>
      </c>
      <c r="G127" s="216" t="s">
        <v>198</v>
      </c>
      <c r="H127" s="217">
        <v>4</v>
      </c>
      <c r="I127" s="218"/>
      <c r="J127" s="219">
        <f>ROUND(I127*H127,2)</f>
        <v>0</v>
      </c>
      <c r="K127" s="215" t="s">
        <v>199</v>
      </c>
      <c r="L127" s="35"/>
      <c r="M127" s="220" t="s">
        <v>1</v>
      </c>
      <c r="N127" s="221" t="s">
        <v>40</v>
      </c>
      <c r="O127" s="69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24" t="s">
        <v>200</v>
      </c>
      <c r="AT127" s="224" t="s">
        <v>195</v>
      </c>
      <c r="AU127" s="224" t="s">
        <v>85</v>
      </c>
      <c r="AY127" s="14" t="s">
        <v>192</v>
      </c>
      <c r="BE127" s="116">
        <f>IF(N127="základní",J127,0)</f>
        <v>0</v>
      </c>
      <c r="BF127" s="116">
        <f>IF(N127="snížená",J127,0)</f>
        <v>0</v>
      </c>
      <c r="BG127" s="116">
        <f>IF(N127="zákl. přenesená",J127,0)</f>
        <v>0</v>
      </c>
      <c r="BH127" s="116">
        <f>IF(N127="sníž. přenesená",J127,0)</f>
        <v>0</v>
      </c>
      <c r="BI127" s="116">
        <f>IF(N127="nulová",J127,0)</f>
        <v>0</v>
      </c>
      <c r="BJ127" s="14" t="s">
        <v>83</v>
      </c>
      <c r="BK127" s="116">
        <f>ROUND(I127*H127,2)</f>
        <v>0</v>
      </c>
      <c r="BL127" s="14" t="s">
        <v>200</v>
      </c>
      <c r="BM127" s="224" t="s">
        <v>660</v>
      </c>
    </row>
    <row r="128" spans="1:65" s="2" customFormat="1" ht="11.25">
      <c r="A128" s="32"/>
      <c r="B128" s="33"/>
      <c r="C128" s="34"/>
      <c r="D128" s="225" t="s">
        <v>202</v>
      </c>
      <c r="E128" s="34"/>
      <c r="F128" s="226" t="s">
        <v>621</v>
      </c>
      <c r="G128" s="34"/>
      <c r="H128" s="34"/>
      <c r="I128" s="128"/>
      <c r="J128" s="34"/>
      <c r="K128" s="34"/>
      <c r="L128" s="35"/>
      <c r="M128" s="227"/>
      <c r="N128" s="228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4" t="s">
        <v>202</v>
      </c>
      <c r="AU128" s="14" t="s">
        <v>85</v>
      </c>
    </row>
    <row r="129" spans="1:65" s="2" customFormat="1" ht="21.75" customHeight="1">
      <c r="A129" s="32"/>
      <c r="B129" s="33"/>
      <c r="C129" s="213" t="s">
        <v>194</v>
      </c>
      <c r="D129" s="213" t="s">
        <v>195</v>
      </c>
      <c r="E129" s="214" t="s">
        <v>622</v>
      </c>
      <c r="F129" s="215" t="s">
        <v>623</v>
      </c>
      <c r="G129" s="216" t="s">
        <v>624</v>
      </c>
      <c r="H129" s="217">
        <v>12.6</v>
      </c>
      <c r="I129" s="218"/>
      <c r="J129" s="219">
        <f>ROUND(I129*H129,2)</f>
        <v>0</v>
      </c>
      <c r="K129" s="215" t="s">
        <v>199</v>
      </c>
      <c r="L129" s="35"/>
      <c r="M129" s="220" t="s">
        <v>1</v>
      </c>
      <c r="N129" s="221" t="s">
        <v>40</v>
      </c>
      <c r="O129" s="69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24" t="s">
        <v>200</v>
      </c>
      <c r="AT129" s="224" t="s">
        <v>195</v>
      </c>
      <c r="AU129" s="224" t="s">
        <v>85</v>
      </c>
      <c r="AY129" s="14" t="s">
        <v>192</v>
      </c>
      <c r="BE129" s="116">
        <f>IF(N129="základní",J129,0)</f>
        <v>0</v>
      </c>
      <c r="BF129" s="116">
        <f>IF(N129="snížená",J129,0)</f>
        <v>0</v>
      </c>
      <c r="BG129" s="116">
        <f>IF(N129="zákl. přenesená",J129,0)</f>
        <v>0</v>
      </c>
      <c r="BH129" s="116">
        <f>IF(N129="sníž. přenesená",J129,0)</f>
        <v>0</v>
      </c>
      <c r="BI129" s="116">
        <f>IF(N129="nulová",J129,0)</f>
        <v>0</v>
      </c>
      <c r="BJ129" s="14" t="s">
        <v>83</v>
      </c>
      <c r="BK129" s="116">
        <f>ROUND(I129*H129,2)</f>
        <v>0</v>
      </c>
      <c r="BL129" s="14" t="s">
        <v>200</v>
      </c>
      <c r="BM129" s="224" t="s">
        <v>661</v>
      </c>
    </row>
    <row r="130" spans="1:65" s="2" customFormat="1" ht="19.5">
      <c r="A130" s="32"/>
      <c r="B130" s="33"/>
      <c r="C130" s="34"/>
      <c r="D130" s="225" t="s">
        <v>202</v>
      </c>
      <c r="E130" s="34"/>
      <c r="F130" s="226" t="s">
        <v>626</v>
      </c>
      <c r="G130" s="34"/>
      <c r="H130" s="34"/>
      <c r="I130" s="128"/>
      <c r="J130" s="34"/>
      <c r="K130" s="34"/>
      <c r="L130" s="35"/>
      <c r="M130" s="227"/>
      <c r="N130" s="228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4" t="s">
        <v>202</v>
      </c>
      <c r="AU130" s="14" t="s">
        <v>85</v>
      </c>
    </row>
    <row r="131" spans="1:65" s="2" customFormat="1" ht="16.5" customHeight="1">
      <c r="A131" s="32"/>
      <c r="B131" s="33"/>
      <c r="C131" s="213" t="s">
        <v>83</v>
      </c>
      <c r="D131" s="213" t="s">
        <v>195</v>
      </c>
      <c r="E131" s="214" t="s">
        <v>211</v>
      </c>
      <c r="F131" s="215" t="s">
        <v>212</v>
      </c>
      <c r="G131" s="216" t="s">
        <v>198</v>
      </c>
      <c r="H131" s="217">
        <v>2</v>
      </c>
      <c r="I131" s="218"/>
      <c r="J131" s="219">
        <f>ROUND(I131*H131,2)</f>
        <v>0</v>
      </c>
      <c r="K131" s="215" t="s">
        <v>199</v>
      </c>
      <c r="L131" s="35"/>
      <c r="M131" s="220" t="s">
        <v>1</v>
      </c>
      <c r="N131" s="221" t="s">
        <v>40</v>
      </c>
      <c r="O131" s="69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24" t="s">
        <v>213</v>
      </c>
      <c r="AT131" s="224" t="s">
        <v>195</v>
      </c>
      <c r="AU131" s="224" t="s">
        <v>85</v>
      </c>
      <c r="AY131" s="14" t="s">
        <v>192</v>
      </c>
      <c r="BE131" s="116">
        <f>IF(N131="základní",J131,0)</f>
        <v>0</v>
      </c>
      <c r="BF131" s="116">
        <f>IF(N131="snížená",J131,0)</f>
        <v>0</v>
      </c>
      <c r="BG131" s="116">
        <f>IF(N131="zákl. přenesená",J131,0)</f>
        <v>0</v>
      </c>
      <c r="BH131" s="116">
        <f>IF(N131="sníž. přenesená",J131,0)</f>
        <v>0</v>
      </c>
      <c r="BI131" s="116">
        <f>IF(N131="nulová",J131,0)</f>
        <v>0</v>
      </c>
      <c r="BJ131" s="14" t="s">
        <v>83</v>
      </c>
      <c r="BK131" s="116">
        <f>ROUND(I131*H131,2)</f>
        <v>0</v>
      </c>
      <c r="BL131" s="14" t="s">
        <v>213</v>
      </c>
      <c r="BM131" s="224" t="s">
        <v>662</v>
      </c>
    </row>
    <row r="132" spans="1:65" s="2" customFormat="1" ht="19.5">
      <c r="A132" s="32"/>
      <c r="B132" s="33"/>
      <c r="C132" s="34"/>
      <c r="D132" s="225" t="s">
        <v>202</v>
      </c>
      <c r="E132" s="34"/>
      <c r="F132" s="226" t="s">
        <v>215</v>
      </c>
      <c r="G132" s="34"/>
      <c r="H132" s="34"/>
      <c r="I132" s="128"/>
      <c r="J132" s="34"/>
      <c r="K132" s="34"/>
      <c r="L132" s="35"/>
      <c r="M132" s="227"/>
      <c r="N132" s="228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4" t="s">
        <v>202</v>
      </c>
      <c r="AU132" s="14" t="s">
        <v>85</v>
      </c>
    </row>
    <row r="133" spans="1:65" s="2" customFormat="1" ht="16.5" customHeight="1">
      <c r="A133" s="32"/>
      <c r="B133" s="33"/>
      <c r="C133" s="213" t="s">
        <v>85</v>
      </c>
      <c r="D133" s="213" t="s">
        <v>195</v>
      </c>
      <c r="E133" s="214" t="s">
        <v>233</v>
      </c>
      <c r="F133" s="215" t="s">
        <v>234</v>
      </c>
      <c r="G133" s="216" t="s">
        <v>198</v>
      </c>
      <c r="H133" s="217">
        <v>4</v>
      </c>
      <c r="I133" s="218"/>
      <c r="J133" s="219">
        <f>ROUND(I133*H133,2)</f>
        <v>0</v>
      </c>
      <c r="K133" s="215" t="s">
        <v>1</v>
      </c>
      <c r="L133" s="35"/>
      <c r="M133" s="220" t="s">
        <v>1</v>
      </c>
      <c r="N133" s="221" t="s">
        <v>40</v>
      </c>
      <c r="O133" s="69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4" t="s">
        <v>200</v>
      </c>
      <c r="AT133" s="224" t="s">
        <v>195</v>
      </c>
      <c r="AU133" s="224" t="s">
        <v>85</v>
      </c>
      <c r="AY133" s="14" t="s">
        <v>192</v>
      </c>
      <c r="BE133" s="116">
        <f>IF(N133="základní",J133,0)</f>
        <v>0</v>
      </c>
      <c r="BF133" s="116">
        <f>IF(N133="snížená",J133,0)</f>
        <v>0</v>
      </c>
      <c r="BG133" s="116">
        <f>IF(N133="zákl. přenesená",J133,0)</f>
        <v>0</v>
      </c>
      <c r="BH133" s="116">
        <f>IF(N133="sníž. přenesená",J133,0)</f>
        <v>0</v>
      </c>
      <c r="BI133" s="116">
        <f>IF(N133="nulová",J133,0)</f>
        <v>0</v>
      </c>
      <c r="BJ133" s="14" t="s">
        <v>83</v>
      </c>
      <c r="BK133" s="116">
        <f>ROUND(I133*H133,2)</f>
        <v>0</v>
      </c>
      <c r="BL133" s="14" t="s">
        <v>200</v>
      </c>
      <c r="BM133" s="224" t="s">
        <v>663</v>
      </c>
    </row>
    <row r="134" spans="1:65" s="2" customFormat="1" ht="19.5">
      <c r="A134" s="32"/>
      <c r="B134" s="33"/>
      <c r="C134" s="34"/>
      <c r="D134" s="225" t="s">
        <v>202</v>
      </c>
      <c r="E134" s="34"/>
      <c r="F134" s="226" t="s">
        <v>236</v>
      </c>
      <c r="G134" s="34"/>
      <c r="H134" s="34"/>
      <c r="I134" s="128"/>
      <c r="J134" s="34"/>
      <c r="K134" s="34"/>
      <c r="L134" s="35"/>
      <c r="M134" s="227"/>
      <c r="N134" s="228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4" t="s">
        <v>202</v>
      </c>
      <c r="AU134" s="14" t="s">
        <v>85</v>
      </c>
    </row>
    <row r="135" spans="1:65" s="2" customFormat="1" ht="16.5" customHeight="1">
      <c r="A135" s="32"/>
      <c r="B135" s="33"/>
      <c r="C135" s="213" t="s">
        <v>274</v>
      </c>
      <c r="D135" s="213" t="s">
        <v>195</v>
      </c>
      <c r="E135" s="214" t="s">
        <v>237</v>
      </c>
      <c r="F135" s="215" t="s">
        <v>238</v>
      </c>
      <c r="G135" s="216" t="s">
        <v>198</v>
      </c>
      <c r="H135" s="217">
        <v>4</v>
      </c>
      <c r="I135" s="218"/>
      <c r="J135" s="219">
        <f>ROUND(I135*H135,2)</f>
        <v>0</v>
      </c>
      <c r="K135" s="215" t="s">
        <v>1</v>
      </c>
      <c r="L135" s="35"/>
      <c r="M135" s="220" t="s">
        <v>1</v>
      </c>
      <c r="N135" s="221" t="s">
        <v>40</v>
      </c>
      <c r="O135" s="69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24" t="s">
        <v>200</v>
      </c>
      <c r="AT135" s="224" t="s">
        <v>195</v>
      </c>
      <c r="AU135" s="224" t="s">
        <v>85</v>
      </c>
      <c r="AY135" s="14" t="s">
        <v>192</v>
      </c>
      <c r="BE135" s="116">
        <f>IF(N135="základní",J135,0)</f>
        <v>0</v>
      </c>
      <c r="BF135" s="116">
        <f>IF(N135="snížená",J135,0)</f>
        <v>0</v>
      </c>
      <c r="BG135" s="116">
        <f>IF(N135="zákl. přenesená",J135,0)</f>
        <v>0</v>
      </c>
      <c r="BH135" s="116">
        <f>IF(N135="sníž. přenesená",J135,0)</f>
        <v>0</v>
      </c>
      <c r="BI135" s="116">
        <f>IF(N135="nulová",J135,0)</f>
        <v>0</v>
      </c>
      <c r="BJ135" s="14" t="s">
        <v>83</v>
      </c>
      <c r="BK135" s="116">
        <f>ROUND(I135*H135,2)</f>
        <v>0</v>
      </c>
      <c r="BL135" s="14" t="s">
        <v>200</v>
      </c>
      <c r="BM135" s="224" t="s">
        <v>664</v>
      </c>
    </row>
    <row r="136" spans="1:65" s="2" customFormat="1" ht="19.5">
      <c r="A136" s="32"/>
      <c r="B136" s="33"/>
      <c r="C136" s="34"/>
      <c r="D136" s="225" t="s">
        <v>202</v>
      </c>
      <c r="E136" s="34"/>
      <c r="F136" s="226" t="s">
        <v>240</v>
      </c>
      <c r="G136" s="34"/>
      <c r="H136" s="34"/>
      <c r="I136" s="128"/>
      <c r="J136" s="34"/>
      <c r="K136" s="34"/>
      <c r="L136" s="35"/>
      <c r="M136" s="227"/>
      <c r="N136" s="228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4" t="s">
        <v>202</v>
      </c>
      <c r="AU136" s="14" t="s">
        <v>85</v>
      </c>
    </row>
    <row r="137" spans="1:65" s="12" customFormat="1" ht="25.9" customHeight="1">
      <c r="B137" s="197"/>
      <c r="C137" s="198"/>
      <c r="D137" s="199" t="s">
        <v>74</v>
      </c>
      <c r="E137" s="200" t="s">
        <v>257</v>
      </c>
      <c r="F137" s="200" t="s">
        <v>258</v>
      </c>
      <c r="G137" s="198"/>
      <c r="H137" s="198"/>
      <c r="I137" s="201"/>
      <c r="J137" s="202">
        <f>BK137</f>
        <v>0</v>
      </c>
      <c r="K137" s="198"/>
      <c r="L137" s="203"/>
      <c r="M137" s="204"/>
      <c r="N137" s="205"/>
      <c r="O137" s="205"/>
      <c r="P137" s="206">
        <f>P138</f>
        <v>0</v>
      </c>
      <c r="Q137" s="205"/>
      <c r="R137" s="206">
        <f>R138</f>
        <v>0</v>
      </c>
      <c r="S137" s="205"/>
      <c r="T137" s="207">
        <f>T138</f>
        <v>0</v>
      </c>
      <c r="AR137" s="208" t="s">
        <v>194</v>
      </c>
      <c r="AT137" s="209" t="s">
        <v>74</v>
      </c>
      <c r="AU137" s="209" t="s">
        <v>75</v>
      </c>
      <c r="AY137" s="208" t="s">
        <v>192</v>
      </c>
      <c r="BK137" s="210">
        <f>BK138</f>
        <v>0</v>
      </c>
    </row>
    <row r="138" spans="1:65" s="12" customFormat="1" ht="22.9" customHeight="1">
      <c r="B138" s="197"/>
      <c r="C138" s="198"/>
      <c r="D138" s="199" t="s">
        <v>74</v>
      </c>
      <c r="E138" s="211" t="s">
        <v>259</v>
      </c>
      <c r="F138" s="211" t="s">
        <v>260</v>
      </c>
      <c r="G138" s="198"/>
      <c r="H138" s="198"/>
      <c r="I138" s="201"/>
      <c r="J138" s="212">
        <f>BK138</f>
        <v>0</v>
      </c>
      <c r="K138" s="198"/>
      <c r="L138" s="203"/>
      <c r="M138" s="204"/>
      <c r="N138" s="205"/>
      <c r="O138" s="205"/>
      <c r="P138" s="206">
        <f>SUM(P139:P140)</f>
        <v>0</v>
      </c>
      <c r="Q138" s="205"/>
      <c r="R138" s="206">
        <f>SUM(R139:R140)</f>
        <v>0</v>
      </c>
      <c r="S138" s="205"/>
      <c r="T138" s="207">
        <f>SUM(T139:T140)</f>
        <v>0</v>
      </c>
      <c r="AR138" s="208" t="s">
        <v>194</v>
      </c>
      <c r="AT138" s="209" t="s">
        <v>74</v>
      </c>
      <c r="AU138" s="209" t="s">
        <v>83</v>
      </c>
      <c r="AY138" s="208" t="s">
        <v>192</v>
      </c>
      <c r="BK138" s="210">
        <f>SUM(BK139:BK140)</f>
        <v>0</v>
      </c>
    </row>
    <row r="139" spans="1:65" s="2" customFormat="1" ht="16.5" customHeight="1">
      <c r="A139" s="32"/>
      <c r="B139" s="33"/>
      <c r="C139" s="213" t="s">
        <v>204</v>
      </c>
      <c r="D139" s="213" t="s">
        <v>195</v>
      </c>
      <c r="E139" s="214" t="s">
        <v>262</v>
      </c>
      <c r="F139" s="215" t="s">
        <v>263</v>
      </c>
      <c r="G139" s="216" t="s">
        <v>264</v>
      </c>
      <c r="H139" s="217">
        <v>2</v>
      </c>
      <c r="I139" s="218"/>
      <c r="J139" s="219">
        <f>ROUND(I139*H139,2)</f>
        <v>0</v>
      </c>
      <c r="K139" s="215" t="s">
        <v>1</v>
      </c>
      <c r="L139" s="35"/>
      <c r="M139" s="220" t="s">
        <v>1</v>
      </c>
      <c r="N139" s="221" t="s">
        <v>40</v>
      </c>
      <c r="O139" s="69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24" t="s">
        <v>223</v>
      </c>
      <c r="AT139" s="224" t="s">
        <v>195</v>
      </c>
      <c r="AU139" s="224" t="s">
        <v>85</v>
      </c>
      <c r="AY139" s="14" t="s">
        <v>192</v>
      </c>
      <c r="BE139" s="116">
        <f>IF(N139="základní",J139,0)</f>
        <v>0</v>
      </c>
      <c r="BF139" s="116">
        <f>IF(N139="snížená",J139,0)</f>
        <v>0</v>
      </c>
      <c r="BG139" s="116">
        <f>IF(N139="zákl. přenesená",J139,0)</f>
        <v>0</v>
      </c>
      <c r="BH139" s="116">
        <f>IF(N139="sníž. přenesená",J139,0)</f>
        <v>0</v>
      </c>
      <c r="BI139" s="116">
        <f>IF(N139="nulová",J139,0)</f>
        <v>0</v>
      </c>
      <c r="BJ139" s="14" t="s">
        <v>83</v>
      </c>
      <c r="BK139" s="116">
        <f>ROUND(I139*H139,2)</f>
        <v>0</v>
      </c>
      <c r="BL139" s="14" t="s">
        <v>223</v>
      </c>
      <c r="BM139" s="224" t="s">
        <v>665</v>
      </c>
    </row>
    <row r="140" spans="1:65" s="2" customFormat="1" ht="11.25">
      <c r="A140" s="32"/>
      <c r="B140" s="33"/>
      <c r="C140" s="34"/>
      <c r="D140" s="225" t="s">
        <v>202</v>
      </c>
      <c r="E140" s="34"/>
      <c r="F140" s="226" t="s">
        <v>263</v>
      </c>
      <c r="G140" s="34"/>
      <c r="H140" s="34"/>
      <c r="I140" s="128"/>
      <c r="J140" s="34"/>
      <c r="K140" s="34"/>
      <c r="L140" s="35"/>
      <c r="M140" s="230"/>
      <c r="N140" s="231"/>
      <c r="O140" s="232"/>
      <c r="P140" s="232"/>
      <c r="Q140" s="232"/>
      <c r="R140" s="232"/>
      <c r="S140" s="232"/>
      <c r="T140" s="233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202</v>
      </c>
      <c r="AU140" s="14" t="s">
        <v>85</v>
      </c>
    </row>
    <row r="141" spans="1:65" s="2" customFormat="1" ht="6.95" customHeight="1">
      <c r="A141" s="32"/>
      <c r="B141" s="52"/>
      <c r="C141" s="53"/>
      <c r="D141" s="53"/>
      <c r="E141" s="53"/>
      <c r="F141" s="53"/>
      <c r="G141" s="53"/>
      <c r="H141" s="53"/>
      <c r="I141" s="164"/>
      <c r="J141" s="53"/>
      <c r="K141" s="53"/>
      <c r="L141" s="35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sheetProtection algorithmName="SHA-512" hashValue="taWru4kUSSg94fzEIgyrS7awulOCBKUJ/bDDPAc7xCbZSI3qfaqUhpXEfyrgZJohh/lanFHdQeKY9bD2PsKYeQ==" saltValue="2ymSYMGElnws2RzB8X4znuTrsHkIeypAKUKm74S1Tjxtpe3WzWzPEIIaNZSk5GZKsYhz31lE9ZYD0pjfJPntig==" spinCount="100000" sheet="1" objects="1" scenarios="1" formatColumns="0" formatRows="0" autoFilter="0"/>
  <autoFilter ref="C123:K140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155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1" customFormat="1" ht="12" customHeight="1">
      <c r="B8" s="17"/>
      <c r="D8" s="127" t="s">
        <v>166</v>
      </c>
      <c r="I8" s="121"/>
      <c r="L8" s="17"/>
    </row>
    <row r="9" spans="1:46" s="2" customFormat="1" ht="16.5" customHeight="1">
      <c r="A9" s="32"/>
      <c r="B9" s="35"/>
      <c r="C9" s="32"/>
      <c r="D9" s="32"/>
      <c r="E9" s="294" t="s">
        <v>610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5"/>
      <c r="C10" s="32"/>
      <c r="D10" s="127" t="s">
        <v>611</v>
      </c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5"/>
      <c r="C11" s="32"/>
      <c r="D11" s="32"/>
      <c r="E11" s="296" t="s">
        <v>666</v>
      </c>
      <c r="F11" s="297"/>
      <c r="G11" s="297"/>
      <c r="H11" s="297"/>
      <c r="I11" s="128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5"/>
      <c r="C12" s="32"/>
      <c r="D12" s="32"/>
      <c r="E12" s="32"/>
      <c r="F12" s="32"/>
      <c r="G12" s="32"/>
      <c r="H12" s="32"/>
      <c r="I12" s="128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5"/>
      <c r="C13" s="32"/>
      <c r="D13" s="127" t="s">
        <v>18</v>
      </c>
      <c r="E13" s="32"/>
      <c r="F13" s="108" t="s">
        <v>1</v>
      </c>
      <c r="G13" s="32"/>
      <c r="H13" s="32"/>
      <c r="I13" s="129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20</v>
      </c>
      <c r="E14" s="32"/>
      <c r="F14" s="108" t="s">
        <v>21</v>
      </c>
      <c r="G14" s="32"/>
      <c r="H14" s="32"/>
      <c r="I14" s="129" t="s">
        <v>22</v>
      </c>
      <c r="J14" s="130">
        <f>'Rekapitulace stavby'!AN8</f>
        <v>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5"/>
      <c r="C15" s="32"/>
      <c r="D15" s="32"/>
      <c r="E15" s="32"/>
      <c r="F15" s="32"/>
      <c r="G15" s="32"/>
      <c r="H15" s="32"/>
      <c r="I15" s="128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5"/>
      <c r="C16" s="32"/>
      <c r="D16" s="127" t="s">
        <v>23</v>
      </c>
      <c r="E16" s="32"/>
      <c r="F16" s="32"/>
      <c r="G16" s="32"/>
      <c r="H16" s="32"/>
      <c r="I16" s="129" t="s">
        <v>24</v>
      </c>
      <c r="J16" s="108" t="s">
        <v>1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5"/>
      <c r="C17" s="32"/>
      <c r="D17" s="32"/>
      <c r="E17" s="108" t="s">
        <v>21</v>
      </c>
      <c r="F17" s="32"/>
      <c r="G17" s="32"/>
      <c r="H17" s="32"/>
      <c r="I17" s="129" t="s">
        <v>25</v>
      </c>
      <c r="J17" s="108" t="s">
        <v>1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5"/>
      <c r="C18" s="32"/>
      <c r="D18" s="32"/>
      <c r="E18" s="32"/>
      <c r="F18" s="32"/>
      <c r="G18" s="32"/>
      <c r="H18" s="32"/>
      <c r="I18" s="128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5"/>
      <c r="C19" s="32"/>
      <c r="D19" s="127" t="s">
        <v>26</v>
      </c>
      <c r="E19" s="32"/>
      <c r="F19" s="32"/>
      <c r="G19" s="32"/>
      <c r="H19" s="32"/>
      <c r="I19" s="129" t="s">
        <v>24</v>
      </c>
      <c r="J19" s="27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5"/>
      <c r="C20" s="32"/>
      <c r="D20" s="32"/>
      <c r="E20" s="298" t="str">
        <f>'Rekapitulace stavby'!E14</f>
        <v>Vyplň údaj</v>
      </c>
      <c r="F20" s="299"/>
      <c r="G20" s="299"/>
      <c r="H20" s="299"/>
      <c r="I20" s="129" t="s">
        <v>25</v>
      </c>
      <c r="J20" s="27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5"/>
      <c r="C21" s="32"/>
      <c r="D21" s="32"/>
      <c r="E21" s="32"/>
      <c r="F21" s="32"/>
      <c r="G21" s="32"/>
      <c r="H21" s="32"/>
      <c r="I21" s="128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5"/>
      <c r="C22" s="32"/>
      <c r="D22" s="127" t="s">
        <v>28</v>
      </c>
      <c r="E22" s="32"/>
      <c r="F22" s="32"/>
      <c r="G22" s="32"/>
      <c r="H22" s="32"/>
      <c r="I22" s="129" t="s">
        <v>24</v>
      </c>
      <c r="J22" s="108" t="s">
        <v>1</v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5"/>
      <c r="C23" s="32"/>
      <c r="D23" s="32"/>
      <c r="E23" s="108" t="s">
        <v>21</v>
      </c>
      <c r="F23" s="32"/>
      <c r="G23" s="32"/>
      <c r="H23" s="32"/>
      <c r="I23" s="129" t="s">
        <v>25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5"/>
      <c r="C24" s="32"/>
      <c r="D24" s="32"/>
      <c r="E24" s="32"/>
      <c r="F24" s="32"/>
      <c r="G24" s="32"/>
      <c r="H24" s="32"/>
      <c r="I24" s="128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5"/>
      <c r="C25" s="32"/>
      <c r="D25" s="127" t="s">
        <v>30</v>
      </c>
      <c r="E25" s="32"/>
      <c r="F25" s="32"/>
      <c r="G25" s="32"/>
      <c r="H25" s="32"/>
      <c r="I25" s="129" t="s">
        <v>24</v>
      </c>
      <c r="J25" s="108" t="s">
        <v>1</v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5"/>
      <c r="C26" s="32"/>
      <c r="D26" s="32"/>
      <c r="E26" s="108" t="s">
        <v>21</v>
      </c>
      <c r="F26" s="32"/>
      <c r="G26" s="32"/>
      <c r="H26" s="32"/>
      <c r="I26" s="129" t="s">
        <v>25</v>
      </c>
      <c r="J26" s="108" t="s">
        <v>1</v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5"/>
      <c r="C27" s="32"/>
      <c r="D27" s="32"/>
      <c r="E27" s="32"/>
      <c r="F27" s="32"/>
      <c r="G27" s="32"/>
      <c r="H27" s="32"/>
      <c r="I27" s="128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5"/>
      <c r="C28" s="32"/>
      <c r="D28" s="127" t="s">
        <v>31</v>
      </c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31"/>
      <c r="B29" s="132"/>
      <c r="C29" s="131"/>
      <c r="D29" s="131"/>
      <c r="E29" s="300" t="s">
        <v>1</v>
      </c>
      <c r="F29" s="300"/>
      <c r="G29" s="300"/>
      <c r="H29" s="300"/>
      <c r="I29" s="133"/>
      <c r="J29" s="131"/>
      <c r="K29" s="131"/>
      <c r="L29" s="134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pans="1:31" s="2" customFormat="1" ht="6.95" customHeight="1">
      <c r="A30" s="32"/>
      <c r="B30" s="35"/>
      <c r="C30" s="32"/>
      <c r="D30" s="32"/>
      <c r="E30" s="32"/>
      <c r="F30" s="32"/>
      <c r="G30" s="32"/>
      <c r="H30" s="32"/>
      <c r="I30" s="128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7" t="s">
        <v>35</v>
      </c>
      <c r="E32" s="32"/>
      <c r="F32" s="32"/>
      <c r="G32" s="32"/>
      <c r="H32" s="32"/>
      <c r="I32" s="128"/>
      <c r="J32" s="138">
        <f>ROUND(J124,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35"/>
      <c r="E33" s="135"/>
      <c r="F33" s="135"/>
      <c r="G33" s="135"/>
      <c r="H33" s="135"/>
      <c r="I33" s="136"/>
      <c r="J33" s="135"/>
      <c r="K33" s="135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9" t="s">
        <v>37</v>
      </c>
      <c r="G34" s="32"/>
      <c r="H34" s="32"/>
      <c r="I34" s="140" t="s">
        <v>36</v>
      </c>
      <c r="J34" s="139" t="s">
        <v>38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41" t="s">
        <v>39</v>
      </c>
      <c r="E35" s="127" t="s">
        <v>40</v>
      </c>
      <c r="F35" s="142">
        <f>ROUND((SUM(BE124:BE140)),  2)</f>
        <v>0</v>
      </c>
      <c r="G35" s="32"/>
      <c r="H35" s="32"/>
      <c r="I35" s="143">
        <v>0.21</v>
      </c>
      <c r="J35" s="142">
        <f>ROUND(((SUM(BE124:BE140))*I35),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7" t="s">
        <v>41</v>
      </c>
      <c r="F36" s="142">
        <f>ROUND((SUM(BF124:BF140)),  2)</f>
        <v>0</v>
      </c>
      <c r="G36" s="32"/>
      <c r="H36" s="32"/>
      <c r="I36" s="143">
        <v>0.15</v>
      </c>
      <c r="J36" s="142">
        <f>ROUND(((SUM(BF124:BF140))*I36),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42</v>
      </c>
      <c r="F37" s="142">
        <f>ROUND((SUM(BG124:BG140)),  2)</f>
        <v>0</v>
      </c>
      <c r="G37" s="32"/>
      <c r="H37" s="32"/>
      <c r="I37" s="143">
        <v>0.21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7" t="s">
        <v>43</v>
      </c>
      <c r="F38" s="142">
        <f>ROUND((SUM(BH124:BH140)),  2)</f>
        <v>0</v>
      </c>
      <c r="G38" s="32"/>
      <c r="H38" s="32"/>
      <c r="I38" s="143">
        <v>0.15</v>
      </c>
      <c r="J38" s="142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7" t="s">
        <v>44</v>
      </c>
      <c r="F39" s="142">
        <f>ROUND((SUM(BI124:BI140)),  2)</f>
        <v>0</v>
      </c>
      <c r="G39" s="32"/>
      <c r="H39" s="32"/>
      <c r="I39" s="143">
        <v>0</v>
      </c>
      <c r="J39" s="142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44"/>
      <c r="D41" s="145" t="s">
        <v>45</v>
      </c>
      <c r="E41" s="146"/>
      <c r="F41" s="146"/>
      <c r="G41" s="147" t="s">
        <v>46</v>
      </c>
      <c r="H41" s="148" t="s">
        <v>47</v>
      </c>
      <c r="I41" s="149"/>
      <c r="J41" s="150">
        <f>SUM(J32:J39)</f>
        <v>0</v>
      </c>
      <c r="K41" s="151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128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hidden="1" customHeight="1">
      <c r="B86" s="18"/>
      <c r="C86" s="26" t="s">
        <v>166</v>
      </c>
      <c r="D86" s="19"/>
      <c r="E86" s="19"/>
      <c r="F86" s="19"/>
      <c r="G86" s="19"/>
      <c r="H86" s="19"/>
      <c r="I86" s="121"/>
      <c r="J86" s="19"/>
      <c r="K86" s="19"/>
      <c r="L86" s="17"/>
    </row>
    <row r="87" spans="1:31" s="2" customFormat="1" ht="16.5" hidden="1" customHeight="1">
      <c r="A87" s="32"/>
      <c r="B87" s="33"/>
      <c r="C87" s="34"/>
      <c r="D87" s="34"/>
      <c r="E87" s="301" t="s">
        <v>610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hidden="1" customHeight="1">
      <c r="A88" s="32"/>
      <c r="B88" s="33"/>
      <c r="C88" s="26" t="s">
        <v>611</v>
      </c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hidden="1" customHeight="1">
      <c r="A89" s="32"/>
      <c r="B89" s="33"/>
      <c r="C89" s="34"/>
      <c r="D89" s="34"/>
      <c r="E89" s="273" t="str">
        <f>E11</f>
        <v>Lověšice_v - Vyčištění mokré jímky</v>
      </c>
      <c r="F89" s="303"/>
      <c r="G89" s="303"/>
      <c r="H89" s="303"/>
      <c r="I89" s="128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hidden="1" customHeight="1">
      <c r="A91" s="32"/>
      <c r="B91" s="33"/>
      <c r="C91" s="26" t="s">
        <v>20</v>
      </c>
      <c r="D91" s="34"/>
      <c r="E91" s="34"/>
      <c r="F91" s="24" t="str">
        <f>F14</f>
        <v xml:space="preserve"> </v>
      </c>
      <c r="G91" s="34"/>
      <c r="H91" s="34"/>
      <c r="I91" s="129" t="s">
        <v>22</v>
      </c>
      <c r="J91" s="64">
        <f>IF(J14="","",J14)</f>
        <v>0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hidden="1" customHeight="1">
      <c r="A92" s="32"/>
      <c r="B92" s="33"/>
      <c r="C92" s="34"/>
      <c r="D92" s="34"/>
      <c r="E92" s="34"/>
      <c r="F92" s="34"/>
      <c r="G92" s="34"/>
      <c r="H92" s="34"/>
      <c r="I92" s="128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hidden="1" customHeight="1">
      <c r="A93" s="32"/>
      <c r="B93" s="33"/>
      <c r="C93" s="26" t="s">
        <v>23</v>
      </c>
      <c r="D93" s="34"/>
      <c r="E93" s="34"/>
      <c r="F93" s="24" t="str">
        <f>E17</f>
        <v xml:space="preserve"> </v>
      </c>
      <c r="G93" s="34"/>
      <c r="H93" s="34"/>
      <c r="I93" s="129" t="s">
        <v>28</v>
      </c>
      <c r="J93" s="29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hidden="1" customHeight="1">
      <c r="A94" s="32"/>
      <c r="B94" s="33"/>
      <c r="C94" s="26" t="s">
        <v>26</v>
      </c>
      <c r="D94" s="34"/>
      <c r="E94" s="34"/>
      <c r="F94" s="24" t="str">
        <f>IF(E20="","",E20)</f>
        <v>Vyplň údaj</v>
      </c>
      <c r="G94" s="34"/>
      <c r="H94" s="34"/>
      <c r="I94" s="129" t="s">
        <v>30</v>
      </c>
      <c r="J94" s="29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hidden="1" customHeight="1">
      <c r="A96" s="32"/>
      <c r="B96" s="33"/>
      <c r="C96" s="168" t="s">
        <v>169</v>
      </c>
      <c r="D96" s="120"/>
      <c r="E96" s="120"/>
      <c r="F96" s="120"/>
      <c r="G96" s="120"/>
      <c r="H96" s="120"/>
      <c r="I96" s="169"/>
      <c r="J96" s="170" t="s">
        <v>170</v>
      </c>
      <c r="K96" s="120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hidden="1" customHeight="1">
      <c r="A97" s="32"/>
      <c r="B97" s="33"/>
      <c r="C97" s="34"/>
      <c r="D97" s="34"/>
      <c r="E97" s="34"/>
      <c r="F97" s="34"/>
      <c r="G97" s="34"/>
      <c r="H97" s="34"/>
      <c r="I97" s="128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hidden="1" customHeight="1">
      <c r="A98" s="32"/>
      <c r="B98" s="33"/>
      <c r="C98" s="171" t="s">
        <v>171</v>
      </c>
      <c r="D98" s="34"/>
      <c r="E98" s="34"/>
      <c r="F98" s="34"/>
      <c r="G98" s="34"/>
      <c r="H98" s="34"/>
      <c r="I98" s="128"/>
      <c r="J98" s="82">
        <f>J124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4" t="s">
        <v>172</v>
      </c>
    </row>
    <row r="99" spans="1:47" s="9" customFormat="1" ht="24.95" hidden="1" customHeight="1">
      <c r="B99" s="172"/>
      <c r="C99" s="173"/>
      <c r="D99" s="174" t="s">
        <v>613</v>
      </c>
      <c r="E99" s="175"/>
      <c r="F99" s="175"/>
      <c r="G99" s="175"/>
      <c r="H99" s="175"/>
      <c r="I99" s="176"/>
      <c r="J99" s="177">
        <f>J125</f>
        <v>0</v>
      </c>
      <c r="K99" s="173"/>
      <c r="L99" s="178"/>
    </row>
    <row r="100" spans="1:47" s="10" customFormat="1" ht="19.899999999999999" hidden="1" customHeight="1">
      <c r="B100" s="179"/>
      <c r="C100" s="102"/>
      <c r="D100" s="180" t="s">
        <v>614</v>
      </c>
      <c r="E100" s="181"/>
      <c r="F100" s="181"/>
      <c r="G100" s="181"/>
      <c r="H100" s="181"/>
      <c r="I100" s="182"/>
      <c r="J100" s="183">
        <f>J126</f>
        <v>0</v>
      </c>
      <c r="K100" s="102"/>
      <c r="L100" s="184"/>
    </row>
    <row r="101" spans="1:47" s="9" customFormat="1" ht="24.95" hidden="1" customHeight="1">
      <c r="B101" s="172"/>
      <c r="C101" s="173"/>
      <c r="D101" s="174" t="s">
        <v>175</v>
      </c>
      <c r="E101" s="175"/>
      <c r="F101" s="175"/>
      <c r="G101" s="175"/>
      <c r="H101" s="175"/>
      <c r="I101" s="176"/>
      <c r="J101" s="177">
        <f>J137</f>
        <v>0</v>
      </c>
      <c r="K101" s="173"/>
      <c r="L101" s="178"/>
    </row>
    <row r="102" spans="1:47" s="10" customFormat="1" ht="19.899999999999999" hidden="1" customHeight="1">
      <c r="B102" s="179"/>
      <c r="C102" s="102"/>
      <c r="D102" s="180" t="s">
        <v>176</v>
      </c>
      <c r="E102" s="181"/>
      <c r="F102" s="181"/>
      <c r="G102" s="181"/>
      <c r="H102" s="181"/>
      <c r="I102" s="182"/>
      <c r="J102" s="183">
        <f>J138</f>
        <v>0</v>
      </c>
      <c r="K102" s="102"/>
      <c r="L102" s="184"/>
    </row>
    <row r="103" spans="1:47" s="2" customFormat="1" ht="21.75" hidden="1" customHeight="1">
      <c r="A103" s="32"/>
      <c r="B103" s="33"/>
      <c r="C103" s="34"/>
      <c r="D103" s="34"/>
      <c r="E103" s="34"/>
      <c r="F103" s="34"/>
      <c r="G103" s="34"/>
      <c r="H103" s="34"/>
      <c r="I103" s="128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47" s="2" customFormat="1" ht="6.95" hidden="1" customHeight="1">
      <c r="A104" s="32"/>
      <c r="B104" s="52"/>
      <c r="C104" s="53"/>
      <c r="D104" s="53"/>
      <c r="E104" s="53"/>
      <c r="F104" s="53"/>
      <c r="G104" s="53"/>
      <c r="H104" s="53"/>
      <c r="I104" s="164"/>
      <c r="J104" s="53"/>
      <c r="K104" s="53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ht="11.25" hidden="1"/>
    <row r="106" spans="1:47" ht="11.25" hidden="1"/>
    <row r="107" spans="1:47" ht="11.25" hidden="1"/>
    <row r="108" spans="1:47" s="2" customFormat="1" ht="6.95" customHeight="1">
      <c r="A108" s="32"/>
      <c r="B108" s="54"/>
      <c r="C108" s="55"/>
      <c r="D108" s="55"/>
      <c r="E108" s="55"/>
      <c r="F108" s="55"/>
      <c r="G108" s="55"/>
      <c r="H108" s="55"/>
      <c r="I108" s="167"/>
      <c r="J108" s="55"/>
      <c r="K108" s="55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24.95" customHeight="1">
      <c r="A109" s="32"/>
      <c r="B109" s="33"/>
      <c r="C109" s="20" t="s">
        <v>177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12" customHeight="1">
      <c r="A111" s="32"/>
      <c r="B111" s="33"/>
      <c r="C111" s="26" t="s">
        <v>16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6.5" customHeight="1">
      <c r="A112" s="32"/>
      <c r="B112" s="33"/>
      <c r="C112" s="34"/>
      <c r="D112" s="34"/>
      <c r="E112" s="301" t="str">
        <f>E7</f>
        <v>Údržba a servis čerpadel odpadních vod žst. OŘ Olomouc</v>
      </c>
      <c r="F112" s="302"/>
      <c r="G112" s="302"/>
      <c r="H112" s="302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1" customFormat="1" ht="12" customHeight="1">
      <c r="B113" s="18"/>
      <c r="C113" s="26" t="s">
        <v>166</v>
      </c>
      <c r="D113" s="19"/>
      <c r="E113" s="19"/>
      <c r="F113" s="19"/>
      <c r="G113" s="19"/>
      <c r="H113" s="19"/>
      <c r="I113" s="121"/>
      <c r="J113" s="19"/>
      <c r="K113" s="19"/>
      <c r="L113" s="17"/>
    </row>
    <row r="114" spans="1:65" s="2" customFormat="1" ht="16.5" customHeight="1">
      <c r="A114" s="32"/>
      <c r="B114" s="33"/>
      <c r="C114" s="34"/>
      <c r="D114" s="34"/>
      <c r="E114" s="301" t="s">
        <v>610</v>
      </c>
      <c r="F114" s="303"/>
      <c r="G114" s="303"/>
      <c r="H114" s="303"/>
      <c r="I114" s="128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6" t="s">
        <v>611</v>
      </c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4"/>
      <c r="D116" s="34"/>
      <c r="E116" s="273" t="str">
        <f>E11</f>
        <v>Lověšice_v - Vyčištění mokré jímky</v>
      </c>
      <c r="F116" s="303"/>
      <c r="G116" s="303"/>
      <c r="H116" s="303"/>
      <c r="I116" s="128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128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6" t="s">
        <v>20</v>
      </c>
      <c r="D118" s="34"/>
      <c r="E118" s="34"/>
      <c r="F118" s="24" t="str">
        <f>F14</f>
        <v xml:space="preserve"> </v>
      </c>
      <c r="G118" s="34"/>
      <c r="H118" s="34"/>
      <c r="I118" s="129" t="s">
        <v>22</v>
      </c>
      <c r="J118" s="64">
        <f>IF(J14="","",J14)</f>
        <v>0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128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6" t="s">
        <v>23</v>
      </c>
      <c r="D120" s="34"/>
      <c r="E120" s="34"/>
      <c r="F120" s="24" t="str">
        <f>E17</f>
        <v xml:space="preserve"> </v>
      </c>
      <c r="G120" s="34"/>
      <c r="H120" s="34"/>
      <c r="I120" s="129" t="s">
        <v>28</v>
      </c>
      <c r="J120" s="29" t="str">
        <f>E23</f>
        <v xml:space="preserve"> 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6" t="s">
        <v>26</v>
      </c>
      <c r="D121" s="34"/>
      <c r="E121" s="34"/>
      <c r="F121" s="24" t="str">
        <f>IF(E20="","",E20)</f>
        <v>Vyplň údaj</v>
      </c>
      <c r="G121" s="34"/>
      <c r="H121" s="34"/>
      <c r="I121" s="129" t="s">
        <v>30</v>
      </c>
      <c r="J121" s="29" t="str">
        <f>E26</f>
        <v xml:space="preserve"> </v>
      </c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4"/>
      <c r="D122" s="34"/>
      <c r="E122" s="34"/>
      <c r="F122" s="34"/>
      <c r="G122" s="34"/>
      <c r="H122" s="34"/>
      <c r="I122" s="128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85"/>
      <c r="B123" s="186"/>
      <c r="C123" s="187" t="s">
        <v>178</v>
      </c>
      <c r="D123" s="188" t="s">
        <v>60</v>
      </c>
      <c r="E123" s="188" t="s">
        <v>56</v>
      </c>
      <c r="F123" s="188" t="s">
        <v>57</v>
      </c>
      <c r="G123" s="188" t="s">
        <v>179</v>
      </c>
      <c r="H123" s="188" t="s">
        <v>180</v>
      </c>
      <c r="I123" s="189" t="s">
        <v>181</v>
      </c>
      <c r="J123" s="188" t="s">
        <v>170</v>
      </c>
      <c r="K123" s="190" t="s">
        <v>182</v>
      </c>
      <c r="L123" s="191"/>
      <c r="M123" s="73" t="s">
        <v>1</v>
      </c>
      <c r="N123" s="74" t="s">
        <v>39</v>
      </c>
      <c r="O123" s="74" t="s">
        <v>183</v>
      </c>
      <c r="P123" s="74" t="s">
        <v>184</v>
      </c>
      <c r="Q123" s="74" t="s">
        <v>185</v>
      </c>
      <c r="R123" s="74" t="s">
        <v>186</v>
      </c>
      <c r="S123" s="74" t="s">
        <v>187</v>
      </c>
      <c r="T123" s="75" t="s">
        <v>188</v>
      </c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</row>
    <row r="124" spans="1:65" s="2" customFormat="1" ht="22.9" customHeight="1">
      <c r="A124" s="32"/>
      <c r="B124" s="33"/>
      <c r="C124" s="80" t="s">
        <v>189</v>
      </c>
      <c r="D124" s="34"/>
      <c r="E124" s="34"/>
      <c r="F124" s="34"/>
      <c r="G124" s="34"/>
      <c r="H124" s="34"/>
      <c r="I124" s="128"/>
      <c r="J124" s="192">
        <f>BK124</f>
        <v>0</v>
      </c>
      <c r="K124" s="34"/>
      <c r="L124" s="35"/>
      <c r="M124" s="76"/>
      <c r="N124" s="193"/>
      <c r="O124" s="77"/>
      <c r="P124" s="194">
        <f>P125+P137</f>
        <v>0</v>
      </c>
      <c r="Q124" s="77"/>
      <c r="R124" s="194">
        <f>R125+R137</f>
        <v>0</v>
      </c>
      <c r="S124" s="77"/>
      <c r="T124" s="195">
        <f>T125+T137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74</v>
      </c>
      <c r="AU124" s="14" t="s">
        <v>172</v>
      </c>
      <c r="BK124" s="196">
        <f>BK125+BK137</f>
        <v>0</v>
      </c>
    </row>
    <row r="125" spans="1:65" s="12" customFormat="1" ht="25.9" customHeight="1">
      <c r="B125" s="197"/>
      <c r="C125" s="198"/>
      <c r="D125" s="199" t="s">
        <v>74</v>
      </c>
      <c r="E125" s="200" t="s">
        <v>615</v>
      </c>
      <c r="F125" s="200" t="s">
        <v>616</v>
      </c>
      <c r="G125" s="198"/>
      <c r="H125" s="198"/>
      <c r="I125" s="201"/>
      <c r="J125" s="202">
        <f>BK125</f>
        <v>0</v>
      </c>
      <c r="K125" s="198"/>
      <c r="L125" s="203"/>
      <c r="M125" s="204"/>
      <c r="N125" s="205"/>
      <c r="O125" s="205"/>
      <c r="P125" s="206">
        <f>P126</f>
        <v>0</v>
      </c>
      <c r="Q125" s="205"/>
      <c r="R125" s="206">
        <f>R126</f>
        <v>0</v>
      </c>
      <c r="S125" s="205"/>
      <c r="T125" s="207">
        <f>T126</f>
        <v>0</v>
      </c>
      <c r="AR125" s="208" t="s">
        <v>83</v>
      </c>
      <c r="AT125" s="209" t="s">
        <v>74</v>
      </c>
      <c r="AU125" s="209" t="s">
        <v>75</v>
      </c>
      <c r="AY125" s="208" t="s">
        <v>192</v>
      </c>
      <c r="BK125" s="210">
        <f>BK126</f>
        <v>0</v>
      </c>
    </row>
    <row r="126" spans="1:65" s="12" customFormat="1" ht="22.9" customHeight="1">
      <c r="B126" s="197"/>
      <c r="C126" s="198"/>
      <c r="D126" s="199" t="s">
        <v>74</v>
      </c>
      <c r="E126" s="211" t="s">
        <v>241</v>
      </c>
      <c r="F126" s="211" t="s">
        <v>617</v>
      </c>
      <c r="G126" s="198"/>
      <c r="H126" s="198"/>
      <c r="I126" s="201"/>
      <c r="J126" s="212">
        <f>BK126</f>
        <v>0</v>
      </c>
      <c r="K126" s="198"/>
      <c r="L126" s="203"/>
      <c r="M126" s="204"/>
      <c r="N126" s="205"/>
      <c r="O126" s="205"/>
      <c r="P126" s="206">
        <f>SUM(P127:P136)</f>
        <v>0</v>
      </c>
      <c r="Q126" s="205"/>
      <c r="R126" s="206">
        <f>SUM(R127:R136)</f>
        <v>0</v>
      </c>
      <c r="S126" s="205"/>
      <c r="T126" s="207">
        <f>SUM(T127:T136)</f>
        <v>0</v>
      </c>
      <c r="AR126" s="208" t="s">
        <v>83</v>
      </c>
      <c r="AT126" s="209" t="s">
        <v>74</v>
      </c>
      <c r="AU126" s="209" t="s">
        <v>83</v>
      </c>
      <c r="AY126" s="208" t="s">
        <v>192</v>
      </c>
      <c r="BK126" s="210">
        <f>SUM(BK127:BK136)</f>
        <v>0</v>
      </c>
    </row>
    <row r="127" spans="1:65" s="2" customFormat="1" ht="16.5" customHeight="1">
      <c r="A127" s="32"/>
      <c r="B127" s="33"/>
      <c r="C127" s="213" t="s">
        <v>83</v>
      </c>
      <c r="D127" s="213" t="s">
        <v>195</v>
      </c>
      <c r="E127" s="214" t="s">
        <v>618</v>
      </c>
      <c r="F127" s="215" t="s">
        <v>619</v>
      </c>
      <c r="G127" s="216" t="s">
        <v>198</v>
      </c>
      <c r="H127" s="217">
        <v>4</v>
      </c>
      <c r="I127" s="218"/>
      <c r="J127" s="219">
        <f>ROUND(I127*H127,2)</f>
        <v>0</v>
      </c>
      <c r="K127" s="215" t="s">
        <v>199</v>
      </c>
      <c r="L127" s="35"/>
      <c r="M127" s="220" t="s">
        <v>1</v>
      </c>
      <c r="N127" s="221" t="s">
        <v>40</v>
      </c>
      <c r="O127" s="69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24" t="s">
        <v>200</v>
      </c>
      <c r="AT127" s="224" t="s">
        <v>195</v>
      </c>
      <c r="AU127" s="224" t="s">
        <v>85</v>
      </c>
      <c r="AY127" s="14" t="s">
        <v>192</v>
      </c>
      <c r="BE127" s="116">
        <f>IF(N127="základní",J127,0)</f>
        <v>0</v>
      </c>
      <c r="BF127" s="116">
        <f>IF(N127="snížená",J127,0)</f>
        <v>0</v>
      </c>
      <c r="BG127" s="116">
        <f>IF(N127="zákl. přenesená",J127,0)</f>
        <v>0</v>
      </c>
      <c r="BH127" s="116">
        <f>IF(N127="sníž. přenesená",J127,0)</f>
        <v>0</v>
      </c>
      <c r="BI127" s="116">
        <f>IF(N127="nulová",J127,0)</f>
        <v>0</v>
      </c>
      <c r="BJ127" s="14" t="s">
        <v>83</v>
      </c>
      <c r="BK127" s="116">
        <f>ROUND(I127*H127,2)</f>
        <v>0</v>
      </c>
      <c r="BL127" s="14" t="s">
        <v>200</v>
      </c>
      <c r="BM127" s="224" t="s">
        <v>667</v>
      </c>
    </row>
    <row r="128" spans="1:65" s="2" customFormat="1" ht="11.25">
      <c r="A128" s="32"/>
      <c r="B128" s="33"/>
      <c r="C128" s="34"/>
      <c r="D128" s="225" t="s">
        <v>202</v>
      </c>
      <c r="E128" s="34"/>
      <c r="F128" s="226" t="s">
        <v>621</v>
      </c>
      <c r="G128" s="34"/>
      <c r="H128" s="34"/>
      <c r="I128" s="128"/>
      <c r="J128" s="34"/>
      <c r="K128" s="34"/>
      <c r="L128" s="35"/>
      <c r="M128" s="227"/>
      <c r="N128" s="228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4" t="s">
        <v>202</v>
      </c>
      <c r="AU128" s="14" t="s">
        <v>85</v>
      </c>
    </row>
    <row r="129" spans="1:65" s="2" customFormat="1" ht="21.75" customHeight="1">
      <c r="A129" s="32"/>
      <c r="B129" s="33"/>
      <c r="C129" s="213" t="s">
        <v>85</v>
      </c>
      <c r="D129" s="213" t="s">
        <v>195</v>
      </c>
      <c r="E129" s="214" t="s">
        <v>622</v>
      </c>
      <c r="F129" s="215" t="s">
        <v>623</v>
      </c>
      <c r="G129" s="216" t="s">
        <v>624</v>
      </c>
      <c r="H129" s="217">
        <v>3.1</v>
      </c>
      <c r="I129" s="218"/>
      <c r="J129" s="219">
        <f>ROUND(I129*H129,2)</f>
        <v>0</v>
      </c>
      <c r="K129" s="215" t="s">
        <v>199</v>
      </c>
      <c r="L129" s="35"/>
      <c r="M129" s="220" t="s">
        <v>1</v>
      </c>
      <c r="N129" s="221" t="s">
        <v>40</v>
      </c>
      <c r="O129" s="69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24" t="s">
        <v>200</v>
      </c>
      <c r="AT129" s="224" t="s">
        <v>195</v>
      </c>
      <c r="AU129" s="224" t="s">
        <v>85</v>
      </c>
      <c r="AY129" s="14" t="s">
        <v>192</v>
      </c>
      <c r="BE129" s="116">
        <f>IF(N129="základní",J129,0)</f>
        <v>0</v>
      </c>
      <c r="BF129" s="116">
        <f>IF(N129="snížená",J129,0)</f>
        <v>0</v>
      </c>
      <c r="BG129" s="116">
        <f>IF(N129="zákl. přenesená",J129,0)</f>
        <v>0</v>
      </c>
      <c r="BH129" s="116">
        <f>IF(N129="sníž. přenesená",J129,0)</f>
        <v>0</v>
      </c>
      <c r="BI129" s="116">
        <f>IF(N129="nulová",J129,0)</f>
        <v>0</v>
      </c>
      <c r="BJ129" s="14" t="s">
        <v>83</v>
      </c>
      <c r="BK129" s="116">
        <f>ROUND(I129*H129,2)</f>
        <v>0</v>
      </c>
      <c r="BL129" s="14" t="s">
        <v>200</v>
      </c>
      <c r="BM129" s="224" t="s">
        <v>668</v>
      </c>
    </row>
    <row r="130" spans="1:65" s="2" customFormat="1" ht="19.5">
      <c r="A130" s="32"/>
      <c r="B130" s="33"/>
      <c r="C130" s="34"/>
      <c r="D130" s="225" t="s">
        <v>202</v>
      </c>
      <c r="E130" s="34"/>
      <c r="F130" s="226" t="s">
        <v>626</v>
      </c>
      <c r="G130" s="34"/>
      <c r="H130" s="34"/>
      <c r="I130" s="128"/>
      <c r="J130" s="34"/>
      <c r="K130" s="34"/>
      <c r="L130" s="35"/>
      <c r="M130" s="227"/>
      <c r="N130" s="228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4" t="s">
        <v>202</v>
      </c>
      <c r="AU130" s="14" t="s">
        <v>85</v>
      </c>
    </row>
    <row r="131" spans="1:65" s="2" customFormat="1" ht="16.5" customHeight="1">
      <c r="A131" s="32"/>
      <c r="B131" s="33"/>
      <c r="C131" s="213" t="s">
        <v>274</v>
      </c>
      <c r="D131" s="213" t="s">
        <v>195</v>
      </c>
      <c r="E131" s="214" t="s">
        <v>211</v>
      </c>
      <c r="F131" s="215" t="s">
        <v>212</v>
      </c>
      <c r="G131" s="216" t="s">
        <v>198</v>
      </c>
      <c r="H131" s="217">
        <v>2</v>
      </c>
      <c r="I131" s="218"/>
      <c r="J131" s="219">
        <f>ROUND(I131*H131,2)</f>
        <v>0</v>
      </c>
      <c r="K131" s="215" t="s">
        <v>199</v>
      </c>
      <c r="L131" s="35"/>
      <c r="M131" s="220" t="s">
        <v>1</v>
      </c>
      <c r="N131" s="221" t="s">
        <v>40</v>
      </c>
      <c r="O131" s="69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24" t="s">
        <v>213</v>
      </c>
      <c r="AT131" s="224" t="s">
        <v>195</v>
      </c>
      <c r="AU131" s="224" t="s">
        <v>85</v>
      </c>
      <c r="AY131" s="14" t="s">
        <v>192</v>
      </c>
      <c r="BE131" s="116">
        <f>IF(N131="základní",J131,0)</f>
        <v>0</v>
      </c>
      <c r="BF131" s="116">
        <f>IF(N131="snížená",J131,0)</f>
        <v>0</v>
      </c>
      <c r="BG131" s="116">
        <f>IF(N131="zákl. přenesená",J131,0)</f>
        <v>0</v>
      </c>
      <c r="BH131" s="116">
        <f>IF(N131="sníž. přenesená",J131,0)</f>
        <v>0</v>
      </c>
      <c r="BI131" s="116">
        <f>IF(N131="nulová",J131,0)</f>
        <v>0</v>
      </c>
      <c r="BJ131" s="14" t="s">
        <v>83</v>
      </c>
      <c r="BK131" s="116">
        <f>ROUND(I131*H131,2)</f>
        <v>0</v>
      </c>
      <c r="BL131" s="14" t="s">
        <v>213</v>
      </c>
      <c r="BM131" s="224" t="s">
        <v>669</v>
      </c>
    </row>
    <row r="132" spans="1:65" s="2" customFormat="1" ht="19.5">
      <c r="A132" s="32"/>
      <c r="B132" s="33"/>
      <c r="C132" s="34"/>
      <c r="D132" s="225" t="s">
        <v>202</v>
      </c>
      <c r="E132" s="34"/>
      <c r="F132" s="226" t="s">
        <v>215</v>
      </c>
      <c r="G132" s="34"/>
      <c r="H132" s="34"/>
      <c r="I132" s="128"/>
      <c r="J132" s="34"/>
      <c r="K132" s="34"/>
      <c r="L132" s="35"/>
      <c r="M132" s="227"/>
      <c r="N132" s="228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4" t="s">
        <v>202</v>
      </c>
      <c r="AU132" s="14" t="s">
        <v>85</v>
      </c>
    </row>
    <row r="133" spans="1:65" s="2" customFormat="1" ht="16.5" customHeight="1">
      <c r="A133" s="32"/>
      <c r="B133" s="33"/>
      <c r="C133" s="213" t="s">
        <v>200</v>
      </c>
      <c r="D133" s="213" t="s">
        <v>195</v>
      </c>
      <c r="E133" s="214" t="s">
        <v>233</v>
      </c>
      <c r="F133" s="215" t="s">
        <v>234</v>
      </c>
      <c r="G133" s="216" t="s">
        <v>198</v>
      </c>
      <c r="H133" s="217">
        <v>4</v>
      </c>
      <c r="I133" s="218"/>
      <c r="J133" s="219">
        <f>ROUND(I133*H133,2)</f>
        <v>0</v>
      </c>
      <c r="K133" s="215" t="s">
        <v>1</v>
      </c>
      <c r="L133" s="35"/>
      <c r="M133" s="220" t="s">
        <v>1</v>
      </c>
      <c r="N133" s="221" t="s">
        <v>40</v>
      </c>
      <c r="O133" s="69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4" t="s">
        <v>200</v>
      </c>
      <c r="AT133" s="224" t="s">
        <v>195</v>
      </c>
      <c r="AU133" s="224" t="s">
        <v>85</v>
      </c>
      <c r="AY133" s="14" t="s">
        <v>192</v>
      </c>
      <c r="BE133" s="116">
        <f>IF(N133="základní",J133,0)</f>
        <v>0</v>
      </c>
      <c r="BF133" s="116">
        <f>IF(N133="snížená",J133,0)</f>
        <v>0</v>
      </c>
      <c r="BG133" s="116">
        <f>IF(N133="zákl. přenesená",J133,0)</f>
        <v>0</v>
      </c>
      <c r="BH133" s="116">
        <f>IF(N133="sníž. přenesená",J133,0)</f>
        <v>0</v>
      </c>
      <c r="BI133" s="116">
        <f>IF(N133="nulová",J133,0)</f>
        <v>0</v>
      </c>
      <c r="BJ133" s="14" t="s">
        <v>83</v>
      </c>
      <c r="BK133" s="116">
        <f>ROUND(I133*H133,2)</f>
        <v>0</v>
      </c>
      <c r="BL133" s="14" t="s">
        <v>200</v>
      </c>
      <c r="BM133" s="224" t="s">
        <v>670</v>
      </c>
    </row>
    <row r="134" spans="1:65" s="2" customFormat="1" ht="19.5">
      <c r="A134" s="32"/>
      <c r="B134" s="33"/>
      <c r="C134" s="34"/>
      <c r="D134" s="225" t="s">
        <v>202</v>
      </c>
      <c r="E134" s="34"/>
      <c r="F134" s="226" t="s">
        <v>236</v>
      </c>
      <c r="G134" s="34"/>
      <c r="H134" s="34"/>
      <c r="I134" s="128"/>
      <c r="J134" s="34"/>
      <c r="K134" s="34"/>
      <c r="L134" s="35"/>
      <c r="M134" s="227"/>
      <c r="N134" s="228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4" t="s">
        <v>202</v>
      </c>
      <c r="AU134" s="14" t="s">
        <v>85</v>
      </c>
    </row>
    <row r="135" spans="1:65" s="2" customFormat="1" ht="16.5" customHeight="1">
      <c r="A135" s="32"/>
      <c r="B135" s="33"/>
      <c r="C135" s="213" t="s">
        <v>194</v>
      </c>
      <c r="D135" s="213" t="s">
        <v>195</v>
      </c>
      <c r="E135" s="214" t="s">
        <v>237</v>
      </c>
      <c r="F135" s="215" t="s">
        <v>238</v>
      </c>
      <c r="G135" s="216" t="s">
        <v>198</v>
      </c>
      <c r="H135" s="217">
        <v>4</v>
      </c>
      <c r="I135" s="218"/>
      <c r="J135" s="219">
        <f>ROUND(I135*H135,2)</f>
        <v>0</v>
      </c>
      <c r="K135" s="215" t="s">
        <v>1</v>
      </c>
      <c r="L135" s="35"/>
      <c r="M135" s="220" t="s">
        <v>1</v>
      </c>
      <c r="N135" s="221" t="s">
        <v>40</v>
      </c>
      <c r="O135" s="69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24" t="s">
        <v>200</v>
      </c>
      <c r="AT135" s="224" t="s">
        <v>195</v>
      </c>
      <c r="AU135" s="224" t="s">
        <v>85</v>
      </c>
      <c r="AY135" s="14" t="s">
        <v>192</v>
      </c>
      <c r="BE135" s="116">
        <f>IF(N135="základní",J135,0)</f>
        <v>0</v>
      </c>
      <c r="BF135" s="116">
        <f>IF(N135="snížená",J135,0)</f>
        <v>0</v>
      </c>
      <c r="BG135" s="116">
        <f>IF(N135="zákl. přenesená",J135,0)</f>
        <v>0</v>
      </c>
      <c r="BH135" s="116">
        <f>IF(N135="sníž. přenesená",J135,0)</f>
        <v>0</v>
      </c>
      <c r="BI135" s="116">
        <f>IF(N135="nulová",J135,0)</f>
        <v>0</v>
      </c>
      <c r="BJ135" s="14" t="s">
        <v>83</v>
      </c>
      <c r="BK135" s="116">
        <f>ROUND(I135*H135,2)</f>
        <v>0</v>
      </c>
      <c r="BL135" s="14" t="s">
        <v>200</v>
      </c>
      <c r="BM135" s="224" t="s">
        <v>671</v>
      </c>
    </row>
    <row r="136" spans="1:65" s="2" customFormat="1" ht="19.5">
      <c r="A136" s="32"/>
      <c r="B136" s="33"/>
      <c r="C136" s="34"/>
      <c r="D136" s="225" t="s">
        <v>202</v>
      </c>
      <c r="E136" s="34"/>
      <c r="F136" s="226" t="s">
        <v>240</v>
      </c>
      <c r="G136" s="34"/>
      <c r="H136" s="34"/>
      <c r="I136" s="128"/>
      <c r="J136" s="34"/>
      <c r="K136" s="34"/>
      <c r="L136" s="35"/>
      <c r="M136" s="227"/>
      <c r="N136" s="228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4" t="s">
        <v>202</v>
      </c>
      <c r="AU136" s="14" t="s">
        <v>85</v>
      </c>
    </row>
    <row r="137" spans="1:65" s="12" customFormat="1" ht="25.9" customHeight="1">
      <c r="B137" s="197"/>
      <c r="C137" s="198"/>
      <c r="D137" s="199" t="s">
        <v>74</v>
      </c>
      <c r="E137" s="200" t="s">
        <v>257</v>
      </c>
      <c r="F137" s="200" t="s">
        <v>258</v>
      </c>
      <c r="G137" s="198"/>
      <c r="H137" s="198"/>
      <c r="I137" s="201"/>
      <c r="J137" s="202">
        <f>BK137</f>
        <v>0</v>
      </c>
      <c r="K137" s="198"/>
      <c r="L137" s="203"/>
      <c r="M137" s="204"/>
      <c r="N137" s="205"/>
      <c r="O137" s="205"/>
      <c r="P137" s="206">
        <f>P138</f>
        <v>0</v>
      </c>
      <c r="Q137" s="205"/>
      <c r="R137" s="206">
        <f>R138</f>
        <v>0</v>
      </c>
      <c r="S137" s="205"/>
      <c r="T137" s="207">
        <f>T138</f>
        <v>0</v>
      </c>
      <c r="AR137" s="208" t="s">
        <v>194</v>
      </c>
      <c r="AT137" s="209" t="s">
        <v>74</v>
      </c>
      <c r="AU137" s="209" t="s">
        <v>75</v>
      </c>
      <c r="AY137" s="208" t="s">
        <v>192</v>
      </c>
      <c r="BK137" s="210">
        <f>BK138</f>
        <v>0</v>
      </c>
    </row>
    <row r="138" spans="1:65" s="12" customFormat="1" ht="22.9" customHeight="1">
      <c r="B138" s="197"/>
      <c r="C138" s="198"/>
      <c r="D138" s="199" t="s">
        <v>74</v>
      </c>
      <c r="E138" s="211" t="s">
        <v>259</v>
      </c>
      <c r="F138" s="211" t="s">
        <v>260</v>
      </c>
      <c r="G138" s="198"/>
      <c r="H138" s="198"/>
      <c r="I138" s="201"/>
      <c r="J138" s="212">
        <f>BK138</f>
        <v>0</v>
      </c>
      <c r="K138" s="198"/>
      <c r="L138" s="203"/>
      <c r="M138" s="204"/>
      <c r="N138" s="205"/>
      <c r="O138" s="205"/>
      <c r="P138" s="206">
        <f>SUM(P139:P140)</f>
        <v>0</v>
      </c>
      <c r="Q138" s="205"/>
      <c r="R138" s="206">
        <f>SUM(R139:R140)</f>
        <v>0</v>
      </c>
      <c r="S138" s="205"/>
      <c r="T138" s="207">
        <f>SUM(T139:T140)</f>
        <v>0</v>
      </c>
      <c r="AR138" s="208" t="s">
        <v>194</v>
      </c>
      <c r="AT138" s="209" t="s">
        <v>74</v>
      </c>
      <c r="AU138" s="209" t="s">
        <v>83</v>
      </c>
      <c r="AY138" s="208" t="s">
        <v>192</v>
      </c>
      <c r="BK138" s="210">
        <f>SUM(BK139:BK140)</f>
        <v>0</v>
      </c>
    </row>
    <row r="139" spans="1:65" s="2" customFormat="1" ht="16.5" customHeight="1">
      <c r="A139" s="32"/>
      <c r="B139" s="33"/>
      <c r="C139" s="213" t="s">
        <v>204</v>
      </c>
      <c r="D139" s="213" t="s">
        <v>195</v>
      </c>
      <c r="E139" s="214" t="s">
        <v>262</v>
      </c>
      <c r="F139" s="215" t="s">
        <v>263</v>
      </c>
      <c r="G139" s="216" t="s">
        <v>264</v>
      </c>
      <c r="H139" s="217">
        <v>1</v>
      </c>
      <c r="I139" s="218"/>
      <c r="J139" s="219">
        <f>ROUND(I139*H139,2)</f>
        <v>0</v>
      </c>
      <c r="K139" s="215" t="s">
        <v>1</v>
      </c>
      <c r="L139" s="35"/>
      <c r="M139" s="220" t="s">
        <v>1</v>
      </c>
      <c r="N139" s="221" t="s">
        <v>40</v>
      </c>
      <c r="O139" s="69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24" t="s">
        <v>223</v>
      </c>
      <c r="AT139" s="224" t="s">
        <v>195</v>
      </c>
      <c r="AU139" s="224" t="s">
        <v>85</v>
      </c>
      <c r="AY139" s="14" t="s">
        <v>192</v>
      </c>
      <c r="BE139" s="116">
        <f>IF(N139="základní",J139,0)</f>
        <v>0</v>
      </c>
      <c r="BF139" s="116">
        <f>IF(N139="snížená",J139,0)</f>
        <v>0</v>
      </c>
      <c r="BG139" s="116">
        <f>IF(N139="zákl. přenesená",J139,0)</f>
        <v>0</v>
      </c>
      <c r="BH139" s="116">
        <f>IF(N139="sníž. přenesená",J139,0)</f>
        <v>0</v>
      </c>
      <c r="BI139" s="116">
        <f>IF(N139="nulová",J139,0)</f>
        <v>0</v>
      </c>
      <c r="BJ139" s="14" t="s">
        <v>83</v>
      </c>
      <c r="BK139" s="116">
        <f>ROUND(I139*H139,2)</f>
        <v>0</v>
      </c>
      <c r="BL139" s="14" t="s">
        <v>223</v>
      </c>
      <c r="BM139" s="224" t="s">
        <v>672</v>
      </c>
    </row>
    <row r="140" spans="1:65" s="2" customFormat="1" ht="11.25">
      <c r="A140" s="32"/>
      <c r="B140" s="33"/>
      <c r="C140" s="34"/>
      <c r="D140" s="225" t="s">
        <v>202</v>
      </c>
      <c r="E140" s="34"/>
      <c r="F140" s="226" t="s">
        <v>263</v>
      </c>
      <c r="G140" s="34"/>
      <c r="H140" s="34"/>
      <c r="I140" s="128"/>
      <c r="J140" s="34"/>
      <c r="K140" s="34"/>
      <c r="L140" s="35"/>
      <c r="M140" s="230"/>
      <c r="N140" s="231"/>
      <c r="O140" s="232"/>
      <c r="P140" s="232"/>
      <c r="Q140" s="232"/>
      <c r="R140" s="232"/>
      <c r="S140" s="232"/>
      <c r="T140" s="233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202</v>
      </c>
      <c r="AU140" s="14" t="s">
        <v>85</v>
      </c>
    </row>
    <row r="141" spans="1:65" s="2" customFormat="1" ht="6.95" customHeight="1">
      <c r="A141" s="32"/>
      <c r="B141" s="52"/>
      <c r="C141" s="53"/>
      <c r="D141" s="53"/>
      <c r="E141" s="53"/>
      <c r="F141" s="53"/>
      <c r="G141" s="53"/>
      <c r="H141" s="53"/>
      <c r="I141" s="164"/>
      <c r="J141" s="53"/>
      <c r="K141" s="53"/>
      <c r="L141" s="35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sheetProtection algorithmName="SHA-512" hashValue="0FfyhmHZ6xbsYxXcU3aoxBvF1djGCnmTliwyP10Oc04sZA45x4PcxwLRGvgWlGwoQW5XEBP2azSKqMknQHBH/w==" saltValue="bwrmuLPZ8sP6Zu8BGjF3X3scRP3w5LZtD8wmW8ZfsYGXBFb6XA3HdMEr+PPr7MfIHtHQBGDLKxyo5e1lNnRFLg==" spinCount="100000" sheet="1" objects="1" scenarios="1" formatColumns="0" formatRows="0" autoFilter="0"/>
  <autoFilter ref="C123:K140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88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266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ROUND((SUM(BE120:BE152)),  2)</f>
        <v>0</v>
      </c>
      <c r="G33" s="32"/>
      <c r="H33" s="32"/>
      <c r="I33" s="143">
        <v>0.21</v>
      </c>
      <c r="J33" s="142">
        <f>ROUND(((SUM(BE120:BE152))*I33),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ROUND((SUM(BF120:BF152)),  2)</f>
        <v>0</v>
      </c>
      <c r="G34" s="32"/>
      <c r="H34" s="32"/>
      <c r="I34" s="143">
        <v>0.15</v>
      </c>
      <c r="J34" s="142">
        <f>ROUND(((SUM(BF120:BF152))*I34),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ROUND((SUM(BG120:BG152)),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ROUND((SUM(BH120:BH152)),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ROUND((SUM(BI120:BI152)),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ČST4_a1 - S2.145.300.280.8.62E.S.421 - čerpadlo a1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267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174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J149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J150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ČST4_a1 - S2.145.300.280.8.62E.S.421 - čerpadlo a1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P121+P149</f>
        <v>0</v>
      </c>
      <c r="Q120" s="77"/>
      <c r="R120" s="194">
        <f>R121+R149</f>
        <v>0</v>
      </c>
      <c r="S120" s="77"/>
      <c r="T120" s="195">
        <f>T121+T149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BK121+BK149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268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193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SUM(P123:P148)</f>
        <v>0</v>
      </c>
      <c r="Q122" s="205"/>
      <c r="R122" s="206">
        <f>SUM(R123:R148)</f>
        <v>0</v>
      </c>
      <c r="S122" s="205"/>
      <c r="T122" s="207">
        <f>SUM(T123:T148)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SUM(BK123:BK148)</f>
        <v>0</v>
      </c>
    </row>
    <row r="123" spans="1:65" s="2" customFormat="1" ht="16.5" customHeight="1">
      <c r="A123" s="32"/>
      <c r="B123" s="33"/>
      <c r="C123" s="213" t="s">
        <v>269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270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8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271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272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273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275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276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277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21.75" customHeight="1">
      <c r="A136" s="32"/>
      <c r="B136" s="33"/>
      <c r="C136" s="213" t="s">
        <v>207</v>
      </c>
      <c r="D136" s="213" t="s">
        <v>195</v>
      </c>
      <c r="E136" s="214" t="s">
        <v>228</v>
      </c>
      <c r="F136" s="215" t="s">
        <v>229</v>
      </c>
      <c r="G136" s="216" t="s">
        <v>198</v>
      </c>
      <c r="H136" s="217">
        <v>6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200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200</v>
      </c>
      <c r="BM136" s="224" t="s">
        <v>278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231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16.5" customHeight="1">
      <c r="A138" s="32"/>
      <c r="B138" s="33"/>
      <c r="C138" s="213" t="s">
        <v>232</v>
      </c>
      <c r="D138" s="213" t="s">
        <v>195</v>
      </c>
      <c r="E138" s="214" t="s">
        <v>233</v>
      </c>
      <c r="F138" s="215" t="s">
        <v>234</v>
      </c>
      <c r="G138" s="216" t="s">
        <v>198</v>
      </c>
      <c r="H138" s="217">
        <v>8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279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236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241</v>
      </c>
      <c r="D140" s="213" t="s">
        <v>195</v>
      </c>
      <c r="E140" s="214" t="s">
        <v>237</v>
      </c>
      <c r="F140" s="215" t="s">
        <v>238</v>
      </c>
      <c r="G140" s="216" t="s">
        <v>198</v>
      </c>
      <c r="H140" s="217">
        <v>4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280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240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246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281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227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282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283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284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12" customFormat="1" ht="25.9" customHeight="1">
      <c r="B149" s="197"/>
      <c r="C149" s="198"/>
      <c r="D149" s="199" t="s">
        <v>74</v>
      </c>
      <c r="E149" s="200" t="s">
        <v>257</v>
      </c>
      <c r="F149" s="200" t="s">
        <v>258</v>
      </c>
      <c r="G149" s="198"/>
      <c r="H149" s="198"/>
      <c r="I149" s="201"/>
      <c r="J149" s="202">
        <f>BK149</f>
        <v>0</v>
      </c>
      <c r="K149" s="198"/>
      <c r="L149" s="203"/>
      <c r="M149" s="204"/>
      <c r="N149" s="205"/>
      <c r="O149" s="205"/>
      <c r="P149" s="206">
        <f>P150</f>
        <v>0</v>
      </c>
      <c r="Q149" s="205"/>
      <c r="R149" s="206">
        <f>R150</f>
        <v>0</v>
      </c>
      <c r="S149" s="205"/>
      <c r="T149" s="207">
        <f>T150</f>
        <v>0</v>
      </c>
      <c r="AR149" s="208" t="s">
        <v>194</v>
      </c>
      <c r="AT149" s="209" t="s">
        <v>74</v>
      </c>
      <c r="AU149" s="209" t="s">
        <v>75</v>
      </c>
      <c r="AY149" s="208" t="s">
        <v>192</v>
      </c>
      <c r="BK149" s="210">
        <f>BK150</f>
        <v>0</v>
      </c>
    </row>
    <row r="150" spans="1:65" s="12" customFormat="1" ht="22.9" customHeight="1">
      <c r="B150" s="197"/>
      <c r="C150" s="198"/>
      <c r="D150" s="199" t="s">
        <v>74</v>
      </c>
      <c r="E150" s="211" t="s">
        <v>259</v>
      </c>
      <c r="F150" s="211" t="s">
        <v>260</v>
      </c>
      <c r="G150" s="198"/>
      <c r="H150" s="198"/>
      <c r="I150" s="201"/>
      <c r="J150" s="212">
        <f>BK150</f>
        <v>0</v>
      </c>
      <c r="K150" s="198"/>
      <c r="L150" s="203"/>
      <c r="M150" s="204"/>
      <c r="N150" s="205"/>
      <c r="O150" s="205"/>
      <c r="P150" s="206">
        <f>SUM(P151:P152)</f>
        <v>0</v>
      </c>
      <c r="Q150" s="205"/>
      <c r="R150" s="206">
        <f>SUM(R151:R152)</f>
        <v>0</v>
      </c>
      <c r="S150" s="205"/>
      <c r="T150" s="207">
        <f>SUM(T151:T152)</f>
        <v>0</v>
      </c>
      <c r="AR150" s="208" t="s">
        <v>194</v>
      </c>
      <c r="AT150" s="209" t="s">
        <v>74</v>
      </c>
      <c r="AU150" s="209" t="s">
        <v>83</v>
      </c>
      <c r="AY150" s="208" t="s">
        <v>192</v>
      </c>
      <c r="BK150" s="210">
        <f>SUM(BK151:BK152)</f>
        <v>0</v>
      </c>
    </row>
    <row r="151" spans="1:65" s="2" customFormat="1" ht="16.5" customHeight="1">
      <c r="A151" s="32"/>
      <c r="B151" s="33"/>
      <c r="C151" s="213" t="s">
        <v>261</v>
      </c>
      <c r="D151" s="213" t="s">
        <v>195</v>
      </c>
      <c r="E151" s="214" t="s">
        <v>262</v>
      </c>
      <c r="F151" s="215" t="s">
        <v>263</v>
      </c>
      <c r="G151" s="216" t="s">
        <v>264</v>
      </c>
      <c r="H151" s="217">
        <v>1</v>
      </c>
      <c r="I151" s="218"/>
      <c r="J151" s="219">
        <f>ROUND(I151*H151,2)</f>
        <v>0</v>
      </c>
      <c r="K151" s="215" t="s">
        <v>199</v>
      </c>
      <c r="L151" s="35"/>
      <c r="M151" s="220" t="s">
        <v>1</v>
      </c>
      <c r="N151" s="221" t="s">
        <v>40</v>
      </c>
      <c r="O151" s="69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24" t="s">
        <v>223</v>
      </c>
      <c r="AT151" s="224" t="s">
        <v>195</v>
      </c>
      <c r="AU151" s="224" t="s">
        <v>85</v>
      </c>
      <c r="AY151" s="14" t="s">
        <v>192</v>
      </c>
      <c r="BE151" s="116">
        <f>IF(N151="základní",J151,0)</f>
        <v>0</v>
      </c>
      <c r="BF151" s="116">
        <f>IF(N151="snížená",J151,0)</f>
        <v>0</v>
      </c>
      <c r="BG151" s="116">
        <f>IF(N151="zákl. přenesená",J151,0)</f>
        <v>0</v>
      </c>
      <c r="BH151" s="116">
        <f>IF(N151="sníž. přenesená",J151,0)</f>
        <v>0</v>
      </c>
      <c r="BI151" s="116">
        <f>IF(N151="nulová",J151,0)</f>
        <v>0</v>
      </c>
      <c r="BJ151" s="14" t="s">
        <v>83</v>
      </c>
      <c r="BK151" s="116">
        <f>ROUND(I151*H151,2)</f>
        <v>0</v>
      </c>
      <c r="BL151" s="14" t="s">
        <v>223</v>
      </c>
      <c r="BM151" s="224" t="s">
        <v>285</v>
      </c>
    </row>
    <row r="152" spans="1:65" s="2" customFormat="1" ht="11.25">
      <c r="A152" s="32"/>
      <c r="B152" s="33"/>
      <c r="C152" s="34"/>
      <c r="D152" s="225" t="s">
        <v>202</v>
      </c>
      <c r="E152" s="34"/>
      <c r="F152" s="226" t="s">
        <v>263</v>
      </c>
      <c r="G152" s="34"/>
      <c r="H152" s="34"/>
      <c r="I152" s="128"/>
      <c r="J152" s="34"/>
      <c r="K152" s="34"/>
      <c r="L152" s="35"/>
      <c r="M152" s="230"/>
      <c r="N152" s="231"/>
      <c r="O152" s="232"/>
      <c r="P152" s="232"/>
      <c r="Q152" s="232"/>
      <c r="R152" s="232"/>
      <c r="S152" s="232"/>
      <c r="T152" s="233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4" t="s">
        <v>202</v>
      </c>
      <c r="AU152" s="14" t="s">
        <v>85</v>
      </c>
    </row>
    <row r="153" spans="1:65" s="2" customFormat="1" ht="6.95" customHeight="1">
      <c r="A153" s="32"/>
      <c r="B153" s="52"/>
      <c r="C153" s="53"/>
      <c r="D153" s="53"/>
      <c r="E153" s="53"/>
      <c r="F153" s="53"/>
      <c r="G153" s="53"/>
      <c r="H153" s="53"/>
      <c r="I153" s="164"/>
      <c r="J153" s="53"/>
      <c r="K153" s="53"/>
      <c r="L153" s="35"/>
      <c r="M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</sheetData>
  <sheetProtection algorithmName="SHA-512" hashValue="gG9kTAiiGyex8T4BRrB9vwcRtsnEcEuaR0cGfY9MN27yk8p1xbq+F4ptP8C+DLQvKqIRrxcZ+6ys5K23vNkS3w==" saltValue="wVzgkgWuJHmtfgQfc+O3fWRLpP46M3YrfDmoxX9pVRTuqWInS2EmiGxxXNR4fUpn68TIGSZXkGCNm5vmKa8iqg==" spinCount="100000" sheet="1" objects="1" scenarios="1" formatColumns="0" formatRows="0" autoFilter="0"/>
  <autoFilter ref="C119:K15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91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286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ROUND((SUM(BE120:BE152)),  2)</f>
        <v>0</v>
      </c>
      <c r="G33" s="32"/>
      <c r="H33" s="32"/>
      <c r="I33" s="143">
        <v>0.21</v>
      </c>
      <c r="J33" s="142">
        <f>ROUND(((SUM(BE120:BE152))*I33),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ROUND((SUM(BF120:BF152)),  2)</f>
        <v>0</v>
      </c>
      <c r="G34" s="32"/>
      <c r="H34" s="32"/>
      <c r="I34" s="143">
        <v>0.15</v>
      </c>
      <c r="J34" s="142">
        <f>ROUND(((SUM(BF120:BF152))*I34),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ROUND((SUM(BG120:BG152)),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ROUND((SUM(BH120:BH152)),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ROUND((SUM(BI120:BI152)),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ČST4_b - SE1.160.300.160.6.52E.D.N.51D - čerpadlo b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287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174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J149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J150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ČST4_b - SE1.160.300.160.6.52E.D.N.51D - čerpadlo b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P121+P149</f>
        <v>0</v>
      </c>
      <c r="Q120" s="77"/>
      <c r="R120" s="194">
        <f>R121+R149</f>
        <v>0</v>
      </c>
      <c r="S120" s="77"/>
      <c r="T120" s="195">
        <f>T121+T149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BK121+BK149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288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193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SUM(P123:P148)</f>
        <v>0</v>
      </c>
      <c r="Q122" s="205"/>
      <c r="R122" s="206">
        <f>SUM(R123:R148)</f>
        <v>0</v>
      </c>
      <c r="S122" s="205"/>
      <c r="T122" s="207">
        <f>SUM(T123:T148)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SUM(BK123:BK148)</f>
        <v>0</v>
      </c>
    </row>
    <row r="123" spans="1:65" s="2" customFormat="1" ht="16.5" customHeight="1">
      <c r="A123" s="32"/>
      <c r="B123" s="33"/>
      <c r="C123" s="213" t="s">
        <v>269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289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8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290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291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292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293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276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294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21.75" customHeight="1">
      <c r="A136" s="32"/>
      <c r="B136" s="33"/>
      <c r="C136" s="213" t="s">
        <v>207</v>
      </c>
      <c r="D136" s="213" t="s">
        <v>195</v>
      </c>
      <c r="E136" s="214" t="s">
        <v>228</v>
      </c>
      <c r="F136" s="215" t="s">
        <v>229</v>
      </c>
      <c r="G136" s="216" t="s">
        <v>198</v>
      </c>
      <c r="H136" s="217">
        <v>6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200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200</v>
      </c>
      <c r="BM136" s="224" t="s">
        <v>295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231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16.5" customHeight="1">
      <c r="A138" s="32"/>
      <c r="B138" s="33"/>
      <c r="C138" s="213" t="s">
        <v>232</v>
      </c>
      <c r="D138" s="213" t="s">
        <v>195</v>
      </c>
      <c r="E138" s="214" t="s">
        <v>233</v>
      </c>
      <c r="F138" s="215" t="s">
        <v>234</v>
      </c>
      <c r="G138" s="216" t="s">
        <v>198</v>
      </c>
      <c r="H138" s="217">
        <v>8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296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236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241</v>
      </c>
      <c r="D140" s="213" t="s">
        <v>195</v>
      </c>
      <c r="E140" s="214" t="s">
        <v>237</v>
      </c>
      <c r="F140" s="215" t="s">
        <v>238</v>
      </c>
      <c r="G140" s="216" t="s">
        <v>198</v>
      </c>
      <c r="H140" s="217">
        <v>4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297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240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246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298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227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299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283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300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12" customFormat="1" ht="25.9" customHeight="1">
      <c r="B149" s="197"/>
      <c r="C149" s="198"/>
      <c r="D149" s="199" t="s">
        <v>74</v>
      </c>
      <c r="E149" s="200" t="s">
        <v>257</v>
      </c>
      <c r="F149" s="200" t="s">
        <v>258</v>
      </c>
      <c r="G149" s="198"/>
      <c r="H149" s="198"/>
      <c r="I149" s="201"/>
      <c r="J149" s="202">
        <f>BK149</f>
        <v>0</v>
      </c>
      <c r="K149" s="198"/>
      <c r="L149" s="203"/>
      <c r="M149" s="204"/>
      <c r="N149" s="205"/>
      <c r="O149" s="205"/>
      <c r="P149" s="206">
        <f>P150</f>
        <v>0</v>
      </c>
      <c r="Q149" s="205"/>
      <c r="R149" s="206">
        <f>R150</f>
        <v>0</v>
      </c>
      <c r="S149" s="205"/>
      <c r="T149" s="207">
        <f>T150</f>
        <v>0</v>
      </c>
      <c r="AR149" s="208" t="s">
        <v>194</v>
      </c>
      <c r="AT149" s="209" t="s">
        <v>74</v>
      </c>
      <c r="AU149" s="209" t="s">
        <v>75</v>
      </c>
      <c r="AY149" s="208" t="s">
        <v>192</v>
      </c>
      <c r="BK149" s="210">
        <f>BK150</f>
        <v>0</v>
      </c>
    </row>
    <row r="150" spans="1:65" s="12" customFormat="1" ht="22.9" customHeight="1">
      <c r="B150" s="197"/>
      <c r="C150" s="198"/>
      <c r="D150" s="199" t="s">
        <v>74</v>
      </c>
      <c r="E150" s="211" t="s">
        <v>259</v>
      </c>
      <c r="F150" s="211" t="s">
        <v>260</v>
      </c>
      <c r="G150" s="198"/>
      <c r="H150" s="198"/>
      <c r="I150" s="201"/>
      <c r="J150" s="212">
        <f>BK150</f>
        <v>0</v>
      </c>
      <c r="K150" s="198"/>
      <c r="L150" s="203"/>
      <c r="M150" s="204"/>
      <c r="N150" s="205"/>
      <c r="O150" s="205"/>
      <c r="P150" s="206">
        <f>SUM(P151:P152)</f>
        <v>0</v>
      </c>
      <c r="Q150" s="205"/>
      <c r="R150" s="206">
        <f>SUM(R151:R152)</f>
        <v>0</v>
      </c>
      <c r="S150" s="205"/>
      <c r="T150" s="207">
        <f>SUM(T151:T152)</f>
        <v>0</v>
      </c>
      <c r="AR150" s="208" t="s">
        <v>194</v>
      </c>
      <c r="AT150" s="209" t="s">
        <v>74</v>
      </c>
      <c r="AU150" s="209" t="s">
        <v>83</v>
      </c>
      <c r="AY150" s="208" t="s">
        <v>192</v>
      </c>
      <c r="BK150" s="210">
        <f>SUM(BK151:BK152)</f>
        <v>0</v>
      </c>
    </row>
    <row r="151" spans="1:65" s="2" customFormat="1" ht="16.5" customHeight="1">
      <c r="A151" s="32"/>
      <c r="B151" s="33"/>
      <c r="C151" s="213" t="s">
        <v>261</v>
      </c>
      <c r="D151" s="213" t="s">
        <v>195</v>
      </c>
      <c r="E151" s="214" t="s">
        <v>262</v>
      </c>
      <c r="F151" s="215" t="s">
        <v>263</v>
      </c>
      <c r="G151" s="216" t="s">
        <v>264</v>
      </c>
      <c r="H151" s="217">
        <v>1</v>
      </c>
      <c r="I151" s="218"/>
      <c r="J151" s="219">
        <f>ROUND(I151*H151,2)</f>
        <v>0</v>
      </c>
      <c r="K151" s="215" t="s">
        <v>199</v>
      </c>
      <c r="L151" s="35"/>
      <c r="M151" s="220" t="s">
        <v>1</v>
      </c>
      <c r="N151" s="221" t="s">
        <v>40</v>
      </c>
      <c r="O151" s="69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24" t="s">
        <v>223</v>
      </c>
      <c r="AT151" s="224" t="s">
        <v>195</v>
      </c>
      <c r="AU151" s="224" t="s">
        <v>85</v>
      </c>
      <c r="AY151" s="14" t="s">
        <v>192</v>
      </c>
      <c r="BE151" s="116">
        <f>IF(N151="základní",J151,0)</f>
        <v>0</v>
      </c>
      <c r="BF151" s="116">
        <f>IF(N151="snížená",J151,0)</f>
        <v>0</v>
      </c>
      <c r="BG151" s="116">
        <f>IF(N151="zákl. přenesená",J151,0)</f>
        <v>0</v>
      </c>
      <c r="BH151" s="116">
        <f>IF(N151="sníž. přenesená",J151,0)</f>
        <v>0</v>
      </c>
      <c r="BI151" s="116">
        <f>IF(N151="nulová",J151,0)</f>
        <v>0</v>
      </c>
      <c r="BJ151" s="14" t="s">
        <v>83</v>
      </c>
      <c r="BK151" s="116">
        <f>ROUND(I151*H151,2)</f>
        <v>0</v>
      </c>
      <c r="BL151" s="14" t="s">
        <v>223</v>
      </c>
      <c r="BM151" s="224" t="s">
        <v>301</v>
      </c>
    </row>
    <row r="152" spans="1:65" s="2" customFormat="1" ht="11.25">
      <c r="A152" s="32"/>
      <c r="B152" s="33"/>
      <c r="C152" s="34"/>
      <c r="D152" s="225" t="s">
        <v>202</v>
      </c>
      <c r="E152" s="34"/>
      <c r="F152" s="226" t="s">
        <v>263</v>
      </c>
      <c r="G152" s="34"/>
      <c r="H152" s="34"/>
      <c r="I152" s="128"/>
      <c r="J152" s="34"/>
      <c r="K152" s="34"/>
      <c r="L152" s="35"/>
      <c r="M152" s="230"/>
      <c r="N152" s="231"/>
      <c r="O152" s="232"/>
      <c r="P152" s="232"/>
      <c r="Q152" s="232"/>
      <c r="R152" s="232"/>
      <c r="S152" s="232"/>
      <c r="T152" s="233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4" t="s">
        <v>202</v>
      </c>
      <c r="AU152" s="14" t="s">
        <v>85</v>
      </c>
    </row>
    <row r="153" spans="1:65" s="2" customFormat="1" ht="6.95" customHeight="1">
      <c r="A153" s="32"/>
      <c r="B153" s="52"/>
      <c r="C153" s="53"/>
      <c r="D153" s="53"/>
      <c r="E153" s="53"/>
      <c r="F153" s="53"/>
      <c r="G153" s="53"/>
      <c r="H153" s="53"/>
      <c r="I153" s="164"/>
      <c r="J153" s="53"/>
      <c r="K153" s="53"/>
      <c r="L153" s="35"/>
      <c r="M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</sheetData>
  <sheetProtection algorithmName="SHA-512" hashValue="G3fuRtNpvOPVGBI0deb4qbl+qZORqPqmmlscALm1DsCbhuP7owHOuNKwkrIXpmy7PKv2FU0khaOBAWF0MZlakg==" saltValue="7OP6b3Eyk8rWGeCJe3S+TLwnI49lXO01x7mRxLIacCK9Z9vaSK387uDzmPxqxxewOLkRpoCKIKF5tvzVORuk4g==" spinCount="100000" sheet="1" objects="1" scenarios="1" formatColumns="0" formatRows="0" autoFilter="0"/>
  <autoFilter ref="C119:K15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94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302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ROUND((SUM(BE120:BE152)),  2)</f>
        <v>0</v>
      </c>
      <c r="G33" s="32"/>
      <c r="H33" s="32"/>
      <c r="I33" s="143">
        <v>0.21</v>
      </c>
      <c r="J33" s="142">
        <f>ROUND(((SUM(BE120:BE152))*I33),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ROUND((SUM(BF120:BF152)),  2)</f>
        <v>0</v>
      </c>
      <c r="G34" s="32"/>
      <c r="H34" s="32"/>
      <c r="I34" s="143">
        <v>0.15</v>
      </c>
      <c r="J34" s="142">
        <f>ROUND(((SUM(BF120:BF152))*I34),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ROUND((SUM(BG120:BG152)),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ROUND((SUM(BH120:BH152)),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ROUND((SUM(BI120:BI152)),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ČST4_b1 - SE1.160.300.160.6.52E.D.N.51D - čerpadlo b1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303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174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J149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J150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ČST4_b1 - SE1.160.300.160.6.52E.D.N.51D - čerpadlo b1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P121+P149</f>
        <v>0</v>
      </c>
      <c r="Q120" s="77"/>
      <c r="R120" s="194">
        <f>R121+R149</f>
        <v>0</v>
      </c>
      <c r="S120" s="77"/>
      <c r="T120" s="195">
        <f>T121+T149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BK121+BK149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304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193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SUM(P123:P148)</f>
        <v>0</v>
      </c>
      <c r="Q122" s="205"/>
      <c r="R122" s="206">
        <f>SUM(R123:R148)</f>
        <v>0</v>
      </c>
      <c r="S122" s="205"/>
      <c r="T122" s="207">
        <f>SUM(T123:T148)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SUM(BK123:BK148)</f>
        <v>0</v>
      </c>
    </row>
    <row r="123" spans="1:65" s="2" customFormat="1" ht="16.5" customHeight="1">
      <c r="A123" s="32"/>
      <c r="B123" s="33"/>
      <c r="C123" s="213" t="s">
        <v>8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305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276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306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307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308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309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283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310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21.75" customHeight="1">
      <c r="A136" s="32"/>
      <c r="B136" s="33"/>
      <c r="C136" s="213" t="s">
        <v>207</v>
      </c>
      <c r="D136" s="213" t="s">
        <v>195</v>
      </c>
      <c r="E136" s="214" t="s">
        <v>228</v>
      </c>
      <c r="F136" s="215" t="s">
        <v>229</v>
      </c>
      <c r="G136" s="216" t="s">
        <v>198</v>
      </c>
      <c r="H136" s="217">
        <v>6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200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200</v>
      </c>
      <c r="BM136" s="224" t="s">
        <v>311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231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16.5" customHeight="1">
      <c r="A138" s="32"/>
      <c r="B138" s="33"/>
      <c r="C138" s="213" t="s">
        <v>232</v>
      </c>
      <c r="D138" s="213" t="s">
        <v>195</v>
      </c>
      <c r="E138" s="214" t="s">
        <v>233</v>
      </c>
      <c r="F138" s="215" t="s">
        <v>234</v>
      </c>
      <c r="G138" s="216" t="s">
        <v>198</v>
      </c>
      <c r="H138" s="217">
        <v>8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312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236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241</v>
      </c>
      <c r="D140" s="213" t="s">
        <v>195</v>
      </c>
      <c r="E140" s="214" t="s">
        <v>237</v>
      </c>
      <c r="F140" s="215" t="s">
        <v>238</v>
      </c>
      <c r="G140" s="216" t="s">
        <v>198</v>
      </c>
      <c r="H140" s="217">
        <v>4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313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240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246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314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227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315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269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316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12" customFormat="1" ht="25.9" customHeight="1">
      <c r="B149" s="197"/>
      <c r="C149" s="198"/>
      <c r="D149" s="199" t="s">
        <v>74</v>
      </c>
      <c r="E149" s="200" t="s">
        <v>257</v>
      </c>
      <c r="F149" s="200" t="s">
        <v>258</v>
      </c>
      <c r="G149" s="198"/>
      <c r="H149" s="198"/>
      <c r="I149" s="201"/>
      <c r="J149" s="202">
        <f>BK149</f>
        <v>0</v>
      </c>
      <c r="K149" s="198"/>
      <c r="L149" s="203"/>
      <c r="M149" s="204"/>
      <c r="N149" s="205"/>
      <c r="O149" s="205"/>
      <c r="P149" s="206">
        <f>P150</f>
        <v>0</v>
      </c>
      <c r="Q149" s="205"/>
      <c r="R149" s="206">
        <f>R150</f>
        <v>0</v>
      </c>
      <c r="S149" s="205"/>
      <c r="T149" s="207">
        <f>T150</f>
        <v>0</v>
      </c>
      <c r="AR149" s="208" t="s">
        <v>194</v>
      </c>
      <c r="AT149" s="209" t="s">
        <v>74</v>
      </c>
      <c r="AU149" s="209" t="s">
        <v>75</v>
      </c>
      <c r="AY149" s="208" t="s">
        <v>192</v>
      </c>
      <c r="BK149" s="210">
        <f>BK150</f>
        <v>0</v>
      </c>
    </row>
    <row r="150" spans="1:65" s="12" customFormat="1" ht="22.9" customHeight="1">
      <c r="B150" s="197"/>
      <c r="C150" s="198"/>
      <c r="D150" s="199" t="s">
        <v>74</v>
      </c>
      <c r="E150" s="211" t="s">
        <v>259</v>
      </c>
      <c r="F150" s="211" t="s">
        <v>260</v>
      </c>
      <c r="G150" s="198"/>
      <c r="H150" s="198"/>
      <c r="I150" s="201"/>
      <c r="J150" s="212">
        <f>BK150</f>
        <v>0</v>
      </c>
      <c r="K150" s="198"/>
      <c r="L150" s="203"/>
      <c r="M150" s="204"/>
      <c r="N150" s="205"/>
      <c r="O150" s="205"/>
      <c r="P150" s="206">
        <f>SUM(P151:P152)</f>
        <v>0</v>
      </c>
      <c r="Q150" s="205"/>
      <c r="R150" s="206">
        <f>SUM(R151:R152)</f>
        <v>0</v>
      </c>
      <c r="S150" s="205"/>
      <c r="T150" s="207">
        <f>SUM(T151:T152)</f>
        <v>0</v>
      </c>
      <c r="AR150" s="208" t="s">
        <v>194</v>
      </c>
      <c r="AT150" s="209" t="s">
        <v>74</v>
      </c>
      <c r="AU150" s="209" t="s">
        <v>83</v>
      </c>
      <c r="AY150" s="208" t="s">
        <v>192</v>
      </c>
      <c r="BK150" s="210">
        <f>SUM(BK151:BK152)</f>
        <v>0</v>
      </c>
    </row>
    <row r="151" spans="1:65" s="2" customFormat="1" ht="16.5" customHeight="1">
      <c r="A151" s="32"/>
      <c r="B151" s="33"/>
      <c r="C151" s="213" t="s">
        <v>261</v>
      </c>
      <c r="D151" s="213" t="s">
        <v>195</v>
      </c>
      <c r="E151" s="214" t="s">
        <v>262</v>
      </c>
      <c r="F151" s="215" t="s">
        <v>263</v>
      </c>
      <c r="G151" s="216" t="s">
        <v>264</v>
      </c>
      <c r="H151" s="217">
        <v>1</v>
      </c>
      <c r="I151" s="218"/>
      <c r="J151" s="219">
        <f>ROUND(I151*H151,2)</f>
        <v>0</v>
      </c>
      <c r="K151" s="215" t="s">
        <v>199</v>
      </c>
      <c r="L151" s="35"/>
      <c r="M151" s="220" t="s">
        <v>1</v>
      </c>
      <c r="N151" s="221" t="s">
        <v>40</v>
      </c>
      <c r="O151" s="69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24" t="s">
        <v>223</v>
      </c>
      <c r="AT151" s="224" t="s">
        <v>195</v>
      </c>
      <c r="AU151" s="224" t="s">
        <v>85</v>
      </c>
      <c r="AY151" s="14" t="s">
        <v>192</v>
      </c>
      <c r="BE151" s="116">
        <f>IF(N151="základní",J151,0)</f>
        <v>0</v>
      </c>
      <c r="BF151" s="116">
        <f>IF(N151="snížená",J151,0)</f>
        <v>0</v>
      </c>
      <c r="BG151" s="116">
        <f>IF(N151="zákl. přenesená",J151,0)</f>
        <v>0</v>
      </c>
      <c r="BH151" s="116">
        <f>IF(N151="sníž. přenesená",J151,0)</f>
        <v>0</v>
      </c>
      <c r="BI151" s="116">
        <f>IF(N151="nulová",J151,0)</f>
        <v>0</v>
      </c>
      <c r="BJ151" s="14" t="s">
        <v>83</v>
      </c>
      <c r="BK151" s="116">
        <f>ROUND(I151*H151,2)</f>
        <v>0</v>
      </c>
      <c r="BL151" s="14" t="s">
        <v>223</v>
      </c>
      <c r="BM151" s="224" t="s">
        <v>317</v>
      </c>
    </row>
    <row r="152" spans="1:65" s="2" customFormat="1" ht="11.25">
      <c r="A152" s="32"/>
      <c r="B152" s="33"/>
      <c r="C152" s="34"/>
      <c r="D152" s="225" t="s">
        <v>202</v>
      </c>
      <c r="E152" s="34"/>
      <c r="F152" s="226" t="s">
        <v>263</v>
      </c>
      <c r="G152" s="34"/>
      <c r="H152" s="34"/>
      <c r="I152" s="128"/>
      <c r="J152" s="34"/>
      <c r="K152" s="34"/>
      <c r="L152" s="35"/>
      <c r="M152" s="230"/>
      <c r="N152" s="231"/>
      <c r="O152" s="232"/>
      <c r="P152" s="232"/>
      <c r="Q152" s="232"/>
      <c r="R152" s="232"/>
      <c r="S152" s="232"/>
      <c r="T152" s="233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4" t="s">
        <v>202</v>
      </c>
      <c r="AU152" s="14" t="s">
        <v>85</v>
      </c>
    </row>
    <row r="153" spans="1:65" s="2" customFormat="1" ht="6.95" customHeight="1">
      <c r="A153" s="32"/>
      <c r="B153" s="52"/>
      <c r="C153" s="53"/>
      <c r="D153" s="53"/>
      <c r="E153" s="53"/>
      <c r="F153" s="53"/>
      <c r="G153" s="53"/>
      <c r="H153" s="53"/>
      <c r="I153" s="164"/>
      <c r="J153" s="53"/>
      <c r="K153" s="53"/>
      <c r="L153" s="35"/>
      <c r="M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</sheetData>
  <sheetProtection algorithmName="SHA-512" hashValue="gwqS6R+en2N3nfd6b/rRV6sNBBv3g6PmdTQeV/Fwam76Vp6fyxp/8/IhKNBghS4rWGFcGAzdRIiEuSrgW0+5Bw==" saltValue="uRY3hRysdDHKLepHs3T7m+avTtNwuctIKX/gavfzFKJdKIW9S+jC4ie84TH07Ma+4fGo7jeL9Sia7SJjvgV8mQ==" spinCount="100000" sheet="1" objects="1" scenarios="1" formatColumns="0" formatRows="0" autoFilter="0"/>
  <autoFilter ref="C119:K15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97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318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ROUND((SUM(BE120:BE152)),  2)</f>
        <v>0</v>
      </c>
      <c r="G33" s="32"/>
      <c r="H33" s="32"/>
      <c r="I33" s="143">
        <v>0.21</v>
      </c>
      <c r="J33" s="142">
        <f>ROUND(((SUM(BE120:BE152))*I33),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ROUND((SUM(BF120:BF152)),  2)</f>
        <v>0</v>
      </c>
      <c r="G34" s="32"/>
      <c r="H34" s="32"/>
      <c r="I34" s="143">
        <v>0.15</v>
      </c>
      <c r="J34" s="142">
        <f>ROUND(((SUM(BF120:BF152))*I34),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ROUND((SUM(BG120:BG152)),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ROUND((SUM(BH120:BH152)),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ROUND((SUM(BI120:BI152)),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ČST3_b - SE1.100.150.55.A.4.51D.B - čerpadlo b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319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174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J149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J150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ČST3_b - SE1.100.150.55.A.4.51D.B - čerpadlo b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P121+P149</f>
        <v>0</v>
      </c>
      <c r="Q120" s="77"/>
      <c r="R120" s="194">
        <f>R121+R149</f>
        <v>0</v>
      </c>
      <c r="S120" s="77"/>
      <c r="T120" s="195">
        <f>T121+T149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BK121+BK149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320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193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SUM(P123:P148)</f>
        <v>0</v>
      </c>
      <c r="Q122" s="205"/>
      <c r="R122" s="206">
        <f>SUM(R123:R148)</f>
        <v>0</v>
      </c>
      <c r="S122" s="205"/>
      <c r="T122" s="207">
        <f>SUM(T123:T148)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SUM(BK123:BK148)</f>
        <v>0</v>
      </c>
    </row>
    <row r="123" spans="1:65" s="2" customFormat="1" ht="16.5" customHeight="1">
      <c r="A123" s="32"/>
      <c r="B123" s="33"/>
      <c r="C123" s="213" t="s">
        <v>269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321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8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322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323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324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325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276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326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21.75" customHeight="1">
      <c r="A136" s="32"/>
      <c r="B136" s="33"/>
      <c r="C136" s="213" t="s">
        <v>207</v>
      </c>
      <c r="D136" s="213" t="s">
        <v>195</v>
      </c>
      <c r="E136" s="214" t="s">
        <v>228</v>
      </c>
      <c r="F136" s="215" t="s">
        <v>229</v>
      </c>
      <c r="G136" s="216" t="s">
        <v>198</v>
      </c>
      <c r="H136" s="217">
        <v>6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200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200</v>
      </c>
      <c r="BM136" s="224" t="s">
        <v>327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231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16.5" customHeight="1">
      <c r="A138" s="32"/>
      <c r="B138" s="33"/>
      <c r="C138" s="213" t="s">
        <v>232</v>
      </c>
      <c r="D138" s="213" t="s">
        <v>195</v>
      </c>
      <c r="E138" s="214" t="s">
        <v>233</v>
      </c>
      <c r="F138" s="215" t="s">
        <v>234</v>
      </c>
      <c r="G138" s="216" t="s">
        <v>198</v>
      </c>
      <c r="H138" s="217">
        <v>8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328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236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241</v>
      </c>
      <c r="D140" s="213" t="s">
        <v>195</v>
      </c>
      <c r="E140" s="214" t="s">
        <v>237</v>
      </c>
      <c r="F140" s="215" t="s">
        <v>238</v>
      </c>
      <c r="G140" s="216" t="s">
        <v>198</v>
      </c>
      <c r="H140" s="217">
        <v>4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329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240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246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330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227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331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283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332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12" customFormat="1" ht="25.9" customHeight="1">
      <c r="B149" s="197"/>
      <c r="C149" s="198"/>
      <c r="D149" s="199" t="s">
        <v>74</v>
      </c>
      <c r="E149" s="200" t="s">
        <v>257</v>
      </c>
      <c r="F149" s="200" t="s">
        <v>258</v>
      </c>
      <c r="G149" s="198"/>
      <c r="H149" s="198"/>
      <c r="I149" s="201"/>
      <c r="J149" s="202">
        <f>BK149</f>
        <v>0</v>
      </c>
      <c r="K149" s="198"/>
      <c r="L149" s="203"/>
      <c r="M149" s="204"/>
      <c r="N149" s="205"/>
      <c r="O149" s="205"/>
      <c r="P149" s="206">
        <f>P150</f>
        <v>0</v>
      </c>
      <c r="Q149" s="205"/>
      <c r="R149" s="206">
        <f>R150</f>
        <v>0</v>
      </c>
      <c r="S149" s="205"/>
      <c r="T149" s="207">
        <f>T150</f>
        <v>0</v>
      </c>
      <c r="AR149" s="208" t="s">
        <v>194</v>
      </c>
      <c r="AT149" s="209" t="s">
        <v>74</v>
      </c>
      <c r="AU149" s="209" t="s">
        <v>75</v>
      </c>
      <c r="AY149" s="208" t="s">
        <v>192</v>
      </c>
      <c r="BK149" s="210">
        <f>BK150</f>
        <v>0</v>
      </c>
    </row>
    <row r="150" spans="1:65" s="12" customFormat="1" ht="22.9" customHeight="1">
      <c r="B150" s="197"/>
      <c r="C150" s="198"/>
      <c r="D150" s="199" t="s">
        <v>74</v>
      </c>
      <c r="E150" s="211" t="s">
        <v>259</v>
      </c>
      <c r="F150" s="211" t="s">
        <v>260</v>
      </c>
      <c r="G150" s="198"/>
      <c r="H150" s="198"/>
      <c r="I150" s="201"/>
      <c r="J150" s="212">
        <f>BK150</f>
        <v>0</v>
      </c>
      <c r="K150" s="198"/>
      <c r="L150" s="203"/>
      <c r="M150" s="204"/>
      <c r="N150" s="205"/>
      <c r="O150" s="205"/>
      <c r="P150" s="206">
        <f>SUM(P151:P152)</f>
        <v>0</v>
      </c>
      <c r="Q150" s="205"/>
      <c r="R150" s="206">
        <f>SUM(R151:R152)</f>
        <v>0</v>
      </c>
      <c r="S150" s="205"/>
      <c r="T150" s="207">
        <f>SUM(T151:T152)</f>
        <v>0</v>
      </c>
      <c r="AR150" s="208" t="s">
        <v>194</v>
      </c>
      <c r="AT150" s="209" t="s">
        <v>74</v>
      </c>
      <c r="AU150" s="209" t="s">
        <v>83</v>
      </c>
      <c r="AY150" s="208" t="s">
        <v>192</v>
      </c>
      <c r="BK150" s="210">
        <f>SUM(BK151:BK152)</f>
        <v>0</v>
      </c>
    </row>
    <row r="151" spans="1:65" s="2" customFormat="1" ht="16.5" customHeight="1">
      <c r="A151" s="32"/>
      <c r="B151" s="33"/>
      <c r="C151" s="213" t="s">
        <v>261</v>
      </c>
      <c r="D151" s="213" t="s">
        <v>195</v>
      </c>
      <c r="E151" s="214" t="s">
        <v>262</v>
      </c>
      <c r="F151" s="215" t="s">
        <v>263</v>
      </c>
      <c r="G151" s="216" t="s">
        <v>264</v>
      </c>
      <c r="H151" s="217">
        <v>1</v>
      </c>
      <c r="I151" s="218"/>
      <c r="J151" s="219">
        <f>ROUND(I151*H151,2)</f>
        <v>0</v>
      </c>
      <c r="K151" s="215" t="s">
        <v>199</v>
      </c>
      <c r="L151" s="35"/>
      <c r="M151" s="220" t="s">
        <v>1</v>
      </c>
      <c r="N151" s="221" t="s">
        <v>40</v>
      </c>
      <c r="O151" s="69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24" t="s">
        <v>223</v>
      </c>
      <c r="AT151" s="224" t="s">
        <v>195</v>
      </c>
      <c r="AU151" s="224" t="s">
        <v>85</v>
      </c>
      <c r="AY151" s="14" t="s">
        <v>192</v>
      </c>
      <c r="BE151" s="116">
        <f>IF(N151="základní",J151,0)</f>
        <v>0</v>
      </c>
      <c r="BF151" s="116">
        <f>IF(N151="snížená",J151,0)</f>
        <v>0</v>
      </c>
      <c r="BG151" s="116">
        <f>IF(N151="zákl. přenesená",J151,0)</f>
        <v>0</v>
      </c>
      <c r="BH151" s="116">
        <f>IF(N151="sníž. přenesená",J151,0)</f>
        <v>0</v>
      </c>
      <c r="BI151" s="116">
        <f>IF(N151="nulová",J151,0)</f>
        <v>0</v>
      </c>
      <c r="BJ151" s="14" t="s">
        <v>83</v>
      </c>
      <c r="BK151" s="116">
        <f>ROUND(I151*H151,2)</f>
        <v>0</v>
      </c>
      <c r="BL151" s="14" t="s">
        <v>223</v>
      </c>
      <c r="BM151" s="224" t="s">
        <v>333</v>
      </c>
    </row>
    <row r="152" spans="1:65" s="2" customFormat="1" ht="11.25">
      <c r="A152" s="32"/>
      <c r="B152" s="33"/>
      <c r="C152" s="34"/>
      <c r="D152" s="225" t="s">
        <v>202</v>
      </c>
      <c r="E152" s="34"/>
      <c r="F152" s="226" t="s">
        <v>263</v>
      </c>
      <c r="G152" s="34"/>
      <c r="H152" s="34"/>
      <c r="I152" s="128"/>
      <c r="J152" s="34"/>
      <c r="K152" s="34"/>
      <c r="L152" s="35"/>
      <c r="M152" s="230"/>
      <c r="N152" s="231"/>
      <c r="O152" s="232"/>
      <c r="P152" s="232"/>
      <c r="Q152" s="232"/>
      <c r="R152" s="232"/>
      <c r="S152" s="232"/>
      <c r="T152" s="233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4" t="s">
        <v>202</v>
      </c>
      <c r="AU152" s="14" t="s">
        <v>85</v>
      </c>
    </row>
    <row r="153" spans="1:65" s="2" customFormat="1" ht="6.95" customHeight="1">
      <c r="A153" s="32"/>
      <c r="B153" s="52"/>
      <c r="C153" s="53"/>
      <c r="D153" s="53"/>
      <c r="E153" s="53"/>
      <c r="F153" s="53"/>
      <c r="G153" s="53"/>
      <c r="H153" s="53"/>
      <c r="I153" s="164"/>
      <c r="J153" s="53"/>
      <c r="K153" s="53"/>
      <c r="L153" s="35"/>
      <c r="M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</sheetData>
  <sheetProtection algorithmName="SHA-512" hashValue="DdlCAN4FbLuoSjBW4wS01jXDEjBVLm0WR3wwKnl3XioNtcyAgt0jD8Hqy/i1egf0agilkKA8I4BHQ4rKTD8aew==" saltValue="gViT50JTFwcL3LKG5sp/uwcilHU4H71q7M7ASSIPtZ7jH0NzLI7R3Uz76p4+d9UHcsD6FmqPIssDqA36zxuq9Q==" spinCount="100000" sheet="1" objects="1" scenarios="1" formatColumns="0" formatRows="0" autoFilter="0"/>
  <autoFilter ref="C119:K15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99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334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ROUND((SUM(BE120:BE152)),  2)</f>
        <v>0</v>
      </c>
      <c r="G33" s="32"/>
      <c r="H33" s="32"/>
      <c r="I33" s="143">
        <v>0.21</v>
      </c>
      <c r="J33" s="142">
        <f>ROUND(((SUM(BE120:BE152))*I33),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ROUND((SUM(BF120:BF152)),  2)</f>
        <v>0</v>
      </c>
      <c r="G34" s="32"/>
      <c r="H34" s="32"/>
      <c r="I34" s="143">
        <v>0.15</v>
      </c>
      <c r="J34" s="142">
        <f>ROUND(((SUM(BF120:BF152))*I34),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ROUND((SUM(BG120:BG152)),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ROUND((SUM(BH120:BH152)),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ROUND((SUM(BI120:BI152)),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ČST3_b1 - SE1.100.150.55.A.4.51D.B - čerpadlo b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335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174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J149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J150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ČST3_b1 - SE1.100.150.55.A.4.51D.B - čerpadlo b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P121+P149</f>
        <v>0</v>
      </c>
      <c r="Q120" s="77"/>
      <c r="R120" s="194">
        <f>R121+R149</f>
        <v>0</v>
      </c>
      <c r="S120" s="77"/>
      <c r="T120" s="195">
        <f>T121+T149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BK121+BK149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336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193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SUM(P123:P148)</f>
        <v>0</v>
      </c>
      <c r="Q122" s="205"/>
      <c r="R122" s="206">
        <f>SUM(R123:R148)</f>
        <v>0</v>
      </c>
      <c r="S122" s="205"/>
      <c r="T122" s="207">
        <f>SUM(T123:T148)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SUM(BK123:BK148)</f>
        <v>0</v>
      </c>
    </row>
    <row r="123" spans="1:65" s="2" customFormat="1" ht="16.5" customHeight="1">
      <c r="A123" s="32"/>
      <c r="B123" s="33"/>
      <c r="C123" s="213" t="s">
        <v>269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337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8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338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339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340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341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276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342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21.75" customHeight="1">
      <c r="A136" s="32"/>
      <c r="B136" s="33"/>
      <c r="C136" s="213" t="s">
        <v>207</v>
      </c>
      <c r="D136" s="213" t="s">
        <v>195</v>
      </c>
      <c r="E136" s="214" t="s">
        <v>228</v>
      </c>
      <c r="F136" s="215" t="s">
        <v>229</v>
      </c>
      <c r="G136" s="216" t="s">
        <v>198</v>
      </c>
      <c r="H136" s="217">
        <v>6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200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200</v>
      </c>
      <c r="BM136" s="224" t="s">
        <v>343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231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16.5" customHeight="1">
      <c r="A138" s="32"/>
      <c r="B138" s="33"/>
      <c r="C138" s="213" t="s">
        <v>232</v>
      </c>
      <c r="D138" s="213" t="s">
        <v>195</v>
      </c>
      <c r="E138" s="214" t="s">
        <v>233</v>
      </c>
      <c r="F138" s="215" t="s">
        <v>234</v>
      </c>
      <c r="G138" s="216" t="s">
        <v>198</v>
      </c>
      <c r="H138" s="217">
        <v>8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344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236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241</v>
      </c>
      <c r="D140" s="213" t="s">
        <v>195</v>
      </c>
      <c r="E140" s="214" t="s">
        <v>237</v>
      </c>
      <c r="F140" s="215" t="s">
        <v>238</v>
      </c>
      <c r="G140" s="216" t="s">
        <v>198</v>
      </c>
      <c r="H140" s="217">
        <v>4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345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240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246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346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227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347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283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348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12" customFormat="1" ht="25.9" customHeight="1">
      <c r="B149" s="197"/>
      <c r="C149" s="198"/>
      <c r="D149" s="199" t="s">
        <v>74</v>
      </c>
      <c r="E149" s="200" t="s">
        <v>257</v>
      </c>
      <c r="F149" s="200" t="s">
        <v>258</v>
      </c>
      <c r="G149" s="198"/>
      <c r="H149" s="198"/>
      <c r="I149" s="201"/>
      <c r="J149" s="202">
        <f>BK149</f>
        <v>0</v>
      </c>
      <c r="K149" s="198"/>
      <c r="L149" s="203"/>
      <c r="M149" s="204"/>
      <c r="N149" s="205"/>
      <c r="O149" s="205"/>
      <c r="P149" s="206">
        <f>P150</f>
        <v>0</v>
      </c>
      <c r="Q149" s="205"/>
      <c r="R149" s="206">
        <f>R150</f>
        <v>0</v>
      </c>
      <c r="S149" s="205"/>
      <c r="T149" s="207">
        <f>T150</f>
        <v>0</v>
      </c>
      <c r="AR149" s="208" t="s">
        <v>194</v>
      </c>
      <c r="AT149" s="209" t="s">
        <v>74</v>
      </c>
      <c r="AU149" s="209" t="s">
        <v>75</v>
      </c>
      <c r="AY149" s="208" t="s">
        <v>192</v>
      </c>
      <c r="BK149" s="210">
        <f>BK150</f>
        <v>0</v>
      </c>
    </row>
    <row r="150" spans="1:65" s="12" customFormat="1" ht="22.9" customHeight="1">
      <c r="B150" s="197"/>
      <c r="C150" s="198"/>
      <c r="D150" s="199" t="s">
        <v>74</v>
      </c>
      <c r="E150" s="211" t="s">
        <v>259</v>
      </c>
      <c r="F150" s="211" t="s">
        <v>260</v>
      </c>
      <c r="G150" s="198"/>
      <c r="H150" s="198"/>
      <c r="I150" s="201"/>
      <c r="J150" s="212">
        <f>BK150</f>
        <v>0</v>
      </c>
      <c r="K150" s="198"/>
      <c r="L150" s="203"/>
      <c r="M150" s="204"/>
      <c r="N150" s="205"/>
      <c r="O150" s="205"/>
      <c r="P150" s="206">
        <f>SUM(P151:P152)</f>
        <v>0</v>
      </c>
      <c r="Q150" s="205"/>
      <c r="R150" s="206">
        <f>SUM(R151:R152)</f>
        <v>0</v>
      </c>
      <c r="S150" s="205"/>
      <c r="T150" s="207">
        <f>SUM(T151:T152)</f>
        <v>0</v>
      </c>
      <c r="AR150" s="208" t="s">
        <v>194</v>
      </c>
      <c r="AT150" s="209" t="s">
        <v>74</v>
      </c>
      <c r="AU150" s="209" t="s">
        <v>83</v>
      </c>
      <c r="AY150" s="208" t="s">
        <v>192</v>
      </c>
      <c r="BK150" s="210">
        <f>SUM(BK151:BK152)</f>
        <v>0</v>
      </c>
    </row>
    <row r="151" spans="1:65" s="2" customFormat="1" ht="16.5" customHeight="1">
      <c r="A151" s="32"/>
      <c r="B151" s="33"/>
      <c r="C151" s="213" t="s">
        <v>261</v>
      </c>
      <c r="D151" s="213" t="s">
        <v>195</v>
      </c>
      <c r="E151" s="214" t="s">
        <v>262</v>
      </c>
      <c r="F151" s="215" t="s">
        <v>263</v>
      </c>
      <c r="G151" s="216" t="s">
        <v>264</v>
      </c>
      <c r="H151" s="217">
        <v>1</v>
      </c>
      <c r="I151" s="218"/>
      <c r="J151" s="219">
        <f>ROUND(I151*H151,2)</f>
        <v>0</v>
      </c>
      <c r="K151" s="215" t="s">
        <v>199</v>
      </c>
      <c r="L151" s="35"/>
      <c r="M151" s="220" t="s">
        <v>1</v>
      </c>
      <c r="N151" s="221" t="s">
        <v>40</v>
      </c>
      <c r="O151" s="69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24" t="s">
        <v>223</v>
      </c>
      <c r="AT151" s="224" t="s">
        <v>195</v>
      </c>
      <c r="AU151" s="224" t="s">
        <v>85</v>
      </c>
      <c r="AY151" s="14" t="s">
        <v>192</v>
      </c>
      <c r="BE151" s="116">
        <f>IF(N151="základní",J151,0)</f>
        <v>0</v>
      </c>
      <c r="BF151" s="116">
        <f>IF(N151="snížená",J151,0)</f>
        <v>0</v>
      </c>
      <c r="BG151" s="116">
        <f>IF(N151="zákl. přenesená",J151,0)</f>
        <v>0</v>
      </c>
      <c r="BH151" s="116">
        <f>IF(N151="sníž. přenesená",J151,0)</f>
        <v>0</v>
      </c>
      <c r="BI151" s="116">
        <f>IF(N151="nulová",J151,0)</f>
        <v>0</v>
      </c>
      <c r="BJ151" s="14" t="s">
        <v>83</v>
      </c>
      <c r="BK151" s="116">
        <f>ROUND(I151*H151,2)</f>
        <v>0</v>
      </c>
      <c r="BL151" s="14" t="s">
        <v>223</v>
      </c>
      <c r="BM151" s="224" t="s">
        <v>349</v>
      </c>
    </row>
    <row r="152" spans="1:65" s="2" customFormat="1" ht="11.25">
      <c r="A152" s="32"/>
      <c r="B152" s="33"/>
      <c r="C152" s="34"/>
      <c r="D152" s="225" t="s">
        <v>202</v>
      </c>
      <c r="E152" s="34"/>
      <c r="F152" s="226" t="s">
        <v>263</v>
      </c>
      <c r="G152" s="34"/>
      <c r="H152" s="34"/>
      <c r="I152" s="128"/>
      <c r="J152" s="34"/>
      <c r="K152" s="34"/>
      <c r="L152" s="35"/>
      <c r="M152" s="230"/>
      <c r="N152" s="231"/>
      <c r="O152" s="232"/>
      <c r="P152" s="232"/>
      <c r="Q152" s="232"/>
      <c r="R152" s="232"/>
      <c r="S152" s="232"/>
      <c r="T152" s="233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4" t="s">
        <v>202</v>
      </c>
      <c r="AU152" s="14" t="s">
        <v>85</v>
      </c>
    </row>
    <row r="153" spans="1:65" s="2" customFormat="1" ht="6.95" customHeight="1">
      <c r="A153" s="32"/>
      <c r="B153" s="52"/>
      <c r="C153" s="53"/>
      <c r="D153" s="53"/>
      <c r="E153" s="53"/>
      <c r="F153" s="53"/>
      <c r="G153" s="53"/>
      <c r="H153" s="53"/>
      <c r="I153" s="164"/>
      <c r="J153" s="53"/>
      <c r="K153" s="53"/>
      <c r="L153" s="35"/>
      <c r="M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</sheetData>
  <sheetProtection algorithmName="SHA-512" hashValue="LombBvA3zO7JG7SovhwvecE3aL36nOQWl0+sWvRnGSe8Iw37dlnQ5YSfpzbddynkQjkqJbDFb1EoQyB5eGQOig==" saltValue="LSOZIVbIDwm5yoTH6H1E3QsCpClsTewm05EU5kWD9f0oc2daqXeOLEdvRRyNWyI2PJIcrrLYRWC6RXf2R9fZCg==" spinCount="100000" sheet="1" objects="1" scenarios="1" formatColumns="0" formatRows="0" autoFilter="0"/>
  <autoFilter ref="C119:K15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102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350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ROUND((SUM(BE120:BE152)),  2)</f>
        <v>0</v>
      </c>
      <c r="G33" s="32"/>
      <c r="H33" s="32"/>
      <c r="I33" s="143">
        <v>0.21</v>
      </c>
      <c r="J33" s="142">
        <f>ROUND(((SUM(BE120:BE152))*I33),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ROUND((SUM(BF120:BF152)),  2)</f>
        <v>0</v>
      </c>
      <c r="G34" s="32"/>
      <c r="H34" s="32"/>
      <c r="I34" s="143">
        <v>0.15</v>
      </c>
      <c r="J34" s="142">
        <f>ROUND(((SUM(BF120:BF152))*I34),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ROUND((SUM(BG120:BG152)),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ROUND((SUM(BH120:BH152)),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ROUND((SUM(BI120:BI152)),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ČST3_a - SL1.110.200.100.4.52M.S.N.51D - čerpadlo a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351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174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J149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J150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ČST3_a - SL1.110.200.100.4.52M.S.N.51D - čerpadlo a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P121+P149</f>
        <v>0</v>
      </c>
      <c r="Q120" s="77"/>
      <c r="R120" s="194">
        <f>R121+R149</f>
        <v>0</v>
      </c>
      <c r="S120" s="77"/>
      <c r="T120" s="195">
        <f>T121+T149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BK121+BK149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352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193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SUM(P123:P148)</f>
        <v>0</v>
      </c>
      <c r="Q122" s="205"/>
      <c r="R122" s="206">
        <f>SUM(R123:R148)</f>
        <v>0</v>
      </c>
      <c r="S122" s="205"/>
      <c r="T122" s="207">
        <f>SUM(T123:T148)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SUM(BK123:BK148)</f>
        <v>0</v>
      </c>
    </row>
    <row r="123" spans="1:65" s="2" customFormat="1" ht="16.5" customHeight="1">
      <c r="A123" s="32"/>
      <c r="B123" s="33"/>
      <c r="C123" s="213" t="s">
        <v>269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353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8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354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355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356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357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276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358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21.75" customHeight="1">
      <c r="A136" s="32"/>
      <c r="B136" s="33"/>
      <c r="C136" s="213" t="s">
        <v>207</v>
      </c>
      <c r="D136" s="213" t="s">
        <v>195</v>
      </c>
      <c r="E136" s="214" t="s">
        <v>228</v>
      </c>
      <c r="F136" s="215" t="s">
        <v>229</v>
      </c>
      <c r="G136" s="216" t="s">
        <v>198</v>
      </c>
      <c r="H136" s="217">
        <v>6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200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200</v>
      </c>
      <c r="BM136" s="224" t="s">
        <v>359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231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16.5" customHeight="1">
      <c r="A138" s="32"/>
      <c r="B138" s="33"/>
      <c r="C138" s="213" t="s">
        <v>232</v>
      </c>
      <c r="D138" s="213" t="s">
        <v>195</v>
      </c>
      <c r="E138" s="214" t="s">
        <v>233</v>
      </c>
      <c r="F138" s="215" t="s">
        <v>234</v>
      </c>
      <c r="G138" s="216" t="s">
        <v>198</v>
      </c>
      <c r="H138" s="217">
        <v>8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360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236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241</v>
      </c>
      <c r="D140" s="213" t="s">
        <v>195</v>
      </c>
      <c r="E140" s="214" t="s">
        <v>237</v>
      </c>
      <c r="F140" s="215" t="s">
        <v>238</v>
      </c>
      <c r="G140" s="216" t="s">
        <v>198</v>
      </c>
      <c r="H140" s="217">
        <v>4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361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240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246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362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227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363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283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364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12" customFormat="1" ht="25.9" customHeight="1">
      <c r="B149" s="197"/>
      <c r="C149" s="198"/>
      <c r="D149" s="199" t="s">
        <v>74</v>
      </c>
      <c r="E149" s="200" t="s">
        <v>257</v>
      </c>
      <c r="F149" s="200" t="s">
        <v>258</v>
      </c>
      <c r="G149" s="198"/>
      <c r="H149" s="198"/>
      <c r="I149" s="201"/>
      <c r="J149" s="202">
        <f>BK149</f>
        <v>0</v>
      </c>
      <c r="K149" s="198"/>
      <c r="L149" s="203"/>
      <c r="M149" s="204"/>
      <c r="N149" s="205"/>
      <c r="O149" s="205"/>
      <c r="P149" s="206">
        <f>P150</f>
        <v>0</v>
      </c>
      <c r="Q149" s="205"/>
      <c r="R149" s="206">
        <f>R150</f>
        <v>0</v>
      </c>
      <c r="S149" s="205"/>
      <c r="T149" s="207">
        <f>T150</f>
        <v>0</v>
      </c>
      <c r="AR149" s="208" t="s">
        <v>194</v>
      </c>
      <c r="AT149" s="209" t="s">
        <v>74</v>
      </c>
      <c r="AU149" s="209" t="s">
        <v>75</v>
      </c>
      <c r="AY149" s="208" t="s">
        <v>192</v>
      </c>
      <c r="BK149" s="210">
        <f>BK150</f>
        <v>0</v>
      </c>
    </row>
    <row r="150" spans="1:65" s="12" customFormat="1" ht="22.9" customHeight="1">
      <c r="B150" s="197"/>
      <c r="C150" s="198"/>
      <c r="D150" s="199" t="s">
        <v>74</v>
      </c>
      <c r="E150" s="211" t="s">
        <v>259</v>
      </c>
      <c r="F150" s="211" t="s">
        <v>260</v>
      </c>
      <c r="G150" s="198"/>
      <c r="H150" s="198"/>
      <c r="I150" s="201"/>
      <c r="J150" s="212">
        <f>BK150</f>
        <v>0</v>
      </c>
      <c r="K150" s="198"/>
      <c r="L150" s="203"/>
      <c r="M150" s="204"/>
      <c r="N150" s="205"/>
      <c r="O150" s="205"/>
      <c r="P150" s="206">
        <f>SUM(P151:P152)</f>
        <v>0</v>
      </c>
      <c r="Q150" s="205"/>
      <c r="R150" s="206">
        <f>SUM(R151:R152)</f>
        <v>0</v>
      </c>
      <c r="S150" s="205"/>
      <c r="T150" s="207">
        <f>SUM(T151:T152)</f>
        <v>0</v>
      </c>
      <c r="AR150" s="208" t="s">
        <v>194</v>
      </c>
      <c r="AT150" s="209" t="s">
        <v>74</v>
      </c>
      <c r="AU150" s="209" t="s">
        <v>83</v>
      </c>
      <c r="AY150" s="208" t="s">
        <v>192</v>
      </c>
      <c r="BK150" s="210">
        <f>SUM(BK151:BK152)</f>
        <v>0</v>
      </c>
    </row>
    <row r="151" spans="1:65" s="2" customFormat="1" ht="16.5" customHeight="1">
      <c r="A151" s="32"/>
      <c r="B151" s="33"/>
      <c r="C151" s="213" t="s">
        <v>261</v>
      </c>
      <c r="D151" s="213" t="s">
        <v>195</v>
      </c>
      <c r="E151" s="214" t="s">
        <v>262</v>
      </c>
      <c r="F151" s="215" t="s">
        <v>263</v>
      </c>
      <c r="G151" s="216" t="s">
        <v>264</v>
      </c>
      <c r="H151" s="217">
        <v>1</v>
      </c>
      <c r="I151" s="218"/>
      <c r="J151" s="219">
        <f>ROUND(I151*H151,2)</f>
        <v>0</v>
      </c>
      <c r="K151" s="215" t="s">
        <v>199</v>
      </c>
      <c r="L151" s="35"/>
      <c r="M151" s="220" t="s">
        <v>1</v>
      </c>
      <c r="N151" s="221" t="s">
        <v>40</v>
      </c>
      <c r="O151" s="69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24" t="s">
        <v>223</v>
      </c>
      <c r="AT151" s="224" t="s">
        <v>195</v>
      </c>
      <c r="AU151" s="224" t="s">
        <v>85</v>
      </c>
      <c r="AY151" s="14" t="s">
        <v>192</v>
      </c>
      <c r="BE151" s="116">
        <f>IF(N151="základní",J151,0)</f>
        <v>0</v>
      </c>
      <c r="BF151" s="116">
        <f>IF(N151="snížená",J151,0)</f>
        <v>0</v>
      </c>
      <c r="BG151" s="116">
        <f>IF(N151="zákl. přenesená",J151,0)</f>
        <v>0</v>
      </c>
      <c r="BH151" s="116">
        <f>IF(N151="sníž. přenesená",J151,0)</f>
        <v>0</v>
      </c>
      <c r="BI151" s="116">
        <f>IF(N151="nulová",J151,0)</f>
        <v>0</v>
      </c>
      <c r="BJ151" s="14" t="s">
        <v>83</v>
      </c>
      <c r="BK151" s="116">
        <f>ROUND(I151*H151,2)</f>
        <v>0</v>
      </c>
      <c r="BL151" s="14" t="s">
        <v>223</v>
      </c>
      <c r="BM151" s="224" t="s">
        <v>365</v>
      </c>
    </row>
    <row r="152" spans="1:65" s="2" customFormat="1" ht="11.25">
      <c r="A152" s="32"/>
      <c r="B152" s="33"/>
      <c r="C152" s="34"/>
      <c r="D152" s="225" t="s">
        <v>202</v>
      </c>
      <c r="E152" s="34"/>
      <c r="F152" s="226" t="s">
        <v>263</v>
      </c>
      <c r="G152" s="34"/>
      <c r="H152" s="34"/>
      <c r="I152" s="128"/>
      <c r="J152" s="34"/>
      <c r="K152" s="34"/>
      <c r="L152" s="35"/>
      <c r="M152" s="230"/>
      <c r="N152" s="231"/>
      <c r="O152" s="232"/>
      <c r="P152" s="232"/>
      <c r="Q152" s="232"/>
      <c r="R152" s="232"/>
      <c r="S152" s="232"/>
      <c r="T152" s="233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4" t="s">
        <v>202</v>
      </c>
      <c r="AU152" s="14" t="s">
        <v>85</v>
      </c>
    </row>
    <row r="153" spans="1:65" s="2" customFormat="1" ht="6.95" customHeight="1">
      <c r="A153" s="32"/>
      <c r="B153" s="52"/>
      <c r="C153" s="53"/>
      <c r="D153" s="53"/>
      <c r="E153" s="53"/>
      <c r="F153" s="53"/>
      <c r="G153" s="53"/>
      <c r="H153" s="53"/>
      <c r="I153" s="164"/>
      <c r="J153" s="53"/>
      <c r="K153" s="53"/>
      <c r="L153" s="35"/>
      <c r="M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</sheetData>
  <sheetProtection algorithmName="SHA-512" hashValue="LDlVhYv1EiDWRRVNM7hfcuSbJV1SHqSY8rjcYz0V9mTiWYt1RArA2DDQNIV5DLzCgeH//bGCGKwZlx29Kt7uSA==" saltValue="YXLsmVW9d/rd7S2jbG4mroFm0TmicDvNsj5622BDYKFMMPwPNNJyjJ0xLMTAdtPCsEncEuzXBdeFRz+94M+eKw==" spinCount="100000" sheet="1" objects="1" scenarios="1" formatColumns="0" formatRows="0" autoFilter="0"/>
  <autoFilter ref="C119:K15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1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105</v>
      </c>
    </row>
    <row r="3" spans="1:46" s="1" customFormat="1" ht="6.95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85</v>
      </c>
    </row>
    <row r="4" spans="1:46" s="1" customFormat="1" ht="24.95" customHeight="1">
      <c r="B4" s="17"/>
      <c r="D4" s="125" t="s">
        <v>165</v>
      </c>
      <c r="I4" s="121"/>
      <c r="L4" s="17"/>
      <c r="M4" s="126" t="s">
        <v>10</v>
      </c>
      <c r="AT4" s="14" t="s">
        <v>4</v>
      </c>
    </row>
    <row r="5" spans="1:46" s="1" customFormat="1" ht="6.95" customHeight="1">
      <c r="B5" s="17"/>
      <c r="I5" s="121"/>
      <c r="L5" s="17"/>
    </row>
    <row r="6" spans="1:46" s="1" customFormat="1" ht="12" customHeight="1">
      <c r="B6" s="17"/>
      <c r="D6" s="127" t="s">
        <v>16</v>
      </c>
      <c r="I6" s="121"/>
      <c r="L6" s="17"/>
    </row>
    <row r="7" spans="1:46" s="1" customFormat="1" ht="16.5" customHeight="1">
      <c r="B7" s="17"/>
      <c r="E7" s="294" t="str">
        <f>'Rekapitulace stavby'!K6</f>
        <v>Údržba a servis čerpadel odpadních vod žst. OŘ Olomouc</v>
      </c>
      <c r="F7" s="295"/>
      <c r="G7" s="295"/>
      <c r="H7" s="295"/>
      <c r="I7" s="121"/>
      <c r="L7" s="17"/>
    </row>
    <row r="8" spans="1:46" s="2" customFormat="1" ht="12" customHeight="1">
      <c r="A8" s="32"/>
      <c r="B8" s="35"/>
      <c r="C8" s="32"/>
      <c r="D8" s="127" t="s">
        <v>166</v>
      </c>
      <c r="E8" s="32"/>
      <c r="F8" s="32"/>
      <c r="G8" s="32"/>
      <c r="H8" s="32"/>
      <c r="I8" s="128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96" t="s">
        <v>366</v>
      </c>
      <c r="F9" s="297"/>
      <c r="G9" s="297"/>
      <c r="H9" s="297"/>
      <c r="I9" s="128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128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7" t="s">
        <v>18</v>
      </c>
      <c r="E11" s="32"/>
      <c r="F11" s="108" t="s">
        <v>1</v>
      </c>
      <c r="G11" s="32"/>
      <c r="H11" s="32"/>
      <c r="I11" s="129" t="s">
        <v>19</v>
      </c>
      <c r="J11" s="108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7" t="s">
        <v>20</v>
      </c>
      <c r="E12" s="32"/>
      <c r="F12" s="108" t="s">
        <v>21</v>
      </c>
      <c r="G12" s="32"/>
      <c r="H12" s="32"/>
      <c r="I12" s="129" t="s">
        <v>22</v>
      </c>
      <c r="J12" s="130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128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7" t="s">
        <v>23</v>
      </c>
      <c r="E14" s="32"/>
      <c r="F14" s="32"/>
      <c r="G14" s="32"/>
      <c r="H14" s="32"/>
      <c r="I14" s="129" t="s">
        <v>24</v>
      </c>
      <c r="J14" s="108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08" t="s">
        <v>21</v>
      </c>
      <c r="F15" s="32"/>
      <c r="G15" s="32"/>
      <c r="H15" s="32"/>
      <c r="I15" s="129" t="s">
        <v>25</v>
      </c>
      <c r="J15" s="108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128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7" t="s">
        <v>26</v>
      </c>
      <c r="E17" s="32"/>
      <c r="F17" s="32"/>
      <c r="G17" s="32"/>
      <c r="H17" s="32"/>
      <c r="I17" s="129" t="s">
        <v>24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98" t="str">
        <f>'Rekapitulace stavby'!E14</f>
        <v>Vyplň údaj</v>
      </c>
      <c r="F18" s="299"/>
      <c r="G18" s="299"/>
      <c r="H18" s="299"/>
      <c r="I18" s="129" t="s">
        <v>25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128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7" t="s">
        <v>28</v>
      </c>
      <c r="E20" s="32"/>
      <c r="F20" s="32"/>
      <c r="G20" s="32"/>
      <c r="H20" s="32"/>
      <c r="I20" s="129" t="s">
        <v>24</v>
      </c>
      <c r="J20" s="108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08" t="s">
        <v>21</v>
      </c>
      <c r="F21" s="32"/>
      <c r="G21" s="32"/>
      <c r="H21" s="32"/>
      <c r="I21" s="129" t="s">
        <v>25</v>
      </c>
      <c r="J21" s="108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128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7" t="s">
        <v>30</v>
      </c>
      <c r="E23" s="32"/>
      <c r="F23" s="32"/>
      <c r="G23" s="32"/>
      <c r="H23" s="32"/>
      <c r="I23" s="129" t="s">
        <v>24</v>
      </c>
      <c r="J23" s="108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08" t="s">
        <v>21</v>
      </c>
      <c r="F24" s="32"/>
      <c r="G24" s="32"/>
      <c r="H24" s="32"/>
      <c r="I24" s="129" t="s">
        <v>25</v>
      </c>
      <c r="J24" s="108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128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7" t="s">
        <v>31</v>
      </c>
      <c r="E26" s="32"/>
      <c r="F26" s="32"/>
      <c r="G26" s="32"/>
      <c r="H26" s="32"/>
      <c r="I26" s="128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31"/>
      <c r="B27" s="132"/>
      <c r="C27" s="131"/>
      <c r="D27" s="131"/>
      <c r="E27" s="300" t="s">
        <v>1</v>
      </c>
      <c r="F27" s="300"/>
      <c r="G27" s="300"/>
      <c r="H27" s="300"/>
      <c r="I27" s="133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128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35"/>
      <c r="E29" s="135"/>
      <c r="F29" s="135"/>
      <c r="G29" s="135"/>
      <c r="H29" s="135"/>
      <c r="I29" s="136"/>
      <c r="J29" s="135"/>
      <c r="K29" s="13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5"/>
      <c r="C30" s="32"/>
      <c r="D30" s="137" t="s">
        <v>35</v>
      </c>
      <c r="E30" s="32"/>
      <c r="F30" s="32"/>
      <c r="G30" s="32"/>
      <c r="H30" s="32"/>
      <c r="I30" s="128"/>
      <c r="J30" s="13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5"/>
      <c r="E31" s="135"/>
      <c r="F31" s="135"/>
      <c r="G31" s="135"/>
      <c r="H31" s="135"/>
      <c r="I31" s="136"/>
      <c r="J31" s="135"/>
      <c r="K31" s="135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32"/>
      <c r="E32" s="32"/>
      <c r="F32" s="139" t="s">
        <v>37</v>
      </c>
      <c r="G32" s="32"/>
      <c r="H32" s="32"/>
      <c r="I32" s="140" t="s">
        <v>36</v>
      </c>
      <c r="J32" s="139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41" t="s">
        <v>39</v>
      </c>
      <c r="E33" s="127" t="s">
        <v>40</v>
      </c>
      <c r="F33" s="142">
        <f>ROUND((SUM(BE120:BE152)),  2)</f>
        <v>0</v>
      </c>
      <c r="G33" s="32"/>
      <c r="H33" s="32"/>
      <c r="I33" s="143">
        <v>0.21</v>
      </c>
      <c r="J33" s="142">
        <f>ROUND(((SUM(BE120:BE152))*I33),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127" t="s">
        <v>41</v>
      </c>
      <c r="F34" s="142">
        <f>ROUND((SUM(BF120:BF152)),  2)</f>
        <v>0</v>
      </c>
      <c r="G34" s="32"/>
      <c r="H34" s="32"/>
      <c r="I34" s="143">
        <v>0.15</v>
      </c>
      <c r="J34" s="142">
        <f>ROUND(((SUM(BF120:BF152))*I34),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5"/>
      <c r="C35" s="32"/>
      <c r="D35" s="32"/>
      <c r="E35" s="127" t="s">
        <v>42</v>
      </c>
      <c r="F35" s="142">
        <f>ROUND((SUM(BG120:BG152)),  2)</f>
        <v>0</v>
      </c>
      <c r="G35" s="32"/>
      <c r="H35" s="32"/>
      <c r="I35" s="143">
        <v>0.21</v>
      </c>
      <c r="J35" s="142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5"/>
      <c r="C36" s="32"/>
      <c r="D36" s="32"/>
      <c r="E36" s="127" t="s">
        <v>43</v>
      </c>
      <c r="F36" s="142">
        <f>ROUND((SUM(BH120:BH152)),  2)</f>
        <v>0</v>
      </c>
      <c r="G36" s="32"/>
      <c r="H36" s="32"/>
      <c r="I36" s="143">
        <v>0.15</v>
      </c>
      <c r="J36" s="142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7" t="s">
        <v>44</v>
      </c>
      <c r="F37" s="142">
        <f>ROUND((SUM(BI120:BI152)),  2)</f>
        <v>0</v>
      </c>
      <c r="G37" s="32"/>
      <c r="H37" s="32"/>
      <c r="I37" s="143">
        <v>0</v>
      </c>
      <c r="J37" s="14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5"/>
      <c r="C38" s="32"/>
      <c r="D38" s="32"/>
      <c r="E38" s="32"/>
      <c r="F38" s="32"/>
      <c r="G38" s="32"/>
      <c r="H38" s="32"/>
      <c r="I38" s="128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5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5"/>
      <c r="C40" s="32"/>
      <c r="D40" s="32"/>
      <c r="E40" s="32"/>
      <c r="F40" s="32"/>
      <c r="G40" s="32"/>
      <c r="H40" s="32"/>
      <c r="I40" s="128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7"/>
      <c r="I41" s="121"/>
      <c r="L41" s="17"/>
    </row>
    <row r="42" spans="1:31" s="1" customFormat="1" ht="14.45" customHeight="1">
      <c r="B42" s="17"/>
      <c r="I42" s="121"/>
      <c r="L42" s="17"/>
    </row>
    <row r="43" spans="1:31" s="1" customFormat="1" ht="14.45" customHeight="1">
      <c r="B43" s="17"/>
      <c r="I43" s="121"/>
      <c r="L43" s="17"/>
    </row>
    <row r="44" spans="1:31" s="1" customFormat="1" ht="14.45" customHeight="1">
      <c r="B44" s="17"/>
      <c r="I44" s="121"/>
      <c r="L44" s="17"/>
    </row>
    <row r="45" spans="1:31" s="1" customFormat="1" ht="14.45" customHeight="1">
      <c r="B45" s="17"/>
      <c r="I45" s="121"/>
      <c r="L45" s="17"/>
    </row>
    <row r="46" spans="1:31" s="1" customFormat="1" ht="14.45" customHeight="1">
      <c r="B46" s="17"/>
      <c r="I46" s="121"/>
      <c r="L46" s="17"/>
    </row>
    <row r="47" spans="1:31" s="1" customFormat="1" ht="14.45" customHeight="1">
      <c r="B47" s="17"/>
      <c r="I47" s="121"/>
      <c r="L47" s="17"/>
    </row>
    <row r="48" spans="1:31" s="1" customFormat="1" ht="14.45" customHeight="1">
      <c r="B48" s="17"/>
      <c r="I48" s="121"/>
      <c r="L48" s="17"/>
    </row>
    <row r="49" spans="1:31" s="1" customFormat="1" ht="14.45" customHeight="1">
      <c r="B49" s="17"/>
      <c r="I49" s="121"/>
      <c r="L49" s="17"/>
    </row>
    <row r="50" spans="1:31" s="2" customFormat="1" ht="14.45" customHeight="1">
      <c r="B50" s="49"/>
      <c r="D50" s="152" t="s">
        <v>48</v>
      </c>
      <c r="E50" s="153"/>
      <c r="F50" s="153"/>
      <c r="G50" s="152" t="s">
        <v>49</v>
      </c>
      <c r="H50" s="153"/>
      <c r="I50" s="154"/>
      <c r="J50" s="153"/>
      <c r="K50" s="15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55" t="s">
        <v>50</v>
      </c>
      <c r="E61" s="156"/>
      <c r="F61" s="157" t="s">
        <v>51</v>
      </c>
      <c r="G61" s="155" t="s">
        <v>50</v>
      </c>
      <c r="H61" s="156"/>
      <c r="I61" s="158"/>
      <c r="J61" s="159" t="s">
        <v>51</v>
      </c>
      <c r="K61" s="156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52" t="s">
        <v>52</v>
      </c>
      <c r="E65" s="160"/>
      <c r="F65" s="160"/>
      <c r="G65" s="152" t="s">
        <v>53</v>
      </c>
      <c r="H65" s="160"/>
      <c r="I65" s="161"/>
      <c r="J65" s="160"/>
      <c r="K65" s="16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55" t="s">
        <v>50</v>
      </c>
      <c r="E76" s="156"/>
      <c r="F76" s="157" t="s">
        <v>51</v>
      </c>
      <c r="G76" s="155" t="s">
        <v>50</v>
      </c>
      <c r="H76" s="156"/>
      <c r="I76" s="158"/>
      <c r="J76" s="159" t="s">
        <v>51</v>
      </c>
      <c r="K76" s="156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62"/>
      <c r="C77" s="163"/>
      <c r="D77" s="163"/>
      <c r="E77" s="163"/>
      <c r="F77" s="163"/>
      <c r="G77" s="163"/>
      <c r="H77" s="163"/>
      <c r="I77" s="164"/>
      <c r="J77" s="163"/>
      <c r="K77" s="16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165"/>
      <c r="C81" s="166"/>
      <c r="D81" s="166"/>
      <c r="E81" s="166"/>
      <c r="F81" s="166"/>
      <c r="G81" s="166"/>
      <c r="H81" s="166"/>
      <c r="I81" s="167"/>
      <c r="J81" s="166"/>
      <c r="K81" s="16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0" t="s">
        <v>168</v>
      </c>
      <c r="D82" s="34"/>
      <c r="E82" s="34"/>
      <c r="F82" s="34"/>
      <c r="G82" s="34"/>
      <c r="H82" s="34"/>
      <c r="I82" s="128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4"/>
      <c r="D83" s="34"/>
      <c r="E83" s="34"/>
      <c r="F83" s="34"/>
      <c r="G83" s="34"/>
      <c r="H83" s="34"/>
      <c r="I83" s="128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128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4"/>
      <c r="D85" s="34"/>
      <c r="E85" s="301" t="str">
        <f>E7</f>
        <v>Údržba a servis čerpadel odpadních vod žst. OŘ Olomouc</v>
      </c>
      <c r="F85" s="302"/>
      <c r="G85" s="302"/>
      <c r="H85" s="302"/>
      <c r="I85" s="128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6" t="s">
        <v>166</v>
      </c>
      <c r="D86" s="34"/>
      <c r="E86" s="34"/>
      <c r="F86" s="34"/>
      <c r="G86" s="34"/>
      <c r="H86" s="34"/>
      <c r="I86" s="128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4"/>
      <c r="D87" s="34"/>
      <c r="E87" s="273" t="str">
        <f>E9</f>
        <v>ČST3_a1 - SL1.110.200.100.4.52M.S.N.51D - čerpadlo a1</v>
      </c>
      <c r="F87" s="303"/>
      <c r="G87" s="303"/>
      <c r="H87" s="303"/>
      <c r="I87" s="128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4"/>
      <c r="D88" s="34"/>
      <c r="E88" s="34"/>
      <c r="F88" s="34"/>
      <c r="G88" s="34"/>
      <c r="H88" s="34"/>
      <c r="I88" s="128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6" t="s">
        <v>20</v>
      </c>
      <c r="D89" s="34"/>
      <c r="E89" s="34"/>
      <c r="F89" s="24" t="str">
        <f>F12</f>
        <v xml:space="preserve"> </v>
      </c>
      <c r="G89" s="34"/>
      <c r="H89" s="34"/>
      <c r="I89" s="129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4"/>
      <c r="D90" s="34"/>
      <c r="E90" s="34"/>
      <c r="F90" s="34"/>
      <c r="G90" s="34"/>
      <c r="H90" s="34"/>
      <c r="I90" s="128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6" t="s">
        <v>23</v>
      </c>
      <c r="D91" s="34"/>
      <c r="E91" s="34"/>
      <c r="F91" s="24" t="str">
        <f>E15</f>
        <v xml:space="preserve"> </v>
      </c>
      <c r="G91" s="34"/>
      <c r="H91" s="34"/>
      <c r="I91" s="129" t="s">
        <v>28</v>
      </c>
      <c r="J91" s="29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6" t="s">
        <v>26</v>
      </c>
      <c r="D92" s="34"/>
      <c r="E92" s="34"/>
      <c r="F92" s="24" t="str">
        <f>IF(E18="","",E18)</f>
        <v>Vyplň údaj</v>
      </c>
      <c r="G92" s="34"/>
      <c r="H92" s="34"/>
      <c r="I92" s="129" t="s">
        <v>30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4"/>
      <c r="D93" s="34"/>
      <c r="E93" s="34"/>
      <c r="F93" s="34"/>
      <c r="G93" s="34"/>
      <c r="H93" s="34"/>
      <c r="I93" s="128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68" t="s">
        <v>169</v>
      </c>
      <c r="D94" s="120"/>
      <c r="E94" s="120"/>
      <c r="F94" s="120"/>
      <c r="G94" s="120"/>
      <c r="H94" s="120"/>
      <c r="I94" s="169"/>
      <c r="J94" s="170" t="s">
        <v>170</v>
      </c>
      <c r="K94" s="120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4"/>
      <c r="D95" s="34"/>
      <c r="E95" s="34"/>
      <c r="F95" s="34"/>
      <c r="G95" s="34"/>
      <c r="H95" s="34"/>
      <c r="I95" s="128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71" t="s">
        <v>171</v>
      </c>
      <c r="D96" s="34"/>
      <c r="E96" s="34"/>
      <c r="F96" s="34"/>
      <c r="G96" s="34"/>
      <c r="H96" s="34"/>
      <c r="I96" s="128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172</v>
      </c>
    </row>
    <row r="97" spans="1:31" s="9" customFormat="1" ht="24.95" hidden="1" customHeight="1">
      <c r="B97" s="172"/>
      <c r="C97" s="173"/>
      <c r="D97" s="174" t="s">
        <v>367</v>
      </c>
      <c r="E97" s="175"/>
      <c r="F97" s="175"/>
      <c r="G97" s="175"/>
      <c r="H97" s="175"/>
      <c r="I97" s="176"/>
      <c r="J97" s="177">
        <f>J121</f>
        <v>0</v>
      </c>
      <c r="K97" s="173"/>
      <c r="L97" s="178"/>
    </row>
    <row r="98" spans="1:31" s="10" customFormat="1" ht="19.899999999999999" hidden="1" customHeight="1">
      <c r="B98" s="179"/>
      <c r="C98" s="102"/>
      <c r="D98" s="180" t="s">
        <v>174</v>
      </c>
      <c r="E98" s="181"/>
      <c r="F98" s="181"/>
      <c r="G98" s="181"/>
      <c r="H98" s="181"/>
      <c r="I98" s="182"/>
      <c r="J98" s="183">
        <f>J122</f>
        <v>0</v>
      </c>
      <c r="K98" s="102"/>
      <c r="L98" s="184"/>
    </row>
    <row r="99" spans="1:31" s="9" customFormat="1" ht="24.95" hidden="1" customHeight="1">
      <c r="B99" s="172"/>
      <c r="C99" s="173"/>
      <c r="D99" s="174" t="s">
        <v>175</v>
      </c>
      <c r="E99" s="175"/>
      <c r="F99" s="175"/>
      <c r="G99" s="175"/>
      <c r="H99" s="175"/>
      <c r="I99" s="176"/>
      <c r="J99" s="177">
        <f>J149</f>
        <v>0</v>
      </c>
      <c r="K99" s="173"/>
      <c r="L99" s="178"/>
    </row>
    <row r="100" spans="1:31" s="10" customFormat="1" ht="19.899999999999999" hidden="1" customHeight="1">
      <c r="B100" s="179"/>
      <c r="C100" s="102"/>
      <c r="D100" s="180" t="s">
        <v>176</v>
      </c>
      <c r="E100" s="181"/>
      <c r="F100" s="181"/>
      <c r="G100" s="181"/>
      <c r="H100" s="181"/>
      <c r="I100" s="182"/>
      <c r="J100" s="183">
        <f>J150</f>
        <v>0</v>
      </c>
      <c r="K100" s="102"/>
      <c r="L100" s="184"/>
    </row>
    <row r="101" spans="1:31" s="2" customFormat="1" ht="21.75" hidden="1" customHeight="1">
      <c r="A101" s="32"/>
      <c r="B101" s="33"/>
      <c r="C101" s="34"/>
      <c r="D101" s="34"/>
      <c r="E101" s="34"/>
      <c r="F101" s="34"/>
      <c r="G101" s="34"/>
      <c r="H101" s="34"/>
      <c r="I101" s="128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2"/>
      <c r="C102" s="53"/>
      <c r="D102" s="53"/>
      <c r="E102" s="53"/>
      <c r="F102" s="53"/>
      <c r="G102" s="53"/>
      <c r="H102" s="53"/>
      <c r="I102" s="164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4"/>
      <c r="C106" s="55"/>
      <c r="D106" s="55"/>
      <c r="E106" s="55"/>
      <c r="F106" s="55"/>
      <c r="G106" s="55"/>
      <c r="H106" s="55"/>
      <c r="I106" s="167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0" t="s">
        <v>177</v>
      </c>
      <c r="D107" s="34"/>
      <c r="E107" s="34"/>
      <c r="F107" s="34"/>
      <c r="G107" s="34"/>
      <c r="H107" s="34"/>
      <c r="I107" s="128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4"/>
      <c r="D108" s="34"/>
      <c r="E108" s="34"/>
      <c r="F108" s="34"/>
      <c r="G108" s="34"/>
      <c r="H108" s="34"/>
      <c r="I108" s="128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6" t="s">
        <v>16</v>
      </c>
      <c r="D109" s="34"/>
      <c r="E109" s="34"/>
      <c r="F109" s="34"/>
      <c r="G109" s="34"/>
      <c r="H109" s="34"/>
      <c r="I109" s="128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301" t="str">
        <f>E7</f>
        <v>Údržba a servis čerpadel odpadních vod žst. OŘ Olomouc</v>
      </c>
      <c r="F110" s="302"/>
      <c r="G110" s="302"/>
      <c r="H110" s="302"/>
      <c r="I110" s="128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6" t="s">
        <v>166</v>
      </c>
      <c r="D111" s="34"/>
      <c r="E111" s="34"/>
      <c r="F111" s="34"/>
      <c r="G111" s="34"/>
      <c r="H111" s="34"/>
      <c r="I111" s="128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73" t="str">
        <f>E9</f>
        <v>ČST3_a1 - SL1.110.200.100.4.52M.S.N.51D - čerpadlo a1</v>
      </c>
      <c r="F112" s="303"/>
      <c r="G112" s="303"/>
      <c r="H112" s="303"/>
      <c r="I112" s="128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28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6" t="s">
        <v>20</v>
      </c>
      <c r="D114" s="34"/>
      <c r="E114" s="34"/>
      <c r="F114" s="24" t="str">
        <f>F12</f>
        <v xml:space="preserve"> </v>
      </c>
      <c r="G114" s="34"/>
      <c r="H114" s="34"/>
      <c r="I114" s="129" t="s">
        <v>22</v>
      </c>
      <c r="J114" s="64">
        <f>IF(J12="","",J12)</f>
        <v>0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4"/>
      <c r="D115" s="34"/>
      <c r="E115" s="34"/>
      <c r="F115" s="34"/>
      <c r="G115" s="34"/>
      <c r="H115" s="34"/>
      <c r="I115" s="128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6" t="s">
        <v>23</v>
      </c>
      <c r="D116" s="34"/>
      <c r="E116" s="34"/>
      <c r="F116" s="24" t="str">
        <f>E15</f>
        <v xml:space="preserve"> </v>
      </c>
      <c r="G116" s="34"/>
      <c r="H116" s="34"/>
      <c r="I116" s="129" t="s">
        <v>28</v>
      </c>
      <c r="J116" s="29" t="str">
        <f>E21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6" t="s">
        <v>26</v>
      </c>
      <c r="D117" s="34"/>
      <c r="E117" s="34"/>
      <c r="F117" s="24" t="str">
        <f>IF(E18="","",E18)</f>
        <v>Vyplň údaj</v>
      </c>
      <c r="G117" s="34"/>
      <c r="H117" s="34"/>
      <c r="I117" s="129" t="s">
        <v>30</v>
      </c>
      <c r="J117" s="29" t="str">
        <f>E24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128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85"/>
      <c r="B119" s="186"/>
      <c r="C119" s="187" t="s">
        <v>178</v>
      </c>
      <c r="D119" s="188" t="s">
        <v>60</v>
      </c>
      <c r="E119" s="188" t="s">
        <v>56</v>
      </c>
      <c r="F119" s="188" t="s">
        <v>57</v>
      </c>
      <c r="G119" s="188" t="s">
        <v>179</v>
      </c>
      <c r="H119" s="188" t="s">
        <v>180</v>
      </c>
      <c r="I119" s="189" t="s">
        <v>181</v>
      </c>
      <c r="J119" s="188" t="s">
        <v>170</v>
      </c>
      <c r="K119" s="190" t="s">
        <v>182</v>
      </c>
      <c r="L119" s="191"/>
      <c r="M119" s="73" t="s">
        <v>1</v>
      </c>
      <c r="N119" s="74" t="s">
        <v>39</v>
      </c>
      <c r="O119" s="74" t="s">
        <v>183</v>
      </c>
      <c r="P119" s="74" t="s">
        <v>184</v>
      </c>
      <c r="Q119" s="74" t="s">
        <v>185</v>
      </c>
      <c r="R119" s="74" t="s">
        <v>186</v>
      </c>
      <c r="S119" s="74" t="s">
        <v>187</v>
      </c>
      <c r="T119" s="75" t="s">
        <v>188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pans="1:65" s="2" customFormat="1" ht="22.9" customHeight="1">
      <c r="A120" s="32"/>
      <c r="B120" s="33"/>
      <c r="C120" s="80" t="s">
        <v>189</v>
      </c>
      <c r="D120" s="34"/>
      <c r="E120" s="34"/>
      <c r="F120" s="34"/>
      <c r="G120" s="34"/>
      <c r="H120" s="34"/>
      <c r="I120" s="128"/>
      <c r="J120" s="192">
        <f>BK120</f>
        <v>0</v>
      </c>
      <c r="K120" s="34"/>
      <c r="L120" s="35"/>
      <c r="M120" s="76"/>
      <c r="N120" s="193"/>
      <c r="O120" s="77"/>
      <c r="P120" s="194">
        <f>P121+P149</f>
        <v>0</v>
      </c>
      <c r="Q120" s="77"/>
      <c r="R120" s="194">
        <f>R121+R149</f>
        <v>0</v>
      </c>
      <c r="S120" s="77"/>
      <c r="T120" s="195">
        <f>T121+T149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4" t="s">
        <v>74</v>
      </c>
      <c r="AU120" s="14" t="s">
        <v>172</v>
      </c>
      <c r="BK120" s="196">
        <f>BK121+BK149</f>
        <v>0</v>
      </c>
    </row>
    <row r="121" spans="1:65" s="12" customFormat="1" ht="25.9" customHeight="1">
      <c r="B121" s="197"/>
      <c r="C121" s="198"/>
      <c r="D121" s="199" t="s">
        <v>74</v>
      </c>
      <c r="E121" s="200" t="s">
        <v>190</v>
      </c>
      <c r="F121" s="200" t="s">
        <v>368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AR121" s="208" t="s">
        <v>83</v>
      </c>
      <c r="AT121" s="209" t="s">
        <v>74</v>
      </c>
      <c r="AU121" s="209" t="s">
        <v>75</v>
      </c>
      <c r="AY121" s="208" t="s">
        <v>192</v>
      </c>
      <c r="BK121" s="210">
        <f>BK122</f>
        <v>0</v>
      </c>
    </row>
    <row r="122" spans="1:65" s="12" customFormat="1" ht="22.9" customHeight="1">
      <c r="B122" s="197"/>
      <c r="C122" s="198"/>
      <c r="D122" s="199" t="s">
        <v>74</v>
      </c>
      <c r="E122" s="211" t="s">
        <v>75</v>
      </c>
      <c r="F122" s="211" t="s">
        <v>193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SUM(P123:P148)</f>
        <v>0</v>
      </c>
      <c r="Q122" s="205"/>
      <c r="R122" s="206">
        <f>SUM(R123:R148)</f>
        <v>0</v>
      </c>
      <c r="S122" s="205"/>
      <c r="T122" s="207">
        <f>SUM(T123:T148)</f>
        <v>0</v>
      </c>
      <c r="AR122" s="208" t="s">
        <v>83</v>
      </c>
      <c r="AT122" s="209" t="s">
        <v>74</v>
      </c>
      <c r="AU122" s="209" t="s">
        <v>83</v>
      </c>
      <c r="AY122" s="208" t="s">
        <v>192</v>
      </c>
      <c r="BK122" s="210">
        <f>SUM(BK123:BK148)</f>
        <v>0</v>
      </c>
    </row>
    <row r="123" spans="1:65" s="2" customFormat="1" ht="16.5" customHeight="1">
      <c r="A123" s="32"/>
      <c r="B123" s="33"/>
      <c r="C123" s="213" t="s">
        <v>269</v>
      </c>
      <c r="D123" s="213" t="s">
        <v>195</v>
      </c>
      <c r="E123" s="214" t="s">
        <v>221</v>
      </c>
      <c r="F123" s="215" t="s">
        <v>222</v>
      </c>
      <c r="G123" s="216" t="s">
        <v>198</v>
      </c>
      <c r="H123" s="217">
        <v>0.5</v>
      </c>
      <c r="I123" s="218"/>
      <c r="J123" s="219">
        <f>ROUND(I123*H123,2)</f>
        <v>0</v>
      </c>
      <c r="K123" s="215" t="s">
        <v>199</v>
      </c>
      <c r="L123" s="35"/>
      <c r="M123" s="220" t="s">
        <v>1</v>
      </c>
      <c r="N123" s="221" t="s">
        <v>40</v>
      </c>
      <c r="O123" s="69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4" t="s">
        <v>223</v>
      </c>
      <c r="AT123" s="224" t="s">
        <v>195</v>
      </c>
      <c r="AU123" s="224" t="s">
        <v>85</v>
      </c>
      <c r="AY123" s="14" t="s">
        <v>192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4" t="s">
        <v>83</v>
      </c>
      <c r="BK123" s="116">
        <f>ROUND(I123*H123,2)</f>
        <v>0</v>
      </c>
      <c r="BL123" s="14" t="s">
        <v>223</v>
      </c>
      <c r="BM123" s="224" t="s">
        <v>369</v>
      </c>
    </row>
    <row r="124" spans="1:65" s="2" customFormat="1" ht="11.25">
      <c r="A124" s="32"/>
      <c r="B124" s="33"/>
      <c r="C124" s="34"/>
      <c r="D124" s="225" t="s">
        <v>202</v>
      </c>
      <c r="E124" s="34"/>
      <c r="F124" s="226" t="s">
        <v>222</v>
      </c>
      <c r="G124" s="34"/>
      <c r="H124" s="34"/>
      <c r="I124" s="128"/>
      <c r="J124" s="34"/>
      <c r="K124" s="34"/>
      <c r="L124" s="35"/>
      <c r="M124" s="227"/>
      <c r="N124" s="228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4" t="s">
        <v>202</v>
      </c>
      <c r="AU124" s="14" t="s">
        <v>85</v>
      </c>
    </row>
    <row r="125" spans="1:65" s="2" customFormat="1" ht="29.25">
      <c r="A125" s="32"/>
      <c r="B125" s="33"/>
      <c r="C125" s="34"/>
      <c r="D125" s="225" t="s">
        <v>225</v>
      </c>
      <c r="E125" s="34"/>
      <c r="F125" s="229" t="s">
        <v>226</v>
      </c>
      <c r="G125" s="34"/>
      <c r="H125" s="34"/>
      <c r="I125" s="128"/>
      <c r="J125" s="34"/>
      <c r="K125" s="34"/>
      <c r="L125" s="35"/>
      <c r="M125" s="227"/>
      <c r="N125" s="228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4" t="s">
        <v>225</v>
      </c>
      <c r="AU125" s="14" t="s">
        <v>85</v>
      </c>
    </row>
    <row r="126" spans="1:65" s="2" customFormat="1" ht="16.5" customHeight="1">
      <c r="A126" s="32"/>
      <c r="B126" s="33"/>
      <c r="C126" s="213" t="s">
        <v>8</v>
      </c>
      <c r="D126" s="213" t="s">
        <v>195</v>
      </c>
      <c r="E126" s="214" t="s">
        <v>217</v>
      </c>
      <c r="F126" s="215" t="s">
        <v>218</v>
      </c>
      <c r="G126" s="216" t="s">
        <v>198</v>
      </c>
      <c r="H126" s="217">
        <v>0.25</v>
      </c>
      <c r="I126" s="218"/>
      <c r="J126" s="219">
        <f>ROUND(I126*H126,2)</f>
        <v>0</v>
      </c>
      <c r="K126" s="215" t="s">
        <v>199</v>
      </c>
      <c r="L126" s="35"/>
      <c r="M126" s="220" t="s">
        <v>1</v>
      </c>
      <c r="N126" s="221" t="s">
        <v>40</v>
      </c>
      <c r="O126" s="69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4" t="s">
        <v>213</v>
      </c>
      <c r="AT126" s="224" t="s">
        <v>195</v>
      </c>
      <c r="AU126" s="224" t="s">
        <v>85</v>
      </c>
      <c r="AY126" s="14" t="s">
        <v>192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4" t="s">
        <v>83</v>
      </c>
      <c r="BK126" s="116">
        <f>ROUND(I126*H126,2)</f>
        <v>0</v>
      </c>
      <c r="BL126" s="14" t="s">
        <v>213</v>
      </c>
      <c r="BM126" s="224" t="s">
        <v>370</v>
      </c>
    </row>
    <row r="127" spans="1:65" s="2" customFormat="1" ht="19.5">
      <c r="A127" s="32"/>
      <c r="B127" s="33"/>
      <c r="C127" s="34"/>
      <c r="D127" s="225" t="s">
        <v>202</v>
      </c>
      <c r="E127" s="34"/>
      <c r="F127" s="226" t="s">
        <v>220</v>
      </c>
      <c r="G127" s="34"/>
      <c r="H127" s="34"/>
      <c r="I127" s="128"/>
      <c r="J127" s="34"/>
      <c r="K127" s="34"/>
      <c r="L127" s="35"/>
      <c r="M127" s="227"/>
      <c r="N127" s="228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4" t="s">
        <v>202</v>
      </c>
      <c r="AU127" s="14" t="s">
        <v>85</v>
      </c>
    </row>
    <row r="128" spans="1:65" s="2" customFormat="1" ht="16.5" customHeight="1">
      <c r="A128" s="32"/>
      <c r="B128" s="33"/>
      <c r="C128" s="213" t="s">
        <v>83</v>
      </c>
      <c r="D128" s="213" t="s">
        <v>195</v>
      </c>
      <c r="E128" s="214" t="s">
        <v>196</v>
      </c>
      <c r="F128" s="215" t="s">
        <v>197</v>
      </c>
      <c r="G128" s="216" t="s">
        <v>198</v>
      </c>
      <c r="H128" s="217">
        <v>1</v>
      </c>
      <c r="I128" s="218"/>
      <c r="J128" s="219">
        <f>ROUND(I128*H128,2)</f>
        <v>0</v>
      </c>
      <c r="K128" s="215" t="s">
        <v>199</v>
      </c>
      <c r="L128" s="35"/>
      <c r="M128" s="220" t="s">
        <v>1</v>
      </c>
      <c r="N128" s="221" t="s">
        <v>40</v>
      </c>
      <c r="O128" s="69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4" t="s">
        <v>200</v>
      </c>
      <c r="AT128" s="224" t="s">
        <v>195</v>
      </c>
      <c r="AU128" s="224" t="s">
        <v>85</v>
      </c>
      <c r="AY128" s="14" t="s">
        <v>192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4" t="s">
        <v>83</v>
      </c>
      <c r="BK128" s="116">
        <f>ROUND(I128*H128,2)</f>
        <v>0</v>
      </c>
      <c r="BL128" s="14" t="s">
        <v>200</v>
      </c>
      <c r="BM128" s="224" t="s">
        <v>371</v>
      </c>
    </row>
    <row r="129" spans="1:65" s="2" customFormat="1" ht="19.5">
      <c r="A129" s="32"/>
      <c r="B129" s="33"/>
      <c r="C129" s="34"/>
      <c r="D129" s="225" t="s">
        <v>202</v>
      </c>
      <c r="E129" s="34"/>
      <c r="F129" s="226" t="s">
        <v>203</v>
      </c>
      <c r="G129" s="34"/>
      <c r="H129" s="34"/>
      <c r="I129" s="128"/>
      <c r="J129" s="34"/>
      <c r="K129" s="34"/>
      <c r="L129" s="35"/>
      <c r="M129" s="227"/>
      <c r="N129" s="228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202</v>
      </c>
      <c r="AU129" s="14" t="s">
        <v>85</v>
      </c>
    </row>
    <row r="130" spans="1:65" s="2" customFormat="1" ht="16.5" customHeight="1">
      <c r="A130" s="32"/>
      <c r="B130" s="33"/>
      <c r="C130" s="213" t="s">
        <v>85</v>
      </c>
      <c r="D130" s="213" t="s">
        <v>195</v>
      </c>
      <c r="E130" s="214" t="s">
        <v>205</v>
      </c>
      <c r="F130" s="215" t="s">
        <v>197</v>
      </c>
      <c r="G130" s="216" t="s">
        <v>198</v>
      </c>
      <c r="H130" s="217">
        <v>1</v>
      </c>
      <c r="I130" s="218"/>
      <c r="J130" s="219">
        <f>ROUND(I130*H130,2)</f>
        <v>0</v>
      </c>
      <c r="K130" s="215" t="s">
        <v>199</v>
      </c>
      <c r="L130" s="35"/>
      <c r="M130" s="220" t="s">
        <v>1</v>
      </c>
      <c r="N130" s="221" t="s">
        <v>40</v>
      </c>
      <c r="O130" s="69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4" t="s">
        <v>200</v>
      </c>
      <c r="AT130" s="224" t="s">
        <v>195</v>
      </c>
      <c r="AU130" s="224" t="s">
        <v>85</v>
      </c>
      <c r="AY130" s="14" t="s">
        <v>192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4" t="s">
        <v>83</v>
      </c>
      <c r="BK130" s="116">
        <f>ROUND(I130*H130,2)</f>
        <v>0</v>
      </c>
      <c r="BL130" s="14" t="s">
        <v>200</v>
      </c>
      <c r="BM130" s="224" t="s">
        <v>372</v>
      </c>
    </row>
    <row r="131" spans="1:65" s="2" customFormat="1" ht="19.5">
      <c r="A131" s="32"/>
      <c r="B131" s="33"/>
      <c r="C131" s="34"/>
      <c r="D131" s="225" t="s">
        <v>202</v>
      </c>
      <c r="E131" s="34"/>
      <c r="F131" s="226" t="s">
        <v>203</v>
      </c>
      <c r="G131" s="34"/>
      <c r="H131" s="34"/>
      <c r="I131" s="128"/>
      <c r="J131" s="34"/>
      <c r="K131" s="34"/>
      <c r="L131" s="35"/>
      <c r="M131" s="227"/>
      <c r="N131" s="228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202</v>
      </c>
      <c r="AU131" s="14" t="s">
        <v>85</v>
      </c>
    </row>
    <row r="132" spans="1:65" s="2" customFormat="1" ht="16.5" customHeight="1">
      <c r="A132" s="32"/>
      <c r="B132" s="33"/>
      <c r="C132" s="213" t="s">
        <v>274</v>
      </c>
      <c r="D132" s="213" t="s">
        <v>195</v>
      </c>
      <c r="E132" s="214" t="s">
        <v>208</v>
      </c>
      <c r="F132" s="215" t="s">
        <v>197</v>
      </c>
      <c r="G132" s="216" t="s">
        <v>198</v>
      </c>
      <c r="H132" s="217">
        <v>1</v>
      </c>
      <c r="I132" s="218"/>
      <c r="J132" s="219">
        <f>ROUND(I132*H132,2)</f>
        <v>0</v>
      </c>
      <c r="K132" s="215" t="s">
        <v>199</v>
      </c>
      <c r="L132" s="35"/>
      <c r="M132" s="220" t="s">
        <v>1</v>
      </c>
      <c r="N132" s="221" t="s">
        <v>40</v>
      </c>
      <c r="O132" s="69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4" t="s">
        <v>200</v>
      </c>
      <c r="AT132" s="224" t="s">
        <v>195</v>
      </c>
      <c r="AU132" s="224" t="s">
        <v>85</v>
      </c>
      <c r="AY132" s="14" t="s">
        <v>192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4" t="s">
        <v>83</v>
      </c>
      <c r="BK132" s="116">
        <f>ROUND(I132*H132,2)</f>
        <v>0</v>
      </c>
      <c r="BL132" s="14" t="s">
        <v>200</v>
      </c>
      <c r="BM132" s="224" t="s">
        <v>373</v>
      </c>
    </row>
    <row r="133" spans="1:65" s="2" customFormat="1" ht="19.5">
      <c r="A133" s="32"/>
      <c r="B133" s="33"/>
      <c r="C133" s="34"/>
      <c r="D133" s="225" t="s">
        <v>202</v>
      </c>
      <c r="E133" s="34"/>
      <c r="F133" s="226" t="s">
        <v>203</v>
      </c>
      <c r="G133" s="34"/>
      <c r="H133" s="34"/>
      <c r="I133" s="128"/>
      <c r="J133" s="34"/>
      <c r="K133" s="34"/>
      <c r="L133" s="35"/>
      <c r="M133" s="227"/>
      <c r="N133" s="228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202</v>
      </c>
      <c r="AU133" s="14" t="s">
        <v>85</v>
      </c>
    </row>
    <row r="134" spans="1:65" s="2" customFormat="1" ht="16.5" customHeight="1">
      <c r="A134" s="32"/>
      <c r="B134" s="33"/>
      <c r="C134" s="213" t="s">
        <v>276</v>
      </c>
      <c r="D134" s="213" t="s">
        <v>195</v>
      </c>
      <c r="E134" s="214" t="s">
        <v>211</v>
      </c>
      <c r="F134" s="215" t="s">
        <v>212</v>
      </c>
      <c r="G134" s="216" t="s">
        <v>198</v>
      </c>
      <c r="H134" s="217">
        <v>0.25</v>
      </c>
      <c r="I134" s="218"/>
      <c r="J134" s="219">
        <f>ROUND(I134*H134,2)</f>
        <v>0</v>
      </c>
      <c r="K134" s="215" t="s">
        <v>199</v>
      </c>
      <c r="L134" s="35"/>
      <c r="M134" s="220" t="s">
        <v>1</v>
      </c>
      <c r="N134" s="221" t="s">
        <v>40</v>
      </c>
      <c r="O134" s="69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24" t="s">
        <v>213</v>
      </c>
      <c r="AT134" s="224" t="s">
        <v>195</v>
      </c>
      <c r="AU134" s="224" t="s">
        <v>85</v>
      </c>
      <c r="AY134" s="14" t="s">
        <v>192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4" t="s">
        <v>83</v>
      </c>
      <c r="BK134" s="116">
        <f>ROUND(I134*H134,2)</f>
        <v>0</v>
      </c>
      <c r="BL134" s="14" t="s">
        <v>213</v>
      </c>
      <c r="BM134" s="224" t="s">
        <v>374</v>
      </c>
    </row>
    <row r="135" spans="1:65" s="2" customFormat="1" ht="19.5">
      <c r="A135" s="32"/>
      <c r="B135" s="33"/>
      <c r="C135" s="34"/>
      <c r="D135" s="225" t="s">
        <v>202</v>
      </c>
      <c r="E135" s="34"/>
      <c r="F135" s="226" t="s">
        <v>215</v>
      </c>
      <c r="G135" s="34"/>
      <c r="H135" s="34"/>
      <c r="I135" s="128"/>
      <c r="J135" s="34"/>
      <c r="K135" s="34"/>
      <c r="L135" s="35"/>
      <c r="M135" s="227"/>
      <c r="N135" s="228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202</v>
      </c>
      <c r="AU135" s="14" t="s">
        <v>85</v>
      </c>
    </row>
    <row r="136" spans="1:65" s="2" customFormat="1" ht="21.75" customHeight="1">
      <c r="A136" s="32"/>
      <c r="B136" s="33"/>
      <c r="C136" s="213" t="s">
        <v>207</v>
      </c>
      <c r="D136" s="213" t="s">
        <v>195</v>
      </c>
      <c r="E136" s="214" t="s">
        <v>228</v>
      </c>
      <c r="F136" s="215" t="s">
        <v>229</v>
      </c>
      <c r="G136" s="216" t="s">
        <v>198</v>
      </c>
      <c r="H136" s="217">
        <v>6</v>
      </c>
      <c r="I136" s="218"/>
      <c r="J136" s="219">
        <f>ROUND(I136*H136,2)</f>
        <v>0</v>
      </c>
      <c r="K136" s="215" t="s">
        <v>199</v>
      </c>
      <c r="L136" s="35"/>
      <c r="M136" s="220" t="s">
        <v>1</v>
      </c>
      <c r="N136" s="221" t="s">
        <v>40</v>
      </c>
      <c r="O136" s="69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4" t="s">
        <v>200</v>
      </c>
      <c r="AT136" s="224" t="s">
        <v>195</v>
      </c>
      <c r="AU136" s="224" t="s">
        <v>85</v>
      </c>
      <c r="AY136" s="14" t="s">
        <v>192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4" t="s">
        <v>83</v>
      </c>
      <c r="BK136" s="116">
        <f>ROUND(I136*H136,2)</f>
        <v>0</v>
      </c>
      <c r="BL136" s="14" t="s">
        <v>200</v>
      </c>
      <c r="BM136" s="224" t="s">
        <v>375</v>
      </c>
    </row>
    <row r="137" spans="1:65" s="2" customFormat="1" ht="19.5">
      <c r="A137" s="32"/>
      <c r="B137" s="33"/>
      <c r="C137" s="34"/>
      <c r="D137" s="225" t="s">
        <v>202</v>
      </c>
      <c r="E137" s="34"/>
      <c r="F137" s="226" t="s">
        <v>231</v>
      </c>
      <c r="G137" s="34"/>
      <c r="H137" s="34"/>
      <c r="I137" s="128"/>
      <c r="J137" s="34"/>
      <c r="K137" s="34"/>
      <c r="L137" s="35"/>
      <c r="M137" s="227"/>
      <c r="N137" s="228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202</v>
      </c>
      <c r="AU137" s="14" t="s">
        <v>85</v>
      </c>
    </row>
    <row r="138" spans="1:65" s="2" customFormat="1" ht="16.5" customHeight="1">
      <c r="A138" s="32"/>
      <c r="B138" s="33"/>
      <c r="C138" s="213" t="s">
        <v>232</v>
      </c>
      <c r="D138" s="213" t="s">
        <v>195</v>
      </c>
      <c r="E138" s="214" t="s">
        <v>233</v>
      </c>
      <c r="F138" s="215" t="s">
        <v>234</v>
      </c>
      <c r="G138" s="216" t="s">
        <v>198</v>
      </c>
      <c r="H138" s="217">
        <v>8</v>
      </c>
      <c r="I138" s="218"/>
      <c r="J138" s="219">
        <f>ROUND(I138*H138,2)</f>
        <v>0</v>
      </c>
      <c r="K138" s="215" t="s">
        <v>199</v>
      </c>
      <c r="L138" s="35"/>
      <c r="M138" s="220" t="s">
        <v>1</v>
      </c>
      <c r="N138" s="221" t="s">
        <v>40</v>
      </c>
      <c r="O138" s="69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24" t="s">
        <v>200</v>
      </c>
      <c r="AT138" s="224" t="s">
        <v>195</v>
      </c>
      <c r="AU138" s="224" t="s">
        <v>85</v>
      </c>
      <c r="AY138" s="14" t="s">
        <v>192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4" t="s">
        <v>83</v>
      </c>
      <c r="BK138" s="116">
        <f>ROUND(I138*H138,2)</f>
        <v>0</v>
      </c>
      <c r="BL138" s="14" t="s">
        <v>200</v>
      </c>
      <c r="BM138" s="224" t="s">
        <v>376</v>
      </c>
    </row>
    <row r="139" spans="1:65" s="2" customFormat="1" ht="19.5">
      <c r="A139" s="32"/>
      <c r="B139" s="33"/>
      <c r="C139" s="34"/>
      <c r="D139" s="225" t="s">
        <v>202</v>
      </c>
      <c r="E139" s="34"/>
      <c r="F139" s="226" t="s">
        <v>236</v>
      </c>
      <c r="G139" s="34"/>
      <c r="H139" s="34"/>
      <c r="I139" s="128"/>
      <c r="J139" s="34"/>
      <c r="K139" s="34"/>
      <c r="L139" s="35"/>
      <c r="M139" s="227"/>
      <c r="N139" s="228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4" t="s">
        <v>202</v>
      </c>
      <c r="AU139" s="14" t="s">
        <v>85</v>
      </c>
    </row>
    <row r="140" spans="1:65" s="2" customFormat="1" ht="16.5" customHeight="1">
      <c r="A140" s="32"/>
      <c r="B140" s="33"/>
      <c r="C140" s="213" t="s">
        <v>241</v>
      </c>
      <c r="D140" s="213" t="s">
        <v>195</v>
      </c>
      <c r="E140" s="214" t="s">
        <v>237</v>
      </c>
      <c r="F140" s="215" t="s">
        <v>238</v>
      </c>
      <c r="G140" s="216" t="s">
        <v>198</v>
      </c>
      <c r="H140" s="217">
        <v>4</v>
      </c>
      <c r="I140" s="218"/>
      <c r="J140" s="219">
        <f>ROUND(I140*H140,2)</f>
        <v>0</v>
      </c>
      <c r="K140" s="215" t="s">
        <v>199</v>
      </c>
      <c r="L140" s="35"/>
      <c r="M140" s="220" t="s">
        <v>1</v>
      </c>
      <c r="N140" s="221" t="s">
        <v>40</v>
      </c>
      <c r="O140" s="69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4" t="s">
        <v>200</v>
      </c>
      <c r="AT140" s="224" t="s">
        <v>195</v>
      </c>
      <c r="AU140" s="224" t="s">
        <v>85</v>
      </c>
      <c r="AY140" s="14" t="s">
        <v>192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4" t="s">
        <v>83</v>
      </c>
      <c r="BK140" s="116">
        <f>ROUND(I140*H140,2)</f>
        <v>0</v>
      </c>
      <c r="BL140" s="14" t="s">
        <v>200</v>
      </c>
      <c r="BM140" s="224" t="s">
        <v>377</v>
      </c>
    </row>
    <row r="141" spans="1:65" s="2" customFormat="1" ht="19.5">
      <c r="A141" s="32"/>
      <c r="B141" s="33"/>
      <c r="C141" s="34"/>
      <c r="D141" s="225" t="s">
        <v>202</v>
      </c>
      <c r="E141" s="34"/>
      <c r="F141" s="226" t="s">
        <v>240</v>
      </c>
      <c r="G141" s="34"/>
      <c r="H141" s="34"/>
      <c r="I141" s="128"/>
      <c r="J141" s="34"/>
      <c r="K141" s="34"/>
      <c r="L141" s="35"/>
      <c r="M141" s="227"/>
      <c r="N141" s="228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202</v>
      </c>
      <c r="AU141" s="14" t="s">
        <v>85</v>
      </c>
    </row>
    <row r="142" spans="1:65" s="2" customFormat="1" ht="16.5" customHeight="1">
      <c r="A142" s="32"/>
      <c r="B142" s="33"/>
      <c r="C142" s="213" t="s">
        <v>246</v>
      </c>
      <c r="D142" s="213" t="s">
        <v>195</v>
      </c>
      <c r="E142" s="214" t="s">
        <v>242</v>
      </c>
      <c r="F142" s="215" t="s">
        <v>243</v>
      </c>
      <c r="G142" s="216" t="s">
        <v>198</v>
      </c>
      <c r="H142" s="217">
        <v>6</v>
      </c>
      <c r="I142" s="218"/>
      <c r="J142" s="219">
        <f>ROUND(I142*H142,2)</f>
        <v>0</v>
      </c>
      <c r="K142" s="215" t="s">
        <v>199</v>
      </c>
      <c r="L142" s="35"/>
      <c r="M142" s="220" t="s">
        <v>1</v>
      </c>
      <c r="N142" s="221" t="s">
        <v>40</v>
      </c>
      <c r="O142" s="69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24" t="s">
        <v>200</v>
      </c>
      <c r="AT142" s="224" t="s">
        <v>195</v>
      </c>
      <c r="AU142" s="224" t="s">
        <v>85</v>
      </c>
      <c r="AY142" s="14" t="s">
        <v>192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4" t="s">
        <v>83</v>
      </c>
      <c r="BK142" s="116">
        <f>ROUND(I142*H142,2)</f>
        <v>0</v>
      </c>
      <c r="BL142" s="14" t="s">
        <v>200</v>
      </c>
      <c r="BM142" s="224" t="s">
        <v>378</v>
      </c>
    </row>
    <row r="143" spans="1:65" s="2" customFormat="1" ht="19.5">
      <c r="A143" s="32"/>
      <c r="B143" s="33"/>
      <c r="C143" s="34"/>
      <c r="D143" s="225" t="s">
        <v>202</v>
      </c>
      <c r="E143" s="34"/>
      <c r="F143" s="226" t="s">
        <v>245</v>
      </c>
      <c r="G143" s="34"/>
      <c r="H143" s="34"/>
      <c r="I143" s="128"/>
      <c r="J143" s="34"/>
      <c r="K143" s="34"/>
      <c r="L143" s="35"/>
      <c r="M143" s="227"/>
      <c r="N143" s="228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202</v>
      </c>
      <c r="AU143" s="14" t="s">
        <v>85</v>
      </c>
    </row>
    <row r="144" spans="1:65" s="2" customFormat="1" ht="16.5" customHeight="1">
      <c r="A144" s="32"/>
      <c r="B144" s="33"/>
      <c r="C144" s="213" t="s">
        <v>227</v>
      </c>
      <c r="D144" s="213" t="s">
        <v>195</v>
      </c>
      <c r="E144" s="214" t="s">
        <v>247</v>
      </c>
      <c r="F144" s="215" t="s">
        <v>248</v>
      </c>
      <c r="G144" s="216" t="s">
        <v>198</v>
      </c>
      <c r="H144" s="217">
        <v>6</v>
      </c>
      <c r="I144" s="218"/>
      <c r="J144" s="219">
        <f>ROUND(I144*H144,2)</f>
        <v>0</v>
      </c>
      <c r="K144" s="215" t="s">
        <v>199</v>
      </c>
      <c r="L144" s="35"/>
      <c r="M144" s="220" t="s">
        <v>1</v>
      </c>
      <c r="N144" s="221" t="s">
        <v>40</v>
      </c>
      <c r="O144" s="69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4" t="s">
        <v>200</v>
      </c>
      <c r="AT144" s="224" t="s">
        <v>195</v>
      </c>
      <c r="AU144" s="224" t="s">
        <v>85</v>
      </c>
      <c r="AY144" s="14" t="s">
        <v>192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4" t="s">
        <v>83</v>
      </c>
      <c r="BK144" s="116">
        <f>ROUND(I144*H144,2)</f>
        <v>0</v>
      </c>
      <c r="BL144" s="14" t="s">
        <v>200</v>
      </c>
      <c r="BM144" s="224" t="s">
        <v>379</v>
      </c>
    </row>
    <row r="145" spans="1:65" s="2" customFormat="1" ht="19.5">
      <c r="A145" s="32"/>
      <c r="B145" s="33"/>
      <c r="C145" s="34"/>
      <c r="D145" s="225" t="s">
        <v>202</v>
      </c>
      <c r="E145" s="34"/>
      <c r="F145" s="226" t="s">
        <v>250</v>
      </c>
      <c r="G145" s="34"/>
      <c r="H145" s="34"/>
      <c r="I145" s="128"/>
      <c r="J145" s="34"/>
      <c r="K145" s="34"/>
      <c r="L145" s="35"/>
      <c r="M145" s="227"/>
      <c r="N145" s="228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4" t="s">
        <v>202</v>
      </c>
      <c r="AU145" s="14" t="s">
        <v>85</v>
      </c>
    </row>
    <row r="146" spans="1:65" s="2" customFormat="1" ht="16.5" customHeight="1">
      <c r="A146" s="32"/>
      <c r="B146" s="33"/>
      <c r="C146" s="213" t="s">
        <v>283</v>
      </c>
      <c r="D146" s="213" t="s">
        <v>195</v>
      </c>
      <c r="E146" s="214" t="s">
        <v>252</v>
      </c>
      <c r="F146" s="215" t="s">
        <v>253</v>
      </c>
      <c r="G146" s="216" t="s">
        <v>198</v>
      </c>
      <c r="H146" s="217">
        <v>1</v>
      </c>
      <c r="I146" s="218"/>
      <c r="J146" s="219">
        <f>ROUND(I146*H146,2)</f>
        <v>0</v>
      </c>
      <c r="K146" s="215" t="s">
        <v>199</v>
      </c>
      <c r="L146" s="35"/>
      <c r="M146" s="220" t="s">
        <v>1</v>
      </c>
      <c r="N146" s="221" t="s">
        <v>40</v>
      </c>
      <c r="O146" s="69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4" t="s">
        <v>213</v>
      </c>
      <c r="AT146" s="224" t="s">
        <v>195</v>
      </c>
      <c r="AU146" s="224" t="s">
        <v>85</v>
      </c>
      <c r="AY146" s="14" t="s">
        <v>192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4" t="s">
        <v>83</v>
      </c>
      <c r="BK146" s="116">
        <f>ROUND(I146*H146,2)</f>
        <v>0</v>
      </c>
      <c r="BL146" s="14" t="s">
        <v>213</v>
      </c>
      <c r="BM146" s="224" t="s">
        <v>380</v>
      </c>
    </row>
    <row r="147" spans="1:65" s="2" customFormat="1" ht="19.5">
      <c r="A147" s="32"/>
      <c r="B147" s="33"/>
      <c r="C147" s="34"/>
      <c r="D147" s="225" t="s">
        <v>202</v>
      </c>
      <c r="E147" s="34"/>
      <c r="F147" s="226" t="s">
        <v>255</v>
      </c>
      <c r="G147" s="34"/>
      <c r="H147" s="34"/>
      <c r="I147" s="128"/>
      <c r="J147" s="34"/>
      <c r="K147" s="34"/>
      <c r="L147" s="35"/>
      <c r="M147" s="227"/>
      <c r="N147" s="228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4" t="s">
        <v>202</v>
      </c>
      <c r="AU147" s="14" t="s">
        <v>85</v>
      </c>
    </row>
    <row r="148" spans="1:65" s="2" customFormat="1" ht="29.25">
      <c r="A148" s="32"/>
      <c r="B148" s="33"/>
      <c r="C148" s="34"/>
      <c r="D148" s="225" t="s">
        <v>225</v>
      </c>
      <c r="E148" s="34"/>
      <c r="F148" s="229" t="s">
        <v>256</v>
      </c>
      <c r="G148" s="34"/>
      <c r="H148" s="34"/>
      <c r="I148" s="128"/>
      <c r="J148" s="34"/>
      <c r="K148" s="34"/>
      <c r="L148" s="35"/>
      <c r="M148" s="227"/>
      <c r="N148" s="228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225</v>
      </c>
      <c r="AU148" s="14" t="s">
        <v>85</v>
      </c>
    </row>
    <row r="149" spans="1:65" s="12" customFormat="1" ht="25.9" customHeight="1">
      <c r="B149" s="197"/>
      <c r="C149" s="198"/>
      <c r="D149" s="199" t="s">
        <v>74</v>
      </c>
      <c r="E149" s="200" t="s">
        <v>257</v>
      </c>
      <c r="F149" s="200" t="s">
        <v>258</v>
      </c>
      <c r="G149" s="198"/>
      <c r="H149" s="198"/>
      <c r="I149" s="201"/>
      <c r="J149" s="202">
        <f>BK149</f>
        <v>0</v>
      </c>
      <c r="K149" s="198"/>
      <c r="L149" s="203"/>
      <c r="M149" s="204"/>
      <c r="N149" s="205"/>
      <c r="O149" s="205"/>
      <c r="P149" s="206">
        <f>P150</f>
        <v>0</v>
      </c>
      <c r="Q149" s="205"/>
      <c r="R149" s="206">
        <f>R150</f>
        <v>0</v>
      </c>
      <c r="S149" s="205"/>
      <c r="T149" s="207">
        <f>T150</f>
        <v>0</v>
      </c>
      <c r="AR149" s="208" t="s">
        <v>194</v>
      </c>
      <c r="AT149" s="209" t="s">
        <v>74</v>
      </c>
      <c r="AU149" s="209" t="s">
        <v>75</v>
      </c>
      <c r="AY149" s="208" t="s">
        <v>192</v>
      </c>
      <c r="BK149" s="210">
        <f>BK150</f>
        <v>0</v>
      </c>
    </row>
    <row r="150" spans="1:65" s="12" customFormat="1" ht="22.9" customHeight="1">
      <c r="B150" s="197"/>
      <c r="C150" s="198"/>
      <c r="D150" s="199" t="s">
        <v>74</v>
      </c>
      <c r="E150" s="211" t="s">
        <v>259</v>
      </c>
      <c r="F150" s="211" t="s">
        <v>260</v>
      </c>
      <c r="G150" s="198"/>
      <c r="H150" s="198"/>
      <c r="I150" s="201"/>
      <c r="J150" s="212">
        <f>BK150</f>
        <v>0</v>
      </c>
      <c r="K150" s="198"/>
      <c r="L150" s="203"/>
      <c r="M150" s="204"/>
      <c r="N150" s="205"/>
      <c r="O150" s="205"/>
      <c r="P150" s="206">
        <f>SUM(P151:P152)</f>
        <v>0</v>
      </c>
      <c r="Q150" s="205"/>
      <c r="R150" s="206">
        <f>SUM(R151:R152)</f>
        <v>0</v>
      </c>
      <c r="S150" s="205"/>
      <c r="T150" s="207">
        <f>SUM(T151:T152)</f>
        <v>0</v>
      </c>
      <c r="AR150" s="208" t="s">
        <v>194</v>
      </c>
      <c r="AT150" s="209" t="s">
        <v>74</v>
      </c>
      <c r="AU150" s="209" t="s">
        <v>83</v>
      </c>
      <c r="AY150" s="208" t="s">
        <v>192</v>
      </c>
      <c r="BK150" s="210">
        <f>SUM(BK151:BK152)</f>
        <v>0</v>
      </c>
    </row>
    <row r="151" spans="1:65" s="2" customFormat="1" ht="16.5" customHeight="1">
      <c r="A151" s="32"/>
      <c r="B151" s="33"/>
      <c r="C151" s="213" t="s">
        <v>261</v>
      </c>
      <c r="D151" s="213" t="s">
        <v>195</v>
      </c>
      <c r="E151" s="214" t="s">
        <v>262</v>
      </c>
      <c r="F151" s="215" t="s">
        <v>263</v>
      </c>
      <c r="G151" s="216" t="s">
        <v>264</v>
      </c>
      <c r="H151" s="217">
        <v>1</v>
      </c>
      <c r="I151" s="218"/>
      <c r="J151" s="219">
        <f>ROUND(I151*H151,2)</f>
        <v>0</v>
      </c>
      <c r="K151" s="215" t="s">
        <v>199</v>
      </c>
      <c r="L151" s="35"/>
      <c r="M151" s="220" t="s">
        <v>1</v>
      </c>
      <c r="N151" s="221" t="s">
        <v>40</v>
      </c>
      <c r="O151" s="69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24" t="s">
        <v>223</v>
      </c>
      <c r="AT151" s="224" t="s">
        <v>195</v>
      </c>
      <c r="AU151" s="224" t="s">
        <v>85</v>
      </c>
      <c r="AY151" s="14" t="s">
        <v>192</v>
      </c>
      <c r="BE151" s="116">
        <f>IF(N151="základní",J151,0)</f>
        <v>0</v>
      </c>
      <c r="BF151" s="116">
        <f>IF(N151="snížená",J151,0)</f>
        <v>0</v>
      </c>
      <c r="BG151" s="116">
        <f>IF(N151="zákl. přenesená",J151,0)</f>
        <v>0</v>
      </c>
      <c r="BH151" s="116">
        <f>IF(N151="sníž. přenesená",J151,0)</f>
        <v>0</v>
      </c>
      <c r="BI151" s="116">
        <f>IF(N151="nulová",J151,0)</f>
        <v>0</v>
      </c>
      <c r="BJ151" s="14" t="s">
        <v>83</v>
      </c>
      <c r="BK151" s="116">
        <f>ROUND(I151*H151,2)</f>
        <v>0</v>
      </c>
      <c r="BL151" s="14" t="s">
        <v>223</v>
      </c>
      <c r="BM151" s="224" t="s">
        <v>381</v>
      </c>
    </row>
    <row r="152" spans="1:65" s="2" customFormat="1" ht="11.25">
      <c r="A152" s="32"/>
      <c r="B152" s="33"/>
      <c r="C152" s="34"/>
      <c r="D152" s="225" t="s">
        <v>202</v>
      </c>
      <c r="E152" s="34"/>
      <c r="F152" s="226" t="s">
        <v>263</v>
      </c>
      <c r="G152" s="34"/>
      <c r="H152" s="34"/>
      <c r="I152" s="128"/>
      <c r="J152" s="34"/>
      <c r="K152" s="34"/>
      <c r="L152" s="35"/>
      <c r="M152" s="230"/>
      <c r="N152" s="231"/>
      <c r="O152" s="232"/>
      <c r="P152" s="232"/>
      <c r="Q152" s="232"/>
      <c r="R152" s="232"/>
      <c r="S152" s="232"/>
      <c r="T152" s="233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4" t="s">
        <v>202</v>
      </c>
      <c r="AU152" s="14" t="s">
        <v>85</v>
      </c>
    </row>
    <row r="153" spans="1:65" s="2" customFormat="1" ht="6.95" customHeight="1">
      <c r="A153" s="32"/>
      <c r="B153" s="52"/>
      <c r="C153" s="53"/>
      <c r="D153" s="53"/>
      <c r="E153" s="53"/>
      <c r="F153" s="53"/>
      <c r="G153" s="53"/>
      <c r="H153" s="53"/>
      <c r="I153" s="164"/>
      <c r="J153" s="53"/>
      <c r="K153" s="53"/>
      <c r="L153" s="35"/>
      <c r="M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</sheetData>
  <sheetProtection algorithmName="SHA-512" hashValue="HfAsbNXre3utDytvrsME7+klnz45vXHLcjgIdI/rHmwp9pSx/iKGWVH+tfvY2QTFyJoW7Vrs789ys3Nv1ft4Bg==" saltValue="xyaFJnlOATDC+1EPIqXxpD8Lw+4r5qlz7y2Q7QVfStTzadMh6CO5q/2A+5LXtH5D5bxHs5d1STEOWGrNONOTtQ==" spinCount="100000" sheet="1" objects="1" scenarios="1" formatColumns="0" formatRows="0" autoFilter="0"/>
  <autoFilter ref="C119:K15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28</vt:i4>
      </vt:variant>
      <vt:variant>
        <vt:lpstr>Pojmenované oblasti</vt:lpstr>
      </vt:variant>
      <vt:variant>
        <vt:i4>56</vt:i4>
      </vt:variant>
    </vt:vector>
  </HeadingPairs>
  <TitlesOfParts>
    <vt:vector size="84" baseType="lpstr">
      <vt:lpstr>Rekapitulace stavby</vt:lpstr>
      <vt:lpstr>ČST4_a - S2.145.300.280.8...</vt:lpstr>
      <vt:lpstr>ČST4_a1 - S2.145.300.280....</vt:lpstr>
      <vt:lpstr>ČST4_b - SE1.160.300.160....</vt:lpstr>
      <vt:lpstr>ČST4_b1 - SE1.160.300.160...</vt:lpstr>
      <vt:lpstr>ČST3_b - SE1.100.150.55.A...</vt:lpstr>
      <vt:lpstr>ČST3_b1 - SE1.100.150.55....</vt:lpstr>
      <vt:lpstr>ČST3_a - SL1.110.200.100....</vt:lpstr>
      <vt:lpstr>ČST3_a1 - SL1.110.200.100...</vt:lpstr>
      <vt:lpstr>ČST2_a - S2.100.250.135.4...</vt:lpstr>
      <vt:lpstr>ČST2_a1 - S2.100.250.135....</vt:lpstr>
      <vt:lpstr>ČST2_b - S1.80.200.125.4....</vt:lpstr>
      <vt:lpstr>ČST2_b1 - S1.80.200.125.4...</vt:lpstr>
      <vt:lpstr>ČST1_b1 - S1.80.200.100.4...</vt:lpstr>
      <vt:lpstr>ČST1_b - S1.80.200.100.4....</vt:lpstr>
      <vt:lpstr>ČST1.1_a1 - S1.80.200.75....</vt:lpstr>
      <vt:lpstr>ČST1.1_a - S1.80.200.75.4...</vt:lpstr>
      <vt:lpstr>ČST1_a - S2.100.300.300.4...</vt:lpstr>
      <vt:lpstr>ČST1_a1 - S2.100.300.300....</vt:lpstr>
      <vt:lpstr>Filiálka - KSB KRTK 100-2...</vt:lpstr>
      <vt:lpstr>Lověšice - AMAREX N F65-1...</vt:lpstr>
      <vt:lpstr>Filiálka_v - Vyčištění mo...</vt:lpstr>
      <vt:lpstr>ČST4 - Vyčištění mokré jímky</vt:lpstr>
      <vt:lpstr>ČST3 - Vyčištění mokré jímky</vt:lpstr>
      <vt:lpstr>ČST2 - Vyčištění mokré jímky</vt:lpstr>
      <vt:lpstr>ČST1 - Vyčištění mokré jímky</vt:lpstr>
      <vt:lpstr>ČST1.1 - Vyčištění mokré ...</vt:lpstr>
      <vt:lpstr>Lověšice_v - Vyčištění mo...</vt:lpstr>
      <vt:lpstr>'ČST1 - Vyčištění mokré jímky'!Názvy_tisku</vt:lpstr>
      <vt:lpstr>'ČST1.1 - Vyčištění mokré ...'!Názvy_tisku</vt:lpstr>
      <vt:lpstr>'ČST1.1_a - S1.80.200.75.4...'!Názvy_tisku</vt:lpstr>
      <vt:lpstr>'ČST1.1_a1 - S1.80.200.75....'!Názvy_tisku</vt:lpstr>
      <vt:lpstr>'ČST1_a - S2.100.300.300.4...'!Názvy_tisku</vt:lpstr>
      <vt:lpstr>'ČST1_a1 - S2.100.300.300....'!Názvy_tisku</vt:lpstr>
      <vt:lpstr>'ČST1_b - S1.80.200.100.4....'!Názvy_tisku</vt:lpstr>
      <vt:lpstr>'ČST1_b1 - S1.80.200.100.4...'!Názvy_tisku</vt:lpstr>
      <vt:lpstr>'ČST2 - Vyčištění mokré jímky'!Názvy_tisku</vt:lpstr>
      <vt:lpstr>'ČST2_a - S2.100.250.135.4...'!Názvy_tisku</vt:lpstr>
      <vt:lpstr>'ČST2_a1 - S2.100.250.135....'!Názvy_tisku</vt:lpstr>
      <vt:lpstr>'ČST2_b - S1.80.200.125.4....'!Názvy_tisku</vt:lpstr>
      <vt:lpstr>'ČST2_b1 - S1.80.200.125.4...'!Názvy_tisku</vt:lpstr>
      <vt:lpstr>'ČST3 - Vyčištění mokré jímky'!Názvy_tisku</vt:lpstr>
      <vt:lpstr>'ČST3_a - SL1.110.200.100....'!Názvy_tisku</vt:lpstr>
      <vt:lpstr>'ČST3_a1 - SL1.110.200.100...'!Názvy_tisku</vt:lpstr>
      <vt:lpstr>'ČST3_b - SE1.100.150.55.A...'!Názvy_tisku</vt:lpstr>
      <vt:lpstr>'ČST3_b1 - SE1.100.150.55....'!Názvy_tisku</vt:lpstr>
      <vt:lpstr>'ČST4 - Vyčištění mokré jímky'!Názvy_tisku</vt:lpstr>
      <vt:lpstr>'ČST4_a - S2.145.300.280.8...'!Názvy_tisku</vt:lpstr>
      <vt:lpstr>'ČST4_a1 - S2.145.300.280....'!Názvy_tisku</vt:lpstr>
      <vt:lpstr>'ČST4_b - SE1.160.300.160....'!Názvy_tisku</vt:lpstr>
      <vt:lpstr>'ČST4_b1 - SE1.160.300.160...'!Názvy_tisku</vt:lpstr>
      <vt:lpstr>'Filiálka - KSB KRTK 100-2...'!Názvy_tisku</vt:lpstr>
      <vt:lpstr>'Filiálka_v - Vyčištění mo...'!Názvy_tisku</vt:lpstr>
      <vt:lpstr>'Lověšice - AMAREX N F65-1...'!Názvy_tisku</vt:lpstr>
      <vt:lpstr>'Lověšice_v - Vyčištění mo...'!Názvy_tisku</vt:lpstr>
      <vt:lpstr>'Rekapitulace stavby'!Názvy_tisku</vt:lpstr>
      <vt:lpstr>'ČST1 - Vyčištění mokré jímky'!Oblast_tisku</vt:lpstr>
      <vt:lpstr>'ČST1.1 - Vyčištění mokré ...'!Oblast_tisku</vt:lpstr>
      <vt:lpstr>'ČST1.1_a - S1.80.200.75.4...'!Oblast_tisku</vt:lpstr>
      <vt:lpstr>'ČST1.1_a1 - S1.80.200.75....'!Oblast_tisku</vt:lpstr>
      <vt:lpstr>'ČST1_a - S2.100.300.300.4...'!Oblast_tisku</vt:lpstr>
      <vt:lpstr>'ČST1_a1 - S2.100.300.300....'!Oblast_tisku</vt:lpstr>
      <vt:lpstr>'ČST1_b - S1.80.200.100.4....'!Oblast_tisku</vt:lpstr>
      <vt:lpstr>'ČST1_b1 - S1.80.200.100.4...'!Oblast_tisku</vt:lpstr>
      <vt:lpstr>'ČST2 - Vyčištění mokré jímky'!Oblast_tisku</vt:lpstr>
      <vt:lpstr>'ČST2_a - S2.100.250.135.4...'!Oblast_tisku</vt:lpstr>
      <vt:lpstr>'ČST2_a1 - S2.100.250.135....'!Oblast_tisku</vt:lpstr>
      <vt:lpstr>'ČST2_b - S1.80.200.125.4....'!Oblast_tisku</vt:lpstr>
      <vt:lpstr>'ČST2_b1 - S1.80.200.125.4...'!Oblast_tisku</vt:lpstr>
      <vt:lpstr>'ČST3 - Vyčištění mokré jímky'!Oblast_tisku</vt:lpstr>
      <vt:lpstr>'ČST3_a - SL1.110.200.100....'!Oblast_tisku</vt:lpstr>
      <vt:lpstr>'ČST3_a1 - SL1.110.200.100...'!Oblast_tisku</vt:lpstr>
      <vt:lpstr>'ČST3_b - SE1.100.150.55.A...'!Oblast_tisku</vt:lpstr>
      <vt:lpstr>'ČST3_b1 - SE1.100.150.55....'!Oblast_tisku</vt:lpstr>
      <vt:lpstr>'ČST4 - Vyčištění mokré jímky'!Oblast_tisku</vt:lpstr>
      <vt:lpstr>'ČST4_a - S2.145.300.280.8...'!Oblast_tisku</vt:lpstr>
      <vt:lpstr>'ČST4_a1 - S2.145.300.280....'!Oblast_tisku</vt:lpstr>
      <vt:lpstr>'ČST4_b - SE1.160.300.160....'!Oblast_tisku</vt:lpstr>
      <vt:lpstr>'ČST4_b1 - SE1.160.300.160...'!Oblast_tisku</vt:lpstr>
      <vt:lpstr>'Filiálka - KSB KRTK 100-2...'!Oblast_tisku</vt:lpstr>
      <vt:lpstr>'Filiálka_v - Vyčištění mo...'!Oblast_tisku</vt:lpstr>
      <vt:lpstr>'Lověšice - AMAREX N F65-1...'!Oblast_tisku</vt:lpstr>
      <vt:lpstr>'Lověšice_v - Vyčištění mo...'!Oblast_tisku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Kučík Martin, Ing.</dc:creator>
  <cp:lastModifiedBy>Duda Vlastimil, Ing.</cp:lastModifiedBy>
  <dcterms:created xsi:type="dcterms:W3CDTF">2020-03-05T14:35:06Z</dcterms:created>
  <dcterms:modified xsi:type="dcterms:W3CDTF">2020-06-18T06:20:33Z</dcterms:modified>
</cp:coreProperties>
</file>