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východ\76_Oprava zabezpečovacího zařízení v žst. Nymburk\02_Ke zveřejnění na E-ZAKu\"/>
    </mc:Choice>
  </mc:AlternateContent>
  <bookViews>
    <workbookView xWindow="0" yWindow="0" windowWidth="11445" windowHeight="11010"/>
  </bookViews>
  <sheets>
    <sheet name="Rekapitulace stavby" sheetId="1" r:id="rId1"/>
    <sheet name="62a - Kolín, Kompas, ostatní" sheetId="2" r:id="rId2"/>
    <sheet name="62b - Mladá Boleslav" sheetId="3" r:id="rId3"/>
    <sheet name="62c - Hradištko" sheetId="4" r:id="rId4"/>
    <sheet name="62d - Byšice, PZZ, Sázava" sheetId="5" r:id="rId5"/>
    <sheet name="62e - Dobrovice" sheetId="6" r:id="rId6"/>
    <sheet name="62f - Poříčany" sheetId="7" r:id="rId7"/>
    <sheet name="VRN - Vedlejší rozpočtové..." sheetId="8" r:id="rId8"/>
  </sheets>
  <definedNames>
    <definedName name="_xlnm._FilterDatabase" localSheetId="1" hidden="1">'62a - Kolín, Kompas, ostatní'!$C$116:$K$135</definedName>
    <definedName name="_xlnm._FilterDatabase" localSheetId="2" hidden="1">'62b - Mladá Boleslav'!$C$117:$K$135</definedName>
    <definedName name="_xlnm._FilterDatabase" localSheetId="3" hidden="1">'62c - Hradištko'!$C$116:$K$129</definedName>
    <definedName name="_xlnm._FilterDatabase" localSheetId="4" hidden="1">'62d - Byšice, PZZ, Sázava'!$C$116:$K$143</definedName>
    <definedName name="_xlnm._FilterDatabase" localSheetId="5" hidden="1">'62e - Dobrovice'!$C$116:$K$132</definedName>
    <definedName name="_xlnm._FilterDatabase" localSheetId="6" hidden="1">'62f - Poříčany'!$C$117:$K$130</definedName>
    <definedName name="_xlnm._FilterDatabase" localSheetId="7" hidden="1">'VRN - Vedlejší rozpočtové...'!$C$116:$K$128</definedName>
    <definedName name="_xlnm.Print_Titles" localSheetId="1">'62a - Kolín, Kompas, ostatní'!$116:$116</definedName>
    <definedName name="_xlnm.Print_Titles" localSheetId="2">'62b - Mladá Boleslav'!$117:$117</definedName>
    <definedName name="_xlnm.Print_Titles" localSheetId="3">'62c - Hradištko'!$116:$116</definedName>
    <definedName name="_xlnm.Print_Titles" localSheetId="4">'62d - Byšice, PZZ, Sázava'!$116:$116</definedName>
    <definedName name="_xlnm.Print_Titles" localSheetId="5">'62e - Dobrovice'!$116:$116</definedName>
    <definedName name="_xlnm.Print_Titles" localSheetId="6">'62f - Poříčany'!$117:$117</definedName>
    <definedName name="_xlnm.Print_Titles" localSheetId="0">'Rekapitulace stavby'!$92:$92</definedName>
    <definedName name="_xlnm.Print_Titles" localSheetId="7">'VRN - Vedlejší rozpočtové...'!$116:$116</definedName>
    <definedName name="_xlnm.Print_Area" localSheetId="1">'62a - Kolín, Kompas, ostatní'!$C$4:$J$76,'62a - Kolín, Kompas, ostatní'!$C$82:$J$98,'62a - Kolín, Kompas, ostatní'!$C$104:$K$135</definedName>
    <definedName name="_xlnm.Print_Area" localSheetId="2">'62b - Mladá Boleslav'!$C$4:$J$76,'62b - Mladá Boleslav'!$C$82:$J$99,'62b - Mladá Boleslav'!$C$105:$K$135</definedName>
    <definedName name="_xlnm.Print_Area" localSheetId="3">'62c - Hradištko'!$C$4:$J$76,'62c - Hradištko'!$C$82:$J$98,'62c - Hradištko'!$C$104:$K$129</definedName>
    <definedName name="_xlnm.Print_Area" localSheetId="4">'62d - Byšice, PZZ, Sázava'!$C$4:$J$76,'62d - Byšice, PZZ, Sázava'!$C$82:$J$98,'62d - Byšice, PZZ, Sázava'!$C$104:$K$143</definedName>
    <definedName name="_xlnm.Print_Area" localSheetId="5">'62e - Dobrovice'!$C$4:$J$76,'62e - Dobrovice'!$C$82:$J$98,'62e - Dobrovice'!$C$104:$K$132</definedName>
    <definedName name="_xlnm.Print_Area" localSheetId="6">'62f - Poříčany'!$C$4:$J$76,'62f - Poříčany'!$C$82:$J$99,'62f - Poříčany'!$C$105:$K$130</definedName>
    <definedName name="_xlnm.Print_Area" localSheetId="0">'Rekapitulace stavby'!$D$4:$AO$76,'Rekapitulace stavby'!$C$82:$AQ$102</definedName>
    <definedName name="_xlnm.Print_Area" localSheetId="7">'VRN - Vedlejší rozpočtové...'!$C$4:$J$76,'VRN - Vedlejší rozpočtové...'!$C$82:$J$98,'VRN - Vedlejší rozpočtové...'!$C$104:$K$128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J114" i="8"/>
  <c r="J113" i="8"/>
  <c r="F113" i="8"/>
  <c r="F111" i="8"/>
  <c r="E109" i="8"/>
  <c r="J92" i="8"/>
  <c r="J91" i="8"/>
  <c r="F91" i="8"/>
  <c r="F89" i="8"/>
  <c r="E87" i="8"/>
  <c r="J18" i="8"/>
  <c r="E18" i="8"/>
  <c r="F114" i="8"/>
  <c r="J17" i="8"/>
  <c r="J12" i="8"/>
  <c r="J111" i="8" s="1"/>
  <c r="E7" i="8"/>
  <c r="E107" i="8"/>
  <c r="J130" i="7"/>
  <c r="J37" i="7"/>
  <c r="J36" i="7"/>
  <c r="AY100" i="1"/>
  <c r="J35" i="7"/>
  <c r="AX100" i="1" s="1"/>
  <c r="J98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J34" i="7" s="1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J115" i="7"/>
  <c r="J114" i="7"/>
  <c r="F114" i="7"/>
  <c r="F112" i="7"/>
  <c r="E110" i="7"/>
  <c r="J92" i="7"/>
  <c r="J91" i="7"/>
  <c r="F91" i="7"/>
  <c r="F89" i="7"/>
  <c r="E87" i="7"/>
  <c r="J18" i="7"/>
  <c r="E18" i="7"/>
  <c r="F92" i="7" s="1"/>
  <c r="J17" i="7"/>
  <c r="J12" i="7"/>
  <c r="J112" i="7" s="1"/>
  <c r="E7" i="7"/>
  <c r="E108" i="7"/>
  <c r="J132" i="6"/>
  <c r="J97" i="6" s="1"/>
  <c r="J37" i="6"/>
  <c r="J36" i="6"/>
  <c r="AY99" i="1"/>
  <c r="J35" i="6"/>
  <c r="AX99" i="1" s="1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J114" i="6"/>
  <c r="J113" i="6"/>
  <c r="F113" i="6"/>
  <c r="F111" i="6"/>
  <c r="E109" i="6"/>
  <c r="J92" i="6"/>
  <c r="J91" i="6"/>
  <c r="F91" i="6"/>
  <c r="F89" i="6"/>
  <c r="E87" i="6"/>
  <c r="J18" i="6"/>
  <c r="E18" i="6"/>
  <c r="F92" i="6" s="1"/>
  <c r="J17" i="6"/>
  <c r="J12" i="6"/>
  <c r="J111" i="6"/>
  <c r="E7" i="6"/>
  <c r="E85" i="6" s="1"/>
  <c r="J37" i="5"/>
  <c r="J36" i="5"/>
  <c r="AY98" i="1" s="1"/>
  <c r="J35" i="5"/>
  <c r="AX98" i="1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J114" i="5"/>
  <c r="J113" i="5"/>
  <c r="F113" i="5"/>
  <c r="F111" i="5"/>
  <c r="E109" i="5"/>
  <c r="J92" i="5"/>
  <c r="J91" i="5"/>
  <c r="F91" i="5"/>
  <c r="F89" i="5"/>
  <c r="E87" i="5"/>
  <c r="J18" i="5"/>
  <c r="E18" i="5"/>
  <c r="F92" i="5" s="1"/>
  <c r="J17" i="5"/>
  <c r="J12" i="5"/>
  <c r="J111" i="5"/>
  <c r="E7" i="5"/>
  <c r="E107" i="5" s="1"/>
  <c r="J129" i="4"/>
  <c r="J97" i="4" s="1"/>
  <c r="J37" i="4"/>
  <c r="J36" i="4"/>
  <c r="AY97" i="1" s="1"/>
  <c r="J35" i="4"/>
  <c r="AX97" i="1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J114" i="4"/>
  <c r="J113" i="4"/>
  <c r="F113" i="4"/>
  <c r="F111" i="4"/>
  <c r="E109" i="4"/>
  <c r="J92" i="4"/>
  <c r="J91" i="4"/>
  <c r="F91" i="4"/>
  <c r="F89" i="4"/>
  <c r="E87" i="4"/>
  <c r="J18" i="4"/>
  <c r="E18" i="4"/>
  <c r="F92" i="4"/>
  <c r="J17" i="4"/>
  <c r="J12" i="4"/>
  <c r="J89" i="4" s="1"/>
  <c r="E7" i="4"/>
  <c r="E107" i="4"/>
  <c r="J135" i="3"/>
  <c r="J37" i="3"/>
  <c r="J36" i="3"/>
  <c r="AY96" i="1"/>
  <c r="J35" i="3"/>
  <c r="AX96" i="1" s="1"/>
  <c r="J98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 s="1"/>
  <c r="J17" i="3"/>
  <c r="J12" i="3"/>
  <c r="J112" i="3"/>
  <c r="E7" i="3"/>
  <c r="E108" i="3" s="1"/>
  <c r="J37" i="2"/>
  <c r="J36" i="2"/>
  <c r="AY95" i="1" s="1"/>
  <c r="J35" i="2"/>
  <c r="AX95" i="1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89" i="2" s="1"/>
  <c r="E7" i="2"/>
  <c r="E107" i="2"/>
  <c r="L90" i="1"/>
  <c r="AM90" i="1"/>
  <c r="AM89" i="1"/>
  <c r="L89" i="1"/>
  <c r="AM87" i="1"/>
  <c r="L87" i="1"/>
  <c r="L85" i="1"/>
  <c r="L84" i="1"/>
  <c r="BK128" i="8"/>
  <c r="J128" i="8"/>
  <c r="BK127" i="8"/>
  <c r="J127" i="8"/>
  <c r="BK125" i="8"/>
  <c r="J125" i="8"/>
  <c r="BK123" i="8"/>
  <c r="J123" i="8"/>
  <c r="BK121" i="8"/>
  <c r="J121" i="8"/>
  <c r="BK119" i="8"/>
  <c r="J119" i="8"/>
  <c r="BK129" i="7"/>
  <c r="J129" i="7"/>
  <c r="BK128" i="7"/>
  <c r="J128" i="7"/>
  <c r="BK126" i="7"/>
  <c r="J126" i="7"/>
  <c r="J125" i="7"/>
  <c r="J124" i="7"/>
  <c r="BK123" i="7"/>
  <c r="BK122" i="7"/>
  <c r="BK121" i="7"/>
  <c r="J120" i="7"/>
  <c r="J119" i="7"/>
  <c r="BK131" i="6"/>
  <c r="J129" i="6"/>
  <c r="J127" i="6"/>
  <c r="BK123" i="6"/>
  <c r="J118" i="6"/>
  <c r="J142" i="5"/>
  <c r="BK140" i="5"/>
  <c r="J139" i="5"/>
  <c r="BK138" i="5"/>
  <c r="BK137" i="5"/>
  <c r="BK134" i="5"/>
  <c r="BK133" i="5"/>
  <c r="J130" i="5"/>
  <c r="J128" i="5"/>
  <c r="J127" i="5"/>
  <c r="BK124" i="5"/>
  <c r="J122" i="5"/>
  <c r="J121" i="5"/>
  <c r="J118" i="5"/>
  <c r="BK128" i="4"/>
  <c r="J126" i="4"/>
  <c r="J125" i="4"/>
  <c r="BK124" i="4"/>
  <c r="BK123" i="4"/>
  <c r="J122" i="4"/>
  <c r="BK119" i="4"/>
  <c r="J118" i="4"/>
  <c r="BK133" i="3"/>
  <c r="BK132" i="3"/>
  <c r="J131" i="3"/>
  <c r="J128" i="3"/>
  <c r="J126" i="3"/>
  <c r="BK124" i="3"/>
  <c r="J123" i="3"/>
  <c r="BK121" i="3"/>
  <c r="BK120" i="3"/>
  <c r="BK135" i="2"/>
  <c r="J134" i="2"/>
  <c r="J133" i="2"/>
  <c r="J131" i="2"/>
  <c r="BK129" i="2"/>
  <c r="J127" i="2"/>
  <c r="J125" i="2"/>
  <c r="J124" i="2"/>
  <c r="BK122" i="2"/>
  <c r="BK121" i="2"/>
  <c r="BK119" i="2"/>
  <c r="J118" i="2"/>
  <c r="BK125" i="7"/>
  <c r="BK124" i="7"/>
  <c r="J123" i="7"/>
  <c r="J122" i="7"/>
  <c r="J121" i="7"/>
  <c r="BK120" i="7"/>
  <c r="BK130" i="6"/>
  <c r="BK128" i="6"/>
  <c r="BK126" i="6"/>
  <c r="J125" i="6"/>
  <c r="J124" i="6"/>
  <c r="J122" i="6"/>
  <c r="BK121" i="6"/>
  <c r="BK120" i="6"/>
  <c r="J119" i="6"/>
  <c r="BK118" i="6"/>
  <c r="J140" i="5"/>
  <c r="BK139" i="5"/>
  <c r="J137" i="5"/>
  <c r="BK132" i="5"/>
  <c r="BK131" i="5"/>
  <c r="BK129" i="5"/>
  <c r="BK128" i="5"/>
  <c r="J126" i="5"/>
  <c r="J124" i="5"/>
  <c r="BK120" i="5"/>
  <c r="BK118" i="5"/>
  <c r="BK127" i="4"/>
  <c r="BK122" i="4"/>
  <c r="BK121" i="4"/>
  <c r="J120" i="4"/>
  <c r="BK118" i="4"/>
  <c r="J134" i="3"/>
  <c r="BK128" i="3"/>
  <c r="BK128" i="2"/>
  <c r="BK124" i="2"/>
  <c r="J122" i="2"/>
  <c r="J121" i="2"/>
  <c r="BK119" i="7"/>
  <c r="J131" i="6"/>
  <c r="J128" i="6"/>
  <c r="BK127" i="6"/>
  <c r="J126" i="6"/>
  <c r="BK122" i="6"/>
  <c r="J121" i="6"/>
  <c r="J120" i="6"/>
  <c r="J143" i="5"/>
  <c r="BK142" i="5"/>
  <c r="BK141" i="5"/>
  <c r="J138" i="5"/>
  <c r="BK136" i="5"/>
  <c r="BK130" i="5"/>
  <c r="BK126" i="5"/>
  <c r="J123" i="5"/>
  <c r="BK122" i="5"/>
  <c r="BK121" i="5"/>
  <c r="J128" i="4"/>
  <c r="J127" i="4"/>
  <c r="BK126" i="4"/>
  <c r="J124" i="4"/>
  <c r="J132" i="3"/>
  <c r="BK129" i="3"/>
  <c r="BK127" i="3"/>
  <c r="BK126" i="3"/>
  <c r="J125" i="3"/>
  <c r="J124" i="3"/>
  <c r="J122" i="3"/>
  <c r="J121" i="3"/>
  <c r="J119" i="3"/>
  <c r="BK134" i="2"/>
  <c r="BK133" i="2"/>
  <c r="J129" i="2"/>
  <c r="J128" i="2"/>
  <c r="BK127" i="2"/>
  <c r="BK125" i="2"/>
  <c r="J123" i="2"/>
  <c r="BK118" i="2"/>
  <c r="AS94" i="1"/>
  <c r="J130" i="6"/>
  <c r="BK129" i="6"/>
  <c r="BK125" i="6"/>
  <c r="BK124" i="6"/>
  <c r="J123" i="6"/>
  <c r="BK119" i="6"/>
  <c r="BK143" i="5"/>
  <c r="J141" i="5"/>
  <c r="J136" i="5"/>
  <c r="J134" i="5"/>
  <c r="J133" i="5"/>
  <c r="J132" i="5"/>
  <c r="J131" i="5"/>
  <c r="J129" i="5"/>
  <c r="BK127" i="5"/>
  <c r="BK123" i="5"/>
  <c r="J120" i="5"/>
  <c r="BK125" i="4"/>
  <c r="J123" i="4"/>
  <c r="J121" i="4"/>
  <c r="BK120" i="4"/>
  <c r="J119" i="4"/>
  <c r="BK134" i="3"/>
  <c r="J133" i="3"/>
  <c r="BK131" i="3"/>
  <c r="J129" i="3"/>
  <c r="J127" i="3"/>
  <c r="BK125" i="3"/>
  <c r="BK123" i="3"/>
  <c r="BK122" i="3"/>
  <c r="J120" i="3"/>
  <c r="BK119" i="3"/>
  <c r="J135" i="2"/>
  <c r="BK131" i="2"/>
  <c r="BK123" i="2"/>
  <c r="J119" i="2"/>
  <c r="P120" i="2" l="1"/>
  <c r="P117" i="2"/>
  <c r="AU95" i="1"/>
  <c r="P130" i="3"/>
  <c r="P118" i="3" s="1"/>
  <c r="AU96" i="1" s="1"/>
  <c r="BK117" i="4"/>
  <c r="J117" i="4"/>
  <c r="J96" i="4" s="1"/>
  <c r="BK135" i="5"/>
  <c r="J135" i="5"/>
  <c r="J97" i="5"/>
  <c r="T120" i="2"/>
  <c r="T117" i="2"/>
  <c r="R130" i="3"/>
  <c r="R118" i="3"/>
  <c r="T117" i="4"/>
  <c r="R135" i="5"/>
  <c r="R117" i="5"/>
  <c r="R117" i="6"/>
  <c r="BK130" i="3"/>
  <c r="J130" i="3"/>
  <c r="J97" i="3"/>
  <c r="P117" i="4"/>
  <c r="AU97" i="1" s="1"/>
  <c r="P135" i="5"/>
  <c r="P117" i="5"/>
  <c r="AU98" i="1"/>
  <c r="P117" i="6"/>
  <c r="AU99" i="1"/>
  <c r="BK120" i="2"/>
  <c r="J120" i="2"/>
  <c r="J97" i="2" s="1"/>
  <c r="R120" i="2"/>
  <c r="R117" i="2"/>
  <c r="T130" i="3"/>
  <c r="T118" i="3" s="1"/>
  <c r="R117" i="4"/>
  <c r="T135" i="5"/>
  <c r="T117" i="5"/>
  <c r="BK117" i="6"/>
  <c r="J117" i="6"/>
  <c r="J96" i="6"/>
  <c r="T117" i="6"/>
  <c r="BK127" i="7"/>
  <c r="J127" i="7"/>
  <c r="J97" i="7"/>
  <c r="P127" i="7"/>
  <c r="P118" i="7" s="1"/>
  <c r="AU100" i="1" s="1"/>
  <c r="R127" i="7"/>
  <c r="R118" i="7"/>
  <c r="T127" i="7"/>
  <c r="T118" i="7"/>
  <c r="BK118" i="8"/>
  <c r="J118" i="8"/>
  <c r="J97" i="8" s="1"/>
  <c r="P118" i="8"/>
  <c r="P117" i="8"/>
  <c r="AU101" i="1"/>
  <c r="R118" i="8"/>
  <c r="R117" i="8"/>
  <c r="T118" i="8"/>
  <c r="T117" i="8"/>
  <c r="F92" i="2"/>
  <c r="J111" i="2"/>
  <c r="BE124" i="2"/>
  <c r="BE125" i="2"/>
  <c r="BE127" i="2"/>
  <c r="BE128" i="2"/>
  <c r="BE133" i="2"/>
  <c r="BE135" i="2"/>
  <c r="BE121" i="3"/>
  <c r="BE122" i="3"/>
  <c r="BE123" i="3"/>
  <c r="BE128" i="3"/>
  <c r="E85" i="4"/>
  <c r="BE118" i="4"/>
  <c r="BE128" i="4"/>
  <c r="J89" i="5"/>
  <c r="BE128" i="5"/>
  <c r="BE129" i="5"/>
  <c r="BE136" i="5"/>
  <c r="BE137" i="5"/>
  <c r="BE138" i="5"/>
  <c r="E107" i="6"/>
  <c r="BE120" i="6"/>
  <c r="BE121" i="6"/>
  <c r="BE122" i="6"/>
  <c r="BE126" i="6"/>
  <c r="BE128" i="6"/>
  <c r="BE118" i="2"/>
  <c r="BE121" i="2"/>
  <c r="BE122" i="2"/>
  <c r="BE123" i="2"/>
  <c r="BE129" i="2"/>
  <c r="BE134" i="2"/>
  <c r="E85" i="3"/>
  <c r="BE124" i="3"/>
  <c r="BE125" i="3"/>
  <c r="BE126" i="3"/>
  <c r="BE131" i="3"/>
  <c r="BE132" i="3"/>
  <c r="BE133" i="3"/>
  <c r="BK118" i="3"/>
  <c r="J118" i="3" s="1"/>
  <c r="J30" i="3" s="1"/>
  <c r="AG96" i="1" s="1"/>
  <c r="J111" i="4"/>
  <c r="F114" i="4"/>
  <c r="BE119" i="4"/>
  <c r="BE121" i="4"/>
  <c r="BE122" i="4"/>
  <c r="BE124" i="4"/>
  <c r="BE124" i="5"/>
  <c r="BE126" i="5"/>
  <c r="BE127" i="5"/>
  <c r="BE131" i="5"/>
  <c r="BE133" i="5"/>
  <c r="BK117" i="5"/>
  <c r="J117" i="5"/>
  <c r="J96" i="5"/>
  <c r="F114" i="6"/>
  <c r="BE118" i="6"/>
  <c r="BE123" i="6"/>
  <c r="BE124" i="6"/>
  <c r="AW100" i="1"/>
  <c r="BK118" i="7"/>
  <c r="J118" i="7"/>
  <c r="E85" i="2"/>
  <c r="BE119" i="2"/>
  <c r="BE131" i="2"/>
  <c r="BE127" i="3"/>
  <c r="BE129" i="3"/>
  <c r="BE123" i="4"/>
  <c r="BE125" i="4"/>
  <c r="BE127" i="4"/>
  <c r="E85" i="5"/>
  <c r="F114" i="5"/>
  <c r="BE120" i="5"/>
  <c r="BE121" i="5"/>
  <c r="BE122" i="5"/>
  <c r="BE132" i="5"/>
  <c r="BE134" i="5"/>
  <c r="BE140" i="5"/>
  <c r="BE141" i="5"/>
  <c r="BE142" i="5"/>
  <c r="J89" i="6"/>
  <c r="BE131" i="6"/>
  <c r="E85" i="7"/>
  <c r="F115" i="7"/>
  <c r="BE119" i="7"/>
  <c r="BE121" i="7"/>
  <c r="BE121" i="8"/>
  <c r="BK117" i="2"/>
  <c r="J117" i="2"/>
  <c r="J96" i="2"/>
  <c r="J89" i="3"/>
  <c r="F92" i="3"/>
  <c r="BE119" i="3"/>
  <c r="BE120" i="3"/>
  <c r="BE134" i="3"/>
  <c r="BE120" i="4"/>
  <c r="BE126" i="4"/>
  <c r="BE118" i="5"/>
  <c r="BE123" i="5"/>
  <c r="BE130" i="5"/>
  <c r="BE139" i="5"/>
  <c r="BE143" i="5"/>
  <c r="BE119" i="6"/>
  <c r="BE125" i="6"/>
  <c r="BE127" i="6"/>
  <c r="BE129" i="6"/>
  <c r="BE130" i="6"/>
  <c r="J89" i="7"/>
  <c r="BE120" i="7"/>
  <c r="BE122" i="7"/>
  <c r="BE123" i="7"/>
  <c r="BE124" i="7"/>
  <c r="BE125" i="7"/>
  <c r="BE126" i="7"/>
  <c r="BE128" i="7"/>
  <c r="BE129" i="7"/>
  <c r="E85" i="8"/>
  <c r="J89" i="8"/>
  <c r="F92" i="8"/>
  <c r="BE119" i="8"/>
  <c r="BE123" i="8"/>
  <c r="BE125" i="8"/>
  <c r="BE127" i="8"/>
  <c r="BE128" i="8"/>
  <c r="F36" i="4"/>
  <c r="BC97" i="1"/>
  <c r="J34" i="2"/>
  <c r="AW95" i="1" s="1"/>
  <c r="F35" i="3"/>
  <c r="BB96" i="1"/>
  <c r="F35" i="6"/>
  <c r="BB99" i="1" s="1"/>
  <c r="F34" i="4"/>
  <c r="BA97" i="1"/>
  <c r="J34" i="3"/>
  <c r="AW96" i="1" s="1"/>
  <c r="J34" i="5"/>
  <c r="AW98" i="1"/>
  <c r="F37" i="7"/>
  <c r="BD100" i="1" s="1"/>
  <c r="F35" i="8"/>
  <c r="BB101" i="1"/>
  <c r="F37" i="8"/>
  <c r="BD101" i="1" s="1"/>
  <c r="J30" i="7"/>
  <c r="AG100" i="1"/>
  <c r="F37" i="3"/>
  <c r="BD96" i="1" s="1"/>
  <c r="F37" i="2"/>
  <c r="BD95" i="1"/>
  <c r="J34" i="4"/>
  <c r="AW97" i="1" s="1"/>
  <c r="F37" i="5"/>
  <c r="BD98" i="1"/>
  <c r="F34" i="2"/>
  <c r="BA95" i="1" s="1"/>
  <c r="F35" i="4"/>
  <c r="BB97" i="1"/>
  <c r="J34" i="8"/>
  <c r="AW101" i="1" s="1"/>
  <c r="F35" i="2"/>
  <c r="BB95" i="1" s="1"/>
  <c r="F35" i="5"/>
  <c r="BB98" i="1"/>
  <c r="F36" i="5"/>
  <c r="BC98" i="1" s="1"/>
  <c r="F34" i="3"/>
  <c r="BA96" i="1"/>
  <c r="F37" i="4"/>
  <c r="BD97" i="1" s="1"/>
  <c r="J34" i="6"/>
  <c r="AW99" i="1"/>
  <c r="F36" i="2"/>
  <c r="BC95" i="1" s="1"/>
  <c r="F34" i="6"/>
  <c r="BA99" i="1"/>
  <c r="F34" i="7"/>
  <c r="BA100" i="1" s="1"/>
  <c r="F36" i="8"/>
  <c r="BC101" i="1"/>
  <c r="F34" i="5"/>
  <c r="BA98" i="1" s="1"/>
  <c r="F36" i="7"/>
  <c r="BC100" i="1"/>
  <c r="F36" i="3"/>
  <c r="BC96" i="1" s="1"/>
  <c r="F37" i="6"/>
  <c r="BD99" i="1"/>
  <c r="F36" i="6"/>
  <c r="BC99" i="1" s="1"/>
  <c r="F35" i="7"/>
  <c r="BB100" i="1"/>
  <c r="F34" i="8"/>
  <c r="BA101" i="1" s="1"/>
  <c r="J96" i="3" l="1"/>
  <c r="J96" i="7"/>
  <c r="BK117" i="8"/>
  <c r="J117" i="8"/>
  <c r="J96" i="8" s="1"/>
  <c r="J30" i="5"/>
  <c r="AG98" i="1"/>
  <c r="J30" i="2"/>
  <c r="AG95" i="1" s="1"/>
  <c r="F33" i="3"/>
  <c r="AZ96" i="1"/>
  <c r="BB94" i="1"/>
  <c r="W31" i="1" s="1"/>
  <c r="J33" i="6"/>
  <c r="AV99" i="1"/>
  <c r="AT99" i="1"/>
  <c r="BC94" i="1"/>
  <c r="AY94" i="1"/>
  <c r="F33" i="7"/>
  <c r="AZ100" i="1"/>
  <c r="J30" i="4"/>
  <c r="AG97" i="1"/>
  <c r="J33" i="2"/>
  <c r="AV95" i="1"/>
  <c r="AT95" i="1" s="1"/>
  <c r="F33" i="2"/>
  <c r="AZ95" i="1"/>
  <c r="BA94" i="1"/>
  <c r="AW94" i="1" s="1"/>
  <c r="AK30" i="1" s="1"/>
  <c r="F33" i="6"/>
  <c r="AZ99" i="1"/>
  <c r="J33" i="3"/>
  <c r="AV96" i="1"/>
  <c r="AT96" i="1"/>
  <c r="J33" i="7"/>
  <c r="AV100" i="1" s="1"/>
  <c r="AT100" i="1" s="1"/>
  <c r="J30" i="6"/>
  <c r="AG99" i="1"/>
  <c r="AN99" i="1"/>
  <c r="BD94" i="1"/>
  <c r="W33" i="1"/>
  <c r="F33" i="4"/>
  <c r="AZ97" i="1"/>
  <c r="J33" i="5"/>
  <c r="AV98" i="1"/>
  <c r="AT98" i="1"/>
  <c r="AU94" i="1"/>
  <c r="J33" i="4"/>
  <c r="AV97" i="1"/>
  <c r="AT97" i="1"/>
  <c r="J33" i="8"/>
  <c r="AV101" i="1" s="1"/>
  <c r="AT101" i="1" s="1"/>
  <c r="F33" i="5"/>
  <c r="AZ98" i="1"/>
  <c r="F33" i="8"/>
  <c r="AZ101" i="1"/>
  <c r="J39" i="5" l="1"/>
  <c r="J39" i="6"/>
  <c r="J39" i="2"/>
  <c r="J39" i="4"/>
  <c r="J39" i="3"/>
  <c r="J39" i="7"/>
  <c r="AN100" i="1"/>
  <c r="AN96" i="1"/>
  <c r="AN98" i="1"/>
  <c r="AN95" i="1"/>
  <c r="AN97" i="1"/>
  <c r="AX94" i="1"/>
  <c r="W30" i="1"/>
  <c r="J30" i="8"/>
  <c r="AG101" i="1"/>
  <c r="AN101" i="1"/>
  <c r="AZ94" i="1"/>
  <c r="AV94" i="1"/>
  <c r="AK29" i="1"/>
  <c r="W32" i="1"/>
  <c r="J39" i="8" l="1"/>
  <c r="AG94" i="1"/>
  <c r="AK26" i="1"/>
  <c r="AK35" i="1"/>
  <c r="AT94" i="1"/>
  <c r="W29" i="1"/>
  <c r="AN94" i="1" l="1"/>
</calcChain>
</file>

<file path=xl/sharedStrings.xml><?xml version="1.0" encoding="utf-8"?>
<sst xmlns="http://schemas.openxmlformats.org/spreadsheetml/2006/main" count="2439" uniqueCount="366">
  <si>
    <t>Export Komplet</t>
  </si>
  <si>
    <t/>
  </si>
  <si>
    <t>2.0</t>
  </si>
  <si>
    <t>ZAMOK</t>
  </si>
  <si>
    <t>False</t>
  </si>
  <si>
    <t>{d22ce173-22a0-4763-bc0d-bdf343c6cf70}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</si>
  <si>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</si>
  <si>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</si>
  <si>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</si>
  <si>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</si>
  <si>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</si>
  <si>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</si>
  <si>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</si>
  <si>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</si>
  <si>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</si>
  <si>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</si>
  <si>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</si>
  <si>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žst. Nymburk</t>
  </si>
  <si>
    <t>0,1</t>
  </si>
  <si>
    <t>KSO:</t>
  </si>
  <si>
    <t>CC-CZ:</t>
  </si>
  <si>
    <t>1</t>
  </si>
  <si>
    <t>Místo:</t>
  </si>
  <si>
    <t xml:space="preserve"> SSZT Praha východ</t>
  </si>
  <si>
    <t>Datum:</t>
  </si>
  <si>
    <t>26. 5. 2020</t>
  </si>
  <si>
    <t>10</t>
  </si>
  <si>
    <t>100</t>
  </si>
  <si>
    <t>Zadavatel:</t>
  </si>
  <si>
    <t>IČ:</t>
  </si>
  <si>
    <t>70994234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</si>
  <si>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</si>
  <si>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</si>
  <si>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</si>
  <si>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</si>
  <si>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</si>
  <si>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</si>
  <si>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</si>
  <si>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</si>
  <si>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Šustr Ondřej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</si>
  <si>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</si>
  <si>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</si>
  <si>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</si>
  <si>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</si>
  <si>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</si>
  <si>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</si>
  <si>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</si>
  <si>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</si>
  <si>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</si>
  <si>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</si>
  <si>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</si>
  <si>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</si>
  <si>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</si>
  <si>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</si>
  <si>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</si>
  <si>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</si>
  <si>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</si>
  <si>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</si>
  <si>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</si>
  <si>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</si>
  <si>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</si>
  <si>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</si>
  <si>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</si>
  <si>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</si>
  <si>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</si>
  <si>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</si>
  <si>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</si>
  <si>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</si>
  <si>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</si>
  <si>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</si>
  <si>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</si>
  <si>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</si>
  <si>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</si>
  <si>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</si>
  <si>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</si>
  <si>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</si>
  <si>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</si>
  <si>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</si>
  <si>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</si>
  <si>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</si>
  <si>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</si>
  <si>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</si>
  <si>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</si>
  <si>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</si>
  <si>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</si>
  <si>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</si>
  <si>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62a</t>
  </si>
  <si>
    <t>Kolín, Kompas, ostatní</t>
  </si>
  <si>
    <t>ING</t>
  </si>
  <si>
    <t>{8a8f5895-ceb6-4ea4-bb5e-1f2329d68ebe}</t>
  </si>
  <si>
    <t>2</t>
  </si>
  <si>
    <t>62b</t>
  </si>
  <si>
    <t>Mladá Boleslav</t>
  </si>
  <si>
    <t>PRO</t>
  </si>
  <si>
    <t>{7f710303-fabc-4612-b309-46ce487713ee}</t>
  </si>
  <si>
    <t>62c</t>
  </si>
  <si>
    <t>Hradištko</t>
  </si>
  <si>
    <t>{ba854ed4-7d33-4ff6-8183-81ef4be2b320}</t>
  </si>
  <si>
    <t>62d</t>
  </si>
  <si>
    <t>Byšice, PZZ, Sázava</t>
  </si>
  <si>
    <t>{6103185b-07bf-4f2d-9420-6c30e309ef0f}</t>
  </si>
  <si>
    <t>62e</t>
  </si>
  <si>
    <t>Dobrovice</t>
  </si>
  <si>
    <t>{5e5ae915-34f5-4260-83df-cd40bca99c98}</t>
  </si>
  <si>
    <t>62f</t>
  </si>
  <si>
    <t>Poříčany</t>
  </si>
  <si>
    <t>{25202f71-c7d6-458c-8bc1-a4b67b976549}</t>
  </si>
  <si>
    <t>VRN</t>
  </si>
  <si>
    <t>Vedlejší rozpočtové náklady</t>
  </si>
  <si>
    <t>VON</t>
  </si>
  <si>
    <t>{deae6670-def2-476b-b51c-8982faef70f6}</t>
  </si>
  <si>
    <t>KRYCÍ LIST SOUPISU PRACÍ</t>
  </si>
  <si>
    <t>Objekt:</t>
  </si>
  <si>
    <t>62a - Kolín, Kompas, ostatní</t>
  </si>
  <si>
    <t xml:space="preserve">  Správa železnic, státní organizace</t>
  </si>
  <si>
    <t>Ing. Ondřej Šustr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</si>
  <si>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</si>
  <si>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</si>
  <si>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</si>
  <si>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</si>
  <si>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</si>
  <si>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</si>
  <si>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</si>
  <si>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</si>
  <si>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</si>
  <si>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</si>
  <si>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</si>
  <si>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</si>
  <si>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</si>
  <si>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</si>
  <si>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</si>
  <si>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</si>
  <si>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</si>
  <si>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</si>
  <si>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</si>
  <si>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23</t>
  </si>
  <si>
    <t>M</t>
  </si>
  <si>
    <t>7492500860</t>
  </si>
  <si>
    <t>Kabely, vodiče, šňůry Cu - nn Vodič jednožílový Cu, plastová izolace H07V-K 16 rudý (CYA)</t>
  </si>
  <si>
    <t>m</t>
  </si>
  <si>
    <t>Sborník UOŽI 01 2020</t>
  </si>
  <si>
    <t>512</t>
  </si>
  <si>
    <t>ROZPOCET</t>
  </si>
  <si>
    <t>-1373645599</t>
  </si>
  <si>
    <t>24</t>
  </si>
  <si>
    <t>7492500870</t>
  </si>
  <si>
    <t>Kabely, vodiče, šňůry Cu - nn Vodič jednožílový Cu, plastová izolace H07V-K 16 sv.modrý (CYA)</t>
  </si>
  <si>
    <t>-439651795</t>
  </si>
  <si>
    <t>OST</t>
  </si>
  <si>
    <t>Ostatní</t>
  </si>
  <si>
    <t>4</t>
  </si>
  <si>
    <t>K</t>
  </si>
  <si>
    <t>7492551010</t>
  </si>
  <si>
    <t>Montáž vodičů jednožílových Cu do 16 mm2 - uložení na rošty, pod omítku, do rozvaděče apod.</t>
  </si>
  <si>
    <t>1635536935</t>
  </si>
  <si>
    <t>78</t>
  </si>
  <si>
    <t>7498256080</t>
  </si>
  <si>
    <t>Zkoušky a prohlídky elektrických přístrojů - ostatní kapacitní zkouška UPS baterií 480 V</t>
  </si>
  <si>
    <t>kus</t>
  </si>
  <si>
    <t>-1237477553</t>
  </si>
  <si>
    <t>84</t>
  </si>
  <si>
    <t>7499151010</t>
  </si>
  <si>
    <t>Dokončovací práce na el. zařízení</t>
  </si>
  <si>
    <t>-1143534394</t>
  </si>
  <si>
    <t>85</t>
  </si>
  <si>
    <t>7499151040</t>
  </si>
  <si>
    <t>Dokončovací práce zaškolení obsluhy - seznámení obsluhy s funkcemi zařízení včetně odevzdání dokumentace skutečného provedení</t>
  </si>
  <si>
    <t>hod</t>
  </si>
  <si>
    <t>2060937398</t>
  </si>
  <si>
    <t>89</t>
  </si>
  <si>
    <t>7592930520</t>
  </si>
  <si>
    <t>Baterie Staniční akumulátory Pb blok 12 V/7,2 Ah s mřížkovou elektrodou, uzavřený - AGM, 5+, cena včetně spojovacího materiálu a bateriového nosiče či stojanu</t>
  </si>
  <si>
    <t>256</t>
  </si>
  <si>
    <t>64</t>
  </si>
  <si>
    <t>-1044405926</t>
  </si>
  <si>
    <t>P</t>
  </si>
  <si>
    <t xml:space="preserve">Poznámka k položce:_x000D_
Svorky: typ F2 (6,35 mm faston), D (mm) 151, Š (mm) 65, V (mm) 95 (101 včetně svorek)_x000D_
</t>
  </si>
  <si>
    <t>87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</si>
  <si>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</si>
  <si>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</si>
  <si>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1047792986</t>
  </si>
  <si>
    <t>88</t>
  </si>
  <si>
    <t>7592907040</t>
  </si>
  <si>
    <t>Demontáž bloku baterie olověné 6 V a 12 V kapacity do 200 Ah</t>
  </si>
  <si>
    <t>1306204578</t>
  </si>
  <si>
    <t>80</t>
  </si>
  <si>
    <t>7593000180</t>
  </si>
  <si>
    <t>Dobíječe, usměrňovače, napáječe Usměrňovač D400 G36/50, oceloplechová skříň 1200x600x400, základní stavová indikace opticky i bezpotenciálově</t>
  </si>
  <si>
    <t>-1536616599</t>
  </si>
  <si>
    <t>Poznámka k položce:_x000D_
EPRONA  s technologií SmartPack 2 (ROP 108.44)</t>
  </si>
  <si>
    <t>81</t>
  </si>
  <si>
    <t>7593000180R</t>
  </si>
  <si>
    <t>-1790408301</t>
  </si>
  <si>
    <t>Poznámka k položce:_x000D_
EPRONA  s technologií SmartPack 2 (ROP 108.44) napětí 36V</t>
  </si>
  <si>
    <t>82</t>
  </si>
  <si>
    <t>7593005022</t>
  </si>
  <si>
    <t>Montáž dobíječe, usměrňovače, napáječe skříňového vysokého - včetně připojení vodičů elektrické sítě ss rozvodu a uzemnění, přezkoušení funkce</t>
  </si>
  <si>
    <t>1220756084</t>
  </si>
  <si>
    <t>83</t>
  </si>
  <si>
    <t>7593007022</t>
  </si>
  <si>
    <t>Demontáž dobíječe, usměrňovače, napáječe skříňového vysokého</t>
  </si>
  <si>
    <t>1422344579</t>
  </si>
  <si>
    <t>90</t>
  </si>
  <si>
    <t>7598095065</t>
  </si>
  <si>
    <t>Přezkoušení a regulace napájecího obvodu za 1 napájecí sběrnici - kontrola zapojení, regulace a přezkoušení sběrnice</t>
  </si>
  <si>
    <t>911592256</t>
  </si>
  <si>
    <t>62b - Mladá Boleslav</t>
  </si>
  <si>
    <t xml:space="preserve">    O01 - Ostatní</t>
  </si>
  <si>
    <t>7592920270</t>
  </si>
  <si>
    <t>Baterie Staniční akumulátory Pb článek 2V/200 Ah C10 s pancéřovanou trubkovou elektrodou,  horizontální, uzavřený - gel, cena včetně spojovacího materiálu a bateriového nosiče či stojanu</t>
  </si>
  <si>
    <t>8</t>
  </si>
  <si>
    <t>-2103447385</t>
  </si>
  <si>
    <t>16</t>
  </si>
  <si>
    <t>-1760522373</t>
  </si>
  <si>
    <t>17</t>
  </si>
  <si>
    <t>1236172137</t>
  </si>
  <si>
    <t>13</t>
  </si>
  <si>
    <t>7593300593R</t>
  </si>
  <si>
    <t>Bateriový stojan 4H PGL4-28</t>
  </si>
  <si>
    <t>1297699651</t>
  </si>
  <si>
    <t>-802187617</t>
  </si>
  <si>
    <t>9</t>
  </si>
  <si>
    <t>7499151020</t>
  </si>
  <si>
    <t>Dokončovací práce úprava zapojení stávajících kabelových skříní/rozvaděčů</t>
  </si>
  <si>
    <t>-645057314</t>
  </si>
  <si>
    <t>6</t>
  </si>
  <si>
    <t>7499151030</t>
  </si>
  <si>
    <t>Dokončovací práce zkušební provoz</t>
  </si>
  <si>
    <t>-420691010</t>
  </si>
  <si>
    <t>7</t>
  </si>
  <si>
    <t>Dokončovací práce zaškolení obsluhy</t>
  </si>
  <si>
    <t>-500799353</t>
  </si>
  <si>
    <t>5</t>
  </si>
  <si>
    <t>9901001200</t>
  </si>
  <si>
    <t>Doprava dodávek zhotovitele, dodávek objednatele nebo výzisku mechanizací o nosnosti do 3,5 t do 350 km</t>
  </si>
  <si>
    <t>-747013506</t>
  </si>
  <si>
    <t>HZS4232</t>
  </si>
  <si>
    <t>Hodinové zúčtovací sazby ostatních profesí revizní a kontrolní činnost technik</t>
  </si>
  <si>
    <t>-273515358</t>
  </si>
  <si>
    <t>18</t>
  </si>
  <si>
    <t>-1840473371</t>
  </si>
  <si>
    <t>452403013</t>
  </si>
  <si>
    <t>14</t>
  </si>
  <si>
    <t>-1889820072</t>
  </si>
  <si>
    <t>11</t>
  </si>
  <si>
    <t>7592905030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</si>
  <si>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</si>
  <si>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-2090765078</t>
  </si>
  <si>
    <t>12</t>
  </si>
  <si>
    <t>7592907030</t>
  </si>
  <si>
    <t>Demontáž bloku baterie olověné 2 V a 4 V kapacity do 200 Ah</t>
  </si>
  <si>
    <t>1960073974</t>
  </si>
  <si>
    <t>O01</t>
  </si>
  <si>
    <t>62c - Hradištko</t>
  </si>
  <si>
    <t>-1582900644</t>
  </si>
  <si>
    <t>1629244200</t>
  </si>
  <si>
    <t>493960406</t>
  </si>
  <si>
    <t>-221530161</t>
  </si>
  <si>
    <t>Montáž Pb bloku 12V kapacity do 200 Ah</t>
  </si>
  <si>
    <t>-1402046391</t>
  </si>
  <si>
    <t>3</t>
  </si>
  <si>
    <t>Demontáž Pb bloku 12V kapacity do 200 Ah</t>
  </si>
  <si>
    <t>650645371</t>
  </si>
  <si>
    <t>517663200</t>
  </si>
  <si>
    <t>-1993205985</t>
  </si>
  <si>
    <t>1413591219</t>
  </si>
  <si>
    <t>7598095430</t>
  </si>
  <si>
    <t>Příprava ke komplexním zkouškám statických měničů za 1 napájecí systém - oživení, seřízení a nastavení zařízení s ohledem na postup jeho uvádění do provozu</t>
  </si>
  <si>
    <t>-2047437612</t>
  </si>
  <si>
    <t>7592920730</t>
  </si>
  <si>
    <t>Pb blok 12 V/50 Ah C10 s pancéřovanou trubkovou elektrodou,  uzavřený - gel, cena včetně spojovacího materiálu a bateriového nosiče či stojanu 96V grid power VR M 12-50 (8x12V)</t>
  </si>
  <si>
    <t>-1761016092</t>
  </si>
  <si>
    <t>62d - Byšice, PZZ, Sázava</t>
  </si>
  <si>
    <t>7590110010</t>
  </si>
  <si>
    <t>Domky, přístřešky Reléový domek - výška 2,85 m - podle zvl. požadavků a předložené dokumentace 3x2 m</t>
  </si>
  <si>
    <t>506192644</t>
  </si>
  <si>
    <t>Poznámka k položce:_x000D_
Rozměr 2,1 * 2,1</t>
  </si>
  <si>
    <t>7592920155</t>
  </si>
  <si>
    <t>Baterie Staniční akumulátory Pb článek 2V/800 Ah C10 s pancéřovanou trubkovou elektrodou, uzavřený větraný, cena včetně spojovacího materiálu a bateriového nosiče či stojanu</t>
  </si>
  <si>
    <t>ÚOŽI 2019 01</t>
  </si>
  <si>
    <t>128</t>
  </si>
  <si>
    <t>-1189588631</t>
  </si>
  <si>
    <t>7592910315</t>
  </si>
  <si>
    <t>Baterie Staniční akumulátory Rekombinační zátka AquaGen Premium Top V (použití od 301 Ah)</t>
  </si>
  <si>
    <t>-412822663</t>
  </si>
  <si>
    <t>7592910175</t>
  </si>
  <si>
    <t>Baterie Staniční akumulátory NiCd článek 1,2 V/170 Ah C5 s vláknitou elektrodou, cena včetně spojovacího materiálu a bateriového nosiče či stojanu</t>
  </si>
  <si>
    <t>-1181860808</t>
  </si>
  <si>
    <t>25</t>
  </si>
  <si>
    <t>7592910310</t>
  </si>
  <si>
    <t>Baterie Staniční akumulátory Rekombinační zátka AquaGen Premium Top H (použití do 300 Ah)</t>
  </si>
  <si>
    <t>-805680604</t>
  </si>
  <si>
    <t>7593310000R2</t>
  </si>
  <si>
    <t>Konstrukční díly Skříň (stojan) napájecí skříň NS s měniči</t>
  </si>
  <si>
    <t>1850578692</t>
  </si>
  <si>
    <t xml:space="preserve">Poznámka k položce:_x000D_
 </t>
  </si>
  <si>
    <t>7593000020</t>
  </si>
  <si>
    <t>Dobíječe, usměrňovače, napáječe Usměrňovač E230 G24/25, na polici/na zeď/na DIN lištu, základní stavová indikace opticky i bezpotenciálově, teplotní kompenzace</t>
  </si>
  <si>
    <t>-788611321</t>
  </si>
  <si>
    <t>27</t>
  </si>
  <si>
    <t>1145830201</t>
  </si>
  <si>
    <t>28</t>
  </si>
  <si>
    <t>-181110297</t>
  </si>
  <si>
    <t>20</t>
  </si>
  <si>
    <t>7590115005</t>
  </si>
  <si>
    <t>Montáž objektu rozměru do 2,5 x 3,6 m - usazení na základy, zatažení kabelů a zřízení kabelové rezervy, opravný nátěr. Neobsahuje výkop a zához jam</t>
  </si>
  <si>
    <t>688184578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</si>
  <si>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</si>
  <si>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</si>
  <si>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-1418125596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</si>
  <si>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</si>
  <si>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</si>
  <si>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-1035695243</t>
  </si>
  <si>
    <t>26</t>
  </si>
  <si>
    <t>7592905070</t>
  </si>
  <si>
    <t>Montáž rekombinační zátky do 300 Ah</t>
  </si>
  <si>
    <t>-774856281</t>
  </si>
  <si>
    <t>7592905072</t>
  </si>
  <si>
    <t>Montáž rekombinační zátky nad 300 Ah</t>
  </si>
  <si>
    <t>-2100035051</t>
  </si>
  <si>
    <t>19</t>
  </si>
  <si>
    <t>7592907010</t>
  </si>
  <si>
    <t>Demontáž článku niklokadmiového kapacity do 200 Ah</t>
  </si>
  <si>
    <t>1187338787</t>
  </si>
  <si>
    <t>7593005012</t>
  </si>
  <si>
    <t>Montáž dobíječe, usměrňovače, napáječe nástěnného - včetně připojení vodičů elektrické sítě ss rozvodu a uzemnění, přezkoušení funkce</t>
  </si>
  <si>
    <t>2039382657</t>
  </si>
  <si>
    <t>7593315216</t>
  </si>
  <si>
    <t>Montáž skříně DOZ/DIAG pro diagnostiku - usazení skříně na místě určení, zapojení</t>
  </si>
  <si>
    <t>926811919</t>
  </si>
  <si>
    <t>62e - Dobrovice</t>
  </si>
  <si>
    <t>Ondřej Šustr</t>
  </si>
  <si>
    <t>7593317218</t>
  </si>
  <si>
    <t>Demontáž skříně bateriové pro UNZ včetně osazení baterií</t>
  </si>
  <si>
    <t>-1892030932</t>
  </si>
  <si>
    <t>-1326888842</t>
  </si>
  <si>
    <t>-256827488</t>
  </si>
  <si>
    <t>1511521290</t>
  </si>
  <si>
    <t>1011895824</t>
  </si>
  <si>
    <t>7592920760</t>
  </si>
  <si>
    <t>Baterie Staniční akumulátory Pb blok 12 V/180 Ah C10 s pancéřovanou trubkovou elektrodou,  uzavřený - gel, cena včetně spojovacího materiálu a bateriového nosiče či stojanu</t>
  </si>
  <si>
    <t>1575910736</t>
  </si>
  <si>
    <t>62f - Poříčany</t>
  </si>
  <si>
    <t>VRN - Vedlejší rozpočtové náklady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</si>
  <si>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</si>
  <si>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</si>
  <si>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%</t>
  </si>
  <si>
    <t>-1975653154</t>
  </si>
  <si>
    <t>Poznámka k položce:_x000D_
Základna pro výpočet - dotyčné práce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</si>
  <si>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</si>
  <si>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</si>
  <si>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-1353094147</t>
  </si>
  <si>
    <t>033121011</t>
  </si>
  <si>
    <t>Provozní vlivy Rušení prací železničním provozem širá trať nebo dopravny s kolejovým rozvětvením s počtem vlaků za směnu 8,5 hod. přes 25 do 50</t>
  </si>
  <si>
    <t>92105688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</si>
  <si>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</si>
  <si>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</si>
  <si>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296036960</t>
  </si>
  <si>
    <t>Poznámka k položce:_x000D_
Měrnou jednotkou je kus stroje.</t>
  </si>
  <si>
    <t>9909000200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</si>
  <si>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</si>
  <si>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t</t>
  </si>
  <si>
    <t>1948330208</t>
  </si>
  <si>
    <t>9902900200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</si>
  <si>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</si>
  <si>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370365775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</si>
</sst>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19"/>
      <c r="AQ5" s="19"/>
      <c r="AR5" s="17"/>
      <c r="BE5" s="25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19"/>
      <c r="AQ6" s="19"/>
      <c r="AR6" s="17"/>
      <c r="BE6" s="259"/>
      <c r="BS6" s="14" t="s">
        <v>18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E7" s="259"/>
      <c r="BS7" s="14" t="s">
        <v>21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E8" s="259"/>
      <c r="BS8" s="14" t="s">
        <v>26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9"/>
      <c r="BS9" s="14" t="s">
        <v>27</v>
      </c>
    </row>
    <row r="10" spans="1:74" s="1" customFormat="1" ht="12" customHeight="1">
      <c r="B10" s="18"/>
      <c r="C10" s="19"/>
      <c r="D10" s="26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59"/>
      <c r="BS10" s="14" t="s">
        <v>18</v>
      </c>
    </row>
    <row r="11" spans="1:74" s="1" customFormat="1" ht="18.399999999999999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32</v>
      </c>
      <c r="AL11" s="19"/>
      <c r="AM11" s="19"/>
      <c r="AN11" s="24" t="s">
        <v>1</v>
      </c>
      <c r="AO11" s="19"/>
      <c r="AP11" s="19"/>
      <c r="AQ11" s="19"/>
      <c r="AR11" s="17"/>
      <c r="BE11" s="259"/>
      <c r="BS11" s="14" t="s">
        <v>18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9"/>
      <c r="BS12" s="14" t="s">
        <v>18</v>
      </c>
    </row>
    <row r="13" spans="1:74" s="1" customFormat="1" ht="12" customHeight="1">
      <c r="B13" s="18"/>
      <c r="C13" s="19"/>
      <c r="D13" s="26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29</v>
      </c>
      <c r="AL13" s="19"/>
      <c r="AM13" s="19"/>
      <c r="AN13" s="28" t="s">
        <v>34</v>
      </c>
      <c r="AO13" s="19"/>
      <c r="AP13" s="19"/>
      <c r="AQ13" s="19"/>
      <c r="AR13" s="17"/>
      <c r="BE13" s="259"/>
      <c r="BS13" s="14" t="s">
        <v>18</v>
      </c>
    </row>
    <row r="14" spans="1:74" ht="12.75">
      <c r="B14" s="18"/>
      <c r="C14" s="19"/>
      <c r="D14" s="19"/>
      <c r="E14" s="264" t="s">
        <v>34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" t="s">
        <v>32</v>
      </c>
      <c r="AL14" s="19"/>
      <c r="AM14" s="19"/>
      <c r="AN14" s="28" t="s">
        <v>34</v>
      </c>
      <c r="AO14" s="19"/>
      <c r="AP14" s="19"/>
      <c r="AQ14" s="19"/>
      <c r="AR14" s="17"/>
      <c r="BE14" s="259"/>
      <c r="BS14" s="14" t="s">
        <v>18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9"/>
      <c r="BS15" s="14" t="s">
        <v>4</v>
      </c>
    </row>
    <row r="16" spans="1:74" s="1" customFormat="1" ht="12" customHeight="1">
      <c r="B16" s="18"/>
      <c r="C16" s="19"/>
      <c r="D16" s="26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5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32</v>
      </c>
      <c r="AL17" s="19"/>
      <c r="AM17" s="19"/>
      <c r="AN17" s="24" t="s">
        <v>1</v>
      </c>
      <c r="AO17" s="19"/>
      <c r="AP17" s="19"/>
      <c r="AQ17" s="19"/>
      <c r="AR17" s="17"/>
      <c r="BE17" s="259"/>
      <c r="BS17" s="14" t="s">
        <v>37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9"/>
      <c r="BS18" s="14" t="s">
        <v>6</v>
      </c>
    </row>
    <row r="19" spans="1:71" s="1" customFormat="1" ht="12" customHeight="1">
      <c r="B19" s="18"/>
      <c r="C19" s="19"/>
      <c r="D19" s="26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5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32</v>
      </c>
      <c r="AL20" s="19"/>
      <c r="AM20" s="19"/>
      <c r="AN20" s="24" t="s">
        <v>1</v>
      </c>
      <c r="AO20" s="19"/>
      <c r="AP20" s="19"/>
      <c r="AQ20" s="19"/>
      <c r="AR20" s="17"/>
      <c r="BE20" s="259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9"/>
    </row>
    <row r="22" spans="1:71" s="1" customFormat="1" ht="12" customHeight="1">
      <c r="B22" s="18"/>
      <c r="C22" s="19"/>
      <c r="D22" s="26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9"/>
    </row>
    <row r="23" spans="1:71" s="1" customFormat="1" ht="16.5" customHeight="1">
      <c r="B23" s="18"/>
      <c r="C23" s="19"/>
      <c r="D23" s="19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19"/>
      <c r="AP23" s="19"/>
      <c r="AQ23" s="19"/>
      <c r="AR23" s="17"/>
      <c r="BE23" s="25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9"/>
    </row>
    <row r="26" spans="1:71" s="2" customFormat="1" ht="25.9" customHeight="1">
      <c r="A26" s="31"/>
      <c r="B26" s="32"/>
      <c r="C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7">
        <f>ROUND(AG94,2)</f>
        <v>0</v>
      </c>
      <c r="AL26" s="268"/>
      <c r="AM26" s="268"/>
      <c r="AN26" s="268"/>
      <c r="AO26" s="268"/>
      <c r="AP26" s="33"/>
      <c r="AQ26" s="33"/>
      <c r="AR26" s="36"/>
      <c r="BE26" s="25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9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9" t="s">
        <v>42</v>
      </c>
      <c r="M28" s="269"/>
      <c r="N28" s="269"/>
      <c r="O28" s="269"/>
      <c r="P28" s="269"/>
      <c r="Q28" s="33"/>
      <c r="R28" s="33"/>
      <c r="S28" s="33"/>
      <c r="T28" s="33"/>
      <c r="U28" s="33"/>
      <c r="V28" s="33"/>
      <c r="W28" s="269" t="s">
        <v>43</v>
      </c>
      <c r="X28" s="269"/>
      <c r="Y28" s="269"/>
      <c r="Z28" s="269"/>
      <c r="AA28" s="269"/>
      <c r="AB28" s="269"/>
      <c r="AC28" s="269"/>
      <c r="AD28" s="269"/>
      <c r="AE28" s="269"/>
      <c r="AF28" s="33"/>
      <c r="AG28" s="33"/>
      <c r="AH28" s="33"/>
      <c r="AI28" s="33"/>
      <c r="AJ28" s="33"/>
      <c r="AK28" s="269" t="s">
        <v>44</v>
      </c>
      <c r="AL28" s="269"/>
      <c r="AM28" s="269"/>
      <c r="AN28" s="269"/>
      <c r="AO28" s="269"/>
      <c r="AP28" s="33"/>
      <c r="AQ28" s="33"/>
      <c r="AR28" s="36"/>
      <c r="BE28" s="259"/>
    </row>
    <row r="29" spans="1:71" s="3" customFormat="1" ht="14.45" customHeight="1">
      <c r="B29" s="37"/>
      <c r="C29" s="38"/>
      <c r="D29" s="26" t="s">
        <v>45</v>
      </c>
      <c r="E29" s="38"/>
      <c r="F29" s="26" t="s">
        <v>46</v>
      </c>
      <c r="G29" s="38"/>
      <c r="H29" s="38"/>
      <c r="I29" s="38"/>
      <c r="J29" s="38"/>
      <c r="K29" s="38"/>
      <c r="L29" s="272">
        <v>0.21</v>
      </c>
      <c r="M29" s="271"/>
      <c r="N29" s="271"/>
      <c r="O29" s="271"/>
      <c r="P29" s="271"/>
      <c r="Q29" s="38"/>
      <c r="R29" s="38"/>
      <c r="S29" s="38"/>
      <c r="T29" s="38"/>
      <c r="U29" s="38"/>
      <c r="V29" s="38"/>
      <c r="W29" s="270">
        <f>ROUND(AZ94, 2)</f>
        <v>0</v>
      </c>
      <c r="X29" s="271"/>
      <c r="Y29" s="271"/>
      <c r="Z29" s="271"/>
      <c r="AA29" s="271"/>
      <c r="AB29" s="271"/>
      <c r="AC29" s="271"/>
      <c r="AD29" s="271"/>
      <c r="AE29" s="271"/>
      <c r="AF29" s="38"/>
      <c r="AG29" s="38"/>
      <c r="AH29" s="38"/>
      <c r="AI29" s="38"/>
      <c r="AJ29" s="38"/>
      <c r="AK29" s="270">
        <f>ROUND(AV94, 2)</f>
        <v>0</v>
      </c>
      <c r="AL29" s="271"/>
      <c r="AM29" s="271"/>
      <c r="AN29" s="271"/>
      <c r="AO29" s="271"/>
      <c r="AP29" s="38"/>
      <c r="AQ29" s="38"/>
      <c r="AR29" s="39"/>
      <c r="BE29" s="260"/>
    </row>
    <row r="30" spans="1:71" s="3" customFormat="1" ht="14.45" customHeight="1">
      <c r="B30" s="37"/>
      <c r="C30" s="38"/>
      <c r="D30" s="38"/>
      <c r="E30" s="38"/>
      <c r="F30" s="26" t="s">
        <v>47</v>
      </c>
      <c r="G30" s="38"/>
      <c r="H30" s="38"/>
      <c r="I30" s="38"/>
      <c r="J30" s="38"/>
      <c r="K30" s="38"/>
      <c r="L30" s="272">
        <v>0.15</v>
      </c>
      <c r="M30" s="271"/>
      <c r="N30" s="271"/>
      <c r="O30" s="271"/>
      <c r="P30" s="271"/>
      <c r="Q30" s="38"/>
      <c r="R30" s="38"/>
      <c r="S30" s="38"/>
      <c r="T30" s="38"/>
      <c r="U30" s="38"/>
      <c r="V30" s="38"/>
      <c r="W30" s="270">
        <f>ROUND(BA94,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38"/>
      <c r="AG30" s="38"/>
      <c r="AH30" s="38"/>
      <c r="AI30" s="38"/>
      <c r="AJ30" s="38"/>
      <c r="AK30" s="270">
        <f>ROUND(AW94, 2)</f>
        <v>0</v>
      </c>
      <c r="AL30" s="271"/>
      <c r="AM30" s="271"/>
      <c r="AN30" s="271"/>
      <c r="AO30" s="271"/>
      <c r="AP30" s="38"/>
      <c r="AQ30" s="38"/>
      <c r="AR30" s="39"/>
      <c r="BE30" s="260"/>
    </row>
    <row r="31" spans="1:71" s="3" customFormat="1" ht="14.45" hidden="1" customHeight="1">
      <c r="B31" s="37"/>
      <c r="C31" s="38"/>
      <c r="D31" s="38"/>
      <c r="E31" s="38"/>
      <c r="F31" s="26" t="s">
        <v>48</v>
      </c>
      <c r="G31" s="38"/>
      <c r="H31" s="38"/>
      <c r="I31" s="38"/>
      <c r="J31" s="38"/>
      <c r="K31" s="38"/>
      <c r="L31" s="272">
        <v>0.21</v>
      </c>
      <c r="M31" s="271"/>
      <c r="N31" s="271"/>
      <c r="O31" s="271"/>
      <c r="P31" s="271"/>
      <c r="Q31" s="38"/>
      <c r="R31" s="38"/>
      <c r="S31" s="38"/>
      <c r="T31" s="38"/>
      <c r="U31" s="38"/>
      <c r="V31" s="38"/>
      <c r="W31" s="270">
        <f>ROUND(BB94,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38"/>
      <c r="AG31" s="38"/>
      <c r="AH31" s="38"/>
      <c r="AI31" s="38"/>
      <c r="AJ31" s="38"/>
      <c r="AK31" s="270">
        <v>0</v>
      </c>
      <c r="AL31" s="271"/>
      <c r="AM31" s="271"/>
      <c r="AN31" s="271"/>
      <c r="AO31" s="271"/>
      <c r="AP31" s="38"/>
      <c r="AQ31" s="38"/>
      <c r="AR31" s="39"/>
      <c r="BE31" s="260"/>
    </row>
    <row r="32" spans="1:71" s="3" customFormat="1" ht="14.45" hidden="1" customHeight="1">
      <c r="B32" s="37"/>
      <c r="C32" s="38"/>
      <c r="D32" s="38"/>
      <c r="E32" s="38"/>
      <c r="F32" s="26" t="s">
        <v>49</v>
      </c>
      <c r="G32" s="38"/>
      <c r="H32" s="38"/>
      <c r="I32" s="38"/>
      <c r="J32" s="38"/>
      <c r="K32" s="38"/>
      <c r="L32" s="272">
        <v>0.15</v>
      </c>
      <c r="M32" s="271"/>
      <c r="N32" s="271"/>
      <c r="O32" s="271"/>
      <c r="P32" s="271"/>
      <c r="Q32" s="38"/>
      <c r="R32" s="38"/>
      <c r="S32" s="38"/>
      <c r="T32" s="38"/>
      <c r="U32" s="38"/>
      <c r="V32" s="38"/>
      <c r="W32" s="270">
        <f>ROUND(BC94,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38"/>
      <c r="AG32" s="38"/>
      <c r="AH32" s="38"/>
      <c r="AI32" s="38"/>
      <c r="AJ32" s="38"/>
      <c r="AK32" s="270">
        <v>0</v>
      </c>
      <c r="AL32" s="271"/>
      <c r="AM32" s="271"/>
      <c r="AN32" s="271"/>
      <c r="AO32" s="271"/>
      <c r="AP32" s="38"/>
      <c r="AQ32" s="38"/>
      <c r="AR32" s="39"/>
      <c r="BE32" s="260"/>
    </row>
    <row r="33" spans="1:57" s="3" customFormat="1" ht="14.45" hidden="1" customHeight="1">
      <c r="B33" s="37"/>
      <c r="C33" s="38"/>
      <c r="D33" s="38"/>
      <c r="E33" s="38"/>
      <c r="F33" s="26" t="s">
        <v>50</v>
      </c>
      <c r="G33" s="38"/>
      <c r="H33" s="38"/>
      <c r="I33" s="38"/>
      <c r="J33" s="38"/>
      <c r="K33" s="38"/>
      <c r="L33" s="272">
        <v>0</v>
      </c>
      <c r="M33" s="271"/>
      <c r="N33" s="271"/>
      <c r="O33" s="271"/>
      <c r="P33" s="271"/>
      <c r="Q33" s="38"/>
      <c r="R33" s="38"/>
      <c r="S33" s="38"/>
      <c r="T33" s="38"/>
      <c r="U33" s="38"/>
      <c r="V33" s="38"/>
      <c r="W33" s="270">
        <f>ROUND(BD94,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38"/>
      <c r="AG33" s="38"/>
      <c r="AH33" s="38"/>
      <c r="AI33" s="38"/>
      <c r="AJ33" s="38"/>
      <c r="AK33" s="270">
        <v>0</v>
      </c>
      <c r="AL33" s="271"/>
      <c r="AM33" s="271"/>
      <c r="AN33" s="271"/>
      <c r="AO33" s="271"/>
      <c r="AP33" s="38"/>
      <c r="AQ33" s="38"/>
      <c r="AR33" s="39"/>
      <c r="BE33" s="26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9"/>
    </row>
    <row r="35" spans="1:57" s="2" customFormat="1" ht="25.9" customHeight="1">
      <c r="A35" s="31"/>
      <c r="B35" s="32"/>
      <c r="C35" s="40"/>
      <c r="D35" s="41" t="s">
        <v>51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52</v>
      </c>
      <c r="U35" s="42"/>
      <c r="V35" s="42"/>
      <c r="W35" s="42"/>
      <c r="X35" s="276" t="s">
        <v>53</v>
      </c>
      <c r="Y35" s="274"/>
      <c r="Z35" s="274"/>
      <c r="AA35" s="274"/>
      <c r="AB35" s="274"/>
      <c r="AC35" s="42"/>
      <c r="AD35" s="42"/>
      <c r="AE35" s="42"/>
      <c r="AF35" s="42"/>
      <c r="AG35" s="42"/>
      <c r="AH35" s="42"/>
      <c r="AI35" s="42"/>
      <c r="AJ35" s="42"/>
      <c r="AK35" s="273">
        <f>SUM(AK26:AK33)</f>
        <v>0</v>
      </c>
      <c r="AL35" s="274"/>
      <c r="AM35" s="274"/>
      <c r="AN35" s="274"/>
      <c r="AO35" s="27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55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56</v>
      </c>
      <c r="AI60" s="35"/>
      <c r="AJ60" s="35"/>
      <c r="AK60" s="35"/>
      <c r="AL60" s="35"/>
      <c r="AM60" s="49" t="s">
        <v>57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58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59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56</v>
      </c>
      <c r="AI75" s="35"/>
      <c r="AJ75" s="35"/>
      <c r="AK75" s="35"/>
      <c r="AL75" s="35"/>
      <c r="AM75" s="49" t="s">
        <v>57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60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7" t="str">
        <f>K6</f>
        <v>Oprava zabezpečovacího zařízení v žst. Nymburk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22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SSZT Praha východ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24</v>
      </c>
      <c r="AJ87" s="33"/>
      <c r="AK87" s="33"/>
      <c r="AL87" s="33"/>
      <c r="AM87" s="239" t="str">
        <f>IF(AN8= "","",AN8)</f>
        <v>26. 5. 2020</v>
      </c>
      <c r="AN87" s="23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28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35</v>
      </c>
      <c r="AJ89" s="33"/>
      <c r="AK89" s="33"/>
      <c r="AL89" s="33"/>
      <c r="AM89" s="240" t="str">
        <f>IF(E17="","",E17)</f>
        <v xml:space="preserve"> </v>
      </c>
      <c r="AN89" s="241"/>
      <c r="AO89" s="241"/>
      <c r="AP89" s="241"/>
      <c r="AQ89" s="33"/>
      <c r="AR89" s="36"/>
      <c r="AS89" s="242" t="s">
        <v>61</v>
      </c>
      <c r="AT89" s="24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33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38</v>
      </c>
      <c r="AJ90" s="33"/>
      <c r="AK90" s="33"/>
      <c r="AL90" s="33"/>
      <c r="AM90" s="240" t="str">
        <f>IF(E20="","",E20)</f>
        <v>Ing. Šustr Ondřej</v>
      </c>
      <c r="AN90" s="241"/>
      <c r="AO90" s="241"/>
      <c r="AP90" s="241"/>
      <c r="AQ90" s="33"/>
      <c r="AR90" s="36"/>
      <c r="AS90" s="244"/>
      <c r="AT90" s="24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6"/>
      <c r="AT91" s="24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8" t="s">
        <v>62</v>
      </c>
      <c r="D92" s="249"/>
      <c r="E92" s="249"/>
      <c r="F92" s="249"/>
      <c r="G92" s="249"/>
      <c r="H92" s="70"/>
      <c r="I92" s="251" t="s">
        <v>63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0" t="s">
        <v>64</v>
      </c>
      <c r="AH92" s="249"/>
      <c r="AI92" s="249"/>
      <c r="AJ92" s="249"/>
      <c r="AK92" s="249"/>
      <c r="AL92" s="249"/>
      <c r="AM92" s="249"/>
      <c r="AN92" s="251" t="s">
        <v>65</v>
      </c>
      <c r="AO92" s="249"/>
      <c r="AP92" s="252"/>
      <c r="AQ92" s="71" t="s">
        <v>66</v>
      </c>
      <c r="AR92" s="36"/>
      <c r="AS92" s="72" t="s">
        <v>67</v>
      </c>
      <c r="AT92" s="73" t="s">
        <v>68</v>
      </c>
      <c r="AU92" s="73" t="s">
        <v>69</v>
      </c>
      <c r="AV92" s="73" t="s">
        <v>70</v>
      </c>
      <c r="AW92" s="73" t="s">
        <v>71</v>
      </c>
      <c r="AX92" s="73" t="s">
        <v>72</v>
      </c>
      <c r="AY92" s="73" t="s">
        <v>73</v>
      </c>
      <c r="AZ92" s="73" t="s">
        <v>74</v>
      </c>
      <c r="BA92" s="73" t="s">
        <v>75</v>
      </c>
      <c r="BB92" s="73" t="s">
        <v>76</v>
      </c>
      <c r="BC92" s="73" t="s">
        <v>77</v>
      </c>
      <c r="BD92" s="74" t="s">
        <v>78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79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6">
        <f>ROUND(SUM(AG95:AG101),2)</f>
        <v>0</v>
      </c>
      <c r="AH94" s="256"/>
      <c r="AI94" s="256"/>
      <c r="AJ94" s="256"/>
      <c r="AK94" s="256"/>
      <c r="AL94" s="256"/>
      <c r="AM94" s="256"/>
      <c r="AN94" s="257">
        <f t="shared" ref="AN94:AN101" si="0">SUM(AG94,AT94)</f>
        <v>0</v>
      </c>
      <c r="AO94" s="257"/>
      <c r="AP94" s="257"/>
      <c r="AQ94" s="82" t="s">
        <v>1</v>
      </c>
      <c r="AR94" s="83"/>
      <c r="AS94" s="84">
        <f>ROUND(SUM(AS95:AS101),2)</f>
        <v>0</v>
      </c>
      <c r="AT94" s="85">
        <f t="shared" ref="AT94:AT101" si="1">ROUND(SUM(AV94:AW94),2)</f>
        <v>0</v>
      </c>
      <c r="AU94" s="86">
        <f>ROUND(SUM(AU95:AU101),5)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ROUND(SUM(AZ95:AZ101),2)</f>
        <v>0</v>
      </c>
      <c r="BA94" s="85">
        <f>ROUND(SUM(BA95:BA101),2)</f>
        <v>0</v>
      </c>
      <c r="BB94" s="85">
        <f>ROUND(SUM(BB95:BB101),2)</f>
        <v>0</v>
      </c>
      <c r="BC94" s="85">
        <f>ROUND(SUM(BC95:BC101),2)</f>
        <v>0</v>
      </c>
      <c r="BD94" s="87">
        <f>ROUND(SUM(BD95:BD101),2)</f>
        <v>0</v>
      </c>
      <c r="BS94" s="88" t="s">
        <v>80</v>
      </c>
      <c r="BT94" s="88" t="s">
        <v>81</v>
      </c>
      <c r="BU94" s="89" t="s">
        <v>82</v>
      </c>
      <c r="BV94" s="88" t="s">
        <v>83</v>
      </c>
      <c r="BW94" s="88" t="s">
        <v>5</v>
      </c>
      <c r="BX94" s="88" t="s">
        <v>84</v>
      </c>
      <c r="CL94" s="88" t="s">
        <v>1</v>
      </c>
    </row>
    <row r="95" spans="1:91" s="7" customFormat="1" ht="16.5" customHeight="1">
      <c r="A95" s="90" t="s">
        <v>85</v>
      </c>
      <c r="B95" s="91"/>
      <c r="C95" s="92"/>
      <c r="D95" s="253" t="s">
        <v>86</v>
      </c>
      <c r="E95" s="253"/>
      <c r="F95" s="253"/>
      <c r="G95" s="253"/>
      <c r="H95" s="253"/>
      <c r="I95" s="93"/>
      <c r="J95" s="253" t="s">
        <v>87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4">
        <f>'62a - Kolín, Kompas, ostatní'!J30</f>
        <v>0</v>
      </c>
      <c r="AH95" s="255"/>
      <c r="AI95" s="255"/>
      <c r="AJ95" s="255"/>
      <c r="AK95" s="255"/>
      <c r="AL95" s="255"/>
      <c r="AM95" s="255"/>
      <c r="AN95" s="254">
        <f t="shared" si="0"/>
        <v>0</v>
      </c>
      <c r="AO95" s="255"/>
      <c r="AP95" s="255"/>
      <c r="AQ95" s="94" t="s">
        <v>88</v>
      </c>
      <c r="AR95" s="95"/>
      <c r="AS95" s="96">
        <v>0</v>
      </c>
      <c r="AT95" s="97">
        <f t="shared" si="1"/>
        <v>0</v>
      </c>
      <c r="AU95" s="98">
        <f>'62a - Kolín, Kompas, ostatní'!P117</f>
        <v>0</v>
      </c>
      <c r="AV95" s="97">
        <f>'62a - Kolín, Kompas, ostatní'!J33</f>
        <v>0</v>
      </c>
      <c r="AW95" s="97">
        <f>'62a - Kolín, Kompas, ostatní'!J34</f>
        <v>0</v>
      </c>
      <c r="AX95" s="97">
        <f>'62a - Kolín, Kompas, ostatní'!J35</f>
        <v>0</v>
      </c>
      <c r="AY95" s="97">
        <f>'62a - Kolín, Kompas, ostatní'!J36</f>
        <v>0</v>
      </c>
      <c r="AZ95" s="97">
        <f>'62a - Kolín, Kompas, ostatní'!F33</f>
        <v>0</v>
      </c>
      <c r="BA95" s="97">
        <f>'62a - Kolín, Kompas, ostatní'!F34</f>
        <v>0</v>
      </c>
      <c r="BB95" s="97">
        <f>'62a - Kolín, Kompas, ostatní'!F35</f>
        <v>0</v>
      </c>
      <c r="BC95" s="97">
        <f>'62a - Kolín, Kompas, ostatní'!F36</f>
        <v>0</v>
      </c>
      <c r="BD95" s="99">
        <f>'62a - Kolín, Kompas, ostatní'!F37</f>
        <v>0</v>
      </c>
      <c r="BT95" s="100" t="s">
        <v>21</v>
      </c>
      <c r="BV95" s="100" t="s">
        <v>83</v>
      </c>
      <c r="BW95" s="100" t="s">
        <v>89</v>
      </c>
      <c r="BX95" s="100" t="s">
        <v>5</v>
      </c>
      <c r="CL95" s="100" t="s">
        <v>1</v>
      </c>
      <c r="CM95" s="100" t="s">
        <v>90</v>
      </c>
    </row>
    <row r="96" spans="1:91" s="7" customFormat="1" ht="16.5" customHeight="1">
      <c r="A96" s="90" t="s">
        <v>85</v>
      </c>
      <c r="B96" s="91"/>
      <c r="C96" s="92"/>
      <c r="D96" s="253" t="s">
        <v>91</v>
      </c>
      <c r="E96" s="253"/>
      <c r="F96" s="253"/>
      <c r="G96" s="253"/>
      <c r="H96" s="253"/>
      <c r="I96" s="93"/>
      <c r="J96" s="253" t="s">
        <v>92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4">
        <f>'62b - Mladá Boleslav'!J30</f>
        <v>0</v>
      </c>
      <c r="AH96" s="255"/>
      <c r="AI96" s="255"/>
      <c r="AJ96" s="255"/>
      <c r="AK96" s="255"/>
      <c r="AL96" s="255"/>
      <c r="AM96" s="255"/>
      <c r="AN96" s="254">
        <f t="shared" si="0"/>
        <v>0</v>
      </c>
      <c r="AO96" s="255"/>
      <c r="AP96" s="255"/>
      <c r="AQ96" s="94" t="s">
        <v>93</v>
      </c>
      <c r="AR96" s="95"/>
      <c r="AS96" s="96">
        <v>0</v>
      </c>
      <c r="AT96" s="97">
        <f t="shared" si="1"/>
        <v>0</v>
      </c>
      <c r="AU96" s="98">
        <f>'62b - Mladá Boleslav'!P118</f>
        <v>0</v>
      </c>
      <c r="AV96" s="97">
        <f>'62b - Mladá Boleslav'!J33</f>
        <v>0</v>
      </c>
      <c r="AW96" s="97">
        <f>'62b - Mladá Boleslav'!J34</f>
        <v>0</v>
      </c>
      <c r="AX96" s="97">
        <f>'62b - Mladá Boleslav'!J35</f>
        <v>0</v>
      </c>
      <c r="AY96" s="97">
        <f>'62b - Mladá Boleslav'!J36</f>
        <v>0</v>
      </c>
      <c r="AZ96" s="97">
        <f>'62b - Mladá Boleslav'!F33</f>
        <v>0</v>
      </c>
      <c r="BA96" s="97">
        <f>'62b - Mladá Boleslav'!F34</f>
        <v>0</v>
      </c>
      <c r="BB96" s="97">
        <f>'62b - Mladá Boleslav'!F35</f>
        <v>0</v>
      </c>
      <c r="BC96" s="97">
        <f>'62b - Mladá Boleslav'!F36</f>
        <v>0</v>
      </c>
      <c r="BD96" s="99">
        <f>'62b - Mladá Boleslav'!F37</f>
        <v>0</v>
      </c>
      <c r="BT96" s="100" t="s">
        <v>21</v>
      </c>
      <c r="BV96" s="100" t="s">
        <v>83</v>
      </c>
      <c r="BW96" s="100" t="s">
        <v>94</v>
      </c>
      <c r="BX96" s="100" t="s">
        <v>5</v>
      </c>
      <c r="CL96" s="100" t="s">
        <v>1</v>
      </c>
      <c r="CM96" s="100" t="s">
        <v>90</v>
      </c>
    </row>
    <row r="97" spans="1:91" s="7" customFormat="1" ht="16.5" customHeight="1">
      <c r="A97" s="90" t="s">
        <v>85</v>
      </c>
      <c r="B97" s="91"/>
      <c r="C97" s="92"/>
      <c r="D97" s="253" t="s">
        <v>95</v>
      </c>
      <c r="E97" s="253"/>
      <c r="F97" s="253"/>
      <c r="G97" s="253"/>
      <c r="H97" s="253"/>
      <c r="I97" s="93"/>
      <c r="J97" s="253" t="s">
        <v>96</v>
      </c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4">
        <f>'62c - Hradištko'!J30</f>
        <v>0</v>
      </c>
      <c r="AH97" s="255"/>
      <c r="AI97" s="255"/>
      <c r="AJ97" s="255"/>
      <c r="AK97" s="255"/>
      <c r="AL97" s="255"/>
      <c r="AM97" s="255"/>
      <c r="AN97" s="254">
        <f t="shared" si="0"/>
        <v>0</v>
      </c>
      <c r="AO97" s="255"/>
      <c r="AP97" s="255"/>
      <c r="AQ97" s="94" t="s">
        <v>93</v>
      </c>
      <c r="AR97" s="95"/>
      <c r="AS97" s="96">
        <v>0</v>
      </c>
      <c r="AT97" s="97">
        <f t="shared" si="1"/>
        <v>0</v>
      </c>
      <c r="AU97" s="98">
        <f>'62c - Hradištko'!P117</f>
        <v>0</v>
      </c>
      <c r="AV97" s="97">
        <f>'62c - Hradištko'!J33</f>
        <v>0</v>
      </c>
      <c r="AW97" s="97">
        <f>'62c - Hradištko'!J34</f>
        <v>0</v>
      </c>
      <c r="AX97" s="97">
        <f>'62c - Hradištko'!J35</f>
        <v>0</v>
      </c>
      <c r="AY97" s="97">
        <f>'62c - Hradištko'!J36</f>
        <v>0</v>
      </c>
      <c r="AZ97" s="97">
        <f>'62c - Hradištko'!F33</f>
        <v>0</v>
      </c>
      <c r="BA97" s="97">
        <f>'62c - Hradištko'!F34</f>
        <v>0</v>
      </c>
      <c r="BB97" s="97">
        <f>'62c - Hradištko'!F35</f>
        <v>0</v>
      </c>
      <c r="BC97" s="97">
        <f>'62c - Hradištko'!F36</f>
        <v>0</v>
      </c>
      <c r="BD97" s="99">
        <f>'62c - Hradištko'!F37</f>
        <v>0</v>
      </c>
      <c r="BT97" s="100" t="s">
        <v>21</v>
      </c>
      <c r="BV97" s="100" t="s">
        <v>83</v>
      </c>
      <c r="BW97" s="100" t="s">
        <v>97</v>
      </c>
      <c r="BX97" s="100" t="s">
        <v>5</v>
      </c>
      <c r="CL97" s="100" t="s">
        <v>1</v>
      </c>
      <c r="CM97" s="100" t="s">
        <v>90</v>
      </c>
    </row>
    <row r="98" spans="1:91" s="7" customFormat="1" ht="16.5" customHeight="1">
      <c r="A98" s="90" t="s">
        <v>85</v>
      </c>
      <c r="B98" s="91"/>
      <c r="C98" s="92"/>
      <c r="D98" s="253" t="s">
        <v>98</v>
      </c>
      <c r="E98" s="253"/>
      <c r="F98" s="253"/>
      <c r="G98" s="253"/>
      <c r="H98" s="253"/>
      <c r="I98" s="93"/>
      <c r="J98" s="253" t="s">
        <v>99</v>
      </c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54">
        <f>'62d - Byšice, PZZ, Sázava'!J30</f>
        <v>0</v>
      </c>
      <c r="AH98" s="255"/>
      <c r="AI98" s="255"/>
      <c r="AJ98" s="255"/>
      <c r="AK98" s="255"/>
      <c r="AL98" s="255"/>
      <c r="AM98" s="255"/>
      <c r="AN98" s="254">
        <f t="shared" si="0"/>
        <v>0</v>
      </c>
      <c r="AO98" s="255"/>
      <c r="AP98" s="255"/>
      <c r="AQ98" s="94" t="s">
        <v>93</v>
      </c>
      <c r="AR98" s="95"/>
      <c r="AS98" s="96">
        <v>0</v>
      </c>
      <c r="AT98" s="97">
        <f t="shared" si="1"/>
        <v>0</v>
      </c>
      <c r="AU98" s="98">
        <f>'62d - Byšice, PZZ, Sázava'!P117</f>
        <v>0</v>
      </c>
      <c r="AV98" s="97">
        <f>'62d - Byšice, PZZ, Sázava'!J33</f>
        <v>0</v>
      </c>
      <c r="AW98" s="97">
        <f>'62d - Byšice, PZZ, Sázava'!J34</f>
        <v>0</v>
      </c>
      <c r="AX98" s="97">
        <f>'62d - Byšice, PZZ, Sázava'!J35</f>
        <v>0</v>
      </c>
      <c r="AY98" s="97">
        <f>'62d - Byšice, PZZ, Sázava'!J36</f>
        <v>0</v>
      </c>
      <c r="AZ98" s="97">
        <f>'62d - Byšice, PZZ, Sázava'!F33</f>
        <v>0</v>
      </c>
      <c r="BA98" s="97">
        <f>'62d - Byšice, PZZ, Sázava'!F34</f>
        <v>0</v>
      </c>
      <c r="BB98" s="97">
        <f>'62d - Byšice, PZZ, Sázava'!F35</f>
        <v>0</v>
      </c>
      <c r="BC98" s="97">
        <f>'62d - Byšice, PZZ, Sázava'!F36</f>
        <v>0</v>
      </c>
      <c r="BD98" s="99">
        <f>'62d - Byšice, PZZ, Sázava'!F37</f>
        <v>0</v>
      </c>
      <c r="BT98" s="100" t="s">
        <v>21</v>
      </c>
      <c r="BV98" s="100" t="s">
        <v>83</v>
      </c>
      <c r="BW98" s="100" t="s">
        <v>100</v>
      </c>
      <c r="BX98" s="100" t="s">
        <v>5</v>
      </c>
      <c r="CL98" s="100" t="s">
        <v>1</v>
      </c>
      <c r="CM98" s="100" t="s">
        <v>90</v>
      </c>
    </row>
    <row r="99" spans="1:91" s="7" customFormat="1" ht="16.5" customHeight="1">
      <c r="A99" s="90" t="s">
        <v>85</v>
      </c>
      <c r="B99" s="91"/>
      <c r="C99" s="92"/>
      <c r="D99" s="253" t="s">
        <v>101</v>
      </c>
      <c r="E99" s="253"/>
      <c r="F99" s="253"/>
      <c r="G99" s="253"/>
      <c r="H99" s="253"/>
      <c r="I99" s="93"/>
      <c r="J99" s="253" t="s">
        <v>102</v>
      </c>
      <c r="K99" s="253"/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4">
        <f>'62e - Dobrovice'!J30</f>
        <v>0</v>
      </c>
      <c r="AH99" s="255"/>
      <c r="AI99" s="255"/>
      <c r="AJ99" s="255"/>
      <c r="AK99" s="255"/>
      <c r="AL99" s="255"/>
      <c r="AM99" s="255"/>
      <c r="AN99" s="254">
        <f t="shared" si="0"/>
        <v>0</v>
      </c>
      <c r="AO99" s="255"/>
      <c r="AP99" s="255"/>
      <c r="AQ99" s="94" t="s">
        <v>93</v>
      </c>
      <c r="AR99" s="95"/>
      <c r="AS99" s="96">
        <v>0</v>
      </c>
      <c r="AT99" s="97">
        <f t="shared" si="1"/>
        <v>0</v>
      </c>
      <c r="AU99" s="98">
        <f>'62e - Dobrovice'!P117</f>
        <v>0</v>
      </c>
      <c r="AV99" s="97">
        <f>'62e - Dobrovice'!J33</f>
        <v>0</v>
      </c>
      <c r="AW99" s="97">
        <f>'62e - Dobrovice'!J34</f>
        <v>0</v>
      </c>
      <c r="AX99" s="97">
        <f>'62e - Dobrovice'!J35</f>
        <v>0</v>
      </c>
      <c r="AY99" s="97">
        <f>'62e - Dobrovice'!J36</f>
        <v>0</v>
      </c>
      <c r="AZ99" s="97">
        <f>'62e - Dobrovice'!F33</f>
        <v>0</v>
      </c>
      <c r="BA99" s="97">
        <f>'62e - Dobrovice'!F34</f>
        <v>0</v>
      </c>
      <c r="BB99" s="97">
        <f>'62e - Dobrovice'!F35</f>
        <v>0</v>
      </c>
      <c r="BC99" s="97">
        <f>'62e - Dobrovice'!F36</f>
        <v>0</v>
      </c>
      <c r="BD99" s="99">
        <f>'62e - Dobrovice'!F37</f>
        <v>0</v>
      </c>
      <c r="BT99" s="100" t="s">
        <v>21</v>
      </c>
      <c r="BV99" s="100" t="s">
        <v>83</v>
      </c>
      <c r="BW99" s="100" t="s">
        <v>103</v>
      </c>
      <c r="BX99" s="100" t="s">
        <v>5</v>
      </c>
      <c r="CL99" s="100" t="s">
        <v>1</v>
      </c>
      <c r="CM99" s="100" t="s">
        <v>90</v>
      </c>
    </row>
    <row r="100" spans="1:91" s="7" customFormat="1" ht="16.5" customHeight="1">
      <c r="A100" s="90" t="s">
        <v>85</v>
      </c>
      <c r="B100" s="91"/>
      <c r="C100" s="92"/>
      <c r="D100" s="253" t="s">
        <v>104</v>
      </c>
      <c r="E100" s="253"/>
      <c r="F100" s="253"/>
      <c r="G100" s="253"/>
      <c r="H100" s="253"/>
      <c r="I100" s="93"/>
      <c r="J100" s="253" t="s">
        <v>105</v>
      </c>
      <c r="K100" s="253"/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54">
        <f>'62f - Poříčany'!J30</f>
        <v>0</v>
      </c>
      <c r="AH100" s="255"/>
      <c r="AI100" s="255"/>
      <c r="AJ100" s="255"/>
      <c r="AK100" s="255"/>
      <c r="AL100" s="255"/>
      <c r="AM100" s="255"/>
      <c r="AN100" s="254">
        <f t="shared" si="0"/>
        <v>0</v>
      </c>
      <c r="AO100" s="255"/>
      <c r="AP100" s="255"/>
      <c r="AQ100" s="94" t="s">
        <v>93</v>
      </c>
      <c r="AR100" s="95"/>
      <c r="AS100" s="96">
        <v>0</v>
      </c>
      <c r="AT100" s="97">
        <f t="shared" si="1"/>
        <v>0</v>
      </c>
      <c r="AU100" s="98">
        <f>'62f - Poříčany'!P118</f>
        <v>0</v>
      </c>
      <c r="AV100" s="97">
        <f>'62f - Poříčany'!J33</f>
        <v>0</v>
      </c>
      <c r="AW100" s="97">
        <f>'62f - Poříčany'!J34</f>
        <v>0</v>
      </c>
      <c r="AX100" s="97">
        <f>'62f - Poříčany'!J35</f>
        <v>0</v>
      </c>
      <c r="AY100" s="97">
        <f>'62f - Poříčany'!J36</f>
        <v>0</v>
      </c>
      <c r="AZ100" s="97">
        <f>'62f - Poříčany'!F33</f>
        <v>0</v>
      </c>
      <c r="BA100" s="97">
        <f>'62f - Poříčany'!F34</f>
        <v>0</v>
      </c>
      <c r="BB100" s="97">
        <f>'62f - Poříčany'!F35</f>
        <v>0</v>
      </c>
      <c r="BC100" s="97">
        <f>'62f - Poříčany'!F36</f>
        <v>0</v>
      </c>
      <c r="BD100" s="99">
        <f>'62f - Poříčany'!F37</f>
        <v>0</v>
      </c>
      <c r="BT100" s="100" t="s">
        <v>21</v>
      </c>
      <c r="BV100" s="100" t="s">
        <v>83</v>
      </c>
      <c r="BW100" s="100" t="s">
        <v>106</v>
      </c>
      <c r="BX100" s="100" t="s">
        <v>5</v>
      </c>
      <c r="CL100" s="100" t="s">
        <v>1</v>
      </c>
      <c r="CM100" s="100" t="s">
        <v>90</v>
      </c>
    </row>
    <row r="101" spans="1:91" s="7" customFormat="1" ht="16.5" customHeight="1">
      <c r="A101" s="90" t="s">
        <v>85</v>
      </c>
      <c r="B101" s="91"/>
      <c r="C101" s="92"/>
      <c r="D101" s="253" t="s">
        <v>107</v>
      </c>
      <c r="E101" s="253"/>
      <c r="F101" s="253"/>
      <c r="G101" s="253"/>
      <c r="H101" s="253"/>
      <c r="I101" s="93"/>
      <c r="J101" s="253" t="s">
        <v>108</v>
      </c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54">
        <f>'VRN - Vedlejší rozpočtové...'!J30</f>
        <v>0</v>
      </c>
      <c r="AH101" s="255"/>
      <c r="AI101" s="255"/>
      <c r="AJ101" s="255"/>
      <c r="AK101" s="255"/>
      <c r="AL101" s="255"/>
      <c r="AM101" s="255"/>
      <c r="AN101" s="254">
        <f t="shared" si="0"/>
        <v>0</v>
      </c>
      <c r="AO101" s="255"/>
      <c r="AP101" s="255"/>
      <c r="AQ101" s="94" t="s">
        <v>109</v>
      </c>
      <c r="AR101" s="95"/>
      <c r="AS101" s="101">
        <v>0</v>
      </c>
      <c r="AT101" s="102">
        <f t="shared" si="1"/>
        <v>0</v>
      </c>
      <c r="AU101" s="103">
        <f>'VRN - Vedlejší rozpočtové...'!P117</f>
        <v>0</v>
      </c>
      <c r="AV101" s="102">
        <f>'VRN - Vedlejší rozpočtové...'!J33</f>
        <v>0</v>
      </c>
      <c r="AW101" s="102">
        <f>'VRN - Vedlejší rozpočtové...'!J34</f>
        <v>0</v>
      </c>
      <c r="AX101" s="102">
        <f>'VRN - Vedlejší rozpočtové...'!J35</f>
        <v>0</v>
      </c>
      <c r="AY101" s="102">
        <f>'VRN - Vedlejší rozpočtové...'!J36</f>
        <v>0</v>
      </c>
      <c r="AZ101" s="102">
        <f>'VRN - Vedlejší rozpočtové...'!F33</f>
        <v>0</v>
      </c>
      <c r="BA101" s="102">
        <f>'VRN - Vedlejší rozpočtové...'!F34</f>
        <v>0</v>
      </c>
      <c r="BB101" s="102">
        <f>'VRN - Vedlejší rozpočtové...'!F35</f>
        <v>0</v>
      </c>
      <c r="BC101" s="102">
        <f>'VRN - Vedlejší rozpočtové...'!F36</f>
        <v>0</v>
      </c>
      <c r="BD101" s="104">
        <f>'VRN - Vedlejší rozpočtové...'!F37</f>
        <v>0</v>
      </c>
      <c r="BT101" s="100" t="s">
        <v>21</v>
      </c>
      <c r="BV101" s="100" t="s">
        <v>83</v>
      </c>
      <c r="BW101" s="100" t="s">
        <v>110</v>
      </c>
      <c r="BX101" s="100" t="s">
        <v>5</v>
      </c>
      <c r="CL101" s="100" t="s">
        <v>1</v>
      </c>
      <c r="CM101" s="100" t="s">
        <v>90</v>
      </c>
    </row>
    <row r="102" spans="1:91" s="2" customFormat="1" ht="30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9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36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</sheetData>
  <sheetProtection algorithmName="SHA-512" hashValue="/kHCHaa1BpLr8++7DJHq/YTe50yRCB/02a73awNu9XrBamwkq+bjWfRp0gUPqDaH3r1JGz9T+FCdyHufKJEvUQ==" saltValue="HkDfoaS2fwJhw9G9Q0YfKVA6iXatsBhUBNgG+VbCe3CQotJGT2kOHyRLhhRY8MkYMPkVdVww2Pq3U6Ah3epf9w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62a - Kolín, Kompas, ostatní'!C2" display="/"/>
    <hyperlink ref="A96" location="'62b - Mladá Boleslav'!C2" display="/"/>
    <hyperlink ref="A97" location="'62c - Hradištko'!C2" display="/"/>
    <hyperlink ref="A98" location="'62d - Byšice, PZZ, Sázava'!C2" display="/"/>
    <hyperlink ref="A99" location="'62e - Dobrovice'!C2" display="/"/>
    <hyperlink ref="A100" location="'62f - Poříčany'!C2" display="/"/>
    <hyperlink ref="A101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4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90</v>
      </c>
    </row>
    <row r="4" spans="1:46" s="1" customFormat="1" ht="24.95" customHeight="1">
      <c r="B4" s="17"/>
      <c r="D4" s="109" t="s">
        <v>111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8" t="str">
        <f>'Rekapitulace stavby'!K6</f>
        <v>Oprava zabezpečovacího zařízení v žst. Nymburk</v>
      </c>
      <c r="F7" s="279"/>
      <c r="G7" s="279"/>
      <c r="H7" s="279"/>
      <c r="I7" s="105"/>
      <c r="L7" s="17"/>
    </row>
    <row r="8" spans="1:46" s="2" customFormat="1" ht="12" customHeight="1">
      <c r="A8" s="31"/>
      <c r="B8" s="36"/>
      <c r="C8" s="31"/>
      <c r="D8" s="111" t="s">
        <v>112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0" t="s">
        <v>113</v>
      </c>
      <c r="F9" s="281"/>
      <c r="G9" s="281"/>
      <c r="H9" s="281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23</v>
      </c>
      <c r="G12" s="31"/>
      <c r="H12" s="31"/>
      <c r="I12" s="114" t="s">
        <v>24</v>
      </c>
      <c r="J12" s="115" t="str">
        <f>'Rekapitulace stavby'!AN8</f>
        <v>26. 5. 2020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28</v>
      </c>
      <c r="E14" s="31"/>
      <c r="F14" s="31"/>
      <c r="G14" s="31"/>
      <c r="H14" s="31"/>
      <c r="I14" s="114" t="s">
        <v>29</v>
      </c>
      <c r="J14" s="113" t="s">
        <v>30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114</v>
      </c>
      <c r="F15" s="31"/>
      <c r="G15" s="31"/>
      <c r="H15" s="31"/>
      <c r="I15" s="114" t="s">
        <v>32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33</v>
      </c>
      <c r="E17" s="31"/>
      <c r="F17" s="31"/>
      <c r="G17" s="31"/>
      <c r="H17" s="31"/>
      <c r="I17" s="114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2" t="str">
        <f>'Rekapitulace stavby'!E14</f>
        <v>Vyplň údaj</v>
      </c>
      <c r="F18" s="283"/>
      <c r="G18" s="283"/>
      <c r="H18" s="283"/>
      <c r="I18" s="114" t="s">
        <v>32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35</v>
      </c>
      <c r="E20" s="31"/>
      <c r="F20" s="31"/>
      <c r="G20" s="31"/>
      <c r="H20" s="31"/>
      <c r="I20" s="114" t="s">
        <v>29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36</v>
      </c>
      <c r="F21" s="31"/>
      <c r="G21" s="31"/>
      <c r="H21" s="31"/>
      <c r="I21" s="114" t="s">
        <v>32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38</v>
      </c>
      <c r="E23" s="31"/>
      <c r="F23" s="31"/>
      <c r="G23" s="31"/>
      <c r="H23" s="31"/>
      <c r="I23" s="114" t="s">
        <v>29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115</v>
      </c>
      <c r="F24" s="31"/>
      <c r="G24" s="31"/>
      <c r="H24" s="31"/>
      <c r="I24" s="114" t="s">
        <v>32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40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4" t="s">
        <v>1</v>
      </c>
      <c r="F27" s="284"/>
      <c r="G27" s="284"/>
      <c r="H27" s="284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41</v>
      </c>
      <c r="E30" s="31"/>
      <c r="F30" s="31"/>
      <c r="G30" s="31"/>
      <c r="H30" s="31"/>
      <c r="I30" s="112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43</v>
      </c>
      <c r="G32" s="31"/>
      <c r="H32" s="31"/>
      <c r="I32" s="125" t="s">
        <v>42</v>
      </c>
      <c r="J32" s="124" t="s">
        <v>44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45</v>
      </c>
      <c r="E33" s="111" t="s">
        <v>46</v>
      </c>
      <c r="F33" s="127">
        <f>ROUND((SUM(BE117:BE135)),  2)</f>
        <v>0</v>
      </c>
      <c r="G33" s="31"/>
      <c r="H33" s="31"/>
      <c r="I33" s="128">
        <v>0.21</v>
      </c>
      <c r="J33" s="127">
        <f>ROUND(((SUM(BE117:BE135))*I33),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47</v>
      </c>
      <c r="F34" s="127">
        <f>ROUND((SUM(BF117:BF135)),  2)</f>
        <v>0</v>
      </c>
      <c r="G34" s="31"/>
      <c r="H34" s="31"/>
      <c r="I34" s="128">
        <v>0.15</v>
      </c>
      <c r="J34" s="127">
        <f>ROUND(((SUM(BF117:BF135))*I34),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48</v>
      </c>
      <c r="F35" s="127">
        <f>ROUND((SUM(BG117:BG135)),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49</v>
      </c>
      <c r="F36" s="127">
        <f>ROUND((SUM(BH117:BH135)),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50</v>
      </c>
      <c r="F37" s="127">
        <f>ROUND((SUM(BI117:BI135)),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54</v>
      </c>
      <c r="E50" s="138"/>
      <c r="F50" s="138"/>
      <c r="G50" s="137" t="s">
        <v>55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56</v>
      </c>
      <c r="E61" s="141"/>
      <c r="F61" s="142" t="s">
        <v>57</v>
      </c>
      <c r="G61" s="140" t="s">
        <v>56</v>
      </c>
      <c r="H61" s="141"/>
      <c r="I61" s="143"/>
      <c r="J61" s="144" t="s">
        <v>57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58</v>
      </c>
      <c r="E65" s="145"/>
      <c r="F65" s="145"/>
      <c r="G65" s="137" t="s">
        <v>59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56</v>
      </c>
      <c r="E76" s="141"/>
      <c r="F76" s="142" t="s">
        <v>57</v>
      </c>
      <c r="G76" s="140" t="s">
        <v>56</v>
      </c>
      <c r="H76" s="141"/>
      <c r="I76" s="143"/>
      <c r="J76" s="144" t="s">
        <v>57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5" t="str">
        <f>E7</f>
        <v>Oprava zabezpečovacího zařízení v žst. Nymburk</v>
      </c>
      <c r="F85" s="286"/>
      <c r="G85" s="286"/>
      <c r="H85" s="28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62a - Kolín, Kompas, ostatní</v>
      </c>
      <c r="F87" s="287"/>
      <c r="G87" s="287"/>
      <c r="H87" s="287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SSZT Praha východ</v>
      </c>
      <c r="G89" s="33"/>
      <c r="H89" s="33"/>
      <c r="I89" s="114" t="s">
        <v>24</v>
      </c>
      <c r="J89" s="63" t="str">
        <f>IF(J12="","",J12)</f>
        <v>26. 5. 2020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28</v>
      </c>
      <c r="D91" s="33"/>
      <c r="E91" s="33"/>
      <c r="F91" s="24" t="str">
        <f>E15</f>
        <v xml:space="preserve">  Správa železnic, státní organizace</v>
      </c>
      <c r="G91" s="33"/>
      <c r="H91" s="33"/>
      <c r="I91" s="114" t="s">
        <v>35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3"/>
      <c r="E92" s="33"/>
      <c r="F92" s="24" t="str">
        <f>IF(E18="","",E18)</f>
        <v>Vyplň údaj</v>
      </c>
      <c r="G92" s="33"/>
      <c r="H92" s="33"/>
      <c r="I92" s="114" t="s">
        <v>38</v>
      </c>
      <c r="J92" s="29" t="str">
        <f>E24</f>
        <v>Ing. Ondřej Šustr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117</v>
      </c>
      <c r="D94" s="154"/>
      <c r="E94" s="154"/>
      <c r="F94" s="154"/>
      <c r="G94" s="154"/>
      <c r="H94" s="154"/>
      <c r="I94" s="155"/>
      <c r="J94" s="156" t="s">
        <v>118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119</v>
      </c>
      <c r="D96" s="33"/>
      <c r="E96" s="33"/>
      <c r="F96" s="33"/>
      <c r="G96" s="33"/>
      <c r="H96" s="33"/>
      <c r="I96" s="112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120</v>
      </c>
    </row>
    <row r="97" spans="1:31" s="9" customFormat="1" ht="24.95" customHeight="1">
      <c r="B97" s="158"/>
      <c r="C97" s="159"/>
      <c r="D97" s="160" t="s">
        <v>121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49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2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122</v>
      </c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85" t="str">
        <f>E7</f>
        <v>Oprava zabezpečovacího zařízení v žst. Nymburk</v>
      </c>
      <c r="F107" s="286"/>
      <c r="G107" s="286"/>
      <c r="H107" s="286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112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7" t="str">
        <f>E9</f>
        <v>62a - Kolín, Kompas, ostatní</v>
      </c>
      <c r="F109" s="287"/>
      <c r="G109" s="287"/>
      <c r="H109" s="287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3"/>
      <c r="E111" s="33"/>
      <c r="F111" s="24" t="str">
        <f>F12</f>
        <v xml:space="preserve"> SSZT Praha východ</v>
      </c>
      <c r="G111" s="33"/>
      <c r="H111" s="33"/>
      <c r="I111" s="114" t="s">
        <v>24</v>
      </c>
      <c r="J111" s="63" t="str">
        <f>IF(J12="","",J12)</f>
        <v>26. 5. 2020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28</v>
      </c>
      <c r="D113" s="33"/>
      <c r="E113" s="33"/>
      <c r="F113" s="24" t="str">
        <f>E15</f>
        <v xml:space="preserve">  Správa železnic, státní organizace</v>
      </c>
      <c r="G113" s="33"/>
      <c r="H113" s="33"/>
      <c r="I113" s="114" t="s">
        <v>35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33</v>
      </c>
      <c r="D114" s="33"/>
      <c r="E114" s="33"/>
      <c r="F114" s="24" t="str">
        <f>IF(E18="","",E18)</f>
        <v>Vyplň údaj</v>
      </c>
      <c r="G114" s="33"/>
      <c r="H114" s="33"/>
      <c r="I114" s="114" t="s">
        <v>38</v>
      </c>
      <c r="J114" s="29" t="str">
        <f>E24</f>
        <v>Ing. Ondřej Šustr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65"/>
      <c r="B116" s="166"/>
      <c r="C116" s="167" t="s">
        <v>123</v>
      </c>
      <c r="D116" s="168" t="s">
        <v>66</v>
      </c>
      <c r="E116" s="168" t="s">
        <v>62</v>
      </c>
      <c r="F116" s="168" t="s">
        <v>63</v>
      </c>
      <c r="G116" s="168" t="s">
        <v>124</v>
      </c>
      <c r="H116" s="168" t="s">
        <v>125</v>
      </c>
      <c r="I116" s="169" t="s">
        <v>126</v>
      </c>
      <c r="J116" s="168" t="s">
        <v>118</v>
      </c>
      <c r="K116" s="170" t="s">
        <v>127</v>
      </c>
      <c r="L116" s="171"/>
      <c r="M116" s="72" t="s">
        <v>1</v>
      </c>
      <c r="N116" s="73" t="s">
        <v>45</v>
      </c>
      <c r="O116" s="73" t="s">
        <v>128</v>
      </c>
      <c r="P116" s="73" t="s">
        <v>129</v>
      </c>
      <c r="Q116" s="73" t="s">
        <v>130</v>
      </c>
      <c r="R116" s="73" t="s">
        <v>131</v>
      </c>
      <c r="S116" s="73" t="s">
        <v>132</v>
      </c>
      <c r="T116" s="74" t="s">
        <v>133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9" customHeight="1">
      <c r="A117" s="31"/>
      <c r="B117" s="32"/>
      <c r="C117" s="79" t="s">
        <v>134</v>
      </c>
      <c r="D117" s="33"/>
      <c r="E117" s="33"/>
      <c r="F117" s="33"/>
      <c r="G117" s="33"/>
      <c r="H117" s="33"/>
      <c r="I117" s="112"/>
      <c r="J117" s="172">
        <f>BK117</f>
        <v>0</v>
      </c>
      <c r="K117" s="33"/>
      <c r="L117" s="36"/>
      <c r="M117" s="75"/>
      <c r="N117" s="173"/>
      <c r="O117" s="76"/>
      <c r="P117" s="174">
        <f>P118+P119+P120</f>
        <v>0</v>
      </c>
      <c r="Q117" s="76"/>
      <c r="R117" s="174">
        <f>R118+R119+R120</f>
        <v>0</v>
      </c>
      <c r="S117" s="76"/>
      <c r="T117" s="175">
        <f>T118+T119+T120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80</v>
      </c>
      <c r="AU117" s="14" t="s">
        <v>120</v>
      </c>
      <c r="BK117" s="176">
        <f>BK118+BK119+BK120</f>
        <v>0</v>
      </c>
    </row>
    <row r="118" spans="1:65" s="2" customFormat="1" ht="21.75" customHeight="1">
      <c r="A118" s="31"/>
      <c r="B118" s="32"/>
      <c r="C118" s="177" t="s">
        <v>135</v>
      </c>
      <c r="D118" s="177" t="s">
        <v>136</v>
      </c>
      <c r="E118" s="178" t="s">
        <v>137</v>
      </c>
      <c r="F118" s="179" t="s">
        <v>138</v>
      </c>
      <c r="G118" s="180" t="s">
        <v>139</v>
      </c>
      <c r="H118" s="181">
        <v>100</v>
      </c>
      <c r="I118" s="182"/>
      <c r="J118" s="183">
        <f>ROUND(I118*H118,2)</f>
        <v>0</v>
      </c>
      <c r="K118" s="179" t="s">
        <v>140</v>
      </c>
      <c r="L118" s="184"/>
      <c r="M118" s="185" t="s">
        <v>1</v>
      </c>
      <c r="N118" s="186" t="s">
        <v>46</v>
      </c>
      <c r="O118" s="68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9" t="s">
        <v>141</v>
      </c>
      <c r="AT118" s="189" t="s">
        <v>136</v>
      </c>
      <c r="AU118" s="189" t="s">
        <v>81</v>
      </c>
      <c r="AY118" s="14" t="s">
        <v>142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4" t="s">
        <v>21</v>
      </c>
      <c r="BK118" s="190">
        <f>ROUND(I118*H118,2)</f>
        <v>0</v>
      </c>
      <c r="BL118" s="14" t="s">
        <v>141</v>
      </c>
      <c r="BM118" s="189" t="s">
        <v>143</v>
      </c>
    </row>
    <row r="119" spans="1:65" s="2" customFormat="1" ht="21.75" customHeight="1">
      <c r="A119" s="31"/>
      <c r="B119" s="32"/>
      <c r="C119" s="177" t="s">
        <v>144</v>
      </c>
      <c r="D119" s="177" t="s">
        <v>136</v>
      </c>
      <c r="E119" s="178" t="s">
        <v>145</v>
      </c>
      <c r="F119" s="179" t="s">
        <v>146</v>
      </c>
      <c r="G119" s="180" t="s">
        <v>139</v>
      </c>
      <c r="H119" s="181">
        <v>100</v>
      </c>
      <c r="I119" s="182"/>
      <c r="J119" s="183">
        <f>ROUND(I119*H119,2)</f>
        <v>0</v>
      </c>
      <c r="K119" s="179" t="s">
        <v>140</v>
      </c>
      <c r="L119" s="184"/>
      <c r="M119" s="185" t="s">
        <v>1</v>
      </c>
      <c r="N119" s="186" t="s">
        <v>46</v>
      </c>
      <c r="O119" s="68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9" t="s">
        <v>141</v>
      </c>
      <c r="AT119" s="189" t="s">
        <v>136</v>
      </c>
      <c r="AU119" s="189" t="s">
        <v>81</v>
      </c>
      <c r="AY119" s="14" t="s">
        <v>142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21</v>
      </c>
      <c r="BK119" s="190">
        <f>ROUND(I119*H119,2)</f>
        <v>0</v>
      </c>
      <c r="BL119" s="14" t="s">
        <v>141</v>
      </c>
      <c r="BM119" s="189" t="s">
        <v>147</v>
      </c>
    </row>
    <row r="120" spans="1:65" s="11" customFormat="1" ht="25.9" customHeight="1">
      <c r="B120" s="191"/>
      <c r="C120" s="192"/>
      <c r="D120" s="193" t="s">
        <v>80</v>
      </c>
      <c r="E120" s="194" t="s">
        <v>148</v>
      </c>
      <c r="F120" s="194" t="s">
        <v>149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SUM(P121:P135)</f>
        <v>0</v>
      </c>
      <c r="Q120" s="199"/>
      <c r="R120" s="200">
        <f>SUM(R121:R135)</f>
        <v>0</v>
      </c>
      <c r="S120" s="199"/>
      <c r="T120" s="201">
        <f>SUM(T121:T135)</f>
        <v>0</v>
      </c>
      <c r="AR120" s="202" t="s">
        <v>150</v>
      </c>
      <c r="AT120" s="203" t="s">
        <v>80</v>
      </c>
      <c r="AU120" s="203" t="s">
        <v>81</v>
      </c>
      <c r="AY120" s="202" t="s">
        <v>142</v>
      </c>
      <c r="BK120" s="204">
        <f>SUM(BK121:BK135)</f>
        <v>0</v>
      </c>
    </row>
    <row r="121" spans="1:65" s="2" customFormat="1" ht="21.75" customHeight="1">
      <c r="A121" s="31"/>
      <c r="B121" s="32"/>
      <c r="C121" s="205" t="s">
        <v>7</v>
      </c>
      <c r="D121" s="205" t="s">
        <v>151</v>
      </c>
      <c r="E121" s="206" t="s">
        <v>152</v>
      </c>
      <c r="F121" s="207" t="s">
        <v>153</v>
      </c>
      <c r="G121" s="208" t="s">
        <v>139</v>
      </c>
      <c r="H121" s="209">
        <v>200</v>
      </c>
      <c r="I121" s="210"/>
      <c r="J121" s="211">
        <f>ROUND(I121*H121,2)</f>
        <v>0</v>
      </c>
      <c r="K121" s="207" t="s">
        <v>140</v>
      </c>
      <c r="L121" s="36"/>
      <c r="M121" s="212" t="s">
        <v>1</v>
      </c>
      <c r="N121" s="213" t="s">
        <v>46</v>
      </c>
      <c r="O121" s="68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141</v>
      </c>
      <c r="AT121" s="189" t="s">
        <v>151</v>
      </c>
      <c r="AU121" s="189" t="s">
        <v>21</v>
      </c>
      <c r="AY121" s="14" t="s">
        <v>142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21</v>
      </c>
      <c r="BK121" s="190">
        <f>ROUND(I121*H121,2)</f>
        <v>0</v>
      </c>
      <c r="BL121" s="14" t="s">
        <v>141</v>
      </c>
      <c r="BM121" s="189" t="s">
        <v>154</v>
      </c>
    </row>
    <row r="122" spans="1:65" s="2" customFormat="1" ht="21.75" customHeight="1">
      <c r="A122" s="31"/>
      <c r="B122" s="32"/>
      <c r="C122" s="205" t="s">
        <v>155</v>
      </c>
      <c r="D122" s="205" t="s">
        <v>151</v>
      </c>
      <c r="E122" s="206" t="s">
        <v>156</v>
      </c>
      <c r="F122" s="207" t="s">
        <v>157</v>
      </c>
      <c r="G122" s="208" t="s">
        <v>158</v>
      </c>
      <c r="H122" s="209">
        <v>8</v>
      </c>
      <c r="I122" s="210"/>
      <c r="J122" s="211">
        <f>ROUND(I122*H122,2)</f>
        <v>0</v>
      </c>
      <c r="K122" s="207" t="s">
        <v>140</v>
      </c>
      <c r="L122" s="36"/>
      <c r="M122" s="212" t="s">
        <v>1</v>
      </c>
      <c r="N122" s="213" t="s">
        <v>46</v>
      </c>
      <c r="O122" s="68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141</v>
      </c>
      <c r="AT122" s="189" t="s">
        <v>151</v>
      </c>
      <c r="AU122" s="189" t="s">
        <v>21</v>
      </c>
      <c r="AY122" s="14" t="s">
        <v>142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4" t="s">
        <v>21</v>
      </c>
      <c r="BK122" s="190">
        <f>ROUND(I122*H122,2)</f>
        <v>0</v>
      </c>
      <c r="BL122" s="14" t="s">
        <v>141</v>
      </c>
      <c r="BM122" s="189" t="s">
        <v>159</v>
      </c>
    </row>
    <row r="123" spans="1:65" s="2" customFormat="1" ht="16.5" customHeight="1">
      <c r="A123" s="31"/>
      <c r="B123" s="32"/>
      <c r="C123" s="205" t="s">
        <v>160</v>
      </c>
      <c r="D123" s="205" t="s">
        <v>151</v>
      </c>
      <c r="E123" s="206" t="s">
        <v>161</v>
      </c>
      <c r="F123" s="207" t="s">
        <v>162</v>
      </c>
      <c r="G123" s="208" t="s">
        <v>1</v>
      </c>
      <c r="H123" s="209">
        <v>16</v>
      </c>
      <c r="I123" s="210"/>
      <c r="J123" s="211">
        <f>ROUND(I123*H123,2)</f>
        <v>0</v>
      </c>
      <c r="K123" s="207" t="s">
        <v>1</v>
      </c>
      <c r="L123" s="36"/>
      <c r="M123" s="212" t="s">
        <v>1</v>
      </c>
      <c r="N123" s="213" t="s">
        <v>46</v>
      </c>
      <c r="O123" s="68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150</v>
      </c>
      <c r="AT123" s="189" t="s">
        <v>151</v>
      </c>
      <c r="AU123" s="189" t="s">
        <v>21</v>
      </c>
      <c r="AY123" s="14" t="s">
        <v>142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4" t="s">
        <v>21</v>
      </c>
      <c r="BK123" s="190">
        <f>ROUND(I123*H123,2)</f>
        <v>0</v>
      </c>
      <c r="BL123" s="14" t="s">
        <v>150</v>
      </c>
      <c r="BM123" s="189" t="s">
        <v>163</v>
      </c>
    </row>
    <row r="124" spans="1:65" s="2" customFormat="1" ht="33" customHeight="1">
      <c r="A124" s="31"/>
      <c r="B124" s="32"/>
      <c r="C124" s="205" t="s">
        <v>164</v>
      </c>
      <c r="D124" s="205" t="s">
        <v>151</v>
      </c>
      <c r="E124" s="206" t="s">
        <v>165</v>
      </c>
      <c r="F124" s="207" t="s">
        <v>166</v>
      </c>
      <c r="G124" s="208" t="s">
        <v>167</v>
      </c>
      <c r="H124" s="209">
        <v>2</v>
      </c>
      <c r="I124" s="210"/>
      <c r="J124" s="211">
        <f>ROUND(I124*H124,2)</f>
        <v>0</v>
      </c>
      <c r="K124" s="207" t="s">
        <v>140</v>
      </c>
      <c r="L124" s="36"/>
      <c r="M124" s="212" t="s">
        <v>1</v>
      </c>
      <c r="N124" s="213" t="s">
        <v>46</v>
      </c>
      <c r="O124" s="68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9" t="s">
        <v>150</v>
      </c>
      <c r="AT124" s="189" t="s">
        <v>151</v>
      </c>
      <c r="AU124" s="189" t="s">
        <v>21</v>
      </c>
      <c r="AY124" s="14" t="s">
        <v>142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21</v>
      </c>
      <c r="BK124" s="190">
        <f>ROUND(I124*H124,2)</f>
        <v>0</v>
      </c>
      <c r="BL124" s="14" t="s">
        <v>150</v>
      </c>
      <c r="BM124" s="189" t="s">
        <v>168</v>
      </c>
    </row>
    <row r="125" spans="1:65" s="2" customFormat="1" ht="33" customHeight="1">
      <c r="A125" s="31"/>
      <c r="B125" s="32"/>
      <c r="C125" s="177" t="s">
        <v>169</v>
      </c>
      <c r="D125" s="177" t="s">
        <v>136</v>
      </c>
      <c r="E125" s="178" t="s">
        <v>170</v>
      </c>
      <c r="F125" s="179" t="s">
        <v>171</v>
      </c>
      <c r="G125" s="180" t="s">
        <v>158</v>
      </c>
      <c r="H125" s="181">
        <v>50</v>
      </c>
      <c r="I125" s="182"/>
      <c r="J125" s="183">
        <f>ROUND(I125*H125,2)</f>
        <v>0</v>
      </c>
      <c r="K125" s="179" t="s">
        <v>140</v>
      </c>
      <c r="L125" s="184"/>
      <c r="M125" s="185" t="s">
        <v>1</v>
      </c>
      <c r="N125" s="186" t="s">
        <v>46</v>
      </c>
      <c r="O125" s="68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172</v>
      </c>
      <c r="AT125" s="189" t="s">
        <v>136</v>
      </c>
      <c r="AU125" s="189" t="s">
        <v>21</v>
      </c>
      <c r="AY125" s="14" t="s">
        <v>142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4" t="s">
        <v>21</v>
      </c>
      <c r="BK125" s="190">
        <f>ROUND(I125*H125,2)</f>
        <v>0</v>
      </c>
      <c r="BL125" s="14" t="s">
        <v>173</v>
      </c>
      <c r="BM125" s="189" t="s">
        <v>174</v>
      </c>
    </row>
    <row r="126" spans="1:65" s="2" customFormat="1" ht="39">
      <c r="A126" s="31"/>
      <c r="B126" s="32"/>
      <c r="C126" s="33"/>
      <c r="D126" s="214" t="s">
        <v>175</v>
      </c>
      <c r="E126" s="33"/>
      <c r="F126" s="215" t="s">
        <v>176</v>
      </c>
      <c r="G126" s="33"/>
      <c r="H126" s="33"/>
      <c r="I126" s="112"/>
      <c r="J126" s="33"/>
      <c r="K126" s="33"/>
      <c r="L126" s="36"/>
      <c r="M126" s="216"/>
      <c r="N126" s="217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175</v>
      </c>
      <c r="AU126" s="14" t="s">
        <v>21</v>
      </c>
    </row>
    <row r="127" spans="1:65" s="2" customFormat="1" ht="55.5" customHeight="1">
      <c r="A127" s="31"/>
      <c r="B127" s="32"/>
      <c r="C127" s="205" t="s">
        <v>177</v>
      </c>
      <c r="D127" s="205" t="s">
        <v>151</v>
      </c>
      <c r="E127" s="206" t="s">
        <v>178</v>
      </c>
      <c r="F127" s="207" t="s">
        <v>179</v>
      </c>
      <c r="G127" s="208" t="s">
        <v>158</v>
      </c>
      <c r="H127" s="209">
        <v>48</v>
      </c>
      <c r="I127" s="210"/>
      <c r="J127" s="211">
        <f>ROUND(I127*H127,2)</f>
        <v>0</v>
      </c>
      <c r="K127" s="207" t="s">
        <v>140</v>
      </c>
      <c r="L127" s="36"/>
      <c r="M127" s="212" t="s">
        <v>1</v>
      </c>
      <c r="N127" s="213" t="s">
        <v>46</v>
      </c>
      <c r="O127" s="68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9" t="s">
        <v>141</v>
      </c>
      <c r="AT127" s="189" t="s">
        <v>151</v>
      </c>
      <c r="AU127" s="189" t="s">
        <v>21</v>
      </c>
      <c r="AY127" s="14" t="s">
        <v>142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21</v>
      </c>
      <c r="BK127" s="190">
        <f>ROUND(I127*H127,2)</f>
        <v>0</v>
      </c>
      <c r="BL127" s="14" t="s">
        <v>141</v>
      </c>
      <c r="BM127" s="189" t="s">
        <v>180</v>
      </c>
    </row>
    <row r="128" spans="1:65" s="2" customFormat="1" ht="21.75" customHeight="1">
      <c r="A128" s="31"/>
      <c r="B128" s="32"/>
      <c r="C128" s="205" t="s">
        <v>181</v>
      </c>
      <c r="D128" s="205" t="s">
        <v>151</v>
      </c>
      <c r="E128" s="206" t="s">
        <v>182</v>
      </c>
      <c r="F128" s="207" t="s">
        <v>183</v>
      </c>
      <c r="G128" s="208" t="s">
        <v>158</v>
      </c>
      <c r="H128" s="209">
        <v>48</v>
      </c>
      <c r="I128" s="210"/>
      <c r="J128" s="211">
        <f>ROUND(I128*H128,2)</f>
        <v>0</v>
      </c>
      <c r="K128" s="207" t="s">
        <v>140</v>
      </c>
      <c r="L128" s="36"/>
      <c r="M128" s="212" t="s">
        <v>1</v>
      </c>
      <c r="N128" s="213" t="s">
        <v>46</v>
      </c>
      <c r="O128" s="68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141</v>
      </c>
      <c r="AT128" s="189" t="s">
        <v>151</v>
      </c>
      <c r="AU128" s="189" t="s">
        <v>21</v>
      </c>
      <c r="AY128" s="14" t="s">
        <v>142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4" t="s">
        <v>21</v>
      </c>
      <c r="BK128" s="190">
        <f>ROUND(I128*H128,2)</f>
        <v>0</v>
      </c>
      <c r="BL128" s="14" t="s">
        <v>141</v>
      </c>
      <c r="BM128" s="189" t="s">
        <v>184</v>
      </c>
    </row>
    <row r="129" spans="1:65" s="2" customFormat="1" ht="33" customHeight="1">
      <c r="A129" s="31"/>
      <c r="B129" s="32"/>
      <c r="C129" s="177" t="s">
        <v>185</v>
      </c>
      <c r="D129" s="177" t="s">
        <v>136</v>
      </c>
      <c r="E129" s="178" t="s">
        <v>186</v>
      </c>
      <c r="F129" s="179" t="s">
        <v>187</v>
      </c>
      <c r="G129" s="180" t="s">
        <v>158</v>
      </c>
      <c r="H129" s="181">
        <v>2</v>
      </c>
      <c r="I129" s="182"/>
      <c r="J129" s="183">
        <f>ROUND(I129*H129,2)</f>
        <v>0</v>
      </c>
      <c r="K129" s="179" t="s">
        <v>140</v>
      </c>
      <c r="L129" s="184"/>
      <c r="M129" s="185" t="s">
        <v>1</v>
      </c>
      <c r="N129" s="186" t="s">
        <v>46</v>
      </c>
      <c r="O129" s="68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9" t="s">
        <v>172</v>
      </c>
      <c r="AT129" s="189" t="s">
        <v>136</v>
      </c>
      <c r="AU129" s="189" t="s">
        <v>21</v>
      </c>
      <c r="AY129" s="14" t="s">
        <v>142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4" t="s">
        <v>21</v>
      </c>
      <c r="BK129" s="190">
        <f>ROUND(I129*H129,2)</f>
        <v>0</v>
      </c>
      <c r="BL129" s="14" t="s">
        <v>173</v>
      </c>
      <c r="BM129" s="189" t="s">
        <v>188</v>
      </c>
    </row>
    <row r="130" spans="1:65" s="2" customFormat="1" ht="19.5">
      <c r="A130" s="31"/>
      <c r="B130" s="32"/>
      <c r="C130" s="33"/>
      <c r="D130" s="214" t="s">
        <v>175</v>
      </c>
      <c r="E130" s="33"/>
      <c r="F130" s="215" t="s">
        <v>189</v>
      </c>
      <c r="G130" s="33"/>
      <c r="H130" s="33"/>
      <c r="I130" s="112"/>
      <c r="J130" s="33"/>
      <c r="K130" s="33"/>
      <c r="L130" s="36"/>
      <c r="M130" s="216"/>
      <c r="N130" s="217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175</v>
      </c>
      <c r="AU130" s="14" t="s">
        <v>21</v>
      </c>
    </row>
    <row r="131" spans="1:65" s="2" customFormat="1" ht="33" customHeight="1">
      <c r="A131" s="31"/>
      <c r="B131" s="32"/>
      <c r="C131" s="177" t="s">
        <v>190</v>
      </c>
      <c r="D131" s="177" t="s">
        <v>136</v>
      </c>
      <c r="E131" s="178" t="s">
        <v>191</v>
      </c>
      <c r="F131" s="179" t="s">
        <v>187</v>
      </c>
      <c r="G131" s="180" t="s">
        <v>158</v>
      </c>
      <c r="H131" s="181">
        <v>1</v>
      </c>
      <c r="I131" s="182"/>
      <c r="J131" s="183">
        <f>ROUND(I131*H131,2)</f>
        <v>0</v>
      </c>
      <c r="K131" s="179" t="s">
        <v>1</v>
      </c>
      <c r="L131" s="184"/>
      <c r="M131" s="185" t="s">
        <v>1</v>
      </c>
      <c r="N131" s="186" t="s">
        <v>46</v>
      </c>
      <c r="O131" s="68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9" t="s">
        <v>172</v>
      </c>
      <c r="AT131" s="189" t="s">
        <v>136</v>
      </c>
      <c r="AU131" s="189" t="s">
        <v>21</v>
      </c>
      <c r="AY131" s="14" t="s">
        <v>142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4" t="s">
        <v>21</v>
      </c>
      <c r="BK131" s="190">
        <f>ROUND(I131*H131,2)</f>
        <v>0</v>
      </c>
      <c r="BL131" s="14" t="s">
        <v>173</v>
      </c>
      <c r="BM131" s="189" t="s">
        <v>192</v>
      </c>
    </row>
    <row r="132" spans="1:65" s="2" customFormat="1" ht="19.5">
      <c r="A132" s="31"/>
      <c r="B132" s="32"/>
      <c r="C132" s="33"/>
      <c r="D132" s="214" t="s">
        <v>175</v>
      </c>
      <c r="E132" s="33"/>
      <c r="F132" s="215" t="s">
        <v>193</v>
      </c>
      <c r="G132" s="33"/>
      <c r="H132" s="33"/>
      <c r="I132" s="112"/>
      <c r="J132" s="33"/>
      <c r="K132" s="33"/>
      <c r="L132" s="36"/>
      <c r="M132" s="216"/>
      <c r="N132" s="217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175</v>
      </c>
      <c r="AU132" s="14" t="s">
        <v>21</v>
      </c>
    </row>
    <row r="133" spans="1:65" s="2" customFormat="1" ht="33" customHeight="1">
      <c r="A133" s="31"/>
      <c r="B133" s="32"/>
      <c r="C133" s="205" t="s">
        <v>194</v>
      </c>
      <c r="D133" s="205" t="s">
        <v>151</v>
      </c>
      <c r="E133" s="206" t="s">
        <v>195</v>
      </c>
      <c r="F133" s="207" t="s">
        <v>196</v>
      </c>
      <c r="G133" s="208" t="s">
        <v>158</v>
      </c>
      <c r="H133" s="209">
        <v>3</v>
      </c>
      <c r="I133" s="210"/>
      <c r="J133" s="211">
        <f>ROUND(I133*H133,2)</f>
        <v>0</v>
      </c>
      <c r="K133" s="207" t="s">
        <v>140</v>
      </c>
      <c r="L133" s="36"/>
      <c r="M133" s="212" t="s">
        <v>1</v>
      </c>
      <c r="N133" s="213" t="s">
        <v>46</v>
      </c>
      <c r="O133" s="68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9" t="s">
        <v>141</v>
      </c>
      <c r="AT133" s="189" t="s">
        <v>151</v>
      </c>
      <c r="AU133" s="189" t="s">
        <v>21</v>
      </c>
      <c r="AY133" s="14" t="s">
        <v>142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4" t="s">
        <v>21</v>
      </c>
      <c r="BK133" s="190">
        <f>ROUND(I133*H133,2)</f>
        <v>0</v>
      </c>
      <c r="BL133" s="14" t="s">
        <v>141</v>
      </c>
      <c r="BM133" s="189" t="s">
        <v>197</v>
      </c>
    </row>
    <row r="134" spans="1:65" s="2" customFormat="1" ht="21.75" customHeight="1">
      <c r="A134" s="31"/>
      <c r="B134" s="32"/>
      <c r="C134" s="205" t="s">
        <v>198</v>
      </c>
      <c r="D134" s="205" t="s">
        <v>151</v>
      </c>
      <c r="E134" s="206" t="s">
        <v>199</v>
      </c>
      <c r="F134" s="207" t="s">
        <v>200</v>
      </c>
      <c r="G134" s="208" t="s">
        <v>158</v>
      </c>
      <c r="H134" s="209">
        <v>3</v>
      </c>
      <c r="I134" s="210"/>
      <c r="J134" s="211">
        <f>ROUND(I134*H134,2)</f>
        <v>0</v>
      </c>
      <c r="K134" s="207" t="s">
        <v>140</v>
      </c>
      <c r="L134" s="36"/>
      <c r="M134" s="212" t="s">
        <v>1</v>
      </c>
      <c r="N134" s="213" t="s">
        <v>46</v>
      </c>
      <c r="O134" s="6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9" t="s">
        <v>141</v>
      </c>
      <c r="AT134" s="189" t="s">
        <v>151</v>
      </c>
      <c r="AU134" s="189" t="s">
        <v>21</v>
      </c>
      <c r="AY134" s="14" t="s">
        <v>142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21</v>
      </c>
      <c r="BK134" s="190">
        <f>ROUND(I134*H134,2)</f>
        <v>0</v>
      </c>
      <c r="BL134" s="14" t="s">
        <v>141</v>
      </c>
      <c r="BM134" s="189" t="s">
        <v>201</v>
      </c>
    </row>
    <row r="135" spans="1:65" s="2" customFormat="1" ht="33" customHeight="1">
      <c r="A135" s="31"/>
      <c r="B135" s="32"/>
      <c r="C135" s="205" t="s">
        <v>202</v>
      </c>
      <c r="D135" s="205" t="s">
        <v>151</v>
      </c>
      <c r="E135" s="206" t="s">
        <v>203</v>
      </c>
      <c r="F135" s="207" t="s">
        <v>204</v>
      </c>
      <c r="G135" s="208" t="s">
        <v>158</v>
      </c>
      <c r="H135" s="209">
        <v>12</v>
      </c>
      <c r="I135" s="210"/>
      <c r="J135" s="211">
        <f>ROUND(I135*H135,2)</f>
        <v>0</v>
      </c>
      <c r="K135" s="207" t="s">
        <v>140</v>
      </c>
      <c r="L135" s="36"/>
      <c r="M135" s="218" t="s">
        <v>1</v>
      </c>
      <c r="N135" s="219" t="s">
        <v>46</v>
      </c>
      <c r="O135" s="220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9" t="s">
        <v>141</v>
      </c>
      <c r="AT135" s="189" t="s">
        <v>151</v>
      </c>
      <c r="AU135" s="189" t="s">
        <v>21</v>
      </c>
      <c r="AY135" s="14" t="s">
        <v>142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4" t="s">
        <v>21</v>
      </c>
      <c r="BK135" s="190">
        <f>ROUND(I135*H135,2)</f>
        <v>0</v>
      </c>
      <c r="BL135" s="14" t="s">
        <v>141</v>
      </c>
      <c r="BM135" s="189" t="s">
        <v>205</v>
      </c>
    </row>
    <row r="136" spans="1:65" s="2" customFormat="1" ht="6.95" customHeight="1">
      <c r="A136" s="31"/>
      <c r="B136" s="51"/>
      <c r="C136" s="52"/>
      <c r="D136" s="52"/>
      <c r="E136" s="52"/>
      <c r="F136" s="52"/>
      <c r="G136" s="52"/>
      <c r="H136" s="52"/>
      <c r="I136" s="149"/>
      <c r="J136" s="52"/>
      <c r="K136" s="52"/>
      <c r="L136" s="36"/>
      <c r="M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</sheetData>
  <sheetProtection algorithmName="SHA-512" hashValue="U4JCKiqes9TrDzvbqh6ghMaYM8GnzvFPWWcOQbkmA3c/qbYNmPjIaKsnEvW7mCdf+NltKP5yhZD51b7Mt4hqHQ==" saltValue="AvqRpM+8Ls5pwpTLqlfXHq/H8FofTsRO/icOST6QcirQoB9jm2tha7aqZTcEn8LL8u5SDwN+3HBjZiE/JVhFGA==" spinCount="100000" sheet="1" objects="1" scenarios="1" formatColumns="0" formatRows="0" autoFilter="0"/>
  <autoFilter ref="C116:K13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4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90</v>
      </c>
    </row>
    <row r="4" spans="1:46" s="1" customFormat="1" ht="24.95" customHeight="1">
      <c r="B4" s="17"/>
      <c r="D4" s="109" t="s">
        <v>111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8" t="str">
        <f>'Rekapitulace stavby'!K6</f>
        <v>Oprava zabezpečovacího zařízení v žst. Nymburk</v>
      </c>
      <c r="F7" s="279"/>
      <c r="G7" s="279"/>
      <c r="H7" s="279"/>
      <c r="I7" s="105"/>
      <c r="L7" s="17"/>
    </row>
    <row r="8" spans="1:46" s="2" customFormat="1" ht="12" customHeight="1">
      <c r="A8" s="31"/>
      <c r="B8" s="36"/>
      <c r="C8" s="31"/>
      <c r="D8" s="111" t="s">
        <v>112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0" t="s">
        <v>206</v>
      </c>
      <c r="F9" s="281"/>
      <c r="G9" s="281"/>
      <c r="H9" s="281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23</v>
      </c>
      <c r="G12" s="31"/>
      <c r="H12" s="31"/>
      <c r="I12" s="114" t="s">
        <v>24</v>
      </c>
      <c r="J12" s="115" t="str">
        <f>'Rekapitulace stavby'!AN8</f>
        <v>26. 5. 2020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28</v>
      </c>
      <c r="E14" s="31"/>
      <c r="F14" s="31"/>
      <c r="G14" s="31"/>
      <c r="H14" s="31"/>
      <c r="I14" s="114" t="s">
        <v>29</v>
      </c>
      <c r="J14" s="113" t="s">
        <v>30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114</v>
      </c>
      <c r="F15" s="31"/>
      <c r="G15" s="31"/>
      <c r="H15" s="31"/>
      <c r="I15" s="114" t="s">
        <v>32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33</v>
      </c>
      <c r="E17" s="31"/>
      <c r="F17" s="31"/>
      <c r="G17" s="31"/>
      <c r="H17" s="31"/>
      <c r="I17" s="114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2" t="str">
        <f>'Rekapitulace stavby'!E14</f>
        <v>Vyplň údaj</v>
      </c>
      <c r="F18" s="283"/>
      <c r="G18" s="283"/>
      <c r="H18" s="283"/>
      <c r="I18" s="114" t="s">
        <v>32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35</v>
      </c>
      <c r="E20" s="31"/>
      <c r="F20" s="31"/>
      <c r="G20" s="31"/>
      <c r="H20" s="31"/>
      <c r="I20" s="114" t="s">
        <v>29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36</v>
      </c>
      <c r="F21" s="31"/>
      <c r="G21" s="31"/>
      <c r="H21" s="31"/>
      <c r="I21" s="114" t="s">
        <v>32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38</v>
      </c>
      <c r="E23" s="31"/>
      <c r="F23" s="31"/>
      <c r="G23" s="31"/>
      <c r="H23" s="31"/>
      <c r="I23" s="114" t="s">
        <v>29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115</v>
      </c>
      <c r="F24" s="31"/>
      <c r="G24" s="31"/>
      <c r="H24" s="31"/>
      <c r="I24" s="114" t="s">
        <v>32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40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4" t="s">
        <v>1</v>
      </c>
      <c r="F27" s="284"/>
      <c r="G27" s="284"/>
      <c r="H27" s="284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41</v>
      </c>
      <c r="E30" s="31"/>
      <c r="F30" s="31"/>
      <c r="G30" s="31"/>
      <c r="H30" s="31"/>
      <c r="I30" s="112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43</v>
      </c>
      <c r="G32" s="31"/>
      <c r="H32" s="31"/>
      <c r="I32" s="125" t="s">
        <v>42</v>
      </c>
      <c r="J32" s="124" t="s">
        <v>44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45</v>
      </c>
      <c r="E33" s="111" t="s">
        <v>46</v>
      </c>
      <c r="F33" s="127">
        <f>ROUND((SUM(BE118:BE135)),  2)</f>
        <v>0</v>
      </c>
      <c r="G33" s="31"/>
      <c r="H33" s="31"/>
      <c r="I33" s="128">
        <v>0.21</v>
      </c>
      <c r="J33" s="127">
        <f>ROUND(((SUM(BE118:BE135))*I33),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47</v>
      </c>
      <c r="F34" s="127">
        <f>ROUND((SUM(BF118:BF135)),  2)</f>
        <v>0</v>
      </c>
      <c r="G34" s="31"/>
      <c r="H34" s="31"/>
      <c r="I34" s="128">
        <v>0.15</v>
      </c>
      <c r="J34" s="127">
        <f>ROUND(((SUM(BF118:BF135))*I34),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48</v>
      </c>
      <c r="F35" s="127">
        <f>ROUND((SUM(BG118:BG135)),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49</v>
      </c>
      <c r="F36" s="127">
        <f>ROUND((SUM(BH118:BH135)),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50</v>
      </c>
      <c r="F37" s="127">
        <f>ROUND((SUM(BI118:BI135)),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54</v>
      </c>
      <c r="E50" s="138"/>
      <c r="F50" s="138"/>
      <c r="G50" s="137" t="s">
        <v>55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56</v>
      </c>
      <c r="E61" s="141"/>
      <c r="F61" s="142" t="s">
        <v>57</v>
      </c>
      <c r="G61" s="140" t="s">
        <v>56</v>
      </c>
      <c r="H61" s="141"/>
      <c r="I61" s="143"/>
      <c r="J61" s="144" t="s">
        <v>57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58</v>
      </c>
      <c r="E65" s="145"/>
      <c r="F65" s="145"/>
      <c r="G65" s="137" t="s">
        <v>59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56</v>
      </c>
      <c r="E76" s="141"/>
      <c r="F76" s="142" t="s">
        <v>57</v>
      </c>
      <c r="G76" s="140" t="s">
        <v>56</v>
      </c>
      <c r="H76" s="141"/>
      <c r="I76" s="143"/>
      <c r="J76" s="144" t="s">
        <v>57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5" t="str">
        <f>E7</f>
        <v>Oprava zabezpečovacího zařízení v žst. Nymburk</v>
      </c>
      <c r="F85" s="286"/>
      <c r="G85" s="286"/>
      <c r="H85" s="28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62b - Mladá Boleslav</v>
      </c>
      <c r="F87" s="287"/>
      <c r="G87" s="287"/>
      <c r="H87" s="287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SSZT Praha východ</v>
      </c>
      <c r="G89" s="33"/>
      <c r="H89" s="33"/>
      <c r="I89" s="114" t="s">
        <v>24</v>
      </c>
      <c r="J89" s="63" t="str">
        <f>IF(J12="","",J12)</f>
        <v>26. 5. 2020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28</v>
      </c>
      <c r="D91" s="33"/>
      <c r="E91" s="33"/>
      <c r="F91" s="24" t="str">
        <f>E15</f>
        <v xml:space="preserve">  Správa železnic, státní organizace</v>
      </c>
      <c r="G91" s="33"/>
      <c r="H91" s="33"/>
      <c r="I91" s="114" t="s">
        <v>35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3"/>
      <c r="E92" s="33"/>
      <c r="F92" s="24" t="str">
        <f>IF(E18="","",E18)</f>
        <v>Vyplň údaj</v>
      </c>
      <c r="G92" s="33"/>
      <c r="H92" s="33"/>
      <c r="I92" s="114" t="s">
        <v>38</v>
      </c>
      <c r="J92" s="29" t="str">
        <f>E24</f>
        <v>Ing. Ondřej Šustr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117</v>
      </c>
      <c r="D94" s="154"/>
      <c r="E94" s="154"/>
      <c r="F94" s="154"/>
      <c r="G94" s="154"/>
      <c r="H94" s="154"/>
      <c r="I94" s="155"/>
      <c r="J94" s="156" t="s">
        <v>118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119</v>
      </c>
      <c r="D96" s="33"/>
      <c r="E96" s="33"/>
      <c r="F96" s="33"/>
      <c r="G96" s="33"/>
      <c r="H96" s="33"/>
      <c r="I96" s="112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120</v>
      </c>
    </row>
    <row r="97" spans="1:31" s="9" customFormat="1" ht="24.95" customHeight="1">
      <c r="B97" s="158"/>
      <c r="C97" s="159"/>
      <c r="D97" s="160" t="s">
        <v>121</v>
      </c>
      <c r="E97" s="161"/>
      <c r="F97" s="161"/>
      <c r="G97" s="161"/>
      <c r="H97" s="161"/>
      <c r="I97" s="162"/>
      <c r="J97" s="163">
        <f>J130</f>
        <v>0</v>
      </c>
      <c r="K97" s="159"/>
      <c r="L97" s="164"/>
    </row>
    <row r="98" spans="1:31" s="12" customFormat="1" ht="19.899999999999999" customHeight="1">
      <c r="B98" s="223"/>
      <c r="C98" s="224"/>
      <c r="D98" s="225" t="s">
        <v>207</v>
      </c>
      <c r="E98" s="226"/>
      <c r="F98" s="226"/>
      <c r="G98" s="226"/>
      <c r="H98" s="226"/>
      <c r="I98" s="227"/>
      <c r="J98" s="228">
        <f>J135</f>
        <v>0</v>
      </c>
      <c r="K98" s="224"/>
      <c r="L98" s="229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2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49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2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122</v>
      </c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85" t="str">
        <f>E7</f>
        <v>Oprava zabezpečovacího zařízení v žst. Nymburk</v>
      </c>
      <c r="F108" s="286"/>
      <c r="G108" s="286"/>
      <c r="H108" s="286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112</v>
      </c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37" t="str">
        <f>E9</f>
        <v>62b - Mladá Boleslav</v>
      </c>
      <c r="F110" s="287"/>
      <c r="G110" s="287"/>
      <c r="H110" s="287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22</v>
      </c>
      <c r="D112" s="33"/>
      <c r="E112" s="33"/>
      <c r="F112" s="24" t="str">
        <f>F12</f>
        <v xml:space="preserve"> SSZT Praha východ</v>
      </c>
      <c r="G112" s="33"/>
      <c r="H112" s="33"/>
      <c r="I112" s="114" t="s">
        <v>24</v>
      </c>
      <c r="J112" s="63" t="str">
        <f>IF(J12="","",J12)</f>
        <v>26. 5. 2020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28</v>
      </c>
      <c r="D114" s="33"/>
      <c r="E114" s="33"/>
      <c r="F114" s="24" t="str">
        <f>E15</f>
        <v xml:space="preserve">  Správa železnic, státní organizace</v>
      </c>
      <c r="G114" s="33"/>
      <c r="H114" s="33"/>
      <c r="I114" s="114" t="s">
        <v>35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33</v>
      </c>
      <c r="D115" s="33"/>
      <c r="E115" s="33"/>
      <c r="F115" s="24" t="str">
        <f>IF(E18="","",E18)</f>
        <v>Vyplň údaj</v>
      </c>
      <c r="G115" s="33"/>
      <c r="H115" s="33"/>
      <c r="I115" s="114" t="s">
        <v>38</v>
      </c>
      <c r="J115" s="29" t="str">
        <f>E24</f>
        <v>Ing. Ondřej Šustr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65"/>
      <c r="B117" s="166"/>
      <c r="C117" s="167" t="s">
        <v>123</v>
      </c>
      <c r="D117" s="168" t="s">
        <v>66</v>
      </c>
      <c r="E117" s="168" t="s">
        <v>62</v>
      </c>
      <c r="F117" s="168" t="s">
        <v>63</v>
      </c>
      <c r="G117" s="168" t="s">
        <v>124</v>
      </c>
      <c r="H117" s="168" t="s">
        <v>125</v>
      </c>
      <c r="I117" s="169" t="s">
        <v>126</v>
      </c>
      <c r="J117" s="168" t="s">
        <v>118</v>
      </c>
      <c r="K117" s="170" t="s">
        <v>127</v>
      </c>
      <c r="L117" s="171"/>
      <c r="M117" s="72" t="s">
        <v>1</v>
      </c>
      <c r="N117" s="73" t="s">
        <v>45</v>
      </c>
      <c r="O117" s="73" t="s">
        <v>128</v>
      </c>
      <c r="P117" s="73" t="s">
        <v>129</v>
      </c>
      <c r="Q117" s="73" t="s">
        <v>130</v>
      </c>
      <c r="R117" s="73" t="s">
        <v>131</v>
      </c>
      <c r="S117" s="73" t="s">
        <v>132</v>
      </c>
      <c r="T117" s="74" t="s">
        <v>133</v>
      </c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</row>
    <row r="118" spans="1:65" s="2" customFormat="1" ht="22.9" customHeight="1">
      <c r="A118" s="31"/>
      <c r="B118" s="32"/>
      <c r="C118" s="79" t="s">
        <v>134</v>
      </c>
      <c r="D118" s="33"/>
      <c r="E118" s="33"/>
      <c r="F118" s="33"/>
      <c r="G118" s="33"/>
      <c r="H118" s="33"/>
      <c r="I118" s="112"/>
      <c r="J118" s="172">
        <f>BK118</f>
        <v>0</v>
      </c>
      <c r="K118" s="33"/>
      <c r="L118" s="36"/>
      <c r="M118" s="75"/>
      <c r="N118" s="173"/>
      <c r="O118" s="76"/>
      <c r="P118" s="174">
        <f>P119+SUM(P120:P130)</f>
        <v>0</v>
      </c>
      <c r="Q118" s="76"/>
      <c r="R118" s="174">
        <f>R119+SUM(R120:R130)</f>
        <v>0</v>
      </c>
      <c r="S118" s="76"/>
      <c r="T118" s="175">
        <f>T119+SUM(T120:T130)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80</v>
      </c>
      <c r="AU118" s="14" t="s">
        <v>120</v>
      </c>
      <c r="BK118" s="176">
        <f>BK119+SUM(BK120:BK130)</f>
        <v>0</v>
      </c>
    </row>
    <row r="119" spans="1:65" s="2" customFormat="1" ht="44.25" customHeight="1">
      <c r="A119" s="31"/>
      <c r="B119" s="32"/>
      <c r="C119" s="177" t="s">
        <v>26</v>
      </c>
      <c r="D119" s="177" t="s">
        <v>136</v>
      </c>
      <c r="E119" s="178" t="s">
        <v>208</v>
      </c>
      <c r="F119" s="179" t="s">
        <v>209</v>
      </c>
      <c r="G119" s="180" t="s">
        <v>158</v>
      </c>
      <c r="H119" s="181">
        <v>384</v>
      </c>
      <c r="I119" s="182"/>
      <c r="J119" s="183">
        <f t="shared" ref="J119:J129" si="0">ROUND(I119*H119,2)</f>
        <v>0</v>
      </c>
      <c r="K119" s="179" t="s">
        <v>140</v>
      </c>
      <c r="L119" s="184"/>
      <c r="M119" s="185" t="s">
        <v>1</v>
      </c>
      <c r="N119" s="186" t="s">
        <v>46</v>
      </c>
      <c r="O119" s="68"/>
      <c r="P119" s="187">
        <f t="shared" ref="P119:P129" si="1">O119*H119</f>
        <v>0</v>
      </c>
      <c r="Q119" s="187">
        <v>0</v>
      </c>
      <c r="R119" s="187">
        <f t="shared" ref="R119:R129" si="2">Q119*H119</f>
        <v>0</v>
      </c>
      <c r="S119" s="187">
        <v>0</v>
      </c>
      <c r="T119" s="188">
        <f t="shared" ref="T119:T129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9" t="s">
        <v>210</v>
      </c>
      <c r="AT119" s="189" t="s">
        <v>136</v>
      </c>
      <c r="AU119" s="189" t="s">
        <v>81</v>
      </c>
      <c r="AY119" s="14" t="s">
        <v>142</v>
      </c>
      <c r="BE119" s="190">
        <f t="shared" ref="BE119:BE129" si="4">IF(N119="základní",J119,0)</f>
        <v>0</v>
      </c>
      <c r="BF119" s="190">
        <f t="shared" ref="BF119:BF129" si="5">IF(N119="snížená",J119,0)</f>
        <v>0</v>
      </c>
      <c r="BG119" s="190">
        <f t="shared" ref="BG119:BG129" si="6">IF(N119="zákl. přenesená",J119,0)</f>
        <v>0</v>
      </c>
      <c r="BH119" s="190">
        <f t="shared" ref="BH119:BH129" si="7">IF(N119="sníž. přenesená",J119,0)</f>
        <v>0</v>
      </c>
      <c r="BI119" s="190">
        <f t="shared" ref="BI119:BI129" si="8">IF(N119="nulová",J119,0)</f>
        <v>0</v>
      </c>
      <c r="BJ119" s="14" t="s">
        <v>21</v>
      </c>
      <c r="BK119" s="190">
        <f t="shared" ref="BK119:BK129" si="9">ROUND(I119*H119,2)</f>
        <v>0</v>
      </c>
      <c r="BL119" s="14" t="s">
        <v>150</v>
      </c>
      <c r="BM119" s="189" t="s">
        <v>211</v>
      </c>
    </row>
    <row r="120" spans="1:65" s="2" customFormat="1" ht="21.75" customHeight="1">
      <c r="A120" s="31"/>
      <c r="B120" s="32"/>
      <c r="C120" s="177" t="s">
        <v>212</v>
      </c>
      <c r="D120" s="177" t="s">
        <v>136</v>
      </c>
      <c r="E120" s="178" t="s">
        <v>137</v>
      </c>
      <c r="F120" s="179" t="s">
        <v>138</v>
      </c>
      <c r="G120" s="180" t="s">
        <v>139</v>
      </c>
      <c r="H120" s="181">
        <v>30</v>
      </c>
      <c r="I120" s="182"/>
      <c r="J120" s="183">
        <f t="shared" si="0"/>
        <v>0</v>
      </c>
      <c r="K120" s="179" t="s">
        <v>1</v>
      </c>
      <c r="L120" s="184"/>
      <c r="M120" s="185" t="s">
        <v>1</v>
      </c>
      <c r="N120" s="186" t="s">
        <v>46</v>
      </c>
      <c r="O120" s="68"/>
      <c r="P120" s="187">
        <f t="shared" si="1"/>
        <v>0</v>
      </c>
      <c r="Q120" s="187">
        <v>0</v>
      </c>
      <c r="R120" s="187">
        <f t="shared" si="2"/>
        <v>0</v>
      </c>
      <c r="S120" s="187">
        <v>0</v>
      </c>
      <c r="T120" s="188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9" t="s">
        <v>141</v>
      </c>
      <c r="AT120" s="189" t="s">
        <v>136</v>
      </c>
      <c r="AU120" s="189" t="s">
        <v>81</v>
      </c>
      <c r="AY120" s="14" t="s">
        <v>142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4" t="s">
        <v>21</v>
      </c>
      <c r="BK120" s="190">
        <f t="shared" si="9"/>
        <v>0</v>
      </c>
      <c r="BL120" s="14" t="s">
        <v>141</v>
      </c>
      <c r="BM120" s="189" t="s">
        <v>213</v>
      </c>
    </row>
    <row r="121" spans="1:65" s="2" customFormat="1" ht="21.75" customHeight="1">
      <c r="A121" s="31"/>
      <c r="B121" s="32"/>
      <c r="C121" s="177" t="s">
        <v>214</v>
      </c>
      <c r="D121" s="177" t="s">
        <v>136</v>
      </c>
      <c r="E121" s="178" t="s">
        <v>145</v>
      </c>
      <c r="F121" s="179" t="s">
        <v>146</v>
      </c>
      <c r="G121" s="180" t="s">
        <v>139</v>
      </c>
      <c r="H121" s="181">
        <v>30</v>
      </c>
      <c r="I121" s="182"/>
      <c r="J121" s="183">
        <f t="shared" si="0"/>
        <v>0</v>
      </c>
      <c r="K121" s="179" t="s">
        <v>1</v>
      </c>
      <c r="L121" s="184"/>
      <c r="M121" s="185" t="s">
        <v>1</v>
      </c>
      <c r="N121" s="186" t="s">
        <v>46</v>
      </c>
      <c r="O121" s="68"/>
      <c r="P121" s="187">
        <f t="shared" si="1"/>
        <v>0</v>
      </c>
      <c r="Q121" s="187">
        <v>0</v>
      </c>
      <c r="R121" s="187">
        <f t="shared" si="2"/>
        <v>0</v>
      </c>
      <c r="S121" s="187">
        <v>0</v>
      </c>
      <c r="T121" s="188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141</v>
      </c>
      <c r="AT121" s="189" t="s">
        <v>136</v>
      </c>
      <c r="AU121" s="189" t="s">
        <v>81</v>
      </c>
      <c r="AY121" s="14" t="s">
        <v>142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4" t="s">
        <v>21</v>
      </c>
      <c r="BK121" s="190">
        <f t="shared" si="9"/>
        <v>0</v>
      </c>
      <c r="BL121" s="14" t="s">
        <v>141</v>
      </c>
      <c r="BM121" s="189" t="s">
        <v>215</v>
      </c>
    </row>
    <row r="122" spans="1:65" s="2" customFormat="1" ht="16.5" customHeight="1">
      <c r="A122" s="31"/>
      <c r="B122" s="32"/>
      <c r="C122" s="177" t="s">
        <v>216</v>
      </c>
      <c r="D122" s="177" t="s">
        <v>136</v>
      </c>
      <c r="E122" s="178" t="s">
        <v>217</v>
      </c>
      <c r="F122" s="179" t="s">
        <v>218</v>
      </c>
      <c r="G122" s="180" t="s">
        <v>158</v>
      </c>
      <c r="H122" s="181">
        <v>2</v>
      </c>
      <c r="I122" s="182"/>
      <c r="J122" s="183">
        <f t="shared" si="0"/>
        <v>0</v>
      </c>
      <c r="K122" s="179" t="s">
        <v>1</v>
      </c>
      <c r="L122" s="184"/>
      <c r="M122" s="185" t="s">
        <v>1</v>
      </c>
      <c r="N122" s="186" t="s">
        <v>46</v>
      </c>
      <c r="O122" s="68"/>
      <c r="P122" s="187">
        <f t="shared" si="1"/>
        <v>0</v>
      </c>
      <c r="Q122" s="187">
        <v>0</v>
      </c>
      <c r="R122" s="187">
        <f t="shared" si="2"/>
        <v>0</v>
      </c>
      <c r="S122" s="187">
        <v>0</v>
      </c>
      <c r="T122" s="188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141</v>
      </c>
      <c r="AT122" s="189" t="s">
        <v>136</v>
      </c>
      <c r="AU122" s="189" t="s">
        <v>81</v>
      </c>
      <c r="AY122" s="14" t="s">
        <v>142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4" t="s">
        <v>21</v>
      </c>
      <c r="BK122" s="190">
        <f t="shared" si="9"/>
        <v>0</v>
      </c>
      <c r="BL122" s="14" t="s">
        <v>141</v>
      </c>
      <c r="BM122" s="189" t="s">
        <v>219</v>
      </c>
    </row>
    <row r="123" spans="1:65" s="2" customFormat="1" ht="16.5" customHeight="1">
      <c r="A123" s="31"/>
      <c r="B123" s="32"/>
      <c r="C123" s="205" t="s">
        <v>210</v>
      </c>
      <c r="D123" s="205" t="s">
        <v>151</v>
      </c>
      <c r="E123" s="206" t="s">
        <v>161</v>
      </c>
      <c r="F123" s="207" t="s">
        <v>162</v>
      </c>
      <c r="G123" s="208" t="s">
        <v>1</v>
      </c>
      <c r="H123" s="209">
        <v>16</v>
      </c>
      <c r="I123" s="210"/>
      <c r="J123" s="211">
        <f t="shared" si="0"/>
        <v>0</v>
      </c>
      <c r="K123" s="207" t="s">
        <v>1</v>
      </c>
      <c r="L123" s="36"/>
      <c r="M123" s="212" t="s">
        <v>1</v>
      </c>
      <c r="N123" s="213" t="s">
        <v>46</v>
      </c>
      <c r="O123" s="68"/>
      <c r="P123" s="187">
        <f t="shared" si="1"/>
        <v>0</v>
      </c>
      <c r="Q123" s="187">
        <v>0</v>
      </c>
      <c r="R123" s="187">
        <f t="shared" si="2"/>
        <v>0</v>
      </c>
      <c r="S123" s="187">
        <v>0</v>
      </c>
      <c r="T123" s="18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150</v>
      </c>
      <c r="AT123" s="189" t="s">
        <v>151</v>
      </c>
      <c r="AU123" s="189" t="s">
        <v>81</v>
      </c>
      <c r="AY123" s="14" t="s">
        <v>142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4" t="s">
        <v>21</v>
      </c>
      <c r="BK123" s="190">
        <f t="shared" si="9"/>
        <v>0</v>
      </c>
      <c r="BL123" s="14" t="s">
        <v>150</v>
      </c>
      <c r="BM123" s="189" t="s">
        <v>220</v>
      </c>
    </row>
    <row r="124" spans="1:65" s="2" customFormat="1" ht="21.75" customHeight="1">
      <c r="A124" s="31"/>
      <c r="B124" s="32"/>
      <c r="C124" s="205" t="s">
        <v>221</v>
      </c>
      <c r="D124" s="205" t="s">
        <v>151</v>
      </c>
      <c r="E124" s="206" t="s">
        <v>222</v>
      </c>
      <c r="F124" s="207" t="s">
        <v>223</v>
      </c>
      <c r="G124" s="208" t="s">
        <v>1</v>
      </c>
      <c r="H124" s="209">
        <v>4</v>
      </c>
      <c r="I124" s="210"/>
      <c r="J124" s="211">
        <f t="shared" si="0"/>
        <v>0</v>
      </c>
      <c r="K124" s="207" t="s">
        <v>1</v>
      </c>
      <c r="L124" s="36"/>
      <c r="M124" s="212" t="s">
        <v>1</v>
      </c>
      <c r="N124" s="213" t="s">
        <v>46</v>
      </c>
      <c r="O124" s="68"/>
      <c r="P124" s="187">
        <f t="shared" si="1"/>
        <v>0</v>
      </c>
      <c r="Q124" s="187">
        <v>0</v>
      </c>
      <c r="R124" s="187">
        <f t="shared" si="2"/>
        <v>0</v>
      </c>
      <c r="S124" s="187">
        <v>0</v>
      </c>
      <c r="T124" s="18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9" t="s">
        <v>150</v>
      </c>
      <c r="AT124" s="189" t="s">
        <v>151</v>
      </c>
      <c r="AU124" s="189" t="s">
        <v>81</v>
      </c>
      <c r="AY124" s="14" t="s">
        <v>142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4" t="s">
        <v>21</v>
      </c>
      <c r="BK124" s="190">
        <f t="shared" si="9"/>
        <v>0</v>
      </c>
      <c r="BL124" s="14" t="s">
        <v>150</v>
      </c>
      <c r="BM124" s="189" t="s">
        <v>224</v>
      </c>
    </row>
    <row r="125" spans="1:65" s="2" customFormat="1" ht="16.5" customHeight="1">
      <c r="A125" s="31"/>
      <c r="B125" s="32"/>
      <c r="C125" s="205" t="s">
        <v>225</v>
      </c>
      <c r="D125" s="205" t="s">
        <v>151</v>
      </c>
      <c r="E125" s="206" t="s">
        <v>226</v>
      </c>
      <c r="F125" s="207" t="s">
        <v>227</v>
      </c>
      <c r="G125" s="208" t="s">
        <v>1</v>
      </c>
      <c r="H125" s="209">
        <v>14</v>
      </c>
      <c r="I125" s="210"/>
      <c r="J125" s="211">
        <f t="shared" si="0"/>
        <v>0</v>
      </c>
      <c r="K125" s="207" t="s">
        <v>1</v>
      </c>
      <c r="L125" s="36"/>
      <c r="M125" s="212" t="s">
        <v>1</v>
      </c>
      <c r="N125" s="213" t="s">
        <v>46</v>
      </c>
      <c r="O125" s="68"/>
      <c r="P125" s="187">
        <f t="shared" si="1"/>
        <v>0</v>
      </c>
      <c r="Q125" s="187">
        <v>0</v>
      </c>
      <c r="R125" s="187">
        <f t="shared" si="2"/>
        <v>0</v>
      </c>
      <c r="S125" s="187">
        <v>0</v>
      </c>
      <c r="T125" s="18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150</v>
      </c>
      <c r="AT125" s="189" t="s">
        <v>151</v>
      </c>
      <c r="AU125" s="189" t="s">
        <v>81</v>
      </c>
      <c r="AY125" s="14" t="s">
        <v>142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4" t="s">
        <v>21</v>
      </c>
      <c r="BK125" s="190">
        <f t="shared" si="9"/>
        <v>0</v>
      </c>
      <c r="BL125" s="14" t="s">
        <v>150</v>
      </c>
      <c r="BM125" s="189" t="s">
        <v>228</v>
      </c>
    </row>
    <row r="126" spans="1:65" s="2" customFormat="1" ht="16.5" customHeight="1">
      <c r="A126" s="31"/>
      <c r="B126" s="32"/>
      <c r="C126" s="205" t="s">
        <v>229</v>
      </c>
      <c r="D126" s="205" t="s">
        <v>151</v>
      </c>
      <c r="E126" s="206" t="s">
        <v>165</v>
      </c>
      <c r="F126" s="207" t="s">
        <v>230</v>
      </c>
      <c r="G126" s="208" t="s">
        <v>1</v>
      </c>
      <c r="H126" s="209">
        <v>4</v>
      </c>
      <c r="I126" s="210"/>
      <c r="J126" s="211">
        <f t="shared" si="0"/>
        <v>0</v>
      </c>
      <c r="K126" s="207" t="s">
        <v>1</v>
      </c>
      <c r="L126" s="36"/>
      <c r="M126" s="212" t="s">
        <v>1</v>
      </c>
      <c r="N126" s="213" t="s">
        <v>46</v>
      </c>
      <c r="O126" s="68"/>
      <c r="P126" s="187">
        <f t="shared" si="1"/>
        <v>0</v>
      </c>
      <c r="Q126" s="187">
        <v>0</v>
      </c>
      <c r="R126" s="187">
        <f t="shared" si="2"/>
        <v>0</v>
      </c>
      <c r="S126" s="187">
        <v>0</v>
      </c>
      <c r="T126" s="18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9" t="s">
        <v>150</v>
      </c>
      <c r="AT126" s="189" t="s">
        <v>151</v>
      </c>
      <c r="AU126" s="189" t="s">
        <v>81</v>
      </c>
      <c r="AY126" s="14" t="s">
        <v>142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14" t="s">
        <v>21</v>
      </c>
      <c r="BK126" s="190">
        <f t="shared" si="9"/>
        <v>0</v>
      </c>
      <c r="BL126" s="14" t="s">
        <v>150</v>
      </c>
      <c r="BM126" s="189" t="s">
        <v>231</v>
      </c>
    </row>
    <row r="127" spans="1:65" s="2" customFormat="1" ht="33" customHeight="1">
      <c r="A127" s="31"/>
      <c r="B127" s="32"/>
      <c r="C127" s="205" t="s">
        <v>232</v>
      </c>
      <c r="D127" s="205" t="s">
        <v>151</v>
      </c>
      <c r="E127" s="206" t="s">
        <v>233</v>
      </c>
      <c r="F127" s="207" t="s">
        <v>234</v>
      </c>
      <c r="G127" s="208" t="s">
        <v>1</v>
      </c>
      <c r="H127" s="209">
        <v>8</v>
      </c>
      <c r="I127" s="210"/>
      <c r="J127" s="211">
        <f t="shared" si="0"/>
        <v>0</v>
      </c>
      <c r="K127" s="207" t="s">
        <v>1</v>
      </c>
      <c r="L127" s="36"/>
      <c r="M127" s="212" t="s">
        <v>1</v>
      </c>
      <c r="N127" s="213" t="s">
        <v>46</v>
      </c>
      <c r="O127" s="68"/>
      <c r="P127" s="187">
        <f t="shared" si="1"/>
        <v>0</v>
      </c>
      <c r="Q127" s="187">
        <v>0</v>
      </c>
      <c r="R127" s="187">
        <f t="shared" si="2"/>
        <v>0</v>
      </c>
      <c r="S127" s="187">
        <v>0</v>
      </c>
      <c r="T127" s="18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9" t="s">
        <v>150</v>
      </c>
      <c r="AT127" s="189" t="s">
        <v>151</v>
      </c>
      <c r="AU127" s="189" t="s">
        <v>81</v>
      </c>
      <c r="AY127" s="14" t="s">
        <v>142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14" t="s">
        <v>21</v>
      </c>
      <c r="BK127" s="190">
        <f t="shared" si="9"/>
        <v>0</v>
      </c>
      <c r="BL127" s="14" t="s">
        <v>150</v>
      </c>
      <c r="BM127" s="189" t="s">
        <v>235</v>
      </c>
    </row>
    <row r="128" spans="1:65" s="2" customFormat="1" ht="21.75" customHeight="1">
      <c r="A128" s="31"/>
      <c r="B128" s="32"/>
      <c r="C128" s="205" t="s">
        <v>150</v>
      </c>
      <c r="D128" s="205" t="s">
        <v>151</v>
      </c>
      <c r="E128" s="206" t="s">
        <v>236</v>
      </c>
      <c r="F128" s="207" t="s">
        <v>237</v>
      </c>
      <c r="G128" s="208" t="s">
        <v>1</v>
      </c>
      <c r="H128" s="209">
        <v>12</v>
      </c>
      <c r="I128" s="210"/>
      <c r="J128" s="211">
        <f t="shared" si="0"/>
        <v>0</v>
      </c>
      <c r="K128" s="207" t="s">
        <v>1</v>
      </c>
      <c r="L128" s="36"/>
      <c r="M128" s="212" t="s">
        <v>1</v>
      </c>
      <c r="N128" s="213" t="s">
        <v>46</v>
      </c>
      <c r="O128" s="68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150</v>
      </c>
      <c r="AT128" s="189" t="s">
        <v>151</v>
      </c>
      <c r="AU128" s="189" t="s">
        <v>81</v>
      </c>
      <c r="AY128" s="14" t="s">
        <v>142</v>
      </c>
      <c r="BE128" s="190">
        <f t="shared" si="4"/>
        <v>0</v>
      </c>
      <c r="BF128" s="190">
        <f t="shared" si="5"/>
        <v>0</v>
      </c>
      <c r="BG128" s="190">
        <f t="shared" si="6"/>
        <v>0</v>
      </c>
      <c r="BH128" s="190">
        <f t="shared" si="7"/>
        <v>0</v>
      </c>
      <c r="BI128" s="190">
        <f t="shared" si="8"/>
        <v>0</v>
      </c>
      <c r="BJ128" s="14" t="s">
        <v>21</v>
      </c>
      <c r="BK128" s="190">
        <f t="shared" si="9"/>
        <v>0</v>
      </c>
      <c r="BL128" s="14" t="s">
        <v>150</v>
      </c>
      <c r="BM128" s="189" t="s">
        <v>238</v>
      </c>
    </row>
    <row r="129" spans="1:65" s="2" customFormat="1" ht="33" customHeight="1">
      <c r="A129" s="31"/>
      <c r="B129" s="32"/>
      <c r="C129" s="205" t="s">
        <v>239</v>
      </c>
      <c r="D129" s="205" t="s">
        <v>151</v>
      </c>
      <c r="E129" s="206" t="s">
        <v>203</v>
      </c>
      <c r="F129" s="207" t="s">
        <v>204</v>
      </c>
      <c r="G129" s="208" t="s">
        <v>158</v>
      </c>
      <c r="H129" s="209">
        <v>2</v>
      </c>
      <c r="I129" s="210"/>
      <c r="J129" s="211">
        <f t="shared" si="0"/>
        <v>0</v>
      </c>
      <c r="K129" s="207" t="s">
        <v>140</v>
      </c>
      <c r="L129" s="36"/>
      <c r="M129" s="212" t="s">
        <v>1</v>
      </c>
      <c r="N129" s="213" t="s">
        <v>46</v>
      </c>
      <c r="O129" s="68"/>
      <c r="P129" s="187">
        <f t="shared" si="1"/>
        <v>0</v>
      </c>
      <c r="Q129" s="187">
        <v>0</v>
      </c>
      <c r="R129" s="187">
        <f t="shared" si="2"/>
        <v>0</v>
      </c>
      <c r="S129" s="187">
        <v>0</v>
      </c>
      <c r="T129" s="18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9" t="s">
        <v>141</v>
      </c>
      <c r="AT129" s="189" t="s">
        <v>151</v>
      </c>
      <c r="AU129" s="189" t="s">
        <v>81</v>
      </c>
      <c r="AY129" s="14" t="s">
        <v>142</v>
      </c>
      <c r="BE129" s="190">
        <f t="shared" si="4"/>
        <v>0</v>
      </c>
      <c r="BF129" s="190">
        <f t="shared" si="5"/>
        <v>0</v>
      </c>
      <c r="BG129" s="190">
        <f t="shared" si="6"/>
        <v>0</v>
      </c>
      <c r="BH129" s="190">
        <f t="shared" si="7"/>
        <v>0</v>
      </c>
      <c r="BI129" s="190">
        <f t="shared" si="8"/>
        <v>0</v>
      </c>
      <c r="BJ129" s="14" t="s">
        <v>21</v>
      </c>
      <c r="BK129" s="190">
        <f t="shared" si="9"/>
        <v>0</v>
      </c>
      <c r="BL129" s="14" t="s">
        <v>141</v>
      </c>
      <c r="BM129" s="189" t="s">
        <v>240</v>
      </c>
    </row>
    <row r="130" spans="1:65" s="11" customFormat="1" ht="25.9" customHeight="1">
      <c r="B130" s="191"/>
      <c r="C130" s="192"/>
      <c r="D130" s="193" t="s">
        <v>80</v>
      </c>
      <c r="E130" s="194" t="s">
        <v>148</v>
      </c>
      <c r="F130" s="194" t="s">
        <v>149</v>
      </c>
      <c r="G130" s="192"/>
      <c r="H130" s="192"/>
      <c r="I130" s="195"/>
      <c r="J130" s="196">
        <f>BK130</f>
        <v>0</v>
      </c>
      <c r="K130" s="192"/>
      <c r="L130" s="197"/>
      <c r="M130" s="198"/>
      <c r="N130" s="199"/>
      <c r="O130" s="199"/>
      <c r="P130" s="200">
        <f>SUM(P131:P135)</f>
        <v>0</v>
      </c>
      <c r="Q130" s="199"/>
      <c r="R130" s="200">
        <f>SUM(R131:R135)</f>
        <v>0</v>
      </c>
      <c r="S130" s="199"/>
      <c r="T130" s="201">
        <f>SUM(T131:T135)</f>
        <v>0</v>
      </c>
      <c r="AR130" s="202" t="s">
        <v>150</v>
      </c>
      <c r="AT130" s="203" t="s">
        <v>80</v>
      </c>
      <c r="AU130" s="203" t="s">
        <v>81</v>
      </c>
      <c r="AY130" s="202" t="s">
        <v>142</v>
      </c>
      <c r="BK130" s="204">
        <f>SUM(BK131:BK135)</f>
        <v>0</v>
      </c>
    </row>
    <row r="131" spans="1:65" s="2" customFormat="1" ht="21.75" customHeight="1">
      <c r="A131" s="31"/>
      <c r="B131" s="32"/>
      <c r="C131" s="205" t="s">
        <v>8</v>
      </c>
      <c r="D131" s="205" t="s">
        <v>151</v>
      </c>
      <c r="E131" s="206" t="s">
        <v>152</v>
      </c>
      <c r="F131" s="207" t="s">
        <v>153</v>
      </c>
      <c r="G131" s="208" t="s">
        <v>139</v>
      </c>
      <c r="H131" s="209">
        <v>60</v>
      </c>
      <c r="I131" s="210"/>
      <c r="J131" s="211">
        <f>ROUND(I131*H131,2)</f>
        <v>0</v>
      </c>
      <c r="K131" s="207" t="s">
        <v>1</v>
      </c>
      <c r="L131" s="36"/>
      <c r="M131" s="212" t="s">
        <v>1</v>
      </c>
      <c r="N131" s="213" t="s">
        <v>46</v>
      </c>
      <c r="O131" s="68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9" t="s">
        <v>141</v>
      </c>
      <c r="AT131" s="189" t="s">
        <v>151</v>
      </c>
      <c r="AU131" s="189" t="s">
        <v>21</v>
      </c>
      <c r="AY131" s="14" t="s">
        <v>142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4" t="s">
        <v>21</v>
      </c>
      <c r="BK131" s="190">
        <f>ROUND(I131*H131,2)</f>
        <v>0</v>
      </c>
      <c r="BL131" s="14" t="s">
        <v>141</v>
      </c>
      <c r="BM131" s="189" t="s">
        <v>241</v>
      </c>
    </row>
    <row r="132" spans="1:65" s="2" customFormat="1" ht="21.75" customHeight="1">
      <c r="A132" s="31"/>
      <c r="B132" s="32"/>
      <c r="C132" s="205" t="s">
        <v>242</v>
      </c>
      <c r="D132" s="205" t="s">
        <v>151</v>
      </c>
      <c r="E132" s="206" t="s">
        <v>156</v>
      </c>
      <c r="F132" s="207" t="s">
        <v>157</v>
      </c>
      <c r="G132" s="208" t="s">
        <v>158</v>
      </c>
      <c r="H132" s="209">
        <v>2</v>
      </c>
      <c r="I132" s="210"/>
      <c r="J132" s="211">
        <f>ROUND(I132*H132,2)</f>
        <v>0</v>
      </c>
      <c r="K132" s="207" t="s">
        <v>140</v>
      </c>
      <c r="L132" s="36"/>
      <c r="M132" s="212" t="s">
        <v>1</v>
      </c>
      <c r="N132" s="213" t="s">
        <v>46</v>
      </c>
      <c r="O132" s="6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9" t="s">
        <v>141</v>
      </c>
      <c r="AT132" s="189" t="s">
        <v>151</v>
      </c>
      <c r="AU132" s="189" t="s">
        <v>21</v>
      </c>
      <c r="AY132" s="14" t="s">
        <v>142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4" t="s">
        <v>21</v>
      </c>
      <c r="BK132" s="190">
        <f>ROUND(I132*H132,2)</f>
        <v>0</v>
      </c>
      <c r="BL132" s="14" t="s">
        <v>141</v>
      </c>
      <c r="BM132" s="189" t="s">
        <v>243</v>
      </c>
    </row>
    <row r="133" spans="1:65" s="2" customFormat="1" ht="44.25" customHeight="1">
      <c r="A133" s="31"/>
      <c r="B133" s="32"/>
      <c r="C133" s="205" t="s">
        <v>244</v>
      </c>
      <c r="D133" s="205" t="s">
        <v>151</v>
      </c>
      <c r="E133" s="206" t="s">
        <v>245</v>
      </c>
      <c r="F133" s="207" t="s">
        <v>246</v>
      </c>
      <c r="G133" s="208" t="s">
        <v>158</v>
      </c>
      <c r="H133" s="209">
        <v>384</v>
      </c>
      <c r="I133" s="210"/>
      <c r="J133" s="211">
        <f>ROUND(I133*H133,2)</f>
        <v>0</v>
      </c>
      <c r="K133" s="207" t="s">
        <v>140</v>
      </c>
      <c r="L133" s="36"/>
      <c r="M133" s="212" t="s">
        <v>1</v>
      </c>
      <c r="N133" s="213" t="s">
        <v>46</v>
      </c>
      <c r="O133" s="68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9" t="s">
        <v>141</v>
      </c>
      <c r="AT133" s="189" t="s">
        <v>151</v>
      </c>
      <c r="AU133" s="189" t="s">
        <v>21</v>
      </c>
      <c r="AY133" s="14" t="s">
        <v>142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4" t="s">
        <v>21</v>
      </c>
      <c r="BK133" s="190">
        <f>ROUND(I133*H133,2)</f>
        <v>0</v>
      </c>
      <c r="BL133" s="14" t="s">
        <v>141</v>
      </c>
      <c r="BM133" s="189" t="s">
        <v>247</v>
      </c>
    </row>
    <row r="134" spans="1:65" s="2" customFormat="1" ht="21.75" customHeight="1">
      <c r="A134" s="31"/>
      <c r="B134" s="32"/>
      <c r="C134" s="205" t="s">
        <v>248</v>
      </c>
      <c r="D134" s="205" t="s">
        <v>151</v>
      </c>
      <c r="E134" s="206" t="s">
        <v>249</v>
      </c>
      <c r="F134" s="207" t="s">
        <v>250</v>
      </c>
      <c r="G134" s="208" t="s">
        <v>158</v>
      </c>
      <c r="H134" s="209">
        <v>384</v>
      </c>
      <c r="I134" s="210"/>
      <c r="J134" s="211">
        <f>ROUND(I134*H134,2)</f>
        <v>0</v>
      </c>
      <c r="K134" s="207" t="s">
        <v>140</v>
      </c>
      <c r="L134" s="36"/>
      <c r="M134" s="212" t="s">
        <v>1</v>
      </c>
      <c r="N134" s="213" t="s">
        <v>46</v>
      </c>
      <c r="O134" s="6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9" t="s">
        <v>141</v>
      </c>
      <c r="AT134" s="189" t="s">
        <v>151</v>
      </c>
      <c r="AU134" s="189" t="s">
        <v>21</v>
      </c>
      <c r="AY134" s="14" t="s">
        <v>142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21</v>
      </c>
      <c r="BK134" s="190">
        <f>ROUND(I134*H134,2)</f>
        <v>0</v>
      </c>
      <c r="BL134" s="14" t="s">
        <v>141</v>
      </c>
      <c r="BM134" s="189" t="s">
        <v>251</v>
      </c>
    </row>
    <row r="135" spans="1:65" s="11" customFormat="1" ht="22.9" customHeight="1">
      <c r="B135" s="191"/>
      <c r="C135" s="192"/>
      <c r="D135" s="193" t="s">
        <v>80</v>
      </c>
      <c r="E135" s="230" t="s">
        <v>252</v>
      </c>
      <c r="F135" s="230" t="s">
        <v>149</v>
      </c>
      <c r="G135" s="192"/>
      <c r="H135" s="192"/>
      <c r="I135" s="195"/>
      <c r="J135" s="231">
        <f>BK135</f>
        <v>0</v>
      </c>
      <c r="K135" s="192"/>
      <c r="L135" s="197"/>
      <c r="M135" s="232"/>
      <c r="N135" s="233"/>
      <c r="O135" s="233"/>
      <c r="P135" s="234">
        <v>0</v>
      </c>
      <c r="Q135" s="233"/>
      <c r="R135" s="234">
        <v>0</v>
      </c>
      <c r="S135" s="233"/>
      <c r="T135" s="235">
        <v>0</v>
      </c>
      <c r="AR135" s="202" t="s">
        <v>150</v>
      </c>
      <c r="AT135" s="203" t="s">
        <v>80</v>
      </c>
      <c r="AU135" s="203" t="s">
        <v>21</v>
      </c>
      <c r="AY135" s="202" t="s">
        <v>142</v>
      </c>
      <c r="BK135" s="204">
        <v>0</v>
      </c>
    </row>
    <row r="136" spans="1:65" s="2" customFormat="1" ht="6.95" customHeight="1">
      <c r="A136" s="31"/>
      <c r="B136" s="51"/>
      <c r="C136" s="52"/>
      <c r="D136" s="52"/>
      <c r="E136" s="52"/>
      <c r="F136" s="52"/>
      <c r="G136" s="52"/>
      <c r="H136" s="52"/>
      <c r="I136" s="149"/>
      <c r="J136" s="52"/>
      <c r="K136" s="52"/>
      <c r="L136" s="36"/>
      <c r="M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</sheetData>
  <sheetProtection algorithmName="SHA-512" hashValue="9m+ZgD6Q+DR9WZF+pf4qQEmZBd2cOACeaQqlWK4M+pk603+m2xabh1dRzkz/zUucGktrSLeiOPuL5HDZDpTuHg==" saltValue="NM7nMRjipqtw7kHn0tn+YD8eyrTmuNY695lpWfGE2GYY5C1/axM4SVnyghsGRFmN0zORt/dkoBWXbqusW92tAg==" spinCount="100000" sheet="1" objects="1" scenarios="1" formatColumns="0" formatRows="0" autoFilter="0"/>
  <autoFilter ref="C117:K13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4" t="s">
        <v>97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90</v>
      </c>
    </row>
    <row r="4" spans="1:46" s="1" customFormat="1" ht="24.95" customHeight="1">
      <c r="B4" s="17"/>
      <c r="D4" s="109" t="s">
        <v>111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8" t="str">
        <f>'Rekapitulace stavby'!K6</f>
        <v>Oprava zabezpečovacího zařízení v žst. Nymburk</v>
      </c>
      <c r="F7" s="279"/>
      <c r="G7" s="279"/>
      <c r="H7" s="279"/>
      <c r="I7" s="105"/>
      <c r="L7" s="17"/>
    </row>
    <row r="8" spans="1:46" s="2" customFormat="1" ht="12" customHeight="1">
      <c r="A8" s="31"/>
      <c r="B8" s="36"/>
      <c r="C8" s="31"/>
      <c r="D8" s="111" t="s">
        <v>112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0" t="s">
        <v>253</v>
      </c>
      <c r="F9" s="281"/>
      <c r="G9" s="281"/>
      <c r="H9" s="281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23</v>
      </c>
      <c r="G12" s="31"/>
      <c r="H12" s="31"/>
      <c r="I12" s="114" t="s">
        <v>24</v>
      </c>
      <c r="J12" s="115" t="str">
        <f>'Rekapitulace stavby'!AN8</f>
        <v>26. 5. 2020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28</v>
      </c>
      <c r="E14" s="31"/>
      <c r="F14" s="31"/>
      <c r="G14" s="31"/>
      <c r="H14" s="31"/>
      <c r="I14" s="114" t="s">
        <v>29</v>
      </c>
      <c r="J14" s="113" t="s">
        <v>30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114</v>
      </c>
      <c r="F15" s="31"/>
      <c r="G15" s="31"/>
      <c r="H15" s="31"/>
      <c r="I15" s="114" t="s">
        <v>32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33</v>
      </c>
      <c r="E17" s="31"/>
      <c r="F17" s="31"/>
      <c r="G17" s="31"/>
      <c r="H17" s="31"/>
      <c r="I17" s="114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2" t="str">
        <f>'Rekapitulace stavby'!E14</f>
        <v>Vyplň údaj</v>
      </c>
      <c r="F18" s="283"/>
      <c r="G18" s="283"/>
      <c r="H18" s="283"/>
      <c r="I18" s="114" t="s">
        <v>32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35</v>
      </c>
      <c r="E20" s="31"/>
      <c r="F20" s="31"/>
      <c r="G20" s="31"/>
      <c r="H20" s="31"/>
      <c r="I20" s="114" t="s">
        <v>29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36</v>
      </c>
      <c r="F21" s="31"/>
      <c r="G21" s="31"/>
      <c r="H21" s="31"/>
      <c r="I21" s="114" t="s">
        <v>32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38</v>
      </c>
      <c r="E23" s="31"/>
      <c r="F23" s="31"/>
      <c r="G23" s="31"/>
      <c r="H23" s="31"/>
      <c r="I23" s="114" t="s">
        <v>29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115</v>
      </c>
      <c r="F24" s="31"/>
      <c r="G24" s="31"/>
      <c r="H24" s="31"/>
      <c r="I24" s="114" t="s">
        <v>32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40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4" t="s">
        <v>1</v>
      </c>
      <c r="F27" s="284"/>
      <c r="G27" s="284"/>
      <c r="H27" s="284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41</v>
      </c>
      <c r="E30" s="31"/>
      <c r="F30" s="31"/>
      <c r="G30" s="31"/>
      <c r="H30" s="31"/>
      <c r="I30" s="112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43</v>
      </c>
      <c r="G32" s="31"/>
      <c r="H32" s="31"/>
      <c r="I32" s="125" t="s">
        <v>42</v>
      </c>
      <c r="J32" s="124" t="s">
        <v>44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45</v>
      </c>
      <c r="E33" s="111" t="s">
        <v>46</v>
      </c>
      <c r="F33" s="127">
        <f>ROUND((SUM(BE117:BE129)),  2)</f>
        <v>0</v>
      </c>
      <c r="G33" s="31"/>
      <c r="H33" s="31"/>
      <c r="I33" s="128">
        <v>0.21</v>
      </c>
      <c r="J33" s="127">
        <f>ROUND(((SUM(BE117:BE129))*I33),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47</v>
      </c>
      <c r="F34" s="127">
        <f>ROUND((SUM(BF117:BF129)),  2)</f>
        <v>0</v>
      </c>
      <c r="G34" s="31"/>
      <c r="H34" s="31"/>
      <c r="I34" s="128">
        <v>0.15</v>
      </c>
      <c r="J34" s="127">
        <f>ROUND(((SUM(BF117:BF129))*I34),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48</v>
      </c>
      <c r="F35" s="127">
        <f>ROUND((SUM(BG117:BG129)),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49</v>
      </c>
      <c r="F36" s="127">
        <f>ROUND((SUM(BH117:BH129)),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50</v>
      </c>
      <c r="F37" s="127">
        <f>ROUND((SUM(BI117:BI129)),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54</v>
      </c>
      <c r="E50" s="138"/>
      <c r="F50" s="138"/>
      <c r="G50" s="137" t="s">
        <v>55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56</v>
      </c>
      <c r="E61" s="141"/>
      <c r="F61" s="142" t="s">
        <v>57</v>
      </c>
      <c r="G61" s="140" t="s">
        <v>56</v>
      </c>
      <c r="H61" s="141"/>
      <c r="I61" s="143"/>
      <c r="J61" s="144" t="s">
        <v>57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58</v>
      </c>
      <c r="E65" s="145"/>
      <c r="F65" s="145"/>
      <c r="G65" s="137" t="s">
        <v>59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56</v>
      </c>
      <c r="E76" s="141"/>
      <c r="F76" s="142" t="s">
        <v>57</v>
      </c>
      <c r="G76" s="140" t="s">
        <v>56</v>
      </c>
      <c r="H76" s="141"/>
      <c r="I76" s="143"/>
      <c r="J76" s="144" t="s">
        <v>57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5" t="str">
        <f>E7</f>
        <v>Oprava zabezpečovacího zařízení v žst. Nymburk</v>
      </c>
      <c r="F85" s="286"/>
      <c r="G85" s="286"/>
      <c r="H85" s="28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62c - Hradištko</v>
      </c>
      <c r="F87" s="287"/>
      <c r="G87" s="287"/>
      <c r="H87" s="287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SSZT Praha východ</v>
      </c>
      <c r="G89" s="33"/>
      <c r="H89" s="33"/>
      <c r="I89" s="114" t="s">
        <v>24</v>
      </c>
      <c r="J89" s="63" t="str">
        <f>IF(J12="","",J12)</f>
        <v>26. 5. 2020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28</v>
      </c>
      <c r="D91" s="33"/>
      <c r="E91" s="33"/>
      <c r="F91" s="24" t="str">
        <f>E15</f>
        <v xml:space="preserve">  Správa železnic, státní organizace</v>
      </c>
      <c r="G91" s="33"/>
      <c r="H91" s="33"/>
      <c r="I91" s="114" t="s">
        <v>35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3"/>
      <c r="E92" s="33"/>
      <c r="F92" s="24" t="str">
        <f>IF(E18="","",E18)</f>
        <v>Vyplň údaj</v>
      </c>
      <c r="G92" s="33"/>
      <c r="H92" s="33"/>
      <c r="I92" s="114" t="s">
        <v>38</v>
      </c>
      <c r="J92" s="29" t="str">
        <f>E24</f>
        <v>Ing. Ondřej Šustr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117</v>
      </c>
      <c r="D94" s="154"/>
      <c r="E94" s="154"/>
      <c r="F94" s="154"/>
      <c r="G94" s="154"/>
      <c r="H94" s="154"/>
      <c r="I94" s="155"/>
      <c r="J94" s="156" t="s">
        <v>118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119</v>
      </c>
      <c r="D96" s="33"/>
      <c r="E96" s="33"/>
      <c r="F96" s="33"/>
      <c r="G96" s="33"/>
      <c r="H96" s="33"/>
      <c r="I96" s="112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120</v>
      </c>
    </row>
    <row r="97" spans="1:31" s="9" customFormat="1" ht="24.95" customHeight="1">
      <c r="B97" s="158"/>
      <c r="C97" s="159"/>
      <c r="D97" s="160" t="s">
        <v>121</v>
      </c>
      <c r="E97" s="161"/>
      <c r="F97" s="161"/>
      <c r="G97" s="161"/>
      <c r="H97" s="161"/>
      <c r="I97" s="162"/>
      <c r="J97" s="163">
        <f>J129</f>
        <v>0</v>
      </c>
      <c r="K97" s="159"/>
      <c r="L97" s="164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49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2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122</v>
      </c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85" t="str">
        <f>E7</f>
        <v>Oprava zabezpečovacího zařízení v žst. Nymburk</v>
      </c>
      <c r="F107" s="286"/>
      <c r="G107" s="286"/>
      <c r="H107" s="286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112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7" t="str">
        <f>E9</f>
        <v>62c - Hradištko</v>
      </c>
      <c r="F109" s="287"/>
      <c r="G109" s="287"/>
      <c r="H109" s="287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3"/>
      <c r="E111" s="33"/>
      <c r="F111" s="24" t="str">
        <f>F12</f>
        <v xml:space="preserve"> SSZT Praha východ</v>
      </c>
      <c r="G111" s="33"/>
      <c r="H111" s="33"/>
      <c r="I111" s="114" t="s">
        <v>24</v>
      </c>
      <c r="J111" s="63" t="str">
        <f>IF(J12="","",J12)</f>
        <v>26. 5. 2020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28</v>
      </c>
      <c r="D113" s="33"/>
      <c r="E113" s="33"/>
      <c r="F113" s="24" t="str">
        <f>E15</f>
        <v xml:space="preserve">  Správa železnic, státní organizace</v>
      </c>
      <c r="G113" s="33"/>
      <c r="H113" s="33"/>
      <c r="I113" s="114" t="s">
        <v>35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33</v>
      </c>
      <c r="D114" s="33"/>
      <c r="E114" s="33"/>
      <c r="F114" s="24" t="str">
        <f>IF(E18="","",E18)</f>
        <v>Vyplň údaj</v>
      </c>
      <c r="G114" s="33"/>
      <c r="H114" s="33"/>
      <c r="I114" s="114" t="s">
        <v>38</v>
      </c>
      <c r="J114" s="29" t="str">
        <f>E24</f>
        <v>Ing. Ondřej Šustr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65"/>
      <c r="B116" s="166"/>
      <c r="C116" s="167" t="s">
        <v>123</v>
      </c>
      <c r="D116" s="168" t="s">
        <v>66</v>
      </c>
      <c r="E116" s="168" t="s">
        <v>62</v>
      </c>
      <c r="F116" s="168" t="s">
        <v>63</v>
      </c>
      <c r="G116" s="168" t="s">
        <v>124</v>
      </c>
      <c r="H116" s="168" t="s">
        <v>125</v>
      </c>
      <c r="I116" s="169" t="s">
        <v>126</v>
      </c>
      <c r="J116" s="168" t="s">
        <v>118</v>
      </c>
      <c r="K116" s="170" t="s">
        <v>127</v>
      </c>
      <c r="L116" s="171"/>
      <c r="M116" s="72" t="s">
        <v>1</v>
      </c>
      <c r="N116" s="73" t="s">
        <v>45</v>
      </c>
      <c r="O116" s="73" t="s">
        <v>128</v>
      </c>
      <c r="P116" s="73" t="s">
        <v>129</v>
      </c>
      <c r="Q116" s="73" t="s">
        <v>130</v>
      </c>
      <c r="R116" s="73" t="s">
        <v>131</v>
      </c>
      <c r="S116" s="73" t="s">
        <v>132</v>
      </c>
      <c r="T116" s="74" t="s">
        <v>133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9" customHeight="1">
      <c r="A117" s="31"/>
      <c r="B117" s="32"/>
      <c r="C117" s="79" t="s">
        <v>134</v>
      </c>
      <c r="D117" s="33"/>
      <c r="E117" s="33"/>
      <c r="F117" s="33"/>
      <c r="G117" s="33"/>
      <c r="H117" s="33"/>
      <c r="I117" s="112"/>
      <c r="J117" s="172">
        <f>BK117</f>
        <v>0</v>
      </c>
      <c r="K117" s="33"/>
      <c r="L117" s="36"/>
      <c r="M117" s="75"/>
      <c r="N117" s="173"/>
      <c r="O117" s="76"/>
      <c r="P117" s="174">
        <f>SUM(P118:P129)</f>
        <v>0</v>
      </c>
      <c r="Q117" s="76"/>
      <c r="R117" s="174">
        <f>SUM(R118:R129)</f>
        <v>0</v>
      </c>
      <c r="S117" s="76"/>
      <c r="T117" s="175">
        <f>SUM(T118:T129)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80</v>
      </c>
      <c r="AU117" s="14" t="s">
        <v>120</v>
      </c>
      <c r="BK117" s="176">
        <f>SUM(BK118:BK129)</f>
        <v>0</v>
      </c>
    </row>
    <row r="118" spans="1:65" s="2" customFormat="1" ht="16.5" customHeight="1">
      <c r="A118" s="31"/>
      <c r="B118" s="32"/>
      <c r="C118" s="205" t="s">
        <v>210</v>
      </c>
      <c r="D118" s="205" t="s">
        <v>151</v>
      </c>
      <c r="E118" s="206" t="s">
        <v>161</v>
      </c>
      <c r="F118" s="207" t="s">
        <v>162</v>
      </c>
      <c r="G118" s="208" t="s">
        <v>1</v>
      </c>
      <c r="H118" s="209">
        <v>8</v>
      </c>
      <c r="I118" s="210"/>
      <c r="J118" s="211">
        <f t="shared" ref="J118:J128" si="0">ROUND(I118*H118,2)</f>
        <v>0</v>
      </c>
      <c r="K118" s="207" t="s">
        <v>1</v>
      </c>
      <c r="L118" s="36"/>
      <c r="M118" s="212" t="s">
        <v>1</v>
      </c>
      <c r="N118" s="213" t="s">
        <v>46</v>
      </c>
      <c r="O118" s="68"/>
      <c r="P118" s="187">
        <f t="shared" ref="P118:P128" si="1">O118*H118</f>
        <v>0</v>
      </c>
      <c r="Q118" s="187">
        <v>0</v>
      </c>
      <c r="R118" s="187">
        <f t="shared" ref="R118:R128" si="2">Q118*H118</f>
        <v>0</v>
      </c>
      <c r="S118" s="187">
        <v>0</v>
      </c>
      <c r="T118" s="188">
        <f t="shared" ref="T118:T128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9" t="s">
        <v>150</v>
      </c>
      <c r="AT118" s="189" t="s">
        <v>151</v>
      </c>
      <c r="AU118" s="189" t="s">
        <v>81</v>
      </c>
      <c r="AY118" s="14" t="s">
        <v>142</v>
      </c>
      <c r="BE118" s="190">
        <f t="shared" ref="BE118:BE128" si="4">IF(N118="základní",J118,0)</f>
        <v>0</v>
      </c>
      <c r="BF118" s="190">
        <f t="shared" ref="BF118:BF128" si="5">IF(N118="snížená",J118,0)</f>
        <v>0</v>
      </c>
      <c r="BG118" s="190">
        <f t="shared" ref="BG118:BG128" si="6">IF(N118="zákl. přenesená",J118,0)</f>
        <v>0</v>
      </c>
      <c r="BH118" s="190">
        <f t="shared" ref="BH118:BH128" si="7">IF(N118="sníž. přenesená",J118,0)</f>
        <v>0</v>
      </c>
      <c r="BI118" s="190">
        <f t="shared" ref="BI118:BI128" si="8">IF(N118="nulová",J118,0)</f>
        <v>0</v>
      </c>
      <c r="BJ118" s="14" t="s">
        <v>21</v>
      </c>
      <c r="BK118" s="190">
        <f t="shared" ref="BK118:BK128" si="9">ROUND(I118*H118,2)</f>
        <v>0</v>
      </c>
      <c r="BL118" s="14" t="s">
        <v>150</v>
      </c>
      <c r="BM118" s="189" t="s">
        <v>254</v>
      </c>
    </row>
    <row r="119" spans="1:65" s="2" customFormat="1" ht="21.75" customHeight="1">
      <c r="A119" s="31"/>
      <c r="B119" s="32"/>
      <c r="C119" s="205" t="s">
        <v>221</v>
      </c>
      <c r="D119" s="205" t="s">
        <v>151</v>
      </c>
      <c r="E119" s="206" t="s">
        <v>222</v>
      </c>
      <c r="F119" s="207" t="s">
        <v>223</v>
      </c>
      <c r="G119" s="208" t="s">
        <v>1</v>
      </c>
      <c r="H119" s="209">
        <v>2</v>
      </c>
      <c r="I119" s="210"/>
      <c r="J119" s="211">
        <f t="shared" si="0"/>
        <v>0</v>
      </c>
      <c r="K119" s="207" t="s">
        <v>1</v>
      </c>
      <c r="L119" s="36"/>
      <c r="M119" s="212" t="s">
        <v>1</v>
      </c>
      <c r="N119" s="213" t="s">
        <v>46</v>
      </c>
      <c r="O119" s="68"/>
      <c r="P119" s="187">
        <f t="shared" si="1"/>
        <v>0</v>
      </c>
      <c r="Q119" s="187">
        <v>0</v>
      </c>
      <c r="R119" s="187">
        <f t="shared" si="2"/>
        <v>0</v>
      </c>
      <c r="S119" s="187">
        <v>0</v>
      </c>
      <c r="T119" s="188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9" t="s">
        <v>150</v>
      </c>
      <c r="AT119" s="189" t="s">
        <v>151</v>
      </c>
      <c r="AU119" s="189" t="s">
        <v>81</v>
      </c>
      <c r="AY119" s="14" t="s">
        <v>142</v>
      </c>
      <c r="BE119" s="190">
        <f t="shared" si="4"/>
        <v>0</v>
      </c>
      <c r="BF119" s="190">
        <f t="shared" si="5"/>
        <v>0</v>
      </c>
      <c r="BG119" s="190">
        <f t="shared" si="6"/>
        <v>0</v>
      </c>
      <c r="BH119" s="190">
        <f t="shared" si="7"/>
        <v>0</v>
      </c>
      <c r="BI119" s="190">
        <f t="shared" si="8"/>
        <v>0</v>
      </c>
      <c r="BJ119" s="14" t="s">
        <v>21</v>
      </c>
      <c r="BK119" s="190">
        <f t="shared" si="9"/>
        <v>0</v>
      </c>
      <c r="BL119" s="14" t="s">
        <v>150</v>
      </c>
      <c r="BM119" s="189" t="s">
        <v>255</v>
      </c>
    </row>
    <row r="120" spans="1:65" s="2" customFormat="1" ht="16.5" customHeight="1">
      <c r="A120" s="31"/>
      <c r="B120" s="32"/>
      <c r="C120" s="205" t="s">
        <v>225</v>
      </c>
      <c r="D120" s="205" t="s">
        <v>151</v>
      </c>
      <c r="E120" s="206" t="s">
        <v>226</v>
      </c>
      <c r="F120" s="207" t="s">
        <v>227</v>
      </c>
      <c r="G120" s="208" t="s">
        <v>1</v>
      </c>
      <c r="H120" s="209">
        <v>5</v>
      </c>
      <c r="I120" s="210"/>
      <c r="J120" s="211">
        <f t="shared" si="0"/>
        <v>0</v>
      </c>
      <c r="K120" s="207" t="s">
        <v>1</v>
      </c>
      <c r="L120" s="36"/>
      <c r="M120" s="212" t="s">
        <v>1</v>
      </c>
      <c r="N120" s="213" t="s">
        <v>46</v>
      </c>
      <c r="O120" s="68"/>
      <c r="P120" s="187">
        <f t="shared" si="1"/>
        <v>0</v>
      </c>
      <c r="Q120" s="187">
        <v>0</v>
      </c>
      <c r="R120" s="187">
        <f t="shared" si="2"/>
        <v>0</v>
      </c>
      <c r="S120" s="187">
        <v>0</v>
      </c>
      <c r="T120" s="188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9" t="s">
        <v>150</v>
      </c>
      <c r="AT120" s="189" t="s">
        <v>151</v>
      </c>
      <c r="AU120" s="189" t="s">
        <v>81</v>
      </c>
      <c r="AY120" s="14" t="s">
        <v>142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4" t="s">
        <v>21</v>
      </c>
      <c r="BK120" s="190">
        <f t="shared" si="9"/>
        <v>0</v>
      </c>
      <c r="BL120" s="14" t="s">
        <v>150</v>
      </c>
      <c r="BM120" s="189" t="s">
        <v>256</v>
      </c>
    </row>
    <row r="121" spans="1:65" s="2" customFormat="1" ht="16.5" customHeight="1">
      <c r="A121" s="31"/>
      <c r="B121" s="32"/>
      <c r="C121" s="205" t="s">
        <v>229</v>
      </c>
      <c r="D121" s="205" t="s">
        <v>151</v>
      </c>
      <c r="E121" s="206" t="s">
        <v>165</v>
      </c>
      <c r="F121" s="207" t="s">
        <v>230</v>
      </c>
      <c r="G121" s="208" t="s">
        <v>1</v>
      </c>
      <c r="H121" s="209">
        <v>2</v>
      </c>
      <c r="I121" s="210"/>
      <c r="J121" s="211">
        <f t="shared" si="0"/>
        <v>0</v>
      </c>
      <c r="K121" s="207" t="s">
        <v>1</v>
      </c>
      <c r="L121" s="36"/>
      <c r="M121" s="212" t="s">
        <v>1</v>
      </c>
      <c r="N121" s="213" t="s">
        <v>46</v>
      </c>
      <c r="O121" s="68"/>
      <c r="P121" s="187">
        <f t="shared" si="1"/>
        <v>0</v>
      </c>
      <c r="Q121" s="187">
        <v>0</v>
      </c>
      <c r="R121" s="187">
        <f t="shared" si="2"/>
        <v>0</v>
      </c>
      <c r="S121" s="187">
        <v>0</v>
      </c>
      <c r="T121" s="188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150</v>
      </c>
      <c r="AT121" s="189" t="s">
        <v>151</v>
      </c>
      <c r="AU121" s="189" t="s">
        <v>81</v>
      </c>
      <c r="AY121" s="14" t="s">
        <v>142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4" t="s">
        <v>21</v>
      </c>
      <c r="BK121" s="190">
        <f t="shared" si="9"/>
        <v>0</v>
      </c>
      <c r="BL121" s="14" t="s">
        <v>150</v>
      </c>
      <c r="BM121" s="189" t="s">
        <v>257</v>
      </c>
    </row>
    <row r="122" spans="1:65" s="2" customFormat="1" ht="16.5" customHeight="1">
      <c r="A122" s="31"/>
      <c r="B122" s="32"/>
      <c r="C122" s="205" t="s">
        <v>90</v>
      </c>
      <c r="D122" s="205" t="s">
        <v>151</v>
      </c>
      <c r="E122" s="206" t="s">
        <v>178</v>
      </c>
      <c r="F122" s="207" t="s">
        <v>258</v>
      </c>
      <c r="G122" s="208" t="s">
        <v>1</v>
      </c>
      <c r="H122" s="209">
        <v>8</v>
      </c>
      <c r="I122" s="210"/>
      <c r="J122" s="211">
        <f t="shared" si="0"/>
        <v>0</v>
      </c>
      <c r="K122" s="207" t="s">
        <v>1</v>
      </c>
      <c r="L122" s="36"/>
      <c r="M122" s="212" t="s">
        <v>1</v>
      </c>
      <c r="N122" s="213" t="s">
        <v>46</v>
      </c>
      <c r="O122" s="68"/>
      <c r="P122" s="187">
        <f t="shared" si="1"/>
        <v>0</v>
      </c>
      <c r="Q122" s="187">
        <v>0</v>
      </c>
      <c r="R122" s="187">
        <f t="shared" si="2"/>
        <v>0</v>
      </c>
      <c r="S122" s="187">
        <v>0</v>
      </c>
      <c r="T122" s="188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150</v>
      </c>
      <c r="AT122" s="189" t="s">
        <v>151</v>
      </c>
      <c r="AU122" s="189" t="s">
        <v>81</v>
      </c>
      <c r="AY122" s="14" t="s">
        <v>142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4" t="s">
        <v>21</v>
      </c>
      <c r="BK122" s="190">
        <f t="shared" si="9"/>
        <v>0</v>
      </c>
      <c r="BL122" s="14" t="s">
        <v>150</v>
      </c>
      <c r="BM122" s="189" t="s">
        <v>259</v>
      </c>
    </row>
    <row r="123" spans="1:65" s="2" customFormat="1" ht="16.5" customHeight="1">
      <c r="A123" s="31"/>
      <c r="B123" s="32"/>
      <c r="C123" s="205" t="s">
        <v>260</v>
      </c>
      <c r="D123" s="205" t="s">
        <v>151</v>
      </c>
      <c r="E123" s="206" t="s">
        <v>182</v>
      </c>
      <c r="F123" s="207" t="s">
        <v>261</v>
      </c>
      <c r="G123" s="208" t="s">
        <v>1</v>
      </c>
      <c r="H123" s="209">
        <v>8</v>
      </c>
      <c r="I123" s="210"/>
      <c r="J123" s="211">
        <f t="shared" si="0"/>
        <v>0</v>
      </c>
      <c r="K123" s="207" t="s">
        <v>1</v>
      </c>
      <c r="L123" s="36"/>
      <c r="M123" s="212" t="s">
        <v>1</v>
      </c>
      <c r="N123" s="213" t="s">
        <v>46</v>
      </c>
      <c r="O123" s="68"/>
      <c r="P123" s="187">
        <f t="shared" si="1"/>
        <v>0</v>
      </c>
      <c r="Q123" s="187">
        <v>0</v>
      </c>
      <c r="R123" s="187">
        <f t="shared" si="2"/>
        <v>0</v>
      </c>
      <c r="S123" s="187">
        <v>0</v>
      </c>
      <c r="T123" s="18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150</v>
      </c>
      <c r="AT123" s="189" t="s">
        <v>151</v>
      </c>
      <c r="AU123" s="189" t="s">
        <v>81</v>
      </c>
      <c r="AY123" s="14" t="s">
        <v>142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4" t="s">
        <v>21</v>
      </c>
      <c r="BK123" s="190">
        <f t="shared" si="9"/>
        <v>0</v>
      </c>
      <c r="BL123" s="14" t="s">
        <v>150</v>
      </c>
      <c r="BM123" s="189" t="s">
        <v>262</v>
      </c>
    </row>
    <row r="124" spans="1:65" s="2" customFormat="1" ht="33" customHeight="1">
      <c r="A124" s="31"/>
      <c r="B124" s="32"/>
      <c r="C124" s="205" t="s">
        <v>232</v>
      </c>
      <c r="D124" s="205" t="s">
        <v>151</v>
      </c>
      <c r="E124" s="206" t="s">
        <v>233</v>
      </c>
      <c r="F124" s="207" t="s">
        <v>234</v>
      </c>
      <c r="G124" s="208" t="s">
        <v>1</v>
      </c>
      <c r="H124" s="209">
        <v>2</v>
      </c>
      <c r="I124" s="210"/>
      <c r="J124" s="211">
        <f t="shared" si="0"/>
        <v>0</v>
      </c>
      <c r="K124" s="207" t="s">
        <v>1</v>
      </c>
      <c r="L124" s="36"/>
      <c r="M124" s="212" t="s">
        <v>1</v>
      </c>
      <c r="N124" s="213" t="s">
        <v>46</v>
      </c>
      <c r="O124" s="68"/>
      <c r="P124" s="187">
        <f t="shared" si="1"/>
        <v>0</v>
      </c>
      <c r="Q124" s="187">
        <v>0</v>
      </c>
      <c r="R124" s="187">
        <f t="shared" si="2"/>
        <v>0</v>
      </c>
      <c r="S124" s="187">
        <v>0</v>
      </c>
      <c r="T124" s="18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9" t="s">
        <v>150</v>
      </c>
      <c r="AT124" s="189" t="s">
        <v>151</v>
      </c>
      <c r="AU124" s="189" t="s">
        <v>81</v>
      </c>
      <c r="AY124" s="14" t="s">
        <v>142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4" t="s">
        <v>21</v>
      </c>
      <c r="BK124" s="190">
        <f t="shared" si="9"/>
        <v>0</v>
      </c>
      <c r="BL124" s="14" t="s">
        <v>150</v>
      </c>
      <c r="BM124" s="189" t="s">
        <v>263</v>
      </c>
    </row>
    <row r="125" spans="1:65" s="2" customFormat="1" ht="21.75" customHeight="1">
      <c r="A125" s="31"/>
      <c r="B125" s="32"/>
      <c r="C125" s="205" t="s">
        <v>150</v>
      </c>
      <c r="D125" s="205" t="s">
        <v>151</v>
      </c>
      <c r="E125" s="206" t="s">
        <v>236</v>
      </c>
      <c r="F125" s="207" t="s">
        <v>237</v>
      </c>
      <c r="G125" s="208" t="s">
        <v>1</v>
      </c>
      <c r="H125" s="209">
        <v>4</v>
      </c>
      <c r="I125" s="210"/>
      <c r="J125" s="211">
        <f t="shared" si="0"/>
        <v>0</v>
      </c>
      <c r="K125" s="207" t="s">
        <v>1</v>
      </c>
      <c r="L125" s="36"/>
      <c r="M125" s="212" t="s">
        <v>1</v>
      </c>
      <c r="N125" s="213" t="s">
        <v>46</v>
      </c>
      <c r="O125" s="68"/>
      <c r="P125" s="187">
        <f t="shared" si="1"/>
        <v>0</v>
      </c>
      <c r="Q125" s="187">
        <v>0</v>
      </c>
      <c r="R125" s="187">
        <f t="shared" si="2"/>
        <v>0</v>
      </c>
      <c r="S125" s="187">
        <v>0</v>
      </c>
      <c r="T125" s="18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150</v>
      </c>
      <c r="AT125" s="189" t="s">
        <v>151</v>
      </c>
      <c r="AU125" s="189" t="s">
        <v>81</v>
      </c>
      <c r="AY125" s="14" t="s">
        <v>142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4" t="s">
        <v>21</v>
      </c>
      <c r="BK125" s="190">
        <f t="shared" si="9"/>
        <v>0</v>
      </c>
      <c r="BL125" s="14" t="s">
        <v>150</v>
      </c>
      <c r="BM125" s="189" t="s">
        <v>264</v>
      </c>
    </row>
    <row r="126" spans="1:65" s="2" customFormat="1" ht="33" customHeight="1">
      <c r="A126" s="31"/>
      <c r="B126" s="32"/>
      <c r="C126" s="205" t="s">
        <v>26</v>
      </c>
      <c r="D126" s="205" t="s">
        <v>151</v>
      </c>
      <c r="E126" s="206" t="s">
        <v>203</v>
      </c>
      <c r="F126" s="207" t="s">
        <v>204</v>
      </c>
      <c r="G126" s="208" t="s">
        <v>158</v>
      </c>
      <c r="H126" s="209">
        <v>1</v>
      </c>
      <c r="I126" s="210"/>
      <c r="J126" s="211">
        <f t="shared" si="0"/>
        <v>0</v>
      </c>
      <c r="K126" s="207" t="s">
        <v>140</v>
      </c>
      <c r="L126" s="36"/>
      <c r="M126" s="212" t="s">
        <v>1</v>
      </c>
      <c r="N126" s="213" t="s">
        <v>46</v>
      </c>
      <c r="O126" s="68"/>
      <c r="P126" s="187">
        <f t="shared" si="1"/>
        <v>0</v>
      </c>
      <c r="Q126" s="187">
        <v>0</v>
      </c>
      <c r="R126" s="187">
        <f t="shared" si="2"/>
        <v>0</v>
      </c>
      <c r="S126" s="187">
        <v>0</v>
      </c>
      <c r="T126" s="18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9" t="s">
        <v>141</v>
      </c>
      <c r="AT126" s="189" t="s">
        <v>151</v>
      </c>
      <c r="AU126" s="189" t="s">
        <v>81</v>
      </c>
      <c r="AY126" s="14" t="s">
        <v>142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14" t="s">
        <v>21</v>
      </c>
      <c r="BK126" s="190">
        <f t="shared" si="9"/>
        <v>0</v>
      </c>
      <c r="BL126" s="14" t="s">
        <v>141</v>
      </c>
      <c r="BM126" s="189" t="s">
        <v>265</v>
      </c>
    </row>
    <row r="127" spans="1:65" s="2" customFormat="1" ht="33" customHeight="1">
      <c r="A127" s="31"/>
      <c r="B127" s="32"/>
      <c r="C127" s="205" t="s">
        <v>244</v>
      </c>
      <c r="D127" s="205" t="s">
        <v>151</v>
      </c>
      <c r="E127" s="206" t="s">
        <v>266</v>
      </c>
      <c r="F127" s="207" t="s">
        <v>267</v>
      </c>
      <c r="G127" s="208" t="s">
        <v>158</v>
      </c>
      <c r="H127" s="209">
        <v>1</v>
      </c>
      <c r="I127" s="210"/>
      <c r="J127" s="211">
        <f t="shared" si="0"/>
        <v>0</v>
      </c>
      <c r="K127" s="207" t="s">
        <v>140</v>
      </c>
      <c r="L127" s="36"/>
      <c r="M127" s="212" t="s">
        <v>1</v>
      </c>
      <c r="N127" s="213" t="s">
        <v>46</v>
      </c>
      <c r="O127" s="68"/>
      <c r="P127" s="187">
        <f t="shared" si="1"/>
        <v>0</v>
      </c>
      <c r="Q127" s="187">
        <v>0</v>
      </c>
      <c r="R127" s="187">
        <f t="shared" si="2"/>
        <v>0</v>
      </c>
      <c r="S127" s="187">
        <v>0</v>
      </c>
      <c r="T127" s="18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9" t="s">
        <v>141</v>
      </c>
      <c r="AT127" s="189" t="s">
        <v>151</v>
      </c>
      <c r="AU127" s="189" t="s">
        <v>81</v>
      </c>
      <c r="AY127" s="14" t="s">
        <v>142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14" t="s">
        <v>21</v>
      </c>
      <c r="BK127" s="190">
        <f t="shared" si="9"/>
        <v>0</v>
      </c>
      <c r="BL127" s="14" t="s">
        <v>141</v>
      </c>
      <c r="BM127" s="189" t="s">
        <v>268</v>
      </c>
    </row>
    <row r="128" spans="1:65" s="2" customFormat="1" ht="44.25" customHeight="1">
      <c r="A128" s="31"/>
      <c r="B128" s="32"/>
      <c r="C128" s="177" t="s">
        <v>21</v>
      </c>
      <c r="D128" s="177" t="s">
        <v>136</v>
      </c>
      <c r="E128" s="178" t="s">
        <v>269</v>
      </c>
      <c r="F128" s="179" t="s">
        <v>270</v>
      </c>
      <c r="G128" s="180" t="s">
        <v>1</v>
      </c>
      <c r="H128" s="181">
        <v>8</v>
      </c>
      <c r="I128" s="182"/>
      <c r="J128" s="183">
        <f t="shared" si="0"/>
        <v>0</v>
      </c>
      <c r="K128" s="179" t="s">
        <v>1</v>
      </c>
      <c r="L128" s="184"/>
      <c r="M128" s="185" t="s">
        <v>1</v>
      </c>
      <c r="N128" s="186" t="s">
        <v>46</v>
      </c>
      <c r="O128" s="68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210</v>
      </c>
      <c r="AT128" s="189" t="s">
        <v>136</v>
      </c>
      <c r="AU128" s="189" t="s">
        <v>81</v>
      </c>
      <c r="AY128" s="14" t="s">
        <v>142</v>
      </c>
      <c r="BE128" s="190">
        <f t="shared" si="4"/>
        <v>0</v>
      </c>
      <c r="BF128" s="190">
        <f t="shared" si="5"/>
        <v>0</v>
      </c>
      <c r="BG128" s="190">
        <f t="shared" si="6"/>
        <v>0</v>
      </c>
      <c r="BH128" s="190">
        <f t="shared" si="7"/>
        <v>0</v>
      </c>
      <c r="BI128" s="190">
        <f t="shared" si="8"/>
        <v>0</v>
      </c>
      <c r="BJ128" s="14" t="s">
        <v>21</v>
      </c>
      <c r="BK128" s="190">
        <f t="shared" si="9"/>
        <v>0</v>
      </c>
      <c r="BL128" s="14" t="s">
        <v>150</v>
      </c>
      <c r="BM128" s="189" t="s">
        <v>271</v>
      </c>
    </row>
    <row r="129" spans="1:63" s="11" customFormat="1" ht="25.9" customHeight="1">
      <c r="B129" s="191"/>
      <c r="C129" s="192"/>
      <c r="D129" s="193" t="s">
        <v>80</v>
      </c>
      <c r="E129" s="194" t="s">
        <v>148</v>
      </c>
      <c r="F129" s="194" t="s">
        <v>149</v>
      </c>
      <c r="G129" s="192"/>
      <c r="H129" s="192"/>
      <c r="I129" s="195"/>
      <c r="J129" s="196">
        <f>BK129</f>
        <v>0</v>
      </c>
      <c r="K129" s="192"/>
      <c r="L129" s="197"/>
      <c r="M129" s="232"/>
      <c r="N129" s="233"/>
      <c r="O129" s="233"/>
      <c r="P129" s="234">
        <v>0</v>
      </c>
      <c r="Q129" s="233"/>
      <c r="R129" s="234">
        <v>0</v>
      </c>
      <c r="S129" s="233"/>
      <c r="T129" s="235">
        <v>0</v>
      </c>
      <c r="AR129" s="202" t="s">
        <v>150</v>
      </c>
      <c r="AT129" s="203" t="s">
        <v>80</v>
      </c>
      <c r="AU129" s="203" t="s">
        <v>81</v>
      </c>
      <c r="AY129" s="202" t="s">
        <v>142</v>
      </c>
      <c r="BK129" s="204">
        <v>0</v>
      </c>
    </row>
    <row r="130" spans="1:63" s="2" customFormat="1" ht="6.95" customHeight="1">
      <c r="A130" s="31"/>
      <c r="B130" s="51"/>
      <c r="C130" s="52"/>
      <c r="D130" s="52"/>
      <c r="E130" s="52"/>
      <c r="F130" s="52"/>
      <c r="G130" s="52"/>
      <c r="H130" s="52"/>
      <c r="I130" s="149"/>
      <c r="J130" s="52"/>
      <c r="K130" s="52"/>
      <c r="L130" s="36"/>
      <c r="M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</sheetData>
  <sheetProtection algorithmName="SHA-512" hashValue="48P3Mj0leoizMfCL2Zn82p0fivWrVphfpmYCtj2XBNCClYIoSDKqKoXGG1zJxAQhlEDHWbhvOZmmu4Q1Aay9mw==" saltValue="xJPG7XFdcth1XAIOeJBxzypipJx5uqS+r9f+gdLoCRB4cKxCLPO8/EEWCZAaT15XDH5uUzRrJqYO1O5uJ14PEg==" spinCount="100000" sheet="1" objects="1" scenarios="1" formatColumns="0" formatRows="0" autoFilter="0"/>
  <autoFilter ref="C116:K12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4" t="s">
        <v>100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90</v>
      </c>
    </row>
    <row r="4" spans="1:46" s="1" customFormat="1" ht="24.95" customHeight="1">
      <c r="B4" s="17"/>
      <c r="D4" s="109" t="s">
        <v>111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8" t="str">
        <f>'Rekapitulace stavby'!K6</f>
        <v>Oprava zabezpečovacího zařízení v žst. Nymburk</v>
      </c>
      <c r="F7" s="279"/>
      <c r="G7" s="279"/>
      <c r="H7" s="279"/>
      <c r="I7" s="105"/>
      <c r="L7" s="17"/>
    </row>
    <row r="8" spans="1:46" s="2" customFormat="1" ht="12" customHeight="1">
      <c r="A8" s="31"/>
      <c r="B8" s="36"/>
      <c r="C8" s="31"/>
      <c r="D8" s="111" t="s">
        <v>112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0" t="s">
        <v>272</v>
      </c>
      <c r="F9" s="281"/>
      <c r="G9" s="281"/>
      <c r="H9" s="281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23</v>
      </c>
      <c r="G12" s="31"/>
      <c r="H12" s="31"/>
      <c r="I12" s="114" t="s">
        <v>24</v>
      </c>
      <c r="J12" s="115" t="str">
        <f>'Rekapitulace stavby'!AN8</f>
        <v>26. 5. 2020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28</v>
      </c>
      <c r="E14" s="31"/>
      <c r="F14" s="31"/>
      <c r="G14" s="31"/>
      <c r="H14" s="31"/>
      <c r="I14" s="114" t="s">
        <v>29</v>
      </c>
      <c r="J14" s="113" t="s">
        <v>30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114</v>
      </c>
      <c r="F15" s="31"/>
      <c r="G15" s="31"/>
      <c r="H15" s="31"/>
      <c r="I15" s="114" t="s">
        <v>32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33</v>
      </c>
      <c r="E17" s="31"/>
      <c r="F17" s="31"/>
      <c r="G17" s="31"/>
      <c r="H17" s="31"/>
      <c r="I17" s="114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2" t="str">
        <f>'Rekapitulace stavby'!E14</f>
        <v>Vyplň údaj</v>
      </c>
      <c r="F18" s="283"/>
      <c r="G18" s="283"/>
      <c r="H18" s="283"/>
      <c r="I18" s="114" t="s">
        <v>32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35</v>
      </c>
      <c r="E20" s="31"/>
      <c r="F20" s="31"/>
      <c r="G20" s="31"/>
      <c r="H20" s="31"/>
      <c r="I20" s="114" t="s">
        <v>29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36</v>
      </c>
      <c r="F21" s="31"/>
      <c r="G21" s="31"/>
      <c r="H21" s="31"/>
      <c r="I21" s="114" t="s">
        <v>32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38</v>
      </c>
      <c r="E23" s="31"/>
      <c r="F23" s="31"/>
      <c r="G23" s="31"/>
      <c r="H23" s="31"/>
      <c r="I23" s="114" t="s">
        <v>29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115</v>
      </c>
      <c r="F24" s="31"/>
      <c r="G24" s="31"/>
      <c r="H24" s="31"/>
      <c r="I24" s="114" t="s">
        <v>32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40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4" t="s">
        <v>1</v>
      </c>
      <c r="F27" s="284"/>
      <c r="G27" s="284"/>
      <c r="H27" s="284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41</v>
      </c>
      <c r="E30" s="31"/>
      <c r="F30" s="31"/>
      <c r="G30" s="31"/>
      <c r="H30" s="31"/>
      <c r="I30" s="112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43</v>
      </c>
      <c r="G32" s="31"/>
      <c r="H32" s="31"/>
      <c r="I32" s="125" t="s">
        <v>42</v>
      </c>
      <c r="J32" s="124" t="s">
        <v>44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45</v>
      </c>
      <c r="E33" s="111" t="s">
        <v>46</v>
      </c>
      <c r="F33" s="127">
        <f>ROUND((SUM(BE117:BE143)),  2)</f>
        <v>0</v>
      </c>
      <c r="G33" s="31"/>
      <c r="H33" s="31"/>
      <c r="I33" s="128">
        <v>0.21</v>
      </c>
      <c r="J33" s="127">
        <f>ROUND(((SUM(BE117:BE143))*I33),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47</v>
      </c>
      <c r="F34" s="127">
        <f>ROUND((SUM(BF117:BF143)),  2)</f>
        <v>0</v>
      </c>
      <c r="G34" s="31"/>
      <c r="H34" s="31"/>
      <c r="I34" s="128">
        <v>0.15</v>
      </c>
      <c r="J34" s="127">
        <f>ROUND(((SUM(BF117:BF143))*I34),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48</v>
      </c>
      <c r="F35" s="127">
        <f>ROUND((SUM(BG117:BG143)),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49</v>
      </c>
      <c r="F36" s="127">
        <f>ROUND((SUM(BH117:BH143)),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50</v>
      </c>
      <c r="F37" s="127">
        <f>ROUND((SUM(BI117:BI143)),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54</v>
      </c>
      <c r="E50" s="138"/>
      <c r="F50" s="138"/>
      <c r="G50" s="137" t="s">
        <v>55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56</v>
      </c>
      <c r="E61" s="141"/>
      <c r="F61" s="142" t="s">
        <v>57</v>
      </c>
      <c r="G61" s="140" t="s">
        <v>56</v>
      </c>
      <c r="H61" s="141"/>
      <c r="I61" s="143"/>
      <c r="J61" s="144" t="s">
        <v>57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58</v>
      </c>
      <c r="E65" s="145"/>
      <c r="F65" s="145"/>
      <c r="G65" s="137" t="s">
        <v>59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56</v>
      </c>
      <c r="E76" s="141"/>
      <c r="F76" s="142" t="s">
        <v>57</v>
      </c>
      <c r="G76" s="140" t="s">
        <v>56</v>
      </c>
      <c r="H76" s="141"/>
      <c r="I76" s="143"/>
      <c r="J76" s="144" t="s">
        <v>57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5" t="str">
        <f>E7</f>
        <v>Oprava zabezpečovacího zařízení v žst. Nymburk</v>
      </c>
      <c r="F85" s="286"/>
      <c r="G85" s="286"/>
      <c r="H85" s="28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62d - Byšice, PZZ, Sázava</v>
      </c>
      <c r="F87" s="287"/>
      <c r="G87" s="287"/>
      <c r="H87" s="287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SSZT Praha východ</v>
      </c>
      <c r="G89" s="33"/>
      <c r="H89" s="33"/>
      <c r="I89" s="114" t="s">
        <v>24</v>
      </c>
      <c r="J89" s="63" t="str">
        <f>IF(J12="","",J12)</f>
        <v>26. 5. 2020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28</v>
      </c>
      <c r="D91" s="33"/>
      <c r="E91" s="33"/>
      <c r="F91" s="24" t="str">
        <f>E15</f>
        <v xml:space="preserve">  Správa železnic, státní organizace</v>
      </c>
      <c r="G91" s="33"/>
      <c r="H91" s="33"/>
      <c r="I91" s="114" t="s">
        <v>35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3"/>
      <c r="E92" s="33"/>
      <c r="F92" s="24" t="str">
        <f>IF(E18="","",E18)</f>
        <v>Vyplň údaj</v>
      </c>
      <c r="G92" s="33"/>
      <c r="H92" s="33"/>
      <c r="I92" s="114" t="s">
        <v>38</v>
      </c>
      <c r="J92" s="29" t="str">
        <f>E24</f>
        <v>Ing. Ondřej Šustr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117</v>
      </c>
      <c r="D94" s="154"/>
      <c r="E94" s="154"/>
      <c r="F94" s="154"/>
      <c r="G94" s="154"/>
      <c r="H94" s="154"/>
      <c r="I94" s="155"/>
      <c r="J94" s="156" t="s">
        <v>118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119</v>
      </c>
      <c r="D96" s="33"/>
      <c r="E96" s="33"/>
      <c r="F96" s="33"/>
      <c r="G96" s="33"/>
      <c r="H96" s="33"/>
      <c r="I96" s="112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120</v>
      </c>
    </row>
    <row r="97" spans="1:31" s="9" customFormat="1" ht="24.95" customHeight="1">
      <c r="B97" s="158"/>
      <c r="C97" s="159"/>
      <c r="D97" s="160" t="s">
        <v>121</v>
      </c>
      <c r="E97" s="161"/>
      <c r="F97" s="161"/>
      <c r="G97" s="161"/>
      <c r="H97" s="161"/>
      <c r="I97" s="162"/>
      <c r="J97" s="163">
        <f>J135</f>
        <v>0</v>
      </c>
      <c r="K97" s="159"/>
      <c r="L97" s="164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49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2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122</v>
      </c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85" t="str">
        <f>E7</f>
        <v>Oprava zabezpečovacího zařízení v žst. Nymburk</v>
      </c>
      <c r="F107" s="286"/>
      <c r="G107" s="286"/>
      <c r="H107" s="286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112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7" t="str">
        <f>E9</f>
        <v>62d - Byšice, PZZ, Sázava</v>
      </c>
      <c r="F109" s="287"/>
      <c r="G109" s="287"/>
      <c r="H109" s="287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3"/>
      <c r="E111" s="33"/>
      <c r="F111" s="24" t="str">
        <f>F12</f>
        <v xml:space="preserve"> SSZT Praha východ</v>
      </c>
      <c r="G111" s="33"/>
      <c r="H111" s="33"/>
      <c r="I111" s="114" t="s">
        <v>24</v>
      </c>
      <c r="J111" s="63" t="str">
        <f>IF(J12="","",J12)</f>
        <v>26. 5. 2020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28</v>
      </c>
      <c r="D113" s="33"/>
      <c r="E113" s="33"/>
      <c r="F113" s="24" t="str">
        <f>E15</f>
        <v xml:space="preserve">  Správa železnic, státní organizace</v>
      </c>
      <c r="G113" s="33"/>
      <c r="H113" s="33"/>
      <c r="I113" s="114" t="s">
        <v>35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33</v>
      </c>
      <c r="D114" s="33"/>
      <c r="E114" s="33"/>
      <c r="F114" s="24" t="str">
        <f>IF(E18="","",E18)</f>
        <v>Vyplň údaj</v>
      </c>
      <c r="G114" s="33"/>
      <c r="H114" s="33"/>
      <c r="I114" s="114" t="s">
        <v>38</v>
      </c>
      <c r="J114" s="29" t="str">
        <f>E24</f>
        <v>Ing. Ondřej Šustr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65"/>
      <c r="B116" s="166"/>
      <c r="C116" s="167" t="s">
        <v>123</v>
      </c>
      <c r="D116" s="168" t="s">
        <v>66</v>
      </c>
      <c r="E116" s="168" t="s">
        <v>62</v>
      </c>
      <c r="F116" s="168" t="s">
        <v>63</v>
      </c>
      <c r="G116" s="168" t="s">
        <v>124</v>
      </c>
      <c r="H116" s="168" t="s">
        <v>125</v>
      </c>
      <c r="I116" s="169" t="s">
        <v>126</v>
      </c>
      <c r="J116" s="168" t="s">
        <v>118</v>
      </c>
      <c r="K116" s="170" t="s">
        <v>127</v>
      </c>
      <c r="L116" s="171"/>
      <c r="M116" s="72" t="s">
        <v>1</v>
      </c>
      <c r="N116" s="73" t="s">
        <v>45</v>
      </c>
      <c r="O116" s="73" t="s">
        <v>128</v>
      </c>
      <c r="P116" s="73" t="s">
        <v>129</v>
      </c>
      <c r="Q116" s="73" t="s">
        <v>130</v>
      </c>
      <c r="R116" s="73" t="s">
        <v>131</v>
      </c>
      <c r="S116" s="73" t="s">
        <v>132</v>
      </c>
      <c r="T116" s="74" t="s">
        <v>133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9" customHeight="1">
      <c r="A117" s="31"/>
      <c r="B117" s="32"/>
      <c r="C117" s="79" t="s">
        <v>134</v>
      </c>
      <c r="D117" s="33"/>
      <c r="E117" s="33"/>
      <c r="F117" s="33"/>
      <c r="G117" s="33"/>
      <c r="H117" s="33"/>
      <c r="I117" s="112"/>
      <c r="J117" s="172">
        <f>BK117</f>
        <v>0</v>
      </c>
      <c r="K117" s="33"/>
      <c r="L117" s="36"/>
      <c r="M117" s="75"/>
      <c r="N117" s="173"/>
      <c r="O117" s="76"/>
      <c r="P117" s="174">
        <f>P118+SUM(P119:P135)</f>
        <v>0</v>
      </c>
      <c r="Q117" s="76"/>
      <c r="R117" s="174">
        <f>R118+SUM(R119:R135)</f>
        <v>0</v>
      </c>
      <c r="S117" s="76"/>
      <c r="T117" s="175">
        <f>T118+SUM(T119:T135)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80</v>
      </c>
      <c r="AU117" s="14" t="s">
        <v>120</v>
      </c>
      <c r="BK117" s="176">
        <f>BK118+SUM(BK119:BK135)</f>
        <v>0</v>
      </c>
    </row>
    <row r="118" spans="1:65" s="2" customFormat="1" ht="21.75" customHeight="1">
      <c r="A118" s="31"/>
      <c r="B118" s="32"/>
      <c r="C118" s="177" t="s">
        <v>242</v>
      </c>
      <c r="D118" s="177" t="s">
        <v>136</v>
      </c>
      <c r="E118" s="178" t="s">
        <v>273</v>
      </c>
      <c r="F118" s="179" t="s">
        <v>274</v>
      </c>
      <c r="G118" s="180" t="s">
        <v>158</v>
      </c>
      <c r="H118" s="181">
        <v>4</v>
      </c>
      <c r="I118" s="182"/>
      <c r="J118" s="183">
        <f>ROUND(I118*H118,2)</f>
        <v>0</v>
      </c>
      <c r="K118" s="179" t="s">
        <v>140</v>
      </c>
      <c r="L118" s="184"/>
      <c r="M118" s="185" t="s">
        <v>1</v>
      </c>
      <c r="N118" s="186" t="s">
        <v>46</v>
      </c>
      <c r="O118" s="68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9" t="s">
        <v>210</v>
      </c>
      <c r="AT118" s="189" t="s">
        <v>136</v>
      </c>
      <c r="AU118" s="189" t="s">
        <v>81</v>
      </c>
      <c r="AY118" s="14" t="s">
        <v>142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4" t="s">
        <v>21</v>
      </c>
      <c r="BK118" s="190">
        <f>ROUND(I118*H118,2)</f>
        <v>0</v>
      </c>
      <c r="BL118" s="14" t="s">
        <v>150</v>
      </c>
      <c r="BM118" s="189" t="s">
        <v>275</v>
      </c>
    </row>
    <row r="119" spans="1:65" s="2" customFormat="1" ht="19.5">
      <c r="A119" s="31"/>
      <c r="B119" s="32"/>
      <c r="C119" s="33"/>
      <c r="D119" s="214" t="s">
        <v>175</v>
      </c>
      <c r="E119" s="33"/>
      <c r="F119" s="215" t="s">
        <v>276</v>
      </c>
      <c r="G119" s="33"/>
      <c r="H119" s="33"/>
      <c r="I119" s="112"/>
      <c r="J119" s="33"/>
      <c r="K119" s="33"/>
      <c r="L119" s="36"/>
      <c r="M119" s="216"/>
      <c r="N119" s="217"/>
      <c r="O119" s="68"/>
      <c r="P119" s="68"/>
      <c r="Q119" s="68"/>
      <c r="R119" s="68"/>
      <c r="S119" s="68"/>
      <c r="T119" s="69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175</v>
      </c>
      <c r="AU119" s="14" t="s">
        <v>81</v>
      </c>
    </row>
    <row r="120" spans="1:65" s="2" customFormat="1" ht="44.25" customHeight="1">
      <c r="A120" s="31"/>
      <c r="B120" s="32"/>
      <c r="C120" s="177" t="s">
        <v>26</v>
      </c>
      <c r="D120" s="177" t="s">
        <v>136</v>
      </c>
      <c r="E120" s="178" t="s">
        <v>277</v>
      </c>
      <c r="F120" s="179" t="s">
        <v>278</v>
      </c>
      <c r="G120" s="180" t="s">
        <v>158</v>
      </c>
      <c r="H120" s="181">
        <v>24</v>
      </c>
      <c r="I120" s="182"/>
      <c r="J120" s="183">
        <f>ROUND(I120*H120,2)</f>
        <v>0</v>
      </c>
      <c r="K120" s="179" t="s">
        <v>279</v>
      </c>
      <c r="L120" s="184"/>
      <c r="M120" s="185" t="s">
        <v>1</v>
      </c>
      <c r="N120" s="186" t="s">
        <v>46</v>
      </c>
      <c r="O120" s="68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9" t="s">
        <v>280</v>
      </c>
      <c r="AT120" s="189" t="s">
        <v>136</v>
      </c>
      <c r="AU120" s="189" t="s">
        <v>81</v>
      </c>
      <c r="AY120" s="14" t="s">
        <v>142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4" t="s">
        <v>21</v>
      </c>
      <c r="BK120" s="190">
        <f>ROUND(I120*H120,2)</f>
        <v>0</v>
      </c>
      <c r="BL120" s="14" t="s">
        <v>280</v>
      </c>
      <c r="BM120" s="189" t="s">
        <v>281</v>
      </c>
    </row>
    <row r="121" spans="1:65" s="2" customFormat="1" ht="21.75" customHeight="1">
      <c r="A121" s="31"/>
      <c r="B121" s="32"/>
      <c r="C121" s="177" t="s">
        <v>248</v>
      </c>
      <c r="D121" s="177" t="s">
        <v>136</v>
      </c>
      <c r="E121" s="178" t="s">
        <v>282</v>
      </c>
      <c r="F121" s="179" t="s">
        <v>283</v>
      </c>
      <c r="G121" s="180" t="s">
        <v>158</v>
      </c>
      <c r="H121" s="181">
        <v>24</v>
      </c>
      <c r="I121" s="182"/>
      <c r="J121" s="183">
        <f>ROUND(I121*H121,2)</f>
        <v>0</v>
      </c>
      <c r="K121" s="179" t="s">
        <v>279</v>
      </c>
      <c r="L121" s="184"/>
      <c r="M121" s="185" t="s">
        <v>1</v>
      </c>
      <c r="N121" s="186" t="s">
        <v>46</v>
      </c>
      <c r="O121" s="68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280</v>
      </c>
      <c r="AT121" s="189" t="s">
        <v>136</v>
      </c>
      <c r="AU121" s="189" t="s">
        <v>81</v>
      </c>
      <c r="AY121" s="14" t="s">
        <v>142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21</v>
      </c>
      <c r="BK121" s="190">
        <f>ROUND(I121*H121,2)</f>
        <v>0</v>
      </c>
      <c r="BL121" s="14" t="s">
        <v>280</v>
      </c>
      <c r="BM121" s="189" t="s">
        <v>284</v>
      </c>
    </row>
    <row r="122" spans="1:65" s="2" customFormat="1" ht="33" customHeight="1">
      <c r="A122" s="31"/>
      <c r="B122" s="32"/>
      <c r="C122" s="177" t="s">
        <v>144</v>
      </c>
      <c r="D122" s="177" t="s">
        <v>136</v>
      </c>
      <c r="E122" s="178" t="s">
        <v>285</v>
      </c>
      <c r="F122" s="179" t="s">
        <v>286</v>
      </c>
      <c r="G122" s="180" t="s">
        <v>158</v>
      </c>
      <c r="H122" s="181">
        <v>80</v>
      </c>
      <c r="I122" s="182"/>
      <c r="J122" s="183">
        <f>ROUND(I122*H122,2)</f>
        <v>0</v>
      </c>
      <c r="K122" s="179" t="s">
        <v>140</v>
      </c>
      <c r="L122" s="184"/>
      <c r="M122" s="185" t="s">
        <v>1</v>
      </c>
      <c r="N122" s="186" t="s">
        <v>46</v>
      </c>
      <c r="O122" s="68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172</v>
      </c>
      <c r="AT122" s="189" t="s">
        <v>136</v>
      </c>
      <c r="AU122" s="189" t="s">
        <v>81</v>
      </c>
      <c r="AY122" s="14" t="s">
        <v>142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4" t="s">
        <v>21</v>
      </c>
      <c r="BK122" s="190">
        <f>ROUND(I122*H122,2)</f>
        <v>0</v>
      </c>
      <c r="BL122" s="14" t="s">
        <v>173</v>
      </c>
      <c r="BM122" s="189" t="s">
        <v>287</v>
      </c>
    </row>
    <row r="123" spans="1:65" s="2" customFormat="1" ht="21.75" customHeight="1">
      <c r="A123" s="31"/>
      <c r="B123" s="32"/>
      <c r="C123" s="177" t="s">
        <v>288</v>
      </c>
      <c r="D123" s="177" t="s">
        <v>136</v>
      </c>
      <c r="E123" s="178" t="s">
        <v>289</v>
      </c>
      <c r="F123" s="179" t="s">
        <v>290</v>
      </c>
      <c r="G123" s="180" t="s">
        <v>158</v>
      </c>
      <c r="H123" s="181">
        <v>80</v>
      </c>
      <c r="I123" s="182"/>
      <c r="J123" s="183">
        <f>ROUND(I123*H123,2)</f>
        <v>0</v>
      </c>
      <c r="K123" s="179" t="s">
        <v>140</v>
      </c>
      <c r="L123" s="184"/>
      <c r="M123" s="185" t="s">
        <v>1</v>
      </c>
      <c r="N123" s="186" t="s">
        <v>46</v>
      </c>
      <c r="O123" s="68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172</v>
      </c>
      <c r="AT123" s="189" t="s">
        <v>136</v>
      </c>
      <c r="AU123" s="189" t="s">
        <v>81</v>
      </c>
      <c r="AY123" s="14" t="s">
        <v>142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4" t="s">
        <v>21</v>
      </c>
      <c r="BK123" s="190">
        <f>ROUND(I123*H123,2)</f>
        <v>0</v>
      </c>
      <c r="BL123" s="14" t="s">
        <v>173</v>
      </c>
      <c r="BM123" s="189" t="s">
        <v>291</v>
      </c>
    </row>
    <row r="124" spans="1:65" s="2" customFormat="1" ht="21.75" customHeight="1">
      <c r="A124" s="31"/>
      <c r="B124" s="32"/>
      <c r="C124" s="177" t="s">
        <v>216</v>
      </c>
      <c r="D124" s="177" t="s">
        <v>136</v>
      </c>
      <c r="E124" s="178" t="s">
        <v>292</v>
      </c>
      <c r="F124" s="179" t="s">
        <v>293</v>
      </c>
      <c r="G124" s="180" t="s">
        <v>158</v>
      </c>
      <c r="H124" s="181">
        <v>1</v>
      </c>
      <c r="I124" s="182"/>
      <c r="J124" s="183">
        <f>ROUND(I124*H124,2)</f>
        <v>0</v>
      </c>
      <c r="K124" s="179" t="s">
        <v>1</v>
      </c>
      <c r="L124" s="184"/>
      <c r="M124" s="185" t="s">
        <v>1</v>
      </c>
      <c r="N124" s="186" t="s">
        <v>46</v>
      </c>
      <c r="O124" s="68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9" t="s">
        <v>90</v>
      </c>
      <c r="AT124" s="189" t="s">
        <v>136</v>
      </c>
      <c r="AU124" s="189" t="s">
        <v>81</v>
      </c>
      <c r="AY124" s="14" t="s">
        <v>142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21</v>
      </c>
      <c r="BK124" s="190">
        <f>ROUND(I124*H124,2)</f>
        <v>0</v>
      </c>
      <c r="BL124" s="14" t="s">
        <v>21</v>
      </c>
      <c r="BM124" s="189" t="s">
        <v>294</v>
      </c>
    </row>
    <row r="125" spans="1:65" s="2" customFormat="1" ht="19.5">
      <c r="A125" s="31"/>
      <c r="B125" s="32"/>
      <c r="C125" s="33"/>
      <c r="D125" s="214" t="s">
        <v>175</v>
      </c>
      <c r="E125" s="33"/>
      <c r="F125" s="215" t="s">
        <v>295</v>
      </c>
      <c r="G125" s="33"/>
      <c r="H125" s="33"/>
      <c r="I125" s="112"/>
      <c r="J125" s="33"/>
      <c r="K125" s="33"/>
      <c r="L125" s="36"/>
      <c r="M125" s="216"/>
      <c r="N125" s="217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175</v>
      </c>
      <c r="AU125" s="14" t="s">
        <v>81</v>
      </c>
    </row>
    <row r="126" spans="1:65" s="2" customFormat="1" ht="44.25" customHeight="1">
      <c r="A126" s="31"/>
      <c r="B126" s="32"/>
      <c r="C126" s="177" t="s">
        <v>8</v>
      </c>
      <c r="D126" s="177" t="s">
        <v>136</v>
      </c>
      <c r="E126" s="178" t="s">
        <v>296</v>
      </c>
      <c r="F126" s="179" t="s">
        <v>297</v>
      </c>
      <c r="G126" s="180" t="s">
        <v>158</v>
      </c>
      <c r="H126" s="181">
        <v>12</v>
      </c>
      <c r="I126" s="182"/>
      <c r="J126" s="183">
        <f t="shared" ref="J126:J134" si="0">ROUND(I126*H126,2)</f>
        <v>0</v>
      </c>
      <c r="K126" s="179" t="s">
        <v>140</v>
      </c>
      <c r="L126" s="184"/>
      <c r="M126" s="185" t="s">
        <v>1</v>
      </c>
      <c r="N126" s="186" t="s">
        <v>46</v>
      </c>
      <c r="O126" s="68"/>
      <c r="P126" s="187">
        <f t="shared" ref="P126:P134" si="1">O126*H126</f>
        <v>0</v>
      </c>
      <c r="Q126" s="187">
        <v>0</v>
      </c>
      <c r="R126" s="187">
        <f t="shared" ref="R126:R134" si="2">Q126*H126</f>
        <v>0</v>
      </c>
      <c r="S126" s="187">
        <v>0</v>
      </c>
      <c r="T126" s="188">
        <f t="shared" ref="T126:T134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9" t="s">
        <v>210</v>
      </c>
      <c r="AT126" s="189" t="s">
        <v>136</v>
      </c>
      <c r="AU126" s="189" t="s">
        <v>81</v>
      </c>
      <c r="AY126" s="14" t="s">
        <v>142</v>
      </c>
      <c r="BE126" s="190">
        <f t="shared" ref="BE126:BE134" si="4">IF(N126="základní",J126,0)</f>
        <v>0</v>
      </c>
      <c r="BF126" s="190">
        <f t="shared" ref="BF126:BF134" si="5">IF(N126="snížená",J126,0)</f>
        <v>0</v>
      </c>
      <c r="BG126" s="190">
        <f t="shared" ref="BG126:BG134" si="6">IF(N126="zákl. přenesená",J126,0)</f>
        <v>0</v>
      </c>
      <c r="BH126" s="190">
        <f t="shared" ref="BH126:BH134" si="7">IF(N126="sníž. přenesená",J126,0)</f>
        <v>0</v>
      </c>
      <c r="BI126" s="190">
        <f t="shared" ref="BI126:BI134" si="8">IF(N126="nulová",J126,0)</f>
        <v>0</v>
      </c>
      <c r="BJ126" s="14" t="s">
        <v>21</v>
      </c>
      <c r="BK126" s="190">
        <f t="shared" ref="BK126:BK134" si="9">ROUND(I126*H126,2)</f>
        <v>0</v>
      </c>
      <c r="BL126" s="14" t="s">
        <v>150</v>
      </c>
      <c r="BM126" s="189" t="s">
        <v>298</v>
      </c>
    </row>
    <row r="127" spans="1:65" s="2" customFormat="1" ht="21.75" customHeight="1">
      <c r="A127" s="31"/>
      <c r="B127" s="32"/>
      <c r="C127" s="205" t="s">
        <v>221</v>
      </c>
      <c r="D127" s="205" t="s">
        <v>151</v>
      </c>
      <c r="E127" s="206" t="s">
        <v>222</v>
      </c>
      <c r="F127" s="207" t="s">
        <v>223</v>
      </c>
      <c r="G127" s="208" t="s">
        <v>1</v>
      </c>
      <c r="H127" s="209">
        <v>7</v>
      </c>
      <c r="I127" s="210"/>
      <c r="J127" s="211">
        <f t="shared" si="0"/>
        <v>0</v>
      </c>
      <c r="K127" s="207" t="s">
        <v>1</v>
      </c>
      <c r="L127" s="36"/>
      <c r="M127" s="212" t="s">
        <v>1</v>
      </c>
      <c r="N127" s="213" t="s">
        <v>46</v>
      </c>
      <c r="O127" s="68"/>
      <c r="P127" s="187">
        <f t="shared" si="1"/>
        <v>0</v>
      </c>
      <c r="Q127" s="187">
        <v>0</v>
      </c>
      <c r="R127" s="187">
        <f t="shared" si="2"/>
        <v>0</v>
      </c>
      <c r="S127" s="187">
        <v>0</v>
      </c>
      <c r="T127" s="18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9" t="s">
        <v>150</v>
      </c>
      <c r="AT127" s="189" t="s">
        <v>151</v>
      </c>
      <c r="AU127" s="189" t="s">
        <v>81</v>
      </c>
      <c r="AY127" s="14" t="s">
        <v>142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14" t="s">
        <v>21</v>
      </c>
      <c r="BK127" s="190">
        <f t="shared" si="9"/>
        <v>0</v>
      </c>
      <c r="BL127" s="14" t="s">
        <v>150</v>
      </c>
      <c r="BM127" s="189" t="s">
        <v>255</v>
      </c>
    </row>
    <row r="128" spans="1:65" s="2" customFormat="1" ht="16.5" customHeight="1">
      <c r="A128" s="31"/>
      <c r="B128" s="32"/>
      <c r="C128" s="205" t="s">
        <v>210</v>
      </c>
      <c r="D128" s="205" t="s">
        <v>151</v>
      </c>
      <c r="E128" s="206" t="s">
        <v>161</v>
      </c>
      <c r="F128" s="207" t="s">
        <v>162</v>
      </c>
      <c r="G128" s="208" t="s">
        <v>1</v>
      </c>
      <c r="H128" s="209">
        <v>30</v>
      </c>
      <c r="I128" s="210"/>
      <c r="J128" s="211">
        <f t="shared" si="0"/>
        <v>0</v>
      </c>
      <c r="K128" s="207" t="s">
        <v>1</v>
      </c>
      <c r="L128" s="36"/>
      <c r="M128" s="212" t="s">
        <v>1</v>
      </c>
      <c r="N128" s="213" t="s">
        <v>46</v>
      </c>
      <c r="O128" s="68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150</v>
      </c>
      <c r="AT128" s="189" t="s">
        <v>151</v>
      </c>
      <c r="AU128" s="189" t="s">
        <v>81</v>
      </c>
      <c r="AY128" s="14" t="s">
        <v>142</v>
      </c>
      <c r="BE128" s="190">
        <f t="shared" si="4"/>
        <v>0</v>
      </c>
      <c r="BF128" s="190">
        <f t="shared" si="5"/>
        <v>0</v>
      </c>
      <c r="BG128" s="190">
        <f t="shared" si="6"/>
        <v>0</v>
      </c>
      <c r="BH128" s="190">
        <f t="shared" si="7"/>
        <v>0</v>
      </c>
      <c r="BI128" s="190">
        <f t="shared" si="8"/>
        <v>0</v>
      </c>
      <c r="BJ128" s="14" t="s">
        <v>21</v>
      </c>
      <c r="BK128" s="190">
        <f t="shared" si="9"/>
        <v>0</v>
      </c>
      <c r="BL128" s="14" t="s">
        <v>150</v>
      </c>
      <c r="BM128" s="189" t="s">
        <v>254</v>
      </c>
    </row>
    <row r="129" spans="1:65" s="2" customFormat="1" ht="16.5" customHeight="1">
      <c r="A129" s="31"/>
      <c r="B129" s="32"/>
      <c r="C129" s="205" t="s">
        <v>225</v>
      </c>
      <c r="D129" s="205" t="s">
        <v>151</v>
      </c>
      <c r="E129" s="206" t="s">
        <v>226</v>
      </c>
      <c r="F129" s="207" t="s">
        <v>227</v>
      </c>
      <c r="G129" s="208" t="s">
        <v>1</v>
      </c>
      <c r="H129" s="209">
        <v>10</v>
      </c>
      <c r="I129" s="210"/>
      <c r="J129" s="211">
        <f t="shared" si="0"/>
        <v>0</v>
      </c>
      <c r="K129" s="207" t="s">
        <v>1</v>
      </c>
      <c r="L129" s="36"/>
      <c r="M129" s="212" t="s">
        <v>1</v>
      </c>
      <c r="N129" s="213" t="s">
        <v>46</v>
      </c>
      <c r="O129" s="68"/>
      <c r="P129" s="187">
        <f t="shared" si="1"/>
        <v>0</v>
      </c>
      <c r="Q129" s="187">
        <v>0</v>
      </c>
      <c r="R129" s="187">
        <f t="shared" si="2"/>
        <v>0</v>
      </c>
      <c r="S129" s="187">
        <v>0</v>
      </c>
      <c r="T129" s="18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9" t="s">
        <v>150</v>
      </c>
      <c r="AT129" s="189" t="s">
        <v>151</v>
      </c>
      <c r="AU129" s="189" t="s">
        <v>81</v>
      </c>
      <c r="AY129" s="14" t="s">
        <v>142</v>
      </c>
      <c r="BE129" s="190">
        <f t="shared" si="4"/>
        <v>0</v>
      </c>
      <c r="BF129" s="190">
        <f t="shared" si="5"/>
        <v>0</v>
      </c>
      <c r="BG129" s="190">
        <f t="shared" si="6"/>
        <v>0</v>
      </c>
      <c r="BH129" s="190">
        <f t="shared" si="7"/>
        <v>0</v>
      </c>
      <c r="BI129" s="190">
        <f t="shared" si="8"/>
        <v>0</v>
      </c>
      <c r="BJ129" s="14" t="s">
        <v>21</v>
      </c>
      <c r="BK129" s="190">
        <f t="shared" si="9"/>
        <v>0</v>
      </c>
      <c r="BL129" s="14" t="s">
        <v>150</v>
      </c>
      <c r="BM129" s="189" t="s">
        <v>256</v>
      </c>
    </row>
    <row r="130" spans="1:65" s="2" customFormat="1" ht="16.5" customHeight="1">
      <c r="A130" s="31"/>
      <c r="B130" s="32"/>
      <c r="C130" s="205" t="s">
        <v>229</v>
      </c>
      <c r="D130" s="205" t="s">
        <v>151</v>
      </c>
      <c r="E130" s="206" t="s">
        <v>165</v>
      </c>
      <c r="F130" s="207" t="s">
        <v>230</v>
      </c>
      <c r="G130" s="208" t="s">
        <v>1</v>
      </c>
      <c r="H130" s="209">
        <v>5</v>
      </c>
      <c r="I130" s="210"/>
      <c r="J130" s="211">
        <f t="shared" si="0"/>
        <v>0</v>
      </c>
      <c r="K130" s="207" t="s">
        <v>1</v>
      </c>
      <c r="L130" s="36"/>
      <c r="M130" s="212" t="s">
        <v>1</v>
      </c>
      <c r="N130" s="213" t="s">
        <v>46</v>
      </c>
      <c r="O130" s="68"/>
      <c r="P130" s="187">
        <f t="shared" si="1"/>
        <v>0</v>
      </c>
      <c r="Q130" s="187">
        <v>0</v>
      </c>
      <c r="R130" s="187">
        <f t="shared" si="2"/>
        <v>0</v>
      </c>
      <c r="S130" s="187">
        <v>0</v>
      </c>
      <c r="T130" s="18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9" t="s">
        <v>150</v>
      </c>
      <c r="AT130" s="189" t="s">
        <v>151</v>
      </c>
      <c r="AU130" s="189" t="s">
        <v>81</v>
      </c>
      <c r="AY130" s="14" t="s">
        <v>142</v>
      </c>
      <c r="BE130" s="190">
        <f t="shared" si="4"/>
        <v>0</v>
      </c>
      <c r="BF130" s="190">
        <f t="shared" si="5"/>
        <v>0</v>
      </c>
      <c r="BG130" s="190">
        <f t="shared" si="6"/>
        <v>0</v>
      </c>
      <c r="BH130" s="190">
        <f t="shared" si="7"/>
        <v>0</v>
      </c>
      <c r="BI130" s="190">
        <f t="shared" si="8"/>
        <v>0</v>
      </c>
      <c r="BJ130" s="14" t="s">
        <v>21</v>
      </c>
      <c r="BK130" s="190">
        <f t="shared" si="9"/>
        <v>0</v>
      </c>
      <c r="BL130" s="14" t="s">
        <v>150</v>
      </c>
      <c r="BM130" s="189" t="s">
        <v>257</v>
      </c>
    </row>
    <row r="131" spans="1:65" s="2" customFormat="1" ht="33" customHeight="1">
      <c r="A131" s="31"/>
      <c r="B131" s="32"/>
      <c r="C131" s="205" t="s">
        <v>232</v>
      </c>
      <c r="D131" s="205" t="s">
        <v>151</v>
      </c>
      <c r="E131" s="206" t="s">
        <v>233</v>
      </c>
      <c r="F131" s="207" t="s">
        <v>234</v>
      </c>
      <c r="G131" s="208" t="s">
        <v>1</v>
      </c>
      <c r="H131" s="209">
        <v>5</v>
      </c>
      <c r="I131" s="210"/>
      <c r="J131" s="211">
        <f t="shared" si="0"/>
        <v>0</v>
      </c>
      <c r="K131" s="207" t="s">
        <v>1</v>
      </c>
      <c r="L131" s="36"/>
      <c r="M131" s="212" t="s">
        <v>1</v>
      </c>
      <c r="N131" s="213" t="s">
        <v>46</v>
      </c>
      <c r="O131" s="68"/>
      <c r="P131" s="187">
        <f t="shared" si="1"/>
        <v>0</v>
      </c>
      <c r="Q131" s="187">
        <v>0</v>
      </c>
      <c r="R131" s="187">
        <f t="shared" si="2"/>
        <v>0</v>
      </c>
      <c r="S131" s="187">
        <v>0</v>
      </c>
      <c r="T131" s="18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9" t="s">
        <v>150</v>
      </c>
      <c r="AT131" s="189" t="s">
        <v>151</v>
      </c>
      <c r="AU131" s="189" t="s">
        <v>81</v>
      </c>
      <c r="AY131" s="14" t="s">
        <v>142</v>
      </c>
      <c r="BE131" s="190">
        <f t="shared" si="4"/>
        <v>0</v>
      </c>
      <c r="BF131" s="190">
        <f t="shared" si="5"/>
        <v>0</v>
      </c>
      <c r="BG131" s="190">
        <f t="shared" si="6"/>
        <v>0</v>
      </c>
      <c r="BH131" s="190">
        <f t="shared" si="7"/>
        <v>0</v>
      </c>
      <c r="BI131" s="190">
        <f t="shared" si="8"/>
        <v>0</v>
      </c>
      <c r="BJ131" s="14" t="s">
        <v>21</v>
      </c>
      <c r="BK131" s="190">
        <f t="shared" si="9"/>
        <v>0</v>
      </c>
      <c r="BL131" s="14" t="s">
        <v>150</v>
      </c>
      <c r="BM131" s="189" t="s">
        <v>263</v>
      </c>
    </row>
    <row r="132" spans="1:65" s="2" customFormat="1" ht="33" customHeight="1">
      <c r="A132" s="31"/>
      <c r="B132" s="32"/>
      <c r="C132" s="205" t="s">
        <v>299</v>
      </c>
      <c r="D132" s="205" t="s">
        <v>151</v>
      </c>
      <c r="E132" s="206" t="s">
        <v>203</v>
      </c>
      <c r="F132" s="207" t="s">
        <v>204</v>
      </c>
      <c r="G132" s="208" t="s">
        <v>158</v>
      </c>
      <c r="H132" s="209">
        <v>5</v>
      </c>
      <c r="I132" s="210"/>
      <c r="J132" s="211">
        <f t="shared" si="0"/>
        <v>0</v>
      </c>
      <c r="K132" s="207" t="s">
        <v>140</v>
      </c>
      <c r="L132" s="36"/>
      <c r="M132" s="212" t="s">
        <v>1</v>
      </c>
      <c r="N132" s="213" t="s">
        <v>46</v>
      </c>
      <c r="O132" s="68"/>
      <c r="P132" s="187">
        <f t="shared" si="1"/>
        <v>0</v>
      </c>
      <c r="Q132" s="187">
        <v>0</v>
      </c>
      <c r="R132" s="187">
        <f t="shared" si="2"/>
        <v>0</v>
      </c>
      <c r="S132" s="187">
        <v>0</v>
      </c>
      <c r="T132" s="18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9" t="s">
        <v>141</v>
      </c>
      <c r="AT132" s="189" t="s">
        <v>151</v>
      </c>
      <c r="AU132" s="189" t="s">
        <v>81</v>
      </c>
      <c r="AY132" s="14" t="s">
        <v>142</v>
      </c>
      <c r="BE132" s="190">
        <f t="shared" si="4"/>
        <v>0</v>
      </c>
      <c r="BF132" s="190">
        <f t="shared" si="5"/>
        <v>0</v>
      </c>
      <c r="BG132" s="190">
        <f t="shared" si="6"/>
        <v>0</v>
      </c>
      <c r="BH132" s="190">
        <f t="shared" si="7"/>
        <v>0</v>
      </c>
      <c r="BI132" s="190">
        <f t="shared" si="8"/>
        <v>0</v>
      </c>
      <c r="BJ132" s="14" t="s">
        <v>21</v>
      </c>
      <c r="BK132" s="190">
        <f t="shared" si="9"/>
        <v>0</v>
      </c>
      <c r="BL132" s="14" t="s">
        <v>141</v>
      </c>
      <c r="BM132" s="189" t="s">
        <v>300</v>
      </c>
    </row>
    <row r="133" spans="1:65" s="2" customFormat="1" ht="33" customHeight="1">
      <c r="A133" s="31"/>
      <c r="B133" s="32"/>
      <c r="C133" s="205" t="s">
        <v>301</v>
      </c>
      <c r="D133" s="205" t="s">
        <v>151</v>
      </c>
      <c r="E133" s="206" t="s">
        <v>266</v>
      </c>
      <c r="F133" s="207" t="s">
        <v>267</v>
      </c>
      <c r="G133" s="208" t="s">
        <v>158</v>
      </c>
      <c r="H133" s="209">
        <v>1</v>
      </c>
      <c r="I133" s="210"/>
      <c r="J133" s="211">
        <f t="shared" si="0"/>
        <v>0</v>
      </c>
      <c r="K133" s="207" t="s">
        <v>140</v>
      </c>
      <c r="L133" s="36"/>
      <c r="M133" s="212" t="s">
        <v>1</v>
      </c>
      <c r="N133" s="213" t="s">
        <v>46</v>
      </c>
      <c r="O133" s="68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9" t="s">
        <v>141</v>
      </c>
      <c r="AT133" s="189" t="s">
        <v>151</v>
      </c>
      <c r="AU133" s="189" t="s">
        <v>81</v>
      </c>
      <c r="AY133" s="14" t="s">
        <v>142</v>
      </c>
      <c r="BE133" s="190">
        <f t="shared" si="4"/>
        <v>0</v>
      </c>
      <c r="BF133" s="190">
        <f t="shared" si="5"/>
        <v>0</v>
      </c>
      <c r="BG133" s="190">
        <f t="shared" si="6"/>
        <v>0</v>
      </c>
      <c r="BH133" s="190">
        <f t="shared" si="7"/>
        <v>0</v>
      </c>
      <c r="BI133" s="190">
        <f t="shared" si="8"/>
        <v>0</v>
      </c>
      <c r="BJ133" s="14" t="s">
        <v>21</v>
      </c>
      <c r="BK133" s="190">
        <f t="shared" si="9"/>
        <v>0</v>
      </c>
      <c r="BL133" s="14" t="s">
        <v>141</v>
      </c>
      <c r="BM133" s="189" t="s">
        <v>302</v>
      </c>
    </row>
    <row r="134" spans="1:65" s="2" customFormat="1" ht="21.75" customHeight="1">
      <c r="A134" s="31"/>
      <c r="B134" s="32"/>
      <c r="C134" s="205" t="s">
        <v>150</v>
      </c>
      <c r="D134" s="205" t="s">
        <v>151</v>
      </c>
      <c r="E134" s="206" t="s">
        <v>236</v>
      </c>
      <c r="F134" s="207" t="s">
        <v>237</v>
      </c>
      <c r="G134" s="208" t="s">
        <v>1</v>
      </c>
      <c r="H134" s="209">
        <v>10</v>
      </c>
      <c r="I134" s="210"/>
      <c r="J134" s="211">
        <f t="shared" si="0"/>
        <v>0</v>
      </c>
      <c r="K134" s="207" t="s">
        <v>1</v>
      </c>
      <c r="L134" s="36"/>
      <c r="M134" s="212" t="s">
        <v>1</v>
      </c>
      <c r="N134" s="213" t="s">
        <v>46</v>
      </c>
      <c r="O134" s="68"/>
      <c r="P134" s="187">
        <f t="shared" si="1"/>
        <v>0</v>
      </c>
      <c r="Q134" s="187">
        <v>0</v>
      </c>
      <c r="R134" s="187">
        <f t="shared" si="2"/>
        <v>0</v>
      </c>
      <c r="S134" s="187">
        <v>0</v>
      </c>
      <c r="T134" s="18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9" t="s">
        <v>150</v>
      </c>
      <c r="AT134" s="189" t="s">
        <v>151</v>
      </c>
      <c r="AU134" s="189" t="s">
        <v>81</v>
      </c>
      <c r="AY134" s="14" t="s">
        <v>142</v>
      </c>
      <c r="BE134" s="190">
        <f t="shared" si="4"/>
        <v>0</v>
      </c>
      <c r="BF134" s="190">
        <f t="shared" si="5"/>
        <v>0</v>
      </c>
      <c r="BG134" s="190">
        <f t="shared" si="6"/>
        <v>0</v>
      </c>
      <c r="BH134" s="190">
        <f t="shared" si="7"/>
        <v>0</v>
      </c>
      <c r="BI134" s="190">
        <f t="shared" si="8"/>
        <v>0</v>
      </c>
      <c r="BJ134" s="14" t="s">
        <v>21</v>
      </c>
      <c r="BK134" s="190">
        <f t="shared" si="9"/>
        <v>0</v>
      </c>
      <c r="BL134" s="14" t="s">
        <v>150</v>
      </c>
      <c r="BM134" s="189" t="s">
        <v>264</v>
      </c>
    </row>
    <row r="135" spans="1:65" s="11" customFormat="1" ht="25.9" customHeight="1">
      <c r="B135" s="191"/>
      <c r="C135" s="192"/>
      <c r="D135" s="193" t="s">
        <v>80</v>
      </c>
      <c r="E135" s="194" t="s">
        <v>148</v>
      </c>
      <c r="F135" s="194" t="s">
        <v>149</v>
      </c>
      <c r="G135" s="192"/>
      <c r="H135" s="192"/>
      <c r="I135" s="195"/>
      <c r="J135" s="196">
        <f>BK135</f>
        <v>0</v>
      </c>
      <c r="K135" s="192"/>
      <c r="L135" s="197"/>
      <c r="M135" s="198"/>
      <c r="N135" s="199"/>
      <c r="O135" s="199"/>
      <c r="P135" s="200">
        <f>SUM(P136:P143)</f>
        <v>0</v>
      </c>
      <c r="Q135" s="199"/>
      <c r="R135" s="200">
        <f>SUM(R136:R143)</f>
        <v>0</v>
      </c>
      <c r="S135" s="199"/>
      <c r="T135" s="201">
        <f>SUM(T136:T143)</f>
        <v>0</v>
      </c>
      <c r="AR135" s="202" t="s">
        <v>150</v>
      </c>
      <c r="AT135" s="203" t="s">
        <v>80</v>
      </c>
      <c r="AU135" s="203" t="s">
        <v>81</v>
      </c>
      <c r="AY135" s="202" t="s">
        <v>142</v>
      </c>
      <c r="BK135" s="204">
        <f>SUM(BK136:BK143)</f>
        <v>0</v>
      </c>
    </row>
    <row r="136" spans="1:65" s="2" customFormat="1" ht="33" customHeight="1">
      <c r="A136" s="31"/>
      <c r="B136" s="32"/>
      <c r="C136" s="205" t="s">
        <v>303</v>
      </c>
      <c r="D136" s="205" t="s">
        <v>151</v>
      </c>
      <c r="E136" s="206" t="s">
        <v>304</v>
      </c>
      <c r="F136" s="207" t="s">
        <v>305</v>
      </c>
      <c r="G136" s="208" t="s">
        <v>158</v>
      </c>
      <c r="H136" s="209">
        <v>2</v>
      </c>
      <c r="I136" s="210"/>
      <c r="J136" s="211">
        <f t="shared" ref="J136:J143" si="10">ROUND(I136*H136,2)</f>
        <v>0</v>
      </c>
      <c r="K136" s="207" t="s">
        <v>140</v>
      </c>
      <c r="L136" s="36"/>
      <c r="M136" s="212" t="s">
        <v>1</v>
      </c>
      <c r="N136" s="213" t="s">
        <v>46</v>
      </c>
      <c r="O136" s="68"/>
      <c r="P136" s="187">
        <f t="shared" ref="P136:P143" si="11">O136*H136</f>
        <v>0</v>
      </c>
      <c r="Q136" s="187">
        <v>0</v>
      </c>
      <c r="R136" s="187">
        <f t="shared" ref="R136:R143" si="12">Q136*H136</f>
        <v>0</v>
      </c>
      <c r="S136" s="187">
        <v>0</v>
      </c>
      <c r="T136" s="188">
        <f t="shared" ref="T136:T143" si="13"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9" t="s">
        <v>141</v>
      </c>
      <c r="AT136" s="189" t="s">
        <v>151</v>
      </c>
      <c r="AU136" s="189" t="s">
        <v>21</v>
      </c>
      <c r="AY136" s="14" t="s">
        <v>142</v>
      </c>
      <c r="BE136" s="190">
        <f t="shared" ref="BE136:BE143" si="14">IF(N136="základní",J136,0)</f>
        <v>0</v>
      </c>
      <c r="BF136" s="190">
        <f t="shared" ref="BF136:BF143" si="15">IF(N136="snížená",J136,0)</f>
        <v>0</v>
      </c>
      <c r="BG136" s="190">
        <f t="shared" ref="BG136:BG143" si="16">IF(N136="zákl. přenesená",J136,0)</f>
        <v>0</v>
      </c>
      <c r="BH136" s="190">
        <f t="shared" ref="BH136:BH143" si="17">IF(N136="sníž. přenesená",J136,0)</f>
        <v>0</v>
      </c>
      <c r="BI136" s="190">
        <f t="shared" ref="BI136:BI143" si="18">IF(N136="nulová",J136,0)</f>
        <v>0</v>
      </c>
      <c r="BJ136" s="14" t="s">
        <v>21</v>
      </c>
      <c r="BK136" s="190">
        <f t="shared" ref="BK136:BK143" si="19">ROUND(I136*H136,2)</f>
        <v>0</v>
      </c>
      <c r="BL136" s="14" t="s">
        <v>141</v>
      </c>
      <c r="BM136" s="189" t="s">
        <v>306</v>
      </c>
    </row>
    <row r="137" spans="1:65" s="2" customFormat="1" ht="44.25" customHeight="1">
      <c r="A137" s="31"/>
      <c r="B137" s="32"/>
      <c r="C137" s="205" t="s">
        <v>212</v>
      </c>
      <c r="D137" s="205" t="s">
        <v>151</v>
      </c>
      <c r="E137" s="206" t="s">
        <v>307</v>
      </c>
      <c r="F137" s="207" t="s">
        <v>308</v>
      </c>
      <c r="G137" s="208" t="s">
        <v>158</v>
      </c>
      <c r="H137" s="209">
        <v>80</v>
      </c>
      <c r="I137" s="210"/>
      <c r="J137" s="211">
        <f t="shared" si="10"/>
        <v>0</v>
      </c>
      <c r="K137" s="207" t="s">
        <v>140</v>
      </c>
      <c r="L137" s="36"/>
      <c r="M137" s="212" t="s">
        <v>1</v>
      </c>
      <c r="N137" s="213" t="s">
        <v>46</v>
      </c>
      <c r="O137" s="68"/>
      <c r="P137" s="187">
        <f t="shared" si="11"/>
        <v>0</v>
      </c>
      <c r="Q137" s="187">
        <v>0</v>
      </c>
      <c r="R137" s="187">
        <f t="shared" si="12"/>
        <v>0</v>
      </c>
      <c r="S137" s="187">
        <v>0</v>
      </c>
      <c r="T137" s="188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9" t="s">
        <v>141</v>
      </c>
      <c r="AT137" s="189" t="s">
        <v>151</v>
      </c>
      <c r="AU137" s="189" t="s">
        <v>21</v>
      </c>
      <c r="AY137" s="14" t="s">
        <v>142</v>
      </c>
      <c r="BE137" s="190">
        <f t="shared" si="14"/>
        <v>0</v>
      </c>
      <c r="BF137" s="190">
        <f t="shared" si="15"/>
        <v>0</v>
      </c>
      <c r="BG137" s="190">
        <f t="shared" si="16"/>
        <v>0</v>
      </c>
      <c r="BH137" s="190">
        <f t="shared" si="17"/>
        <v>0</v>
      </c>
      <c r="BI137" s="190">
        <f t="shared" si="18"/>
        <v>0</v>
      </c>
      <c r="BJ137" s="14" t="s">
        <v>21</v>
      </c>
      <c r="BK137" s="190">
        <f t="shared" si="19"/>
        <v>0</v>
      </c>
      <c r="BL137" s="14" t="s">
        <v>141</v>
      </c>
      <c r="BM137" s="189" t="s">
        <v>309</v>
      </c>
    </row>
    <row r="138" spans="1:65" s="2" customFormat="1" ht="55.5" customHeight="1">
      <c r="A138" s="31"/>
      <c r="B138" s="32"/>
      <c r="C138" s="205" t="s">
        <v>214</v>
      </c>
      <c r="D138" s="205" t="s">
        <v>151</v>
      </c>
      <c r="E138" s="206" t="s">
        <v>310</v>
      </c>
      <c r="F138" s="207" t="s">
        <v>311</v>
      </c>
      <c r="G138" s="208" t="s">
        <v>158</v>
      </c>
      <c r="H138" s="209">
        <v>24</v>
      </c>
      <c r="I138" s="210"/>
      <c r="J138" s="211">
        <f t="shared" si="10"/>
        <v>0</v>
      </c>
      <c r="K138" s="207" t="s">
        <v>140</v>
      </c>
      <c r="L138" s="36"/>
      <c r="M138" s="212" t="s">
        <v>1</v>
      </c>
      <c r="N138" s="213" t="s">
        <v>46</v>
      </c>
      <c r="O138" s="68"/>
      <c r="P138" s="187">
        <f t="shared" si="11"/>
        <v>0</v>
      </c>
      <c r="Q138" s="187">
        <v>0</v>
      </c>
      <c r="R138" s="187">
        <f t="shared" si="12"/>
        <v>0</v>
      </c>
      <c r="S138" s="187">
        <v>0</v>
      </c>
      <c r="T138" s="188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9" t="s">
        <v>141</v>
      </c>
      <c r="AT138" s="189" t="s">
        <v>151</v>
      </c>
      <c r="AU138" s="189" t="s">
        <v>21</v>
      </c>
      <c r="AY138" s="14" t="s">
        <v>142</v>
      </c>
      <c r="BE138" s="190">
        <f t="shared" si="14"/>
        <v>0</v>
      </c>
      <c r="BF138" s="190">
        <f t="shared" si="15"/>
        <v>0</v>
      </c>
      <c r="BG138" s="190">
        <f t="shared" si="16"/>
        <v>0</v>
      </c>
      <c r="BH138" s="190">
        <f t="shared" si="17"/>
        <v>0</v>
      </c>
      <c r="BI138" s="190">
        <f t="shared" si="18"/>
        <v>0</v>
      </c>
      <c r="BJ138" s="14" t="s">
        <v>21</v>
      </c>
      <c r="BK138" s="190">
        <f t="shared" si="19"/>
        <v>0</v>
      </c>
      <c r="BL138" s="14" t="s">
        <v>141</v>
      </c>
      <c r="BM138" s="189" t="s">
        <v>312</v>
      </c>
    </row>
    <row r="139" spans="1:65" s="2" customFormat="1" ht="21.75" customHeight="1">
      <c r="A139" s="31"/>
      <c r="B139" s="32"/>
      <c r="C139" s="205" t="s">
        <v>313</v>
      </c>
      <c r="D139" s="205" t="s">
        <v>151</v>
      </c>
      <c r="E139" s="206" t="s">
        <v>314</v>
      </c>
      <c r="F139" s="207" t="s">
        <v>315</v>
      </c>
      <c r="G139" s="208" t="s">
        <v>158</v>
      </c>
      <c r="H139" s="209">
        <v>80</v>
      </c>
      <c r="I139" s="210"/>
      <c r="J139" s="211">
        <f t="shared" si="10"/>
        <v>0</v>
      </c>
      <c r="K139" s="207" t="s">
        <v>140</v>
      </c>
      <c r="L139" s="36"/>
      <c r="M139" s="212" t="s">
        <v>1</v>
      </c>
      <c r="N139" s="213" t="s">
        <v>46</v>
      </c>
      <c r="O139" s="68"/>
      <c r="P139" s="187">
        <f t="shared" si="11"/>
        <v>0</v>
      </c>
      <c r="Q139" s="187">
        <v>0</v>
      </c>
      <c r="R139" s="187">
        <f t="shared" si="12"/>
        <v>0</v>
      </c>
      <c r="S139" s="187">
        <v>0</v>
      </c>
      <c r="T139" s="188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9" t="s">
        <v>141</v>
      </c>
      <c r="AT139" s="189" t="s">
        <v>151</v>
      </c>
      <c r="AU139" s="189" t="s">
        <v>21</v>
      </c>
      <c r="AY139" s="14" t="s">
        <v>142</v>
      </c>
      <c r="BE139" s="190">
        <f t="shared" si="14"/>
        <v>0</v>
      </c>
      <c r="BF139" s="190">
        <f t="shared" si="15"/>
        <v>0</v>
      </c>
      <c r="BG139" s="190">
        <f t="shared" si="16"/>
        <v>0</v>
      </c>
      <c r="BH139" s="190">
        <f t="shared" si="17"/>
        <v>0</v>
      </c>
      <c r="BI139" s="190">
        <f t="shared" si="18"/>
        <v>0</v>
      </c>
      <c r="BJ139" s="14" t="s">
        <v>21</v>
      </c>
      <c r="BK139" s="190">
        <f t="shared" si="19"/>
        <v>0</v>
      </c>
      <c r="BL139" s="14" t="s">
        <v>141</v>
      </c>
      <c r="BM139" s="189" t="s">
        <v>316</v>
      </c>
    </row>
    <row r="140" spans="1:65" s="2" customFormat="1" ht="21.75" customHeight="1">
      <c r="A140" s="31"/>
      <c r="B140" s="32"/>
      <c r="C140" s="205" t="s">
        <v>239</v>
      </c>
      <c r="D140" s="205" t="s">
        <v>151</v>
      </c>
      <c r="E140" s="206" t="s">
        <v>317</v>
      </c>
      <c r="F140" s="207" t="s">
        <v>318</v>
      </c>
      <c r="G140" s="208" t="s">
        <v>158</v>
      </c>
      <c r="H140" s="209">
        <v>24</v>
      </c>
      <c r="I140" s="210"/>
      <c r="J140" s="211">
        <f t="shared" si="10"/>
        <v>0</v>
      </c>
      <c r="K140" s="207" t="s">
        <v>140</v>
      </c>
      <c r="L140" s="36"/>
      <c r="M140" s="212" t="s">
        <v>1</v>
      </c>
      <c r="N140" s="213" t="s">
        <v>46</v>
      </c>
      <c r="O140" s="68"/>
      <c r="P140" s="187">
        <f t="shared" si="11"/>
        <v>0</v>
      </c>
      <c r="Q140" s="187">
        <v>0</v>
      </c>
      <c r="R140" s="187">
        <f t="shared" si="12"/>
        <v>0</v>
      </c>
      <c r="S140" s="187">
        <v>0</v>
      </c>
      <c r="T140" s="188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9" t="s">
        <v>141</v>
      </c>
      <c r="AT140" s="189" t="s">
        <v>151</v>
      </c>
      <c r="AU140" s="189" t="s">
        <v>21</v>
      </c>
      <c r="AY140" s="14" t="s">
        <v>142</v>
      </c>
      <c r="BE140" s="190">
        <f t="shared" si="14"/>
        <v>0</v>
      </c>
      <c r="BF140" s="190">
        <f t="shared" si="15"/>
        <v>0</v>
      </c>
      <c r="BG140" s="190">
        <f t="shared" si="16"/>
        <v>0</v>
      </c>
      <c r="BH140" s="190">
        <f t="shared" si="17"/>
        <v>0</v>
      </c>
      <c r="BI140" s="190">
        <f t="shared" si="18"/>
        <v>0</v>
      </c>
      <c r="BJ140" s="14" t="s">
        <v>21</v>
      </c>
      <c r="BK140" s="190">
        <f t="shared" si="19"/>
        <v>0</v>
      </c>
      <c r="BL140" s="14" t="s">
        <v>141</v>
      </c>
      <c r="BM140" s="189" t="s">
        <v>319</v>
      </c>
    </row>
    <row r="141" spans="1:65" s="2" customFormat="1" ht="21.75" customHeight="1">
      <c r="A141" s="31"/>
      <c r="B141" s="32"/>
      <c r="C141" s="205" t="s">
        <v>320</v>
      </c>
      <c r="D141" s="205" t="s">
        <v>151</v>
      </c>
      <c r="E141" s="206" t="s">
        <v>321</v>
      </c>
      <c r="F141" s="207" t="s">
        <v>322</v>
      </c>
      <c r="G141" s="208" t="s">
        <v>158</v>
      </c>
      <c r="H141" s="209">
        <v>40</v>
      </c>
      <c r="I141" s="210"/>
      <c r="J141" s="211">
        <f t="shared" si="10"/>
        <v>0</v>
      </c>
      <c r="K141" s="207" t="s">
        <v>140</v>
      </c>
      <c r="L141" s="36"/>
      <c r="M141" s="212" t="s">
        <v>1</v>
      </c>
      <c r="N141" s="213" t="s">
        <v>46</v>
      </c>
      <c r="O141" s="68"/>
      <c r="P141" s="187">
        <f t="shared" si="11"/>
        <v>0</v>
      </c>
      <c r="Q141" s="187">
        <v>0</v>
      </c>
      <c r="R141" s="187">
        <f t="shared" si="12"/>
        <v>0</v>
      </c>
      <c r="S141" s="187">
        <v>0</v>
      </c>
      <c r="T141" s="188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9" t="s">
        <v>141</v>
      </c>
      <c r="AT141" s="189" t="s">
        <v>151</v>
      </c>
      <c r="AU141" s="189" t="s">
        <v>21</v>
      </c>
      <c r="AY141" s="14" t="s">
        <v>142</v>
      </c>
      <c r="BE141" s="190">
        <f t="shared" si="14"/>
        <v>0</v>
      </c>
      <c r="BF141" s="190">
        <f t="shared" si="15"/>
        <v>0</v>
      </c>
      <c r="BG141" s="190">
        <f t="shared" si="16"/>
        <v>0</v>
      </c>
      <c r="BH141" s="190">
        <f t="shared" si="17"/>
        <v>0</v>
      </c>
      <c r="BI141" s="190">
        <f t="shared" si="18"/>
        <v>0</v>
      </c>
      <c r="BJ141" s="14" t="s">
        <v>21</v>
      </c>
      <c r="BK141" s="190">
        <f t="shared" si="19"/>
        <v>0</v>
      </c>
      <c r="BL141" s="14" t="s">
        <v>141</v>
      </c>
      <c r="BM141" s="189" t="s">
        <v>323</v>
      </c>
    </row>
    <row r="142" spans="1:65" s="2" customFormat="1" ht="33" customHeight="1">
      <c r="A142" s="31"/>
      <c r="B142" s="32"/>
      <c r="C142" s="205" t="s">
        <v>7</v>
      </c>
      <c r="D142" s="205" t="s">
        <v>151</v>
      </c>
      <c r="E142" s="206" t="s">
        <v>324</v>
      </c>
      <c r="F142" s="207" t="s">
        <v>325</v>
      </c>
      <c r="G142" s="208" t="s">
        <v>158</v>
      </c>
      <c r="H142" s="209">
        <v>7</v>
      </c>
      <c r="I142" s="210"/>
      <c r="J142" s="211">
        <f t="shared" si="10"/>
        <v>0</v>
      </c>
      <c r="K142" s="207" t="s">
        <v>140</v>
      </c>
      <c r="L142" s="36"/>
      <c r="M142" s="212" t="s">
        <v>1</v>
      </c>
      <c r="N142" s="213" t="s">
        <v>46</v>
      </c>
      <c r="O142" s="68"/>
      <c r="P142" s="187">
        <f t="shared" si="11"/>
        <v>0</v>
      </c>
      <c r="Q142" s="187">
        <v>0</v>
      </c>
      <c r="R142" s="187">
        <f t="shared" si="12"/>
        <v>0</v>
      </c>
      <c r="S142" s="187">
        <v>0</v>
      </c>
      <c r="T142" s="188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9" t="s">
        <v>141</v>
      </c>
      <c r="AT142" s="189" t="s">
        <v>151</v>
      </c>
      <c r="AU142" s="189" t="s">
        <v>21</v>
      </c>
      <c r="AY142" s="14" t="s">
        <v>142</v>
      </c>
      <c r="BE142" s="190">
        <f t="shared" si="14"/>
        <v>0</v>
      </c>
      <c r="BF142" s="190">
        <f t="shared" si="15"/>
        <v>0</v>
      </c>
      <c r="BG142" s="190">
        <f t="shared" si="16"/>
        <v>0</v>
      </c>
      <c r="BH142" s="190">
        <f t="shared" si="17"/>
        <v>0</v>
      </c>
      <c r="BI142" s="190">
        <f t="shared" si="18"/>
        <v>0</v>
      </c>
      <c r="BJ142" s="14" t="s">
        <v>21</v>
      </c>
      <c r="BK142" s="190">
        <f t="shared" si="19"/>
        <v>0</v>
      </c>
      <c r="BL142" s="14" t="s">
        <v>141</v>
      </c>
      <c r="BM142" s="189" t="s">
        <v>326</v>
      </c>
    </row>
    <row r="143" spans="1:65" s="2" customFormat="1" ht="21.75" customHeight="1">
      <c r="A143" s="31"/>
      <c r="B143" s="32"/>
      <c r="C143" s="205" t="s">
        <v>135</v>
      </c>
      <c r="D143" s="205" t="s">
        <v>151</v>
      </c>
      <c r="E143" s="206" t="s">
        <v>327</v>
      </c>
      <c r="F143" s="207" t="s">
        <v>328</v>
      </c>
      <c r="G143" s="208" t="s">
        <v>158</v>
      </c>
      <c r="H143" s="209">
        <v>1</v>
      </c>
      <c r="I143" s="210"/>
      <c r="J143" s="211">
        <f t="shared" si="10"/>
        <v>0</v>
      </c>
      <c r="K143" s="207" t="s">
        <v>140</v>
      </c>
      <c r="L143" s="36"/>
      <c r="M143" s="218" t="s">
        <v>1</v>
      </c>
      <c r="N143" s="219" t="s">
        <v>46</v>
      </c>
      <c r="O143" s="220"/>
      <c r="P143" s="221">
        <f t="shared" si="11"/>
        <v>0</v>
      </c>
      <c r="Q143" s="221">
        <v>0</v>
      </c>
      <c r="R143" s="221">
        <f t="shared" si="12"/>
        <v>0</v>
      </c>
      <c r="S143" s="221">
        <v>0</v>
      </c>
      <c r="T143" s="222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9" t="s">
        <v>141</v>
      </c>
      <c r="AT143" s="189" t="s">
        <v>151</v>
      </c>
      <c r="AU143" s="189" t="s">
        <v>21</v>
      </c>
      <c r="AY143" s="14" t="s">
        <v>142</v>
      </c>
      <c r="BE143" s="190">
        <f t="shared" si="14"/>
        <v>0</v>
      </c>
      <c r="BF143" s="190">
        <f t="shared" si="15"/>
        <v>0</v>
      </c>
      <c r="BG143" s="190">
        <f t="shared" si="16"/>
        <v>0</v>
      </c>
      <c r="BH143" s="190">
        <f t="shared" si="17"/>
        <v>0</v>
      </c>
      <c r="BI143" s="190">
        <f t="shared" si="18"/>
        <v>0</v>
      </c>
      <c r="BJ143" s="14" t="s">
        <v>21</v>
      </c>
      <c r="BK143" s="190">
        <f t="shared" si="19"/>
        <v>0</v>
      </c>
      <c r="BL143" s="14" t="s">
        <v>141</v>
      </c>
      <c r="BM143" s="189" t="s">
        <v>329</v>
      </c>
    </row>
    <row r="144" spans="1:65" s="2" customFormat="1" ht="6.95" customHeight="1">
      <c r="A144" s="31"/>
      <c r="B144" s="51"/>
      <c r="C144" s="52"/>
      <c r="D144" s="52"/>
      <c r="E144" s="52"/>
      <c r="F144" s="52"/>
      <c r="G144" s="52"/>
      <c r="H144" s="52"/>
      <c r="I144" s="149"/>
      <c r="J144" s="52"/>
      <c r="K144" s="52"/>
      <c r="L144" s="36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sheetProtection algorithmName="SHA-512" hashValue="yxwFpNhT2mnuKqM9ENsyFi5STM1lHJt9/2RRWDxQErw4RKrZVTgJ3Pqh7h5jbML4oHIQpg+eQDwwunZBQ8OqVA==" saltValue="viZrxxoWVWAiBhlLmZiOByiIGNYYTxxLPg+KsIsUKE5NuLpsriratTdLmHEOdu8kpRXRS5p61d9KGZ2lkGI+aA==" spinCount="100000" sheet="1" objects="1" scenarios="1" formatColumns="0" formatRows="0" autoFilter="0"/>
  <autoFilter ref="C116:K14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4" t="s">
        <v>103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90</v>
      </c>
    </row>
    <row r="4" spans="1:46" s="1" customFormat="1" ht="24.95" customHeight="1">
      <c r="B4" s="17"/>
      <c r="D4" s="109" t="s">
        <v>111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8" t="str">
        <f>'Rekapitulace stavby'!K6</f>
        <v>Oprava zabezpečovacího zařízení v žst. Nymburk</v>
      </c>
      <c r="F7" s="279"/>
      <c r="G7" s="279"/>
      <c r="H7" s="279"/>
      <c r="I7" s="105"/>
      <c r="L7" s="17"/>
    </row>
    <row r="8" spans="1:46" s="2" customFormat="1" ht="12" customHeight="1">
      <c r="A8" s="31"/>
      <c r="B8" s="36"/>
      <c r="C8" s="31"/>
      <c r="D8" s="111" t="s">
        <v>112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0" t="s">
        <v>330</v>
      </c>
      <c r="F9" s="281"/>
      <c r="G9" s="281"/>
      <c r="H9" s="281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23</v>
      </c>
      <c r="G12" s="31"/>
      <c r="H12" s="31"/>
      <c r="I12" s="114" t="s">
        <v>24</v>
      </c>
      <c r="J12" s="115" t="str">
        <f>'Rekapitulace stavby'!AN8</f>
        <v>26. 5. 2020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28</v>
      </c>
      <c r="E14" s="31"/>
      <c r="F14" s="31"/>
      <c r="G14" s="31"/>
      <c r="H14" s="31"/>
      <c r="I14" s="114" t="s">
        <v>29</v>
      </c>
      <c r="J14" s="113" t="s">
        <v>30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114</v>
      </c>
      <c r="F15" s="31"/>
      <c r="G15" s="31"/>
      <c r="H15" s="31"/>
      <c r="I15" s="114" t="s">
        <v>32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33</v>
      </c>
      <c r="E17" s="31"/>
      <c r="F17" s="31"/>
      <c r="G17" s="31"/>
      <c r="H17" s="31"/>
      <c r="I17" s="114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2" t="str">
        <f>'Rekapitulace stavby'!E14</f>
        <v>Vyplň údaj</v>
      </c>
      <c r="F18" s="283"/>
      <c r="G18" s="283"/>
      <c r="H18" s="283"/>
      <c r="I18" s="114" t="s">
        <v>32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35</v>
      </c>
      <c r="E20" s="31"/>
      <c r="F20" s="31"/>
      <c r="G20" s="31"/>
      <c r="H20" s="31"/>
      <c r="I20" s="114" t="s">
        <v>29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36</v>
      </c>
      <c r="F21" s="31"/>
      <c r="G21" s="31"/>
      <c r="H21" s="31"/>
      <c r="I21" s="114" t="s">
        <v>32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38</v>
      </c>
      <c r="E23" s="31"/>
      <c r="F23" s="31"/>
      <c r="G23" s="31"/>
      <c r="H23" s="31"/>
      <c r="I23" s="114" t="s">
        <v>29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331</v>
      </c>
      <c r="F24" s="31"/>
      <c r="G24" s="31"/>
      <c r="H24" s="31"/>
      <c r="I24" s="114" t="s">
        <v>32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40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4" t="s">
        <v>1</v>
      </c>
      <c r="F27" s="284"/>
      <c r="G27" s="284"/>
      <c r="H27" s="284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41</v>
      </c>
      <c r="E30" s="31"/>
      <c r="F30" s="31"/>
      <c r="G30" s="31"/>
      <c r="H30" s="31"/>
      <c r="I30" s="112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43</v>
      </c>
      <c r="G32" s="31"/>
      <c r="H32" s="31"/>
      <c r="I32" s="125" t="s">
        <v>42</v>
      </c>
      <c r="J32" s="124" t="s">
        <v>44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45</v>
      </c>
      <c r="E33" s="111" t="s">
        <v>46</v>
      </c>
      <c r="F33" s="127">
        <f>ROUND((SUM(BE117:BE132)),  2)</f>
        <v>0</v>
      </c>
      <c r="G33" s="31"/>
      <c r="H33" s="31"/>
      <c r="I33" s="128">
        <v>0.21</v>
      </c>
      <c r="J33" s="127">
        <f>ROUND(((SUM(BE117:BE132))*I33),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47</v>
      </c>
      <c r="F34" s="127">
        <f>ROUND((SUM(BF117:BF132)),  2)</f>
        <v>0</v>
      </c>
      <c r="G34" s="31"/>
      <c r="H34" s="31"/>
      <c r="I34" s="128">
        <v>0.15</v>
      </c>
      <c r="J34" s="127">
        <f>ROUND(((SUM(BF117:BF132))*I34),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48</v>
      </c>
      <c r="F35" s="127">
        <f>ROUND((SUM(BG117:BG132)),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49</v>
      </c>
      <c r="F36" s="127">
        <f>ROUND((SUM(BH117:BH132)),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50</v>
      </c>
      <c r="F37" s="127">
        <f>ROUND((SUM(BI117:BI132)),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54</v>
      </c>
      <c r="E50" s="138"/>
      <c r="F50" s="138"/>
      <c r="G50" s="137" t="s">
        <v>55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56</v>
      </c>
      <c r="E61" s="141"/>
      <c r="F61" s="142" t="s">
        <v>57</v>
      </c>
      <c r="G61" s="140" t="s">
        <v>56</v>
      </c>
      <c r="H61" s="141"/>
      <c r="I61" s="143"/>
      <c r="J61" s="144" t="s">
        <v>57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58</v>
      </c>
      <c r="E65" s="145"/>
      <c r="F65" s="145"/>
      <c r="G65" s="137" t="s">
        <v>59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56</v>
      </c>
      <c r="E76" s="141"/>
      <c r="F76" s="142" t="s">
        <v>57</v>
      </c>
      <c r="G76" s="140" t="s">
        <v>56</v>
      </c>
      <c r="H76" s="141"/>
      <c r="I76" s="143"/>
      <c r="J76" s="144" t="s">
        <v>57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5" t="str">
        <f>E7</f>
        <v>Oprava zabezpečovacího zařízení v žst. Nymburk</v>
      </c>
      <c r="F85" s="286"/>
      <c r="G85" s="286"/>
      <c r="H85" s="28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62e - Dobrovice</v>
      </c>
      <c r="F87" s="287"/>
      <c r="G87" s="287"/>
      <c r="H87" s="287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SSZT Praha východ</v>
      </c>
      <c r="G89" s="33"/>
      <c r="H89" s="33"/>
      <c r="I89" s="114" t="s">
        <v>24</v>
      </c>
      <c r="J89" s="63" t="str">
        <f>IF(J12="","",J12)</f>
        <v>26. 5. 2020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28</v>
      </c>
      <c r="D91" s="33"/>
      <c r="E91" s="33"/>
      <c r="F91" s="24" t="str">
        <f>E15</f>
        <v xml:space="preserve">  Správa železnic, státní organizace</v>
      </c>
      <c r="G91" s="33"/>
      <c r="H91" s="33"/>
      <c r="I91" s="114" t="s">
        <v>35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3"/>
      <c r="E92" s="33"/>
      <c r="F92" s="24" t="str">
        <f>IF(E18="","",E18)</f>
        <v>Vyplň údaj</v>
      </c>
      <c r="G92" s="33"/>
      <c r="H92" s="33"/>
      <c r="I92" s="114" t="s">
        <v>38</v>
      </c>
      <c r="J92" s="29" t="str">
        <f>E24</f>
        <v>Ondřej Šustr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117</v>
      </c>
      <c r="D94" s="154"/>
      <c r="E94" s="154"/>
      <c r="F94" s="154"/>
      <c r="G94" s="154"/>
      <c r="H94" s="154"/>
      <c r="I94" s="155"/>
      <c r="J94" s="156" t="s">
        <v>118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119</v>
      </c>
      <c r="D96" s="33"/>
      <c r="E96" s="33"/>
      <c r="F96" s="33"/>
      <c r="G96" s="33"/>
      <c r="H96" s="33"/>
      <c r="I96" s="112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120</v>
      </c>
    </row>
    <row r="97" spans="1:31" s="9" customFormat="1" ht="24.95" customHeight="1">
      <c r="B97" s="158"/>
      <c r="C97" s="159"/>
      <c r="D97" s="160" t="s">
        <v>121</v>
      </c>
      <c r="E97" s="161"/>
      <c r="F97" s="161"/>
      <c r="G97" s="161"/>
      <c r="H97" s="161"/>
      <c r="I97" s="162"/>
      <c r="J97" s="163">
        <f>J132</f>
        <v>0</v>
      </c>
      <c r="K97" s="159"/>
      <c r="L97" s="164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49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2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122</v>
      </c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85" t="str">
        <f>E7</f>
        <v>Oprava zabezpečovacího zařízení v žst. Nymburk</v>
      </c>
      <c r="F107" s="286"/>
      <c r="G107" s="286"/>
      <c r="H107" s="286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112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7" t="str">
        <f>E9</f>
        <v>62e - Dobrovice</v>
      </c>
      <c r="F109" s="287"/>
      <c r="G109" s="287"/>
      <c r="H109" s="287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3"/>
      <c r="E111" s="33"/>
      <c r="F111" s="24" t="str">
        <f>F12</f>
        <v xml:space="preserve"> SSZT Praha východ</v>
      </c>
      <c r="G111" s="33"/>
      <c r="H111" s="33"/>
      <c r="I111" s="114" t="s">
        <v>24</v>
      </c>
      <c r="J111" s="63" t="str">
        <f>IF(J12="","",J12)</f>
        <v>26. 5. 2020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28</v>
      </c>
      <c r="D113" s="33"/>
      <c r="E113" s="33"/>
      <c r="F113" s="24" t="str">
        <f>E15</f>
        <v xml:space="preserve">  Správa železnic, státní organizace</v>
      </c>
      <c r="G113" s="33"/>
      <c r="H113" s="33"/>
      <c r="I113" s="114" t="s">
        <v>35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33</v>
      </c>
      <c r="D114" s="33"/>
      <c r="E114" s="33"/>
      <c r="F114" s="24" t="str">
        <f>IF(E18="","",E18)</f>
        <v>Vyplň údaj</v>
      </c>
      <c r="G114" s="33"/>
      <c r="H114" s="33"/>
      <c r="I114" s="114" t="s">
        <v>38</v>
      </c>
      <c r="J114" s="29" t="str">
        <f>E24</f>
        <v>Ondřej Šustr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65"/>
      <c r="B116" s="166"/>
      <c r="C116" s="167" t="s">
        <v>123</v>
      </c>
      <c r="D116" s="168" t="s">
        <v>66</v>
      </c>
      <c r="E116" s="168" t="s">
        <v>62</v>
      </c>
      <c r="F116" s="168" t="s">
        <v>63</v>
      </c>
      <c r="G116" s="168" t="s">
        <v>124</v>
      </c>
      <c r="H116" s="168" t="s">
        <v>125</v>
      </c>
      <c r="I116" s="169" t="s">
        <v>126</v>
      </c>
      <c r="J116" s="168" t="s">
        <v>118</v>
      </c>
      <c r="K116" s="170" t="s">
        <v>127</v>
      </c>
      <c r="L116" s="171"/>
      <c r="M116" s="72" t="s">
        <v>1</v>
      </c>
      <c r="N116" s="73" t="s">
        <v>45</v>
      </c>
      <c r="O116" s="73" t="s">
        <v>128</v>
      </c>
      <c r="P116" s="73" t="s">
        <v>129</v>
      </c>
      <c r="Q116" s="73" t="s">
        <v>130</v>
      </c>
      <c r="R116" s="73" t="s">
        <v>131</v>
      </c>
      <c r="S116" s="73" t="s">
        <v>132</v>
      </c>
      <c r="T116" s="74" t="s">
        <v>133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9" customHeight="1">
      <c r="A117" s="31"/>
      <c r="B117" s="32"/>
      <c r="C117" s="79" t="s">
        <v>134</v>
      </c>
      <c r="D117" s="33"/>
      <c r="E117" s="33"/>
      <c r="F117" s="33"/>
      <c r="G117" s="33"/>
      <c r="H117" s="33"/>
      <c r="I117" s="112"/>
      <c r="J117" s="172">
        <f>BK117</f>
        <v>0</v>
      </c>
      <c r="K117" s="33"/>
      <c r="L117" s="36"/>
      <c r="M117" s="75"/>
      <c r="N117" s="173"/>
      <c r="O117" s="76"/>
      <c r="P117" s="174">
        <f>SUM(P118:P132)</f>
        <v>0</v>
      </c>
      <c r="Q117" s="76"/>
      <c r="R117" s="174">
        <f>SUM(R118:R132)</f>
        <v>0</v>
      </c>
      <c r="S117" s="76"/>
      <c r="T117" s="175">
        <f>SUM(T118:T132)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80</v>
      </c>
      <c r="AU117" s="14" t="s">
        <v>120</v>
      </c>
      <c r="BK117" s="176">
        <f>SUM(BK118:BK132)</f>
        <v>0</v>
      </c>
    </row>
    <row r="118" spans="1:65" s="2" customFormat="1" ht="16.5" customHeight="1">
      <c r="A118" s="31"/>
      <c r="B118" s="32"/>
      <c r="C118" s="205" t="s">
        <v>210</v>
      </c>
      <c r="D118" s="205" t="s">
        <v>151</v>
      </c>
      <c r="E118" s="206" t="s">
        <v>161</v>
      </c>
      <c r="F118" s="207" t="s">
        <v>162</v>
      </c>
      <c r="G118" s="208" t="s">
        <v>1</v>
      </c>
      <c r="H118" s="209">
        <v>16</v>
      </c>
      <c r="I118" s="210"/>
      <c r="J118" s="211">
        <f t="shared" ref="J118:J131" si="0">ROUND(I118*H118,2)</f>
        <v>0</v>
      </c>
      <c r="K118" s="207" t="s">
        <v>1</v>
      </c>
      <c r="L118" s="36"/>
      <c r="M118" s="212" t="s">
        <v>1</v>
      </c>
      <c r="N118" s="213" t="s">
        <v>46</v>
      </c>
      <c r="O118" s="68"/>
      <c r="P118" s="187">
        <f t="shared" ref="P118:P131" si="1">O118*H118</f>
        <v>0</v>
      </c>
      <c r="Q118" s="187">
        <v>0</v>
      </c>
      <c r="R118" s="187">
        <f t="shared" ref="R118:R131" si="2">Q118*H118</f>
        <v>0</v>
      </c>
      <c r="S118" s="187">
        <v>0</v>
      </c>
      <c r="T118" s="188">
        <f t="shared" ref="T118:T131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9" t="s">
        <v>150</v>
      </c>
      <c r="AT118" s="189" t="s">
        <v>151</v>
      </c>
      <c r="AU118" s="189" t="s">
        <v>81</v>
      </c>
      <c r="AY118" s="14" t="s">
        <v>142</v>
      </c>
      <c r="BE118" s="190">
        <f t="shared" ref="BE118:BE131" si="4">IF(N118="základní",J118,0)</f>
        <v>0</v>
      </c>
      <c r="BF118" s="190">
        <f t="shared" ref="BF118:BF131" si="5">IF(N118="snížená",J118,0)</f>
        <v>0</v>
      </c>
      <c r="BG118" s="190">
        <f t="shared" ref="BG118:BG131" si="6">IF(N118="zákl. přenesená",J118,0)</f>
        <v>0</v>
      </c>
      <c r="BH118" s="190">
        <f t="shared" ref="BH118:BH131" si="7">IF(N118="sníž. přenesená",J118,0)</f>
        <v>0</v>
      </c>
      <c r="BI118" s="190">
        <f t="shared" ref="BI118:BI131" si="8">IF(N118="nulová",J118,0)</f>
        <v>0</v>
      </c>
      <c r="BJ118" s="14" t="s">
        <v>21</v>
      </c>
      <c r="BK118" s="190">
        <f t="shared" ref="BK118:BK131" si="9">ROUND(I118*H118,2)</f>
        <v>0</v>
      </c>
      <c r="BL118" s="14" t="s">
        <v>150</v>
      </c>
      <c r="BM118" s="189" t="s">
        <v>254</v>
      </c>
    </row>
    <row r="119" spans="1:65" s="2" customFormat="1" ht="21.75" customHeight="1">
      <c r="A119" s="31"/>
      <c r="B119" s="32"/>
      <c r="C119" s="205" t="s">
        <v>221</v>
      </c>
      <c r="D119" s="205" t="s">
        <v>151</v>
      </c>
      <c r="E119" s="206" t="s">
        <v>222</v>
      </c>
      <c r="F119" s="207" t="s">
        <v>223</v>
      </c>
      <c r="G119" s="208" t="s">
        <v>1</v>
      </c>
      <c r="H119" s="209">
        <v>4</v>
      </c>
      <c r="I119" s="210"/>
      <c r="J119" s="211">
        <f t="shared" si="0"/>
        <v>0</v>
      </c>
      <c r="K119" s="207" t="s">
        <v>1</v>
      </c>
      <c r="L119" s="36"/>
      <c r="M119" s="212" t="s">
        <v>1</v>
      </c>
      <c r="N119" s="213" t="s">
        <v>46</v>
      </c>
      <c r="O119" s="68"/>
      <c r="P119" s="187">
        <f t="shared" si="1"/>
        <v>0</v>
      </c>
      <c r="Q119" s="187">
        <v>0</v>
      </c>
      <c r="R119" s="187">
        <f t="shared" si="2"/>
        <v>0</v>
      </c>
      <c r="S119" s="187">
        <v>0</v>
      </c>
      <c r="T119" s="188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9" t="s">
        <v>150</v>
      </c>
      <c r="AT119" s="189" t="s">
        <v>151</v>
      </c>
      <c r="AU119" s="189" t="s">
        <v>81</v>
      </c>
      <c r="AY119" s="14" t="s">
        <v>142</v>
      </c>
      <c r="BE119" s="190">
        <f t="shared" si="4"/>
        <v>0</v>
      </c>
      <c r="BF119" s="190">
        <f t="shared" si="5"/>
        <v>0</v>
      </c>
      <c r="BG119" s="190">
        <f t="shared" si="6"/>
        <v>0</v>
      </c>
      <c r="BH119" s="190">
        <f t="shared" si="7"/>
        <v>0</v>
      </c>
      <c r="BI119" s="190">
        <f t="shared" si="8"/>
        <v>0</v>
      </c>
      <c r="BJ119" s="14" t="s">
        <v>21</v>
      </c>
      <c r="BK119" s="190">
        <f t="shared" si="9"/>
        <v>0</v>
      </c>
      <c r="BL119" s="14" t="s">
        <v>150</v>
      </c>
      <c r="BM119" s="189" t="s">
        <v>255</v>
      </c>
    </row>
    <row r="120" spans="1:65" s="2" customFormat="1" ht="16.5" customHeight="1">
      <c r="A120" s="31"/>
      <c r="B120" s="32"/>
      <c r="C120" s="205" t="s">
        <v>225</v>
      </c>
      <c r="D120" s="205" t="s">
        <v>151</v>
      </c>
      <c r="E120" s="206" t="s">
        <v>226</v>
      </c>
      <c r="F120" s="207" t="s">
        <v>227</v>
      </c>
      <c r="G120" s="208" t="s">
        <v>1</v>
      </c>
      <c r="H120" s="209">
        <v>6</v>
      </c>
      <c r="I120" s="210"/>
      <c r="J120" s="211">
        <f t="shared" si="0"/>
        <v>0</v>
      </c>
      <c r="K120" s="207" t="s">
        <v>1</v>
      </c>
      <c r="L120" s="36"/>
      <c r="M120" s="212" t="s">
        <v>1</v>
      </c>
      <c r="N120" s="213" t="s">
        <v>46</v>
      </c>
      <c r="O120" s="68"/>
      <c r="P120" s="187">
        <f t="shared" si="1"/>
        <v>0</v>
      </c>
      <c r="Q120" s="187">
        <v>0</v>
      </c>
      <c r="R120" s="187">
        <f t="shared" si="2"/>
        <v>0</v>
      </c>
      <c r="S120" s="187">
        <v>0</v>
      </c>
      <c r="T120" s="188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9" t="s">
        <v>150</v>
      </c>
      <c r="AT120" s="189" t="s">
        <v>151</v>
      </c>
      <c r="AU120" s="189" t="s">
        <v>81</v>
      </c>
      <c r="AY120" s="14" t="s">
        <v>142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4" t="s">
        <v>21</v>
      </c>
      <c r="BK120" s="190">
        <f t="shared" si="9"/>
        <v>0</v>
      </c>
      <c r="BL120" s="14" t="s">
        <v>150</v>
      </c>
      <c r="BM120" s="189" t="s">
        <v>256</v>
      </c>
    </row>
    <row r="121" spans="1:65" s="2" customFormat="1" ht="16.5" customHeight="1">
      <c r="A121" s="31"/>
      <c r="B121" s="32"/>
      <c r="C121" s="205" t="s">
        <v>229</v>
      </c>
      <c r="D121" s="205" t="s">
        <v>151</v>
      </c>
      <c r="E121" s="206" t="s">
        <v>165</v>
      </c>
      <c r="F121" s="207" t="s">
        <v>230</v>
      </c>
      <c r="G121" s="208" t="s">
        <v>1</v>
      </c>
      <c r="H121" s="209">
        <v>2</v>
      </c>
      <c r="I121" s="210"/>
      <c r="J121" s="211">
        <f t="shared" si="0"/>
        <v>0</v>
      </c>
      <c r="K121" s="207" t="s">
        <v>1</v>
      </c>
      <c r="L121" s="36"/>
      <c r="M121" s="212" t="s">
        <v>1</v>
      </c>
      <c r="N121" s="213" t="s">
        <v>46</v>
      </c>
      <c r="O121" s="68"/>
      <c r="P121" s="187">
        <f t="shared" si="1"/>
        <v>0</v>
      </c>
      <c r="Q121" s="187">
        <v>0</v>
      </c>
      <c r="R121" s="187">
        <f t="shared" si="2"/>
        <v>0</v>
      </c>
      <c r="S121" s="187">
        <v>0</v>
      </c>
      <c r="T121" s="188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150</v>
      </c>
      <c r="AT121" s="189" t="s">
        <v>151</v>
      </c>
      <c r="AU121" s="189" t="s">
        <v>81</v>
      </c>
      <c r="AY121" s="14" t="s">
        <v>142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4" t="s">
        <v>21</v>
      </c>
      <c r="BK121" s="190">
        <f t="shared" si="9"/>
        <v>0</v>
      </c>
      <c r="BL121" s="14" t="s">
        <v>150</v>
      </c>
      <c r="BM121" s="189" t="s">
        <v>257</v>
      </c>
    </row>
    <row r="122" spans="1:65" s="2" customFormat="1" ht="16.5" customHeight="1">
      <c r="A122" s="31"/>
      <c r="B122" s="32"/>
      <c r="C122" s="205" t="s">
        <v>90</v>
      </c>
      <c r="D122" s="205" t="s">
        <v>151</v>
      </c>
      <c r="E122" s="206" t="s">
        <v>178</v>
      </c>
      <c r="F122" s="207" t="s">
        <v>258</v>
      </c>
      <c r="G122" s="208" t="s">
        <v>1</v>
      </c>
      <c r="H122" s="209">
        <v>36</v>
      </c>
      <c r="I122" s="210"/>
      <c r="J122" s="211">
        <f t="shared" si="0"/>
        <v>0</v>
      </c>
      <c r="K122" s="207" t="s">
        <v>1</v>
      </c>
      <c r="L122" s="36"/>
      <c r="M122" s="212" t="s">
        <v>1</v>
      </c>
      <c r="N122" s="213" t="s">
        <v>46</v>
      </c>
      <c r="O122" s="68"/>
      <c r="P122" s="187">
        <f t="shared" si="1"/>
        <v>0</v>
      </c>
      <c r="Q122" s="187">
        <v>0</v>
      </c>
      <c r="R122" s="187">
        <f t="shared" si="2"/>
        <v>0</v>
      </c>
      <c r="S122" s="187">
        <v>0</v>
      </c>
      <c r="T122" s="188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150</v>
      </c>
      <c r="AT122" s="189" t="s">
        <v>151</v>
      </c>
      <c r="AU122" s="189" t="s">
        <v>81</v>
      </c>
      <c r="AY122" s="14" t="s">
        <v>142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4" t="s">
        <v>21</v>
      </c>
      <c r="BK122" s="190">
        <f t="shared" si="9"/>
        <v>0</v>
      </c>
      <c r="BL122" s="14" t="s">
        <v>150</v>
      </c>
      <c r="BM122" s="189" t="s">
        <v>259</v>
      </c>
    </row>
    <row r="123" spans="1:65" s="2" customFormat="1" ht="16.5" customHeight="1">
      <c r="A123" s="31"/>
      <c r="B123" s="32"/>
      <c r="C123" s="205" t="s">
        <v>260</v>
      </c>
      <c r="D123" s="205" t="s">
        <v>151</v>
      </c>
      <c r="E123" s="206" t="s">
        <v>182</v>
      </c>
      <c r="F123" s="207" t="s">
        <v>261</v>
      </c>
      <c r="G123" s="208" t="s">
        <v>1</v>
      </c>
      <c r="H123" s="209">
        <v>36</v>
      </c>
      <c r="I123" s="210"/>
      <c r="J123" s="211">
        <f t="shared" si="0"/>
        <v>0</v>
      </c>
      <c r="K123" s="207" t="s">
        <v>1</v>
      </c>
      <c r="L123" s="36"/>
      <c r="M123" s="212" t="s">
        <v>1</v>
      </c>
      <c r="N123" s="213" t="s">
        <v>46</v>
      </c>
      <c r="O123" s="68"/>
      <c r="P123" s="187">
        <f t="shared" si="1"/>
        <v>0</v>
      </c>
      <c r="Q123" s="187">
        <v>0</v>
      </c>
      <c r="R123" s="187">
        <f t="shared" si="2"/>
        <v>0</v>
      </c>
      <c r="S123" s="187">
        <v>0</v>
      </c>
      <c r="T123" s="18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150</v>
      </c>
      <c r="AT123" s="189" t="s">
        <v>151</v>
      </c>
      <c r="AU123" s="189" t="s">
        <v>81</v>
      </c>
      <c r="AY123" s="14" t="s">
        <v>142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4" t="s">
        <v>21</v>
      </c>
      <c r="BK123" s="190">
        <f t="shared" si="9"/>
        <v>0</v>
      </c>
      <c r="BL123" s="14" t="s">
        <v>150</v>
      </c>
      <c r="BM123" s="189" t="s">
        <v>262</v>
      </c>
    </row>
    <row r="124" spans="1:65" s="2" customFormat="1" ht="21.75" customHeight="1">
      <c r="A124" s="31"/>
      <c r="B124" s="32"/>
      <c r="C124" s="205" t="s">
        <v>216</v>
      </c>
      <c r="D124" s="205" t="s">
        <v>151</v>
      </c>
      <c r="E124" s="206" t="s">
        <v>332</v>
      </c>
      <c r="F124" s="207" t="s">
        <v>333</v>
      </c>
      <c r="G124" s="208" t="s">
        <v>158</v>
      </c>
      <c r="H124" s="209">
        <v>2</v>
      </c>
      <c r="I124" s="210"/>
      <c r="J124" s="211">
        <f t="shared" si="0"/>
        <v>0</v>
      </c>
      <c r="K124" s="207" t="s">
        <v>140</v>
      </c>
      <c r="L124" s="36"/>
      <c r="M124" s="212" t="s">
        <v>1</v>
      </c>
      <c r="N124" s="213" t="s">
        <v>46</v>
      </c>
      <c r="O124" s="68"/>
      <c r="P124" s="187">
        <f t="shared" si="1"/>
        <v>0</v>
      </c>
      <c r="Q124" s="187">
        <v>0</v>
      </c>
      <c r="R124" s="187">
        <f t="shared" si="2"/>
        <v>0</v>
      </c>
      <c r="S124" s="187">
        <v>0</v>
      </c>
      <c r="T124" s="18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9" t="s">
        <v>141</v>
      </c>
      <c r="AT124" s="189" t="s">
        <v>151</v>
      </c>
      <c r="AU124" s="189" t="s">
        <v>81</v>
      </c>
      <c r="AY124" s="14" t="s">
        <v>142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4" t="s">
        <v>21</v>
      </c>
      <c r="BK124" s="190">
        <f t="shared" si="9"/>
        <v>0</v>
      </c>
      <c r="BL124" s="14" t="s">
        <v>141</v>
      </c>
      <c r="BM124" s="189" t="s">
        <v>334</v>
      </c>
    </row>
    <row r="125" spans="1:65" s="2" customFormat="1" ht="33" customHeight="1">
      <c r="A125" s="31"/>
      <c r="B125" s="32"/>
      <c r="C125" s="205" t="s">
        <v>232</v>
      </c>
      <c r="D125" s="205" t="s">
        <v>151</v>
      </c>
      <c r="E125" s="206" t="s">
        <v>233</v>
      </c>
      <c r="F125" s="207" t="s">
        <v>234</v>
      </c>
      <c r="G125" s="208" t="s">
        <v>1</v>
      </c>
      <c r="H125" s="209">
        <v>2</v>
      </c>
      <c r="I125" s="210"/>
      <c r="J125" s="211">
        <f t="shared" si="0"/>
        <v>0</v>
      </c>
      <c r="K125" s="207" t="s">
        <v>1</v>
      </c>
      <c r="L125" s="36"/>
      <c r="M125" s="212" t="s">
        <v>1</v>
      </c>
      <c r="N125" s="213" t="s">
        <v>46</v>
      </c>
      <c r="O125" s="68"/>
      <c r="P125" s="187">
        <f t="shared" si="1"/>
        <v>0</v>
      </c>
      <c r="Q125" s="187">
        <v>0</v>
      </c>
      <c r="R125" s="187">
        <f t="shared" si="2"/>
        <v>0</v>
      </c>
      <c r="S125" s="187">
        <v>0</v>
      </c>
      <c r="T125" s="18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150</v>
      </c>
      <c r="AT125" s="189" t="s">
        <v>151</v>
      </c>
      <c r="AU125" s="189" t="s">
        <v>81</v>
      </c>
      <c r="AY125" s="14" t="s">
        <v>142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4" t="s">
        <v>21</v>
      </c>
      <c r="BK125" s="190">
        <f t="shared" si="9"/>
        <v>0</v>
      </c>
      <c r="BL125" s="14" t="s">
        <v>150</v>
      </c>
      <c r="BM125" s="189" t="s">
        <v>263</v>
      </c>
    </row>
    <row r="126" spans="1:65" s="2" customFormat="1" ht="21.75" customHeight="1">
      <c r="A126" s="31"/>
      <c r="B126" s="32"/>
      <c r="C126" s="205" t="s">
        <v>150</v>
      </c>
      <c r="D126" s="205" t="s">
        <v>151</v>
      </c>
      <c r="E126" s="206" t="s">
        <v>236</v>
      </c>
      <c r="F126" s="207" t="s">
        <v>237</v>
      </c>
      <c r="G126" s="208" t="s">
        <v>1</v>
      </c>
      <c r="H126" s="209">
        <v>4</v>
      </c>
      <c r="I126" s="210"/>
      <c r="J126" s="211">
        <f t="shared" si="0"/>
        <v>0</v>
      </c>
      <c r="K126" s="207" t="s">
        <v>1</v>
      </c>
      <c r="L126" s="36"/>
      <c r="M126" s="212" t="s">
        <v>1</v>
      </c>
      <c r="N126" s="213" t="s">
        <v>46</v>
      </c>
      <c r="O126" s="68"/>
      <c r="P126" s="187">
        <f t="shared" si="1"/>
        <v>0</v>
      </c>
      <c r="Q126" s="187">
        <v>0</v>
      </c>
      <c r="R126" s="187">
        <f t="shared" si="2"/>
        <v>0</v>
      </c>
      <c r="S126" s="187">
        <v>0</v>
      </c>
      <c r="T126" s="18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9" t="s">
        <v>150</v>
      </c>
      <c r="AT126" s="189" t="s">
        <v>151</v>
      </c>
      <c r="AU126" s="189" t="s">
        <v>81</v>
      </c>
      <c r="AY126" s="14" t="s">
        <v>142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14" t="s">
        <v>21</v>
      </c>
      <c r="BK126" s="190">
        <f t="shared" si="9"/>
        <v>0</v>
      </c>
      <c r="BL126" s="14" t="s">
        <v>150</v>
      </c>
      <c r="BM126" s="189" t="s">
        <v>264</v>
      </c>
    </row>
    <row r="127" spans="1:65" s="2" customFormat="1" ht="21.75" customHeight="1">
      <c r="A127" s="31"/>
      <c r="B127" s="32"/>
      <c r="C127" s="205" t="s">
        <v>244</v>
      </c>
      <c r="D127" s="205" t="s">
        <v>151</v>
      </c>
      <c r="E127" s="206" t="s">
        <v>152</v>
      </c>
      <c r="F127" s="207" t="s">
        <v>153</v>
      </c>
      <c r="G127" s="208" t="s">
        <v>139</v>
      </c>
      <c r="H127" s="209">
        <v>40</v>
      </c>
      <c r="I127" s="210"/>
      <c r="J127" s="211">
        <f t="shared" si="0"/>
        <v>0</v>
      </c>
      <c r="K127" s="207" t="s">
        <v>1</v>
      </c>
      <c r="L127" s="36"/>
      <c r="M127" s="212" t="s">
        <v>1</v>
      </c>
      <c r="N127" s="213" t="s">
        <v>46</v>
      </c>
      <c r="O127" s="68"/>
      <c r="P127" s="187">
        <f t="shared" si="1"/>
        <v>0</v>
      </c>
      <c r="Q127" s="187">
        <v>0</v>
      </c>
      <c r="R127" s="187">
        <f t="shared" si="2"/>
        <v>0</v>
      </c>
      <c r="S127" s="187">
        <v>0</v>
      </c>
      <c r="T127" s="18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9" t="s">
        <v>141</v>
      </c>
      <c r="AT127" s="189" t="s">
        <v>151</v>
      </c>
      <c r="AU127" s="189" t="s">
        <v>81</v>
      </c>
      <c r="AY127" s="14" t="s">
        <v>142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14" t="s">
        <v>21</v>
      </c>
      <c r="BK127" s="190">
        <f t="shared" si="9"/>
        <v>0</v>
      </c>
      <c r="BL127" s="14" t="s">
        <v>141</v>
      </c>
      <c r="BM127" s="189" t="s">
        <v>335</v>
      </c>
    </row>
    <row r="128" spans="1:65" s="2" customFormat="1" ht="21.75" customHeight="1">
      <c r="A128" s="31"/>
      <c r="B128" s="32"/>
      <c r="C128" s="205" t="s">
        <v>248</v>
      </c>
      <c r="D128" s="205" t="s">
        <v>151</v>
      </c>
      <c r="E128" s="206" t="s">
        <v>156</v>
      </c>
      <c r="F128" s="207" t="s">
        <v>157</v>
      </c>
      <c r="G128" s="208" t="s">
        <v>158</v>
      </c>
      <c r="H128" s="209">
        <v>2</v>
      </c>
      <c r="I128" s="210"/>
      <c r="J128" s="211">
        <f t="shared" si="0"/>
        <v>0</v>
      </c>
      <c r="K128" s="207" t="s">
        <v>140</v>
      </c>
      <c r="L128" s="36"/>
      <c r="M128" s="212" t="s">
        <v>1</v>
      </c>
      <c r="N128" s="213" t="s">
        <v>46</v>
      </c>
      <c r="O128" s="68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141</v>
      </c>
      <c r="AT128" s="189" t="s">
        <v>151</v>
      </c>
      <c r="AU128" s="189" t="s">
        <v>81</v>
      </c>
      <c r="AY128" s="14" t="s">
        <v>142</v>
      </c>
      <c r="BE128" s="190">
        <f t="shared" si="4"/>
        <v>0</v>
      </c>
      <c r="BF128" s="190">
        <f t="shared" si="5"/>
        <v>0</v>
      </c>
      <c r="BG128" s="190">
        <f t="shared" si="6"/>
        <v>0</v>
      </c>
      <c r="BH128" s="190">
        <f t="shared" si="7"/>
        <v>0</v>
      </c>
      <c r="BI128" s="190">
        <f t="shared" si="8"/>
        <v>0</v>
      </c>
      <c r="BJ128" s="14" t="s">
        <v>21</v>
      </c>
      <c r="BK128" s="190">
        <f t="shared" si="9"/>
        <v>0</v>
      </c>
      <c r="BL128" s="14" t="s">
        <v>141</v>
      </c>
      <c r="BM128" s="189" t="s">
        <v>336</v>
      </c>
    </row>
    <row r="129" spans="1:65" s="2" customFormat="1" ht="33" customHeight="1">
      <c r="A129" s="31"/>
      <c r="B129" s="32"/>
      <c r="C129" s="205" t="s">
        <v>242</v>
      </c>
      <c r="D129" s="205" t="s">
        <v>151</v>
      </c>
      <c r="E129" s="206" t="s">
        <v>203</v>
      </c>
      <c r="F129" s="207" t="s">
        <v>204</v>
      </c>
      <c r="G129" s="208" t="s">
        <v>158</v>
      </c>
      <c r="H129" s="209">
        <v>2</v>
      </c>
      <c r="I129" s="210"/>
      <c r="J129" s="211">
        <f t="shared" si="0"/>
        <v>0</v>
      </c>
      <c r="K129" s="207" t="s">
        <v>140</v>
      </c>
      <c r="L129" s="36"/>
      <c r="M129" s="212" t="s">
        <v>1</v>
      </c>
      <c r="N129" s="213" t="s">
        <v>46</v>
      </c>
      <c r="O129" s="68"/>
      <c r="P129" s="187">
        <f t="shared" si="1"/>
        <v>0</v>
      </c>
      <c r="Q129" s="187">
        <v>0</v>
      </c>
      <c r="R129" s="187">
        <f t="shared" si="2"/>
        <v>0</v>
      </c>
      <c r="S129" s="187">
        <v>0</v>
      </c>
      <c r="T129" s="18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9" t="s">
        <v>141</v>
      </c>
      <c r="AT129" s="189" t="s">
        <v>151</v>
      </c>
      <c r="AU129" s="189" t="s">
        <v>81</v>
      </c>
      <c r="AY129" s="14" t="s">
        <v>142</v>
      </c>
      <c r="BE129" s="190">
        <f t="shared" si="4"/>
        <v>0</v>
      </c>
      <c r="BF129" s="190">
        <f t="shared" si="5"/>
        <v>0</v>
      </c>
      <c r="BG129" s="190">
        <f t="shared" si="6"/>
        <v>0</v>
      </c>
      <c r="BH129" s="190">
        <f t="shared" si="7"/>
        <v>0</v>
      </c>
      <c r="BI129" s="190">
        <f t="shared" si="8"/>
        <v>0</v>
      </c>
      <c r="BJ129" s="14" t="s">
        <v>21</v>
      </c>
      <c r="BK129" s="190">
        <f t="shared" si="9"/>
        <v>0</v>
      </c>
      <c r="BL129" s="14" t="s">
        <v>141</v>
      </c>
      <c r="BM129" s="189" t="s">
        <v>337</v>
      </c>
    </row>
    <row r="130" spans="1:65" s="2" customFormat="1" ht="33" customHeight="1">
      <c r="A130" s="31"/>
      <c r="B130" s="32"/>
      <c r="C130" s="205" t="s">
        <v>8</v>
      </c>
      <c r="D130" s="205" t="s">
        <v>151</v>
      </c>
      <c r="E130" s="206" t="s">
        <v>266</v>
      </c>
      <c r="F130" s="207" t="s">
        <v>267</v>
      </c>
      <c r="G130" s="208" t="s">
        <v>158</v>
      </c>
      <c r="H130" s="209">
        <v>2</v>
      </c>
      <c r="I130" s="210"/>
      <c r="J130" s="211">
        <f t="shared" si="0"/>
        <v>0</v>
      </c>
      <c r="K130" s="207" t="s">
        <v>140</v>
      </c>
      <c r="L130" s="36"/>
      <c r="M130" s="212" t="s">
        <v>1</v>
      </c>
      <c r="N130" s="213" t="s">
        <v>46</v>
      </c>
      <c r="O130" s="68"/>
      <c r="P130" s="187">
        <f t="shared" si="1"/>
        <v>0</v>
      </c>
      <c r="Q130" s="187">
        <v>0</v>
      </c>
      <c r="R130" s="187">
        <f t="shared" si="2"/>
        <v>0</v>
      </c>
      <c r="S130" s="187">
        <v>0</v>
      </c>
      <c r="T130" s="18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9" t="s">
        <v>141</v>
      </c>
      <c r="AT130" s="189" t="s">
        <v>151</v>
      </c>
      <c r="AU130" s="189" t="s">
        <v>81</v>
      </c>
      <c r="AY130" s="14" t="s">
        <v>142</v>
      </c>
      <c r="BE130" s="190">
        <f t="shared" si="4"/>
        <v>0</v>
      </c>
      <c r="BF130" s="190">
        <f t="shared" si="5"/>
        <v>0</v>
      </c>
      <c r="BG130" s="190">
        <f t="shared" si="6"/>
        <v>0</v>
      </c>
      <c r="BH130" s="190">
        <f t="shared" si="7"/>
        <v>0</v>
      </c>
      <c r="BI130" s="190">
        <f t="shared" si="8"/>
        <v>0</v>
      </c>
      <c r="BJ130" s="14" t="s">
        <v>21</v>
      </c>
      <c r="BK130" s="190">
        <f t="shared" si="9"/>
        <v>0</v>
      </c>
      <c r="BL130" s="14" t="s">
        <v>141</v>
      </c>
      <c r="BM130" s="189" t="s">
        <v>338</v>
      </c>
    </row>
    <row r="131" spans="1:65" s="2" customFormat="1" ht="44.25" customHeight="1">
      <c r="A131" s="31"/>
      <c r="B131" s="32"/>
      <c r="C131" s="177" t="s">
        <v>26</v>
      </c>
      <c r="D131" s="177" t="s">
        <v>136</v>
      </c>
      <c r="E131" s="178" t="s">
        <v>339</v>
      </c>
      <c r="F131" s="179" t="s">
        <v>340</v>
      </c>
      <c r="G131" s="180" t="s">
        <v>158</v>
      </c>
      <c r="H131" s="181">
        <v>36</v>
      </c>
      <c r="I131" s="182"/>
      <c r="J131" s="183">
        <f t="shared" si="0"/>
        <v>0</v>
      </c>
      <c r="K131" s="179" t="s">
        <v>140</v>
      </c>
      <c r="L131" s="184"/>
      <c r="M131" s="185" t="s">
        <v>1</v>
      </c>
      <c r="N131" s="186" t="s">
        <v>46</v>
      </c>
      <c r="O131" s="68"/>
      <c r="P131" s="187">
        <f t="shared" si="1"/>
        <v>0</v>
      </c>
      <c r="Q131" s="187">
        <v>0</v>
      </c>
      <c r="R131" s="187">
        <f t="shared" si="2"/>
        <v>0</v>
      </c>
      <c r="S131" s="187">
        <v>0</v>
      </c>
      <c r="T131" s="18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9" t="s">
        <v>210</v>
      </c>
      <c r="AT131" s="189" t="s">
        <v>136</v>
      </c>
      <c r="AU131" s="189" t="s">
        <v>81</v>
      </c>
      <c r="AY131" s="14" t="s">
        <v>142</v>
      </c>
      <c r="BE131" s="190">
        <f t="shared" si="4"/>
        <v>0</v>
      </c>
      <c r="BF131" s="190">
        <f t="shared" si="5"/>
        <v>0</v>
      </c>
      <c r="BG131" s="190">
        <f t="shared" si="6"/>
        <v>0</v>
      </c>
      <c r="BH131" s="190">
        <f t="shared" si="7"/>
        <v>0</v>
      </c>
      <c r="BI131" s="190">
        <f t="shared" si="8"/>
        <v>0</v>
      </c>
      <c r="BJ131" s="14" t="s">
        <v>21</v>
      </c>
      <c r="BK131" s="190">
        <f t="shared" si="9"/>
        <v>0</v>
      </c>
      <c r="BL131" s="14" t="s">
        <v>150</v>
      </c>
      <c r="BM131" s="189" t="s">
        <v>341</v>
      </c>
    </row>
    <row r="132" spans="1:65" s="11" customFormat="1" ht="25.9" customHeight="1">
      <c r="B132" s="191"/>
      <c r="C132" s="192"/>
      <c r="D132" s="193" t="s">
        <v>80</v>
      </c>
      <c r="E132" s="194" t="s">
        <v>148</v>
      </c>
      <c r="F132" s="194" t="s">
        <v>149</v>
      </c>
      <c r="G132" s="192"/>
      <c r="H132" s="192"/>
      <c r="I132" s="195"/>
      <c r="J132" s="196">
        <f>BK132</f>
        <v>0</v>
      </c>
      <c r="K132" s="192"/>
      <c r="L132" s="197"/>
      <c r="M132" s="232"/>
      <c r="N132" s="233"/>
      <c r="O132" s="233"/>
      <c r="P132" s="234">
        <v>0</v>
      </c>
      <c r="Q132" s="233"/>
      <c r="R132" s="234">
        <v>0</v>
      </c>
      <c r="S132" s="233"/>
      <c r="T132" s="235">
        <v>0</v>
      </c>
      <c r="AR132" s="202" t="s">
        <v>150</v>
      </c>
      <c r="AT132" s="203" t="s">
        <v>80</v>
      </c>
      <c r="AU132" s="203" t="s">
        <v>81</v>
      </c>
      <c r="AY132" s="202" t="s">
        <v>142</v>
      </c>
      <c r="BK132" s="204">
        <v>0</v>
      </c>
    </row>
    <row r="133" spans="1:65" s="2" customFormat="1" ht="6.95" customHeight="1">
      <c r="A133" s="31"/>
      <c r="B133" s="51"/>
      <c r="C133" s="52"/>
      <c r="D133" s="52"/>
      <c r="E133" s="52"/>
      <c r="F133" s="52"/>
      <c r="G133" s="52"/>
      <c r="H133" s="52"/>
      <c r="I133" s="149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RklzyY3Q96z82MwNTY+AKflby2JOXio0V2t7Z6fag7Ttn8s40BHioZ7jJkwfHUpkNNro3zFNBijScHVorKwshw==" saltValue="HpYCW0F+w26NZZ6Dq6qbFA901H0JPpyTzmGYgu+zzePbJZT1/TIj9rYCfoFUxClSN6j6wPrV0JxV4XCrn3m1p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4" t="s">
        <v>106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90</v>
      </c>
    </row>
    <row r="4" spans="1:46" s="1" customFormat="1" ht="24.95" customHeight="1">
      <c r="B4" s="17"/>
      <c r="D4" s="109" t="s">
        <v>111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8" t="str">
        <f>'Rekapitulace stavby'!K6</f>
        <v>Oprava zabezpečovacího zařízení v žst. Nymburk</v>
      </c>
      <c r="F7" s="279"/>
      <c r="G7" s="279"/>
      <c r="H7" s="279"/>
      <c r="I7" s="105"/>
      <c r="L7" s="17"/>
    </row>
    <row r="8" spans="1:46" s="2" customFormat="1" ht="12" customHeight="1">
      <c r="A8" s="31"/>
      <c r="B8" s="36"/>
      <c r="C8" s="31"/>
      <c r="D8" s="111" t="s">
        <v>112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0" t="s">
        <v>342</v>
      </c>
      <c r="F9" s="281"/>
      <c r="G9" s="281"/>
      <c r="H9" s="281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23</v>
      </c>
      <c r="G12" s="31"/>
      <c r="H12" s="31"/>
      <c r="I12" s="114" t="s">
        <v>24</v>
      </c>
      <c r="J12" s="115" t="str">
        <f>'Rekapitulace stavby'!AN8</f>
        <v>26. 5. 2020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28</v>
      </c>
      <c r="E14" s="31"/>
      <c r="F14" s="31"/>
      <c r="G14" s="31"/>
      <c r="H14" s="31"/>
      <c r="I14" s="114" t="s">
        <v>29</v>
      </c>
      <c r="J14" s="113" t="s">
        <v>30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114</v>
      </c>
      <c r="F15" s="31"/>
      <c r="G15" s="31"/>
      <c r="H15" s="31"/>
      <c r="I15" s="114" t="s">
        <v>32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33</v>
      </c>
      <c r="E17" s="31"/>
      <c r="F17" s="31"/>
      <c r="G17" s="31"/>
      <c r="H17" s="31"/>
      <c r="I17" s="114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2" t="str">
        <f>'Rekapitulace stavby'!E14</f>
        <v>Vyplň údaj</v>
      </c>
      <c r="F18" s="283"/>
      <c r="G18" s="283"/>
      <c r="H18" s="283"/>
      <c r="I18" s="114" t="s">
        <v>32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35</v>
      </c>
      <c r="E20" s="31"/>
      <c r="F20" s="31"/>
      <c r="G20" s="31"/>
      <c r="H20" s="31"/>
      <c r="I20" s="114" t="s">
        <v>29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36</v>
      </c>
      <c r="F21" s="31"/>
      <c r="G21" s="31"/>
      <c r="H21" s="31"/>
      <c r="I21" s="114" t="s">
        <v>32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38</v>
      </c>
      <c r="E23" s="31"/>
      <c r="F23" s="31"/>
      <c r="G23" s="31"/>
      <c r="H23" s="31"/>
      <c r="I23" s="114" t="s">
        <v>29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115</v>
      </c>
      <c r="F24" s="31"/>
      <c r="G24" s="31"/>
      <c r="H24" s="31"/>
      <c r="I24" s="114" t="s">
        <v>32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40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4" t="s">
        <v>1</v>
      </c>
      <c r="F27" s="284"/>
      <c r="G27" s="284"/>
      <c r="H27" s="284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41</v>
      </c>
      <c r="E30" s="31"/>
      <c r="F30" s="31"/>
      <c r="G30" s="31"/>
      <c r="H30" s="31"/>
      <c r="I30" s="112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43</v>
      </c>
      <c r="G32" s="31"/>
      <c r="H32" s="31"/>
      <c r="I32" s="125" t="s">
        <v>42</v>
      </c>
      <c r="J32" s="124" t="s">
        <v>44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45</v>
      </c>
      <c r="E33" s="111" t="s">
        <v>46</v>
      </c>
      <c r="F33" s="127">
        <f>ROUND((SUM(BE118:BE130)),  2)</f>
        <v>0</v>
      </c>
      <c r="G33" s="31"/>
      <c r="H33" s="31"/>
      <c r="I33" s="128">
        <v>0.21</v>
      </c>
      <c r="J33" s="127">
        <f>ROUND(((SUM(BE118:BE130))*I33),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47</v>
      </c>
      <c r="F34" s="127">
        <f>ROUND((SUM(BF118:BF130)),  2)</f>
        <v>0</v>
      </c>
      <c r="G34" s="31"/>
      <c r="H34" s="31"/>
      <c r="I34" s="128">
        <v>0.15</v>
      </c>
      <c r="J34" s="127">
        <f>ROUND(((SUM(BF118:BF130))*I34),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48</v>
      </c>
      <c r="F35" s="127">
        <f>ROUND((SUM(BG118:BG130)),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49</v>
      </c>
      <c r="F36" s="127">
        <f>ROUND((SUM(BH118:BH130)),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50</v>
      </c>
      <c r="F37" s="127">
        <f>ROUND((SUM(BI118:BI130)),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54</v>
      </c>
      <c r="E50" s="138"/>
      <c r="F50" s="138"/>
      <c r="G50" s="137" t="s">
        <v>55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56</v>
      </c>
      <c r="E61" s="141"/>
      <c r="F61" s="142" t="s">
        <v>57</v>
      </c>
      <c r="G61" s="140" t="s">
        <v>56</v>
      </c>
      <c r="H61" s="141"/>
      <c r="I61" s="143"/>
      <c r="J61" s="144" t="s">
        <v>57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58</v>
      </c>
      <c r="E65" s="145"/>
      <c r="F65" s="145"/>
      <c r="G65" s="137" t="s">
        <v>59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56</v>
      </c>
      <c r="E76" s="141"/>
      <c r="F76" s="142" t="s">
        <v>57</v>
      </c>
      <c r="G76" s="140" t="s">
        <v>56</v>
      </c>
      <c r="H76" s="141"/>
      <c r="I76" s="143"/>
      <c r="J76" s="144" t="s">
        <v>57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5" t="str">
        <f>E7</f>
        <v>Oprava zabezpečovacího zařízení v žst. Nymburk</v>
      </c>
      <c r="F85" s="286"/>
      <c r="G85" s="286"/>
      <c r="H85" s="28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62f - Poříčany</v>
      </c>
      <c r="F87" s="287"/>
      <c r="G87" s="287"/>
      <c r="H87" s="287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SSZT Praha východ</v>
      </c>
      <c r="G89" s="33"/>
      <c r="H89" s="33"/>
      <c r="I89" s="114" t="s">
        <v>24</v>
      </c>
      <c r="J89" s="63" t="str">
        <f>IF(J12="","",J12)</f>
        <v>26. 5. 2020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28</v>
      </c>
      <c r="D91" s="33"/>
      <c r="E91" s="33"/>
      <c r="F91" s="24" t="str">
        <f>E15</f>
        <v xml:space="preserve">  Správa železnic, státní organizace</v>
      </c>
      <c r="G91" s="33"/>
      <c r="H91" s="33"/>
      <c r="I91" s="114" t="s">
        <v>35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3"/>
      <c r="E92" s="33"/>
      <c r="F92" s="24" t="str">
        <f>IF(E18="","",E18)</f>
        <v>Vyplň údaj</v>
      </c>
      <c r="G92" s="33"/>
      <c r="H92" s="33"/>
      <c r="I92" s="114" t="s">
        <v>38</v>
      </c>
      <c r="J92" s="29" t="str">
        <f>E24</f>
        <v>Ing. Ondřej Šustr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117</v>
      </c>
      <c r="D94" s="154"/>
      <c r="E94" s="154"/>
      <c r="F94" s="154"/>
      <c r="G94" s="154"/>
      <c r="H94" s="154"/>
      <c r="I94" s="155"/>
      <c r="J94" s="156" t="s">
        <v>118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119</v>
      </c>
      <c r="D96" s="33"/>
      <c r="E96" s="33"/>
      <c r="F96" s="33"/>
      <c r="G96" s="33"/>
      <c r="H96" s="33"/>
      <c r="I96" s="112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120</v>
      </c>
    </row>
    <row r="97" spans="1:31" s="9" customFormat="1" ht="24.95" customHeight="1">
      <c r="B97" s="158"/>
      <c r="C97" s="159"/>
      <c r="D97" s="160" t="s">
        <v>121</v>
      </c>
      <c r="E97" s="161"/>
      <c r="F97" s="161"/>
      <c r="G97" s="161"/>
      <c r="H97" s="161"/>
      <c r="I97" s="162"/>
      <c r="J97" s="163">
        <f>J127</f>
        <v>0</v>
      </c>
      <c r="K97" s="159"/>
      <c r="L97" s="164"/>
    </row>
    <row r="98" spans="1:31" s="12" customFormat="1" ht="19.899999999999999" customHeight="1">
      <c r="B98" s="223"/>
      <c r="C98" s="224"/>
      <c r="D98" s="225" t="s">
        <v>207</v>
      </c>
      <c r="E98" s="226"/>
      <c r="F98" s="226"/>
      <c r="G98" s="226"/>
      <c r="H98" s="226"/>
      <c r="I98" s="227"/>
      <c r="J98" s="228">
        <f>J130</f>
        <v>0</v>
      </c>
      <c r="K98" s="224"/>
      <c r="L98" s="229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2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49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2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122</v>
      </c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85" t="str">
        <f>E7</f>
        <v>Oprava zabezpečovacího zařízení v žst. Nymburk</v>
      </c>
      <c r="F108" s="286"/>
      <c r="G108" s="286"/>
      <c r="H108" s="286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112</v>
      </c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37" t="str">
        <f>E9</f>
        <v>62f - Poříčany</v>
      </c>
      <c r="F110" s="287"/>
      <c r="G110" s="287"/>
      <c r="H110" s="287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22</v>
      </c>
      <c r="D112" s="33"/>
      <c r="E112" s="33"/>
      <c r="F112" s="24" t="str">
        <f>F12</f>
        <v xml:space="preserve"> SSZT Praha východ</v>
      </c>
      <c r="G112" s="33"/>
      <c r="H112" s="33"/>
      <c r="I112" s="114" t="s">
        <v>24</v>
      </c>
      <c r="J112" s="63" t="str">
        <f>IF(J12="","",J12)</f>
        <v>26. 5. 2020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28</v>
      </c>
      <c r="D114" s="33"/>
      <c r="E114" s="33"/>
      <c r="F114" s="24" t="str">
        <f>E15</f>
        <v xml:space="preserve">  Správa železnic, státní organizace</v>
      </c>
      <c r="G114" s="33"/>
      <c r="H114" s="33"/>
      <c r="I114" s="114" t="s">
        <v>35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33</v>
      </c>
      <c r="D115" s="33"/>
      <c r="E115" s="33"/>
      <c r="F115" s="24" t="str">
        <f>IF(E18="","",E18)</f>
        <v>Vyplň údaj</v>
      </c>
      <c r="G115" s="33"/>
      <c r="H115" s="33"/>
      <c r="I115" s="114" t="s">
        <v>38</v>
      </c>
      <c r="J115" s="29" t="str">
        <f>E24</f>
        <v>Ing. Ondřej Šustr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65"/>
      <c r="B117" s="166"/>
      <c r="C117" s="167" t="s">
        <v>123</v>
      </c>
      <c r="D117" s="168" t="s">
        <v>66</v>
      </c>
      <c r="E117" s="168" t="s">
        <v>62</v>
      </c>
      <c r="F117" s="168" t="s">
        <v>63</v>
      </c>
      <c r="G117" s="168" t="s">
        <v>124</v>
      </c>
      <c r="H117" s="168" t="s">
        <v>125</v>
      </c>
      <c r="I117" s="169" t="s">
        <v>126</v>
      </c>
      <c r="J117" s="168" t="s">
        <v>118</v>
      </c>
      <c r="K117" s="170" t="s">
        <v>127</v>
      </c>
      <c r="L117" s="171"/>
      <c r="M117" s="72" t="s">
        <v>1</v>
      </c>
      <c r="N117" s="73" t="s">
        <v>45</v>
      </c>
      <c r="O117" s="73" t="s">
        <v>128</v>
      </c>
      <c r="P117" s="73" t="s">
        <v>129</v>
      </c>
      <c r="Q117" s="73" t="s">
        <v>130</v>
      </c>
      <c r="R117" s="73" t="s">
        <v>131</v>
      </c>
      <c r="S117" s="73" t="s">
        <v>132</v>
      </c>
      <c r="T117" s="74" t="s">
        <v>133</v>
      </c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</row>
    <row r="118" spans="1:65" s="2" customFormat="1" ht="22.9" customHeight="1">
      <c r="A118" s="31"/>
      <c r="B118" s="32"/>
      <c r="C118" s="79" t="s">
        <v>134</v>
      </c>
      <c r="D118" s="33"/>
      <c r="E118" s="33"/>
      <c r="F118" s="33"/>
      <c r="G118" s="33"/>
      <c r="H118" s="33"/>
      <c r="I118" s="112"/>
      <c r="J118" s="172">
        <f>BK118</f>
        <v>0</v>
      </c>
      <c r="K118" s="33"/>
      <c r="L118" s="36"/>
      <c r="M118" s="75"/>
      <c r="N118" s="173"/>
      <c r="O118" s="76"/>
      <c r="P118" s="174">
        <f>P119+SUM(P120:P127)</f>
        <v>0</v>
      </c>
      <c r="Q118" s="76"/>
      <c r="R118" s="174">
        <f>R119+SUM(R120:R127)</f>
        <v>0</v>
      </c>
      <c r="S118" s="76"/>
      <c r="T118" s="175">
        <f>T119+SUM(T120:T127)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80</v>
      </c>
      <c r="AU118" s="14" t="s">
        <v>120</v>
      </c>
      <c r="BK118" s="176">
        <f>BK119+SUM(BK120:BK127)</f>
        <v>0</v>
      </c>
    </row>
    <row r="119" spans="1:65" s="2" customFormat="1" ht="44.25" customHeight="1">
      <c r="A119" s="31"/>
      <c r="B119" s="32"/>
      <c r="C119" s="177" t="s">
        <v>26</v>
      </c>
      <c r="D119" s="177" t="s">
        <v>136</v>
      </c>
      <c r="E119" s="178" t="s">
        <v>208</v>
      </c>
      <c r="F119" s="179" t="s">
        <v>209</v>
      </c>
      <c r="G119" s="180" t="s">
        <v>158</v>
      </c>
      <c r="H119" s="181">
        <v>384</v>
      </c>
      <c r="I119" s="182"/>
      <c r="J119" s="183">
        <f t="shared" ref="J119:J126" si="0">ROUND(I119*H119,2)</f>
        <v>0</v>
      </c>
      <c r="K119" s="179" t="s">
        <v>140</v>
      </c>
      <c r="L119" s="184"/>
      <c r="M119" s="185" t="s">
        <v>1</v>
      </c>
      <c r="N119" s="186" t="s">
        <v>46</v>
      </c>
      <c r="O119" s="68"/>
      <c r="P119" s="187">
        <f t="shared" ref="P119:P126" si="1">O119*H119</f>
        <v>0</v>
      </c>
      <c r="Q119" s="187">
        <v>0</v>
      </c>
      <c r="R119" s="187">
        <f t="shared" ref="R119:R126" si="2">Q119*H119</f>
        <v>0</v>
      </c>
      <c r="S119" s="187">
        <v>0</v>
      </c>
      <c r="T119" s="188">
        <f t="shared" ref="T119:T126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9" t="s">
        <v>210</v>
      </c>
      <c r="AT119" s="189" t="s">
        <v>136</v>
      </c>
      <c r="AU119" s="189" t="s">
        <v>81</v>
      </c>
      <c r="AY119" s="14" t="s">
        <v>142</v>
      </c>
      <c r="BE119" s="190">
        <f t="shared" ref="BE119:BE126" si="4">IF(N119="základní",J119,0)</f>
        <v>0</v>
      </c>
      <c r="BF119" s="190">
        <f t="shared" ref="BF119:BF126" si="5">IF(N119="snížená",J119,0)</f>
        <v>0</v>
      </c>
      <c r="BG119" s="190">
        <f t="shared" ref="BG119:BG126" si="6">IF(N119="zákl. přenesená",J119,0)</f>
        <v>0</v>
      </c>
      <c r="BH119" s="190">
        <f t="shared" ref="BH119:BH126" si="7">IF(N119="sníž. přenesená",J119,0)</f>
        <v>0</v>
      </c>
      <c r="BI119" s="190">
        <f t="shared" ref="BI119:BI126" si="8">IF(N119="nulová",J119,0)</f>
        <v>0</v>
      </c>
      <c r="BJ119" s="14" t="s">
        <v>21</v>
      </c>
      <c r="BK119" s="190">
        <f t="shared" ref="BK119:BK126" si="9">ROUND(I119*H119,2)</f>
        <v>0</v>
      </c>
      <c r="BL119" s="14" t="s">
        <v>150</v>
      </c>
      <c r="BM119" s="189" t="s">
        <v>211</v>
      </c>
    </row>
    <row r="120" spans="1:65" s="2" customFormat="1" ht="16.5" customHeight="1">
      <c r="A120" s="31"/>
      <c r="B120" s="32"/>
      <c r="C120" s="177" t="s">
        <v>216</v>
      </c>
      <c r="D120" s="177" t="s">
        <v>136</v>
      </c>
      <c r="E120" s="178" t="s">
        <v>217</v>
      </c>
      <c r="F120" s="179" t="s">
        <v>218</v>
      </c>
      <c r="G120" s="180" t="s">
        <v>158</v>
      </c>
      <c r="H120" s="181">
        <v>2</v>
      </c>
      <c r="I120" s="182"/>
      <c r="J120" s="183">
        <f t="shared" si="0"/>
        <v>0</v>
      </c>
      <c r="K120" s="179" t="s">
        <v>1</v>
      </c>
      <c r="L120" s="184"/>
      <c r="M120" s="185" t="s">
        <v>1</v>
      </c>
      <c r="N120" s="186" t="s">
        <v>46</v>
      </c>
      <c r="O120" s="68"/>
      <c r="P120" s="187">
        <f t="shared" si="1"/>
        <v>0</v>
      </c>
      <c r="Q120" s="187">
        <v>0</v>
      </c>
      <c r="R120" s="187">
        <f t="shared" si="2"/>
        <v>0</v>
      </c>
      <c r="S120" s="187">
        <v>0</v>
      </c>
      <c r="T120" s="188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9" t="s">
        <v>141</v>
      </c>
      <c r="AT120" s="189" t="s">
        <v>136</v>
      </c>
      <c r="AU120" s="189" t="s">
        <v>81</v>
      </c>
      <c r="AY120" s="14" t="s">
        <v>142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4" t="s">
        <v>21</v>
      </c>
      <c r="BK120" s="190">
        <f t="shared" si="9"/>
        <v>0</v>
      </c>
      <c r="BL120" s="14" t="s">
        <v>141</v>
      </c>
      <c r="BM120" s="189" t="s">
        <v>219</v>
      </c>
    </row>
    <row r="121" spans="1:65" s="2" customFormat="1" ht="16.5" customHeight="1">
      <c r="A121" s="31"/>
      <c r="B121" s="32"/>
      <c r="C121" s="205" t="s">
        <v>210</v>
      </c>
      <c r="D121" s="205" t="s">
        <v>151</v>
      </c>
      <c r="E121" s="206" t="s">
        <v>161</v>
      </c>
      <c r="F121" s="207" t="s">
        <v>162</v>
      </c>
      <c r="G121" s="208" t="s">
        <v>1</v>
      </c>
      <c r="H121" s="209">
        <v>10</v>
      </c>
      <c r="I121" s="210"/>
      <c r="J121" s="211">
        <f t="shared" si="0"/>
        <v>0</v>
      </c>
      <c r="K121" s="207" t="s">
        <v>1</v>
      </c>
      <c r="L121" s="36"/>
      <c r="M121" s="212" t="s">
        <v>1</v>
      </c>
      <c r="N121" s="213" t="s">
        <v>46</v>
      </c>
      <c r="O121" s="68"/>
      <c r="P121" s="187">
        <f t="shared" si="1"/>
        <v>0</v>
      </c>
      <c r="Q121" s="187">
        <v>0</v>
      </c>
      <c r="R121" s="187">
        <f t="shared" si="2"/>
        <v>0</v>
      </c>
      <c r="S121" s="187">
        <v>0</v>
      </c>
      <c r="T121" s="188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150</v>
      </c>
      <c r="AT121" s="189" t="s">
        <v>151</v>
      </c>
      <c r="AU121" s="189" t="s">
        <v>81</v>
      </c>
      <c r="AY121" s="14" t="s">
        <v>142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4" t="s">
        <v>21</v>
      </c>
      <c r="BK121" s="190">
        <f t="shared" si="9"/>
        <v>0</v>
      </c>
      <c r="BL121" s="14" t="s">
        <v>150</v>
      </c>
      <c r="BM121" s="189" t="s">
        <v>220</v>
      </c>
    </row>
    <row r="122" spans="1:65" s="2" customFormat="1" ht="21.75" customHeight="1">
      <c r="A122" s="31"/>
      <c r="B122" s="32"/>
      <c r="C122" s="205" t="s">
        <v>221</v>
      </c>
      <c r="D122" s="205" t="s">
        <v>151</v>
      </c>
      <c r="E122" s="206" t="s">
        <v>222</v>
      </c>
      <c r="F122" s="207" t="s">
        <v>223</v>
      </c>
      <c r="G122" s="208" t="s">
        <v>1</v>
      </c>
      <c r="H122" s="209">
        <v>4</v>
      </c>
      <c r="I122" s="210"/>
      <c r="J122" s="211">
        <f t="shared" si="0"/>
        <v>0</v>
      </c>
      <c r="K122" s="207" t="s">
        <v>1</v>
      </c>
      <c r="L122" s="36"/>
      <c r="M122" s="212" t="s">
        <v>1</v>
      </c>
      <c r="N122" s="213" t="s">
        <v>46</v>
      </c>
      <c r="O122" s="68"/>
      <c r="P122" s="187">
        <f t="shared" si="1"/>
        <v>0</v>
      </c>
      <c r="Q122" s="187">
        <v>0</v>
      </c>
      <c r="R122" s="187">
        <f t="shared" si="2"/>
        <v>0</v>
      </c>
      <c r="S122" s="187">
        <v>0</v>
      </c>
      <c r="T122" s="188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9" t="s">
        <v>150</v>
      </c>
      <c r="AT122" s="189" t="s">
        <v>151</v>
      </c>
      <c r="AU122" s="189" t="s">
        <v>81</v>
      </c>
      <c r="AY122" s="14" t="s">
        <v>142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4" t="s">
        <v>21</v>
      </c>
      <c r="BK122" s="190">
        <f t="shared" si="9"/>
        <v>0</v>
      </c>
      <c r="BL122" s="14" t="s">
        <v>150</v>
      </c>
      <c r="BM122" s="189" t="s">
        <v>224</v>
      </c>
    </row>
    <row r="123" spans="1:65" s="2" customFormat="1" ht="16.5" customHeight="1">
      <c r="A123" s="31"/>
      <c r="B123" s="32"/>
      <c r="C123" s="205" t="s">
        <v>225</v>
      </c>
      <c r="D123" s="205" t="s">
        <v>151</v>
      </c>
      <c r="E123" s="206" t="s">
        <v>226</v>
      </c>
      <c r="F123" s="207" t="s">
        <v>227</v>
      </c>
      <c r="G123" s="208" t="s">
        <v>1</v>
      </c>
      <c r="H123" s="209">
        <v>14</v>
      </c>
      <c r="I123" s="210"/>
      <c r="J123" s="211">
        <f t="shared" si="0"/>
        <v>0</v>
      </c>
      <c r="K123" s="207" t="s">
        <v>1</v>
      </c>
      <c r="L123" s="36"/>
      <c r="M123" s="212" t="s">
        <v>1</v>
      </c>
      <c r="N123" s="213" t="s">
        <v>46</v>
      </c>
      <c r="O123" s="68"/>
      <c r="P123" s="187">
        <f t="shared" si="1"/>
        <v>0</v>
      </c>
      <c r="Q123" s="187">
        <v>0</v>
      </c>
      <c r="R123" s="187">
        <f t="shared" si="2"/>
        <v>0</v>
      </c>
      <c r="S123" s="187">
        <v>0</v>
      </c>
      <c r="T123" s="188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150</v>
      </c>
      <c r="AT123" s="189" t="s">
        <v>151</v>
      </c>
      <c r="AU123" s="189" t="s">
        <v>81</v>
      </c>
      <c r="AY123" s="14" t="s">
        <v>142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4" t="s">
        <v>21</v>
      </c>
      <c r="BK123" s="190">
        <f t="shared" si="9"/>
        <v>0</v>
      </c>
      <c r="BL123" s="14" t="s">
        <v>150</v>
      </c>
      <c r="BM123" s="189" t="s">
        <v>228</v>
      </c>
    </row>
    <row r="124" spans="1:65" s="2" customFormat="1" ht="16.5" customHeight="1">
      <c r="A124" s="31"/>
      <c r="B124" s="32"/>
      <c r="C124" s="205" t="s">
        <v>229</v>
      </c>
      <c r="D124" s="205" t="s">
        <v>151</v>
      </c>
      <c r="E124" s="206" t="s">
        <v>165</v>
      </c>
      <c r="F124" s="207" t="s">
        <v>230</v>
      </c>
      <c r="G124" s="208" t="s">
        <v>1</v>
      </c>
      <c r="H124" s="209">
        <v>8</v>
      </c>
      <c r="I124" s="210"/>
      <c r="J124" s="211">
        <f t="shared" si="0"/>
        <v>0</v>
      </c>
      <c r="K124" s="207" t="s">
        <v>1</v>
      </c>
      <c r="L124" s="36"/>
      <c r="M124" s="212" t="s">
        <v>1</v>
      </c>
      <c r="N124" s="213" t="s">
        <v>46</v>
      </c>
      <c r="O124" s="68"/>
      <c r="P124" s="187">
        <f t="shared" si="1"/>
        <v>0</v>
      </c>
      <c r="Q124" s="187">
        <v>0</v>
      </c>
      <c r="R124" s="187">
        <f t="shared" si="2"/>
        <v>0</v>
      </c>
      <c r="S124" s="187">
        <v>0</v>
      </c>
      <c r="T124" s="18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9" t="s">
        <v>150</v>
      </c>
      <c r="AT124" s="189" t="s">
        <v>151</v>
      </c>
      <c r="AU124" s="189" t="s">
        <v>81</v>
      </c>
      <c r="AY124" s="14" t="s">
        <v>142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4" t="s">
        <v>21</v>
      </c>
      <c r="BK124" s="190">
        <f t="shared" si="9"/>
        <v>0</v>
      </c>
      <c r="BL124" s="14" t="s">
        <v>150</v>
      </c>
      <c r="BM124" s="189" t="s">
        <v>231</v>
      </c>
    </row>
    <row r="125" spans="1:65" s="2" customFormat="1" ht="33" customHeight="1">
      <c r="A125" s="31"/>
      <c r="B125" s="32"/>
      <c r="C125" s="205" t="s">
        <v>232</v>
      </c>
      <c r="D125" s="205" t="s">
        <v>151</v>
      </c>
      <c r="E125" s="206" t="s">
        <v>233</v>
      </c>
      <c r="F125" s="207" t="s">
        <v>234</v>
      </c>
      <c r="G125" s="208" t="s">
        <v>1</v>
      </c>
      <c r="H125" s="209">
        <v>8</v>
      </c>
      <c r="I125" s="210"/>
      <c r="J125" s="211">
        <f t="shared" si="0"/>
        <v>0</v>
      </c>
      <c r="K125" s="207" t="s">
        <v>1</v>
      </c>
      <c r="L125" s="36"/>
      <c r="M125" s="212" t="s">
        <v>1</v>
      </c>
      <c r="N125" s="213" t="s">
        <v>46</v>
      </c>
      <c r="O125" s="68"/>
      <c r="P125" s="187">
        <f t="shared" si="1"/>
        <v>0</v>
      </c>
      <c r="Q125" s="187">
        <v>0</v>
      </c>
      <c r="R125" s="187">
        <f t="shared" si="2"/>
        <v>0</v>
      </c>
      <c r="S125" s="187">
        <v>0</v>
      </c>
      <c r="T125" s="18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150</v>
      </c>
      <c r="AT125" s="189" t="s">
        <v>151</v>
      </c>
      <c r="AU125" s="189" t="s">
        <v>81</v>
      </c>
      <c r="AY125" s="14" t="s">
        <v>142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4" t="s">
        <v>21</v>
      </c>
      <c r="BK125" s="190">
        <f t="shared" si="9"/>
        <v>0</v>
      </c>
      <c r="BL125" s="14" t="s">
        <v>150</v>
      </c>
      <c r="BM125" s="189" t="s">
        <v>235</v>
      </c>
    </row>
    <row r="126" spans="1:65" s="2" customFormat="1" ht="21.75" customHeight="1">
      <c r="A126" s="31"/>
      <c r="B126" s="32"/>
      <c r="C126" s="205" t="s">
        <v>150</v>
      </c>
      <c r="D126" s="205" t="s">
        <v>151</v>
      </c>
      <c r="E126" s="206" t="s">
        <v>236</v>
      </c>
      <c r="F126" s="207" t="s">
        <v>237</v>
      </c>
      <c r="G126" s="208" t="s">
        <v>1</v>
      </c>
      <c r="H126" s="209">
        <v>12</v>
      </c>
      <c r="I126" s="210"/>
      <c r="J126" s="211">
        <f t="shared" si="0"/>
        <v>0</v>
      </c>
      <c r="K126" s="207" t="s">
        <v>1</v>
      </c>
      <c r="L126" s="36"/>
      <c r="M126" s="212" t="s">
        <v>1</v>
      </c>
      <c r="N126" s="213" t="s">
        <v>46</v>
      </c>
      <c r="O126" s="68"/>
      <c r="P126" s="187">
        <f t="shared" si="1"/>
        <v>0</v>
      </c>
      <c r="Q126" s="187">
        <v>0</v>
      </c>
      <c r="R126" s="187">
        <f t="shared" si="2"/>
        <v>0</v>
      </c>
      <c r="S126" s="187">
        <v>0</v>
      </c>
      <c r="T126" s="18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9" t="s">
        <v>150</v>
      </c>
      <c r="AT126" s="189" t="s">
        <v>151</v>
      </c>
      <c r="AU126" s="189" t="s">
        <v>81</v>
      </c>
      <c r="AY126" s="14" t="s">
        <v>142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14" t="s">
        <v>21</v>
      </c>
      <c r="BK126" s="190">
        <f t="shared" si="9"/>
        <v>0</v>
      </c>
      <c r="BL126" s="14" t="s">
        <v>150</v>
      </c>
      <c r="BM126" s="189" t="s">
        <v>238</v>
      </c>
    </row>
    <row r="127" spans="1:65" s="11" customFormat="1" ht="25.9" customHeight="1">
      <c r="B127" s="191"/>
      <c r="C127" s="192"/>
      <c r="D127" s="193" t="s">
        <v>80</v>
      </c>
      <c r="E127" s="194" t="s">
        <v>148</v>
      </c>
      <c r="F127" s="194" t="s">
        <v>149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SUM(P128:P130)</f>
        <v>0</v>
      </c>
      <c r="Q127" s="199"/>
      <c r="R127" s="200">
        <f>SUM(R128:R130)</f>
        <v>0</v>
      </c>
      <c r="S127" s="199"/>
      <c r="T127" s="201">
        <f>SUM(T128:T130)</f>
        <v>0</v>
      </c>
      <c r="AR127" s="202" t="s">
        <v>150</v>
      </c>
      <c r="AT127" s="203" t="s">
        <v>80</v>
      </c>
      <c r="AU127" s="203" t="s">
        <v>81</v>
      </c>
      <c r="AY127" s="202" t="s">
        <v>142</v>
      </c>
      <c r="BK127" s="204">
        <f>SUM(BK128:BK130)</f>
        <v>0</v>
      </c>
    </row>
    <row r="128" spans="1:65" s="2" customFormat="1" ht="44.25" customHeight="1">
      <c r="A128" s="31"/>
      <c r="B128" s="32"/>
      <c r="C128" s="205" t="s">
        <v>244</v>
      </c>
      <c r="D128" s="205" t="s">
        <v>151</v>
      </c>
      <c r="E128" s="206" t="s">
        <v>245</v>
      </c>
      <c r="F128" s="207" t="s">
        <v>246</v>
      </c>
      <c r="G128" s="208" t="s">
        <v>158</v>
      </c>
      <c r="H128" s="209">
        <v>384</v>
      </c>
      <c r="I128" s="210"/>
      <c r="J128" s="211">
        <f>ROUND(I128*H128,2)</f>
        <v>0</v>
      </c>
      <c r="K128" s="207" t="s">
        <v>140</v>
      </c>
      <c r="L128" s="36"/>
      <c r="M128" s="212" t="s">
        <v>1</v>
      </c>
      <c r="N128" s="213" t="s">
        <v>46</v>
      </c>
      <c r="O128" s="68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141</v>
      </c>
      <c r="AT128" s="189" t="s">
        <v>151</v>
      </c>
      <c r="AU128" s="189" t="s">
        <v>21</v>
      </c>
      <c r="AY128" s="14" t="s">
        <v>142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4" t="s">
        <v>21</v>
      </c>
      <c r="BK128" s="190">
        <f>ROUND(I128*H128,2)</f>
        <v>0</v>
      </c>
      <c r="BL128" s="14" t="s">
        <v>141</v>
      </c>
      <c r="BM128" s="189" t="s">
        <v>247</v>
      </c>
    </row>
    <row r="129" spans="1:65" s="2" customFormat="1" ht="21.75" customHeight="1">
      <c r="A129" s="31"/>
      <c r="B129" s="32"/>
      <c r="C129" s="205" t="s">
        <v>248</v>
      </c>
      <c r="D129" s="205" t="s">
        <v>151</v>
      </c>
      <c r="E129" s="206" t="s">
        <v>249</v>
      </c>
      <c r="F129" s="207" t="s">
        <v>250</v>
      </c>
      <c r="G129" s="208" t="s">
        <v>158</v>
      </c>
      <c r="H129" s="209">
        <v>384</v>
      </c>
      <c r="I129" s="210"/>
      <c r="J129" s="211">
        <f>ROUND(I129*H129,2)</f>
        <v>0</v>
      </c>
      <c r="K129" s="207" t="s">
        <v>140</v>
      </c>
      <c r="L129" s="36"/>
      <c r="M129" s="212" t="s">
        <v>1</v>
      </c>
      <c r="N129" s="213" t="s">
        <v>46</v>
      </c>
      <c r="O129" s="68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9" t="s">
        <v>141</v>
      </c>
      <c r="AT129" s="189" t="s">
        <v>151</v>
      </c>
      <c r="AU129" s="189" t="s">
        <v>21</v>
      </c>
      <c r="AY129" s="14" t="s">
        <v>142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4" t="s">
        <v>21</v>
      </c>
      <c r="BK129" s="190">
        <f>ROUND(I129*H129,2)</f>
        <v>0</v>
      </c>
      <c r="BL129" s="14" t="s">
        <v>141</v>
      </c>
      <c r="BM129" s="189" t="s">
        <v>251</v>
      </c>
    </row>
    <row r="130" spans="1:65" s="11" customFormat="1" ht="22.9" customHeight="1">
      <c r="B130" s="191"/>
      <c r="C130" s="192"/>
      <c r="D130" s="193" t="s">
        <v>80</v>
      </c>
      <c r="E130" s="230" t="s">
        <v>252</v>
      </c>
      <c r="F130" s="230" t="s">
        <v>149</v>
      </c>
      <c r="G130" s="192"/>
      <c r="H130" s="192"/>
      <c r="I130" s="195"/>
      <c r="J130" s="231">
        <f>BK130</f>
        <v>0</v>
      </c>
      <c r="K130" s="192"/>
      <c r="L130" s="197"/>
      <c r="M130" s="232"/>
      <c r="N130" s="233"/>
      <c r="O130" s="233"/>
      <c r="P130" s="234">
        <v>0</v>
      </c>
      <c r="Q130" s="233"/>
      <c r="R130" s="234">
        <v>0</v>
      </c>
      <c r="S130" s="233"/>
      <c r="T130" s="235">
        <v>0</v>
      </c>
      <c r="AR130" s="202" t="s">
        <v>150</v>
      </c>
      <c r="AT130" s="203" t="s">
        <v>80</v>
      </c>
      <c r="AU130" s="203" t="s">
        <v>21</v>
      </c>
      <c r="AY130" s="202" t="s">
        <v>142</v>
      </c>
      <c r="BK130" s="204">
        <v>0</v>
      </c>
    </row>
    <row r="131" spans="1:65" s="2" customFormat="1" ht="6.95" customHeight="1">
      <c r="A131" s="31"/>
      <c r="B131" s="51"/>
      <c r="C131" s="52"/>
      <c r="D131" s="52"/>
      <c r="E131" s="52"/>
      <c r="F131" s="52"/>
      <c r="G131" s="52"/>
      <c r="H131" s="52"/>
      <c r="I131" s="149"/>
      <c r="J131" s="52"/>
      <c r="K131" s="52"/>
      <c r="L131" s="36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sheetProtection algorithmName="SHA-512" hashValue="7M2niOAmmDBmpu3f7f/MCquYkc59F3llYOI18UBfcj8hZwewJdM/vc65IR88H5L6kqqOzL6+pkWTYkqQlDxw0Q==" saltValue="wvFPLT3TQFumfHyDZqzbjL9FYvSW2oRn8uCCjF5hso+dUTaUXTcSFrzdHzOYUYyK26kEgY2EAjrDl5Mu1/cNKQ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4" t="s">
        <v>110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90</v>
      </c>
    </row>
    <row r="4" spans="1:46" s="1" customFormat="1" ht="24.95" customHeight="1">
      <c r="B4" s="17"/>
      <c r="D4" s="109" t="s">
        <v>111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8" t="str">
        <f>'Rekapitulace stavby'!K6</f>
        <v>Oprava zabezpečovacího zařízení v žst. Nymburk</v>
      </c>
      <c r="F7" s="279"/>
      <c r="G7" s="279"/>
      <c r="H7" s="279"/>
      <c r="I7" s="105"/>
      <c r="L7" s="17"/>
    </row>
    <row r="8" spans="1:46" s="2" customFormat="1" ht="12" customHeight="1">
      <c r="A8" s="31"/>
      <c r="B8" s="36"/>
      <c r="C8" s="31"/>
      <c r="D8" s="111" t="s">
        <v>112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0" t="s">
        <v>343</v>
      </c>
      <c r="F9" s="281"/>
      <c r="G9" s="281"/>
      <c r="H9" s="281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19</v>
      </c>
      <c r="E11" s="31"/>
      <c r="F11" s="113" t="s">
        <v>1</v>
      </c>
      <c r="G11" s="31"/>
      <c r="H11" s="31"/>
      <c r="I11" s="114" t="s">
        <v>20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22</v>
      </c>
      <c r="E12" s="31"/>
      <c r="F12" s="113" t="s">
        <v>23</v>
      </c>
      <c r="G12" s="31"/>
      <c r="H12" s="31"/>
      <c r="I12" s="114" t="s">
        <v>24</v>
      </c>
      <c r="J12" s="115" t="str">
        <f>'Rekapitulace stavby'!AN8</f>
        <v>26. 5. 2020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28</v>
      </c>
      <c r="E14" s="31"/>
      <c r="F14" s="31"/>
      <c r="G14" s="31"/>
      <c r="H14" s="31"/>
      <c r="I14" s="114" t="s">
        <v>29</v>
      </c>
      <c r="J14" s="113" t="s">
        <v>30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114</v>
      </c>
      <c r="F15" s="31"/>
      <c r="G15" s="31"/>
      <c r="H15" s="31"/>
      <c r="I15" s="114" t="s">
        <v>32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33</v>
      </c>
      <c r="E17" s="31"/>
      <c r="F17" s="31"/>
      <c r="G17" s="31"/>
      <c r="H17" s="31"/>
      <c r="I17" s="114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2" t="str">
        <f>'Rekapitulace stavby'!E14</f>
        <v>Vyplň údaj</v>
      </c>
      <c r="F18" s="283"/>
      <c r="G18" s="283"/>
      <c r="H18" s="283"/>
      <c r="I18" s="114" t="s">
        <v>32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35</v>
      </c>
      <c r="E20" s="31"/>
      <c r="F20" s="31"/>
      <c r="G20" s="31"/>
      <c r="H20" s="31"/>
      <c r="I20" s="114" t="s">
        <v>29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36</v>
      </c>
      <c r="F21" s="31"/>
      <c r="G21" s="31"/>
      <c r="H21" s="31"/>
      <c r="I21" s="114" t="s">
        <v>32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38</v>
      </c>
      <c r="E23" s="31"/>
      <c r="F23" s="31"/>
      <c r="G23" s="31"/>
      <c r="H23" s="31"/>
      <c r="I23" s="114" t="s">
        <v>29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115</v>
      </c>
      <c r="F24" s="31"/>
      <c r="G24" s="31"/>
      <c r="H24" s="31"/>
      <c r="I24" s="114" t="s">
        <v>32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40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4" t="s">
        <v>1</v>
      </c>
      <c r="F27" s="284"/>
      <c r="G27" s="284"/>
      <c r="H27" s="284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41</v>
      </c>
      <c r="E30" s="31"/>
      <c r="F30" s="31"/>
      <c r="G30" s="31"/>
      <c r="H30" s="31"/>
      <c r="I30" s="112"/>
      <c r="J30" s="123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43</v>
      </c>
      <c r="G32" s="31"/>
      <c r="H32" s="31"/>
      <c r="I32" s="125" t="s">
        <v>42</v>
      </c>
      <c r="J32" s="124" t="s">
        <v>44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45</v>
      </c>
      <c r="E33" s="111" t="s">
        <v>46</v>
      </c>
      <c r="F33" s="127">
        <f>ROUND((SUM(BE117:BE128)),  2)</f>
        <v>0</v>
      </c>
      <c r="G33" s="31"/>
      <c r="H33" s="31"/>
      <c r="I33" s="128">
        <v>0.21</v>
      </c>
      <c r="J33" s="127">
        <f>ROUND(((SUM(BE117:BE128))*I33),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47</v>
      </c>
      <c r="F34" s="127">
        <f>ROUND((SUM(BF117:BF128)),  2)</f>
        <v>0</v>
      </c>
      <c r="G34" s="31"/>
      <c r="H34" s="31"/>
      <c r="I34" s="128">
        <v>0.15</v>
      </c>
      <c r="J34" s="127">
        <f>ROUND(((SUM(BF117:BF128))*I34),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48</v>
      </c>
      <c r="F35" s="127">
        <f>ROUND((SUM(BG117:BG128)),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49</v>
      </c>
      <c r="F36" s="127">
        <f>ROUND((SUM(BH117:BH128)),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50</v>
      </c>
      <c r="F37" s="127">
        <f>ROUND((SUM(BI117:BI128)),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51</v>
      </c>
      <c r="E39" s="131"/>
      <c r="F39" s="131"/>
      <c r="G39" s="132" t="s">
        <v>52</v>
      </c>
      <c r="H39" s="133" t="s">
        <v>53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54</v>
      </c>
      <c r="E50" s="138"/>
      <c r="F50" s="138"/>
      <c r="G50" s="137" t="s">
        <v>55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56</v>
      </c>
      <c r="E61" s="141"/>
      <c r="F61" s="142" t="s">
        <v>57</v>
      </c>
      <c r="G61" s="140" t="s">
        <v>56</v>
      </c>
      <c r="H61" s="141"/>
      <c r="I61" s="143"/>
      <c r="J61" s="144" t="s">
        <v>57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58</v>
      </c>
      <c r="E65" s="145"/>
      <c r="F65" s="145"/>
      <c r="G65" s="137" t="s">
        <v>59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56</v>
      </c>
      <c r="E76" s="141"/>
      <c r="F76" s="142" t="s">
        <v>57</v>
      </c>
      <c r="G76" s="140" t="s">
        <v>56</v>
      </c>
      <c r="H76" s="141"/>
      <c r="I76" s="143"/>
      <c r="J76" s="144" t="s">
        <v>57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116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5" t="str">
        <f>E7</f>
        <v>Oprava zabezpečovacího zařízení v žst. Nymburk</v>
      </c>
      <c r="F85" s="286"/>
      <c r="G85" s="286"/>
      <c r="H85" s="286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VRN - Vedlejší rozpočtové náklady</v>
      </c>
      <c r="F87" s="287"/>
      <c r="G87" s="287"/>
      <c r="H87" s="287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 xml:space="preserve"> SSZT Praha východ</v>
      </c>
      <c r="G89" s="33"/>
      <c r="H89" s="33"/>
      <c r="I89" s="114" t="s">
        <v>24</v>
      </c>
      <c r="J89" s="63" t="str">
        <f>IF(J12="","",J12)</f>
        <v>26. 5. 2020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28</v>
      </c>
      <c r="D91" s="33"/>
      <c r="E91" s="33"/>
      <c r="F91" s="24" t="str">
        <f>E15</f>
        <v xml:space="preserve">  Správa železnic, státní organizace</v>
      </c>
      <c r="G91" s="33"/>
      <c r="H91" s="33"/>
      <c r="I91" s="114" t="s">
        <v>35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3"/>
      <c r="E92" s="33"/>
      <c r="F92" s="24" t="str">
        <f>IF(E18="","",E18)</f>
        <v>Vyplň údaj</v>
      </c>
      <c r="G92" s="33"/>
      <c r="H92" s="33"/>
      <c r="I92" s="114" t="s">
        <v>38</v>
      </c>
      <c r="J92" s="29" t="str">
        <f>E24</f>
        <v>Ing. Ondřej Šustr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117</v>
      </c>
      <c r="D94" s="154"/>
      <c r="E94" s="154"/>
      <c r="F94" s="154"/>
      <c r="G94" s="154"/>
      <c r="H94" s="154"/>
      <c r="I94" s="155"/>
      <c r="J94" s="156" t="s">
        <v>118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119</v>
      </c>
      <c r="D96" s="33"/>
      <c r="E96" s="33"/>
      <c r="F96" s="33"/>
      <c r="G96" s="33"/>
      <c r="H96" s="33"/>
      <c r="I96" s="112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120</v>
      </c>
    </row>
    <row r="97" spans="1:31" s="9" customFormat="1" ht="24.95" customHeight="1">
      <c r="B97" s="158"/>
      <c r="C97" s="159"/>
      <c r="D97" s="160" t="s">
        <v>343</v>
      </c>
      <c r="E97" s="161"/>
      <c r="F97" s="161"/>
      <c r="G97" s="161"/>
      <c r="H97" s="161"/>
      <c r="I97" s="162"/>
      <c r="J97" s="163">
        <f>J118</f>
        <v>0</v>
      </c>
      <c r="K97" s="159"/>
      <c r="L97" s="164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2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49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2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122</v>
      </c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85" t="str">
        <f>E7</f>
        <v>Oprava zabezpečovacího zařízení v žst. Nymburk</v>
      </c>
      <c r="F107" s="286"/>
      <c r="G107" s="286"/>
      <c r="H107" s="286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112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7" t="str">
        <f>E9</f>
        <v>VRN - Vedlejší rozpočtové náklady</v>
      </c>
      <c r="F109" s="287"/>
      <c r="G109" s="287"/>
      <c r="H109" s="287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3"/>
      <c r="E111" s="33"/>
      <c r="F111" s="24" t="str">
        <f>F12</f>
        <v xml:space="preserve"> SSZT Praha východ</v>
      </c>
      <c r="G111" s="33"/>
      <c r="H111" s="33"/>
      <c r="I111" s="114" t="s">
        <v>24</v>
      </c>
      <c r="J111" s="63" t="str">
        <f>IF(J12="","",J12)</f>
        <v>26. 5. 2020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28</v>
      </c>
      <c r="D113" s="33"/>
      <c r="E113" s="33"/>
      <c r="F113" s="24" t="str">
        <f>E15</f>
        <v xml:space="preserve">  Správa železnic, státní organizace</v>
      </c>
      <c r="G113" s="33"/>
      <c r="H113" s="33"/>
      <c r="I113" s="114" t="s">
        <v>35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33</v>
      </c>
      <c r="D114" s="33"/>
      <c r="E114" s="33"/>
      <c r="F114" s="24" t="str">
        <f>IF(E18="","",E18)</f>
        <v>Vyplň údaj</v>
      </c>
      <c r="G114" s="33"/>
      <c r="H114" s="33"/>
      <c r="I114" s="114" t="s">
        <v>38</v>
      </c>
      <c r="J114" s="29" t="str">
        <f>E24</f>
        <v>Ing. Ondřej Šustr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65"/>
      <c r="B116" s="166"/>
      <c r="C116" s="167" t="s">
        <v>123</v>
      </c>
      <c r="D116" s="168" t="s">
        <v>66</v>
      </c>
      <c r="E116" s="168" t="s">
        <v>62</v>
      </c>
      <c r="F116" s="168" t="s">
        <v>63</v>
      </c>
      <c r="G116" s="168" t="s">
        <v>124</v>
      </c>
      <c r="H116" s="168" t="s">
        <v>125</v>
      </c>
      <c r="I116" s="169" t="s">
        <v>126</v>
      </c>
      <c r="J116" s="168" t="s">
        <v>118</v>
      </c>
      <c r="K116" s="170" t="s">
        <v>127</v>
      </c>
      <c r="L116" s="171"/>
      <c r="M116" s="72" t="s">
        <v>1</v>
      </c>
      <c r="N116" s="73" t="s">
        <v>45</v>
      </c>
      <c r="O116" s="73" t="s">
        <v>128</v>
      </c>
      <c r="P116" s="73" t="s">
        <v>129</v>
      </c>
      <c r="Q116" s="73" t="s">
        <v>130</v>
      </c>
      <c r="R116" s="73" t="s">
        <v>131</v>
      </c>
      <c r="S116" s="73" t="s">
        <v>132</v>
      </c>
      <c r="T116" s="74" t="s">
        <v>133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9" customHeight="1">
      <c r="A117" s="31"/>
      <c r="B117" s="32"/>
      <c r="C117" s="79" t="s">
        <v>134</v>
      </c>
      <c r="D117" s="33"/>
      <c r="E117" s="33"/>
      <c r="F117" s="33"/>
      <c r="G117" s="33"/>
      <c r="H117" s="33"/>
      <c r="I117" s="112"/>
      <c r="J117" s="172">
        <f>BK117</f>
        <v>0</v>
      </c>
      <c r="K117" s="33"/>
      <c r="L117" s="36"/>
      <c r="M117" s="75"/>
      <c r="N117" s="173"/>
      <c r="O117" s="76"/>
      <c r="P117" s="174">
        <f>P118</f>
        <v>0</v>
      </c>
      <c r="Q117" s="76"/>
      <c r="R117" s="174">
        <f>R118</f>
        <v>0</v>
      </c>
      <c r="S117" s="76"/>
      <c r="T117" s="17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80</v>
      </c>
      <c r="AU117" s="14" t="s">
        <v>120</v>
      </c>
      <c r="BK117" s="176">
        <f>BK118</f>
        <v>0</v>
      </c>
    </row>
    <row r="118" spans="1:65" s="11" customFormat="1" ht="25.9" customHeight="1">
      <c r="B118" s="191"/>
      <c r="C118" s="192"/>
      <c r="D118" s="193" t="s">
        <v>80</v>
      </c>
      <c r="E118" s="194" t="s">
        <v>107</v>
      </c>
      <c r="F118" s="194" t="s">
        <v>108</v>
      </c>
      <c r="G118" s="192"/>
      <c r="H118" s="192"/>
      <c r="I118" s="195"/>
      <c r="J118" s="196">
        <f>BK118</f>
        <v>0</v>
      </c>
      <c r="K118" s="192"/>
      <c r="L118" s="197"/>
      <c r="M118" s="198"/>
      <c r="N118" s="199"/>
      <c r="O118" s="199"/>
      <c r="P118" s="200">
        <f>SUM(P119:P128)</f>
        <v>0</v>
      </c>
      <c r="Q118" s="199"/>
      <c r="R118" s="200">
        <f>SUM(R119:R128)</f>
        <v>0</v>
      </c>
      <c r="S118" s="199"/>
      <c r="T118" s="201">
        <f>SUM(T119:T128)</f>
        <v>0</v>
      </c>
      <c r="AR118" s="202" t="s">
        <v>232</v>
      </c>
      <c r="AT118" s="203" t="s">
        <v>80</v>
      </c>
      <c r="AU118" s="203" t="s">
        <v>81</v>
      </c>
      <c r="AY118" s="202" t="s">
        <v>142</v>
      </c>
      <c r="BK118" s="204">
        <f>SUM(BK119:BK128)</f>
        <v>0</v>
      </c>
    </row>
    <row r="119" spans="1:65" s="2" customFormat="1" ht="66.75" customHeight="1">
      <c r="A119" s="31"/>
      <c r="B119" s="32"/>
      <c r="C119" s="205" t="s">
        <v>225</v>
      </c>
      <c r="D119" s="205" t="s">
        <v>151</v>
      </c>
      <c r="E119" s="206" t="s">
        <v>344</v>
      </c>
      <c r="F119" s="207" t="s">
        <v>345</v>
      </c>
      <c r="G119" s="208" t="s">
        <v>346</v>
      </c>
      <c r="H119" s="236"/>
      <c r="I119" s="210"/>
      <c r="J119" s="211">
        <f>ROUND(I119*H119,2)</f>
        <v>0</v>
      </c>
      <c r="K119" s="207" t="s">
        <v>140</v>
      </c>
      <c r="L119" s="36"/>
      <c r="M119" s="212" t="s">
        <v>1</v>
      </c>
      <c r="N119" s="213" t="s">
        <v>46</v>
      </c>
      <c r="O119" s="68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9" t="s">
        <v>150</v>
      </c>
      <c r="AT119" s="189" t="s">
        <v>151</v>
      </c>
      <c r="AU119" s="189" t="s">
        <v>21</v>
      </c>
      <c r="AY119" s="14" t="s">
        <v>142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21</v>
      </c>
      <c r="BK119" s="190">
        <f>ROUND(I119*H119,2)</f>
        <v>0</v>
      </c>
      <c r="BL119" s="14" t="s">
        <v>150</v>
      </c>
      <c r="BM119" s="189" t="s">
        <v>347</v>
      </c>
    </row>
    <row r="120" spans="1:65" s="2" customFormat="1" ht="19.5">
      <c r="A120" s="31"/>
      <c r="B120" s="32"/>
      <c r="C120" s="33"/>
      <c r="D120" s="214" t="s">
        <v>175</v>
      </c>
      <c r="E120" s="33"/>
      <c r="F120" s="215" t="s">
        <v>348</v>
      </c>
      <c r="G120" s="33"/>
      <c r="H120" s="33"/>
      <c r="I120" s="112"/>
      <c r="J120" s="33"/>
      <c r="K120" s="33"/>
      <c r="L120" s="36"/>
      <c r="M120" s="216"/>
      <c r="N120" s="217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175</v>
      </c>
      <c r="AU120" s="14" t="s">
        <v>21</v>
      </c>
    </row>
    <row r="121" spans="1:65" s="2" customFormat="1" ht="78" customHeight="1">
      <c r="A121" s="31"/>
      <c r="B121" s="32"/>
      <c r="C121" s="205" t="s">
        <v>229</v>
      </c>
      <c r="D121" s="205" t="s">
        <v>151</v>
      </c>
      <c r="E121" s="206" t="s">
        <v>349</v>
      </c>
      <c r="F121" s="207" t="s">
        <v>350</v>
      </c>
      <c r="G121" s="208" t="s">
        <v>346</v>
      </c>
      <c r="H121" s="236"/>
      <c r="I121" s="210"/>
      <c r="J121" s="211">
        <f>ROUND(I121*H121,2)</f>
        <v>0</v>
      </c>
      <c r="K121" s="207" t="s">
        <v>140</v>
      </c>
      <c r="L121" s="36"/>
      <c r="M121" s="212" t="s">
        <v>1</v>
      </c>
      <c r="N121" s="213" t="s">
        <v>46</v>
      </c>
      <c r="O121" s="68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9" t="s">
        <v>150</v>
      </c>
      <c r="AT121" s="189" t="s">
        <v>151</v>
      </c>
      <c r="AU121" s="189" t="s">
        <v>21</v>
      </c>
      <c r="AY121" s="14" t="s">
        <v>142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21</v>
      </c>
      <c r="BK121" s="190">
        <f>ROUND(I121*H121,2)</f>
        <v>0</v>
      </c>
      <c r="BL121" s="14" t="s">
        <v>150</v>
      </c>
      <c r="BM121" s="189" t="s">
        <v>351</v>
      </c>
    </row>
    <row r="122" spans="1:65" s="2" customFormat="1" ht="19.5">
      <c r="A122" s="31"/>
      <c r="B122" s="32"/>
      <c r="C122" s="33"/>
      <c r="D122" s="214" t="s">
        <v>175</v>
      </c>
      <c r="E122" s="33"/>
      <c r="F122" s="215" t="s">
        <v>348</v>
      </c>
      <c r="G122" s="33"/>
      <c r="H122" s="33"/>
      <c r="I122" s="112"/>
      <c r="J122" s="33"/>
      <c r="K122" s="33"/>
      <c r="L122" s="36"/>
      <c r="M122" s="216"/>
      <c r="N122" s="217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175</v>
      </c>
      <c r="AU122" s="14" t="s">
        <v>21</v>
      </c>
    </row>
    <row r="123" spans="1:65" s="2" customFormat="1" ht="33" customHeight="1">
      <c r="A123" s="31"/>
      <c r="B123" s="32"/>
      <c r="C123" s="205" t="s">
        <v>150</v>
      </c>
      <c r="D123" s="205" t="s">
        <v>151</v>
      </c>
      <c r="E123" s="206" t="s">
        <v>352</v>
      </c>
      <c r="F123" s="207" t="s">
        <v>353</v>
      </c>
      <c r="G123" s="208" t="s">
        <v>346</v>
      </c>
      <c r="H123" s="236"/>
      <c r="I123" s="210"/>
      <c r="J123" s="211">
        <f>ROUND(I123*H123,2)</f>
        <v>0</v>
      </c>
      <c r="K123" s="207" t="s">
        <v>140</v>
      </c>
      <c r="L123" s="36"/>
      <c r="M123" s="212" t="s">
        <v>1</v>
      </c>
      <c r="N123" s="213" t="s">
        <v>46</v>
      </c>
      <c r="O123" s="68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150</v>
      </c>
      <c r="AT123" s="189" t="s">
        <v>151</v>
      </c>
      <c r="AU123" s="189" t="s">
        <v>21</v>
      </c>
      <c r="AY123" s="14" t="s">
        <v>142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4" t="s">
        <v>21</v>
      </c>
      <c r="BK123" s="190">
        <f>ROUND(I123*H123,2)</f>
        <v>0</v>
      </c>
      <c r="BL123" s="14" t="s">
        <v>150</v>
      </c>
      <c r="BM123" s="189" t="s">
        <v>354</v>
      </c>
    </row>
    <row r="124" spans="1:65" s="2" customFormat="1" ht="19.5">
      <c r="A124" s="31"/>
      <c r="B124" s="32"/>
      <c r="C124" s="33"/>
      <c r="D124" s="214" t="s">
        <v>175</v>
      </c>
      <c r="E124" s="33"/>
      <c r="F124" s="215" t="s">
        <v>348</v>
      </c>
      <c r="G124" s="33"/>
      <c r="H124" s="33"/>
      <c r="I124" s="112"/>
      <c r="J124" s="33"/>
      <c r="K124" s="33"/>
      <c r="L124" s="36"/>
      <c r="M124" s="216"/>
      <c r="N124" s="217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175</v>
      </c>
      <c r="AU124" s="14" t="s">
        <v>21</v>
      </c>
    </row>
    <row r="125" spans="1:65" s="2" customFormat="1" ht="201" customHeight="1">
      <c r="A125" s="31"/>
      <c r="B125" s="32"/>
      <c r="C125" s="205" t="s">
        <v>260</v>
      </c>
      <c r="D125" s="205" t="s">
        <v>151</v>
      </c>
      <c r="E125" s="206" t="s">
        <v>355</v>
      </c>
      <c r="F125" s="207" t="s">
        <v>356</v>
      </c>
      <c r="G125" s="208" t="s">
        <v>158</v>
      </c>
      <c r="H125" s="209">
        <v>3</v>
      </c>
      <c r="I125" s="210"/>
      <c r="J125" s="211">
        <f>ROUND(I125*H125,2)</f>
        <v>0</v>
      </c>
      <c r="K125" s="207" t="s">
        <v>140</v>
      </c>
      <c r="L125" s="36"/>
      <c r="M125" s="212" t="s">
        <v>1</v>
      </c>
      <c r="N125" s="213" t="s">
        <v>46</v>
      </c>
      <c r="O125" s="68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150</v>
      </c>
      <c r="AT125" s="189" t="s">
        <v>151</v>
      </c>
      <c r="AU125" s="189" t="s">
        <v>21</v>
      </c>
      <c r="AY125" s="14" t="s">
        <v>142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4" t="s">
        <v>21</v>
      </c>
      <c r="BK125" s="190">
        <f>ROUND(I125*H125,2)</f>
        <v>0</v>
      </c>
      <c r="BL125" s="14" t="s">
        <v>150</v>
      </c>
      <c r="BM125" s="189" t="s">
        <v>357</v>
      </c>
    </row>
    <row r="126" spans="1:65" s="2" customFormat="1" ht="19.5">
      <c r="A126" s="31"/>
      <c r="B126" s="32"/>
      <c r="C126" s="33"/>
      <c r="D126" s="214" t="s">
        <v>175</v>
      </c>
      <c r="E126" s="33"/>
      <c r="F126" s="215" t="s">
        <v>358</v>
      </c>
      <c r="G126" s="33"/>
      <c r="H126" s="33"/>
      <c r="I126" s="112"/>
      <c r="J126" s="33"/>
      <c r="K126" s="33"/>
      <c r="L126" s="36"/>
      <c r="M126" s="216"/>
      <c r="N126" s="217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175</v>
      </c>
      <c r="AU126" s="14" t="s">
        <v>21</v>
      </c>
    </row>
    <row r="127" spans="1:65" s="2" customFormat="1" ht="78" customHeight="1">
      <c r="A127" s="31"/>
      <c r="B127" s="32"/>
      <c r="C127" s="205" t="s">
        <v>90</v>
      </c>
      <c r="D127" s="205" t="s">
        <v>151</v>
      </c>
      <c r="E127" s="206" t="s">
        <v>359</v>
      </c>
      <c r="F127" s="207" t="s">
        <v>360</v>
      </c>
      <c r="G127" s="208" t="s">
        <v>361</v>
      </c>
      <c r="H127" s="209">
        <v>5</v>
      </c>
      <c r="I127" s="210"/>
      <c r="J127" s="211">
        <f>ROUND(I127*H127,2)</f>
        <v>0</v>
      </c>
      <c r="K127" s="207" t="s">
        <v>140</v>
      </c>
      <c r="L127" s="36"/>
      <c r="M127" s="212" t="s">
        <v>1</v>
      </c>
      <c r="N127" s="213" t="s">
        <v>46</v>
      </c>
      <c r="O127" s="68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9" t="s">
        <v>150</v>
      </c>
      <c r="AT127" s="189" t="s">
        <v>151</v>
      </c>
      <c r="AU127" s="189" t="s">
        <v>21</v>
      </c>
      <c r="AY127" s="14" t="s">
        <v>142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21</v>
      </c>
      <c r="BK127" s="190">
        <f>ROUND(I127*H127,2)</f>
        <v>0</v>
      </c>
      <c r="BL127" s="14" t="s">
        <v>150</v>
      </c>
      <c r="BM127" s="189" t="s">
        <v>362</v>
      </c>
    </row>
    <row r="128" spans="1:65" s="2" customFormat="1" ht="78" customHeight="1">
      <c r="A128" s="31"/>
      <c r="B128" s="32"/>
      <c r="C128" s="205" t="s">
        <v>232</v>
      </c>
      <c r="D128" s="205" t="s">
        <v>151</v>
      </c>
      <c r="E128" s="206" t="s">
        <v>363</v>
      </c>
      <c r="F128" s="207" t="s">
        <v>364</v>
      </c>
      <c r="G128" s="208" t="s">
        <v>361</v>
      </c>
      <c r="H128" s="209">
        <v>20</v>
      </c>
      <c r="I128" s="210"/>
      <c r="J128" s="211">
        <f>ROUND(I128*H128,2)</f>
        <v>0</v>
      </c>
      <c r="K128" s="207" t="s">
        <v>140</v>
      </c>
      <c r="L128" s="36"/>
      <c r="M128" s="218" t="s">
        <v>1</v>
      </c>
      <c r="N128" s="219" t="s">
        <v>46</v>
      </c>
      <c r="O128" s="220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9" t="s">
        <v>141</v>
      </c>
      <c r="AT128" s="189" t="s">
        <v>151</v>
      </c>
      <c r="AU128" s="189" t="s">
        <v>21</v>
      </c>
      <c r="AY128" s="14" t="s">
        <v>142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4" t="s">
        <v>21</v>
      </c>
      <c r="BK128" s="190">
        <f>ROUND(I128*H128,2)</f>
        <v>0</v>
      </c>
      <c r="BL128" s="14" t="s">
        <v>141</v>
      </c>
      <c r="BM128" s="189" t="s">
        <v>365</v>
      </c>
    </row>
    <row r="129" spans="1:31" s="2" customFormat="1" ht="6.95" customHeight="1">
      <c r="A129" s="31"/>
      <c r="B129" s="51"/>
      <c r="C129" s="52"/>
      <c r="D129" s="52"/>
      <c r="E129" s="52"/>
      <c r="F129" s="52"/>
      <c r="G129" s="52"/>
      <c r="H129" s="52"/>
      <c r="I129" s="149"/>
      <c r="J129" s="52"/>
      <c r="K129" s="52"/>
      <c r="L129" s="36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sheetProtection algorithmName="SHA-512" hashValue="q+MKM+K4DQuC9aFs26wZMs0OxT79RDBAcp3ZK4EDCjBjPAAE4qie3RzHojUJT+zc+tiXWtlWWq+eAQHEQLyF6A==" saltValue="iOh+72OpQdhJ9Rwl/a0rmtEBmtSHaq2ylI1e2zk6DxAKnwbJUiAoHAGvboY0GahnEZOVRu5LazVItyTkj1EQsA==" spinCount="100000" sheet="1" objects="1" scenarios="1" formatColumns="0" formatRows="0" autoFilter="0"/>
  <autoFilter ref="C116:K12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62a - Kolín, Kompas, ostatní</vt:lpstr>
      <vt:lpstr>62b - Mladá Boleslav</vt:lpstr>
      <vt:lpstr>62c - Hradištko</vt:lpstr>
      <vt:lpstr>62d - Byšice, PZZ, Sázava</vt:lpstr>
      <vt:lpstr>62e - Dobrovice</vt:lpstr>
      <vt:lpstr>62f - Poříčany</vt:lpstr>
      <vt:lpstr>VRN - Vedlejší rozpočtové...</vt:lpstr>
      <vt:lpstr>'62a - Kolín, Kompas, ostatní'!Názvy_tisku</vt:lpstr>
      <vt:lpstr>'62b - Mladá Boleslav'!Názvy_tisku</vt:lpstr>
      <vt:lpstr>'62c - Hradištko'!Názvy_tisku</vt:lpstr>
      <vt:lpstr>'62d - Byšice, PZZ, Sázava'!Názvy_tisku</vt:lpstr>
      <vt:lpstr>'62e - Dobrovice'!Názvy_tisku</vt:lpstr>
      <vt:lpstr>'62f - Poříčany'!Názvy_tisku</vt:lpstr>
      <vt:lpstr>'Rekapitulace stavby'!Názvy_tisku</vt:lpstr>
      <vt:lpstr>'VRN - Vedlejší rozpočtové...'!Názvy_tisku</vt:lpstr>
      <vt:lpstr>'62a - Kolín, Kompas, ostatní'!Oblast_tisku</vt:lpstr>
      <vt:lpstr>'62b - Mladá Boleslav'!Oblast_tisku</vt:lpstr>
      <vt:lpstr>'62c - Hradištko'!Oblast_tisku</vt:lpstr>
      <vt:lpstr>'62d - Byšice, PZZ, Sázava'!Oblast_tisku</vt:lpstr>
      <vt:lpstr>'62e - Dobrovice'!Oblast_tisku</vt:lpstr>
      <vt:lpstr>'62f - Poříčany'!Oblast_tisku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Bartoňová Simona, Ing.</cp:lastModifiedBy>
  <dcterms:created xsi:type="dcterms:W3CDTF">2020-05-26T09:26:09Z</dcterms:created>
  <dcterms:modified xsi:type="dcterms:W3CDTF">2020-06-10T10:54:03Z</dcterms:modified>
</cp:coreProperties>
</file>