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/>
  </bookViews>
  <sheets>
    <sheet name="Rekapitulace stavby" sheetId="1" r:id="rId1"/>
    <sheet name="SO 01 - Oprava gabionové ..." sheetId="2" r:id="rId2"/>
  </sheets>
  <definedNames>
    <definedName name="_xlnm._FilterDatabase" localSheetId="1" hidden="1">'SO 01 - Oprava gabionové ...'!$C$129:$K$300</definedName>
    <definedName name="_xlnm.Print_Titles" localSheetId="0">'Rekapitulace stavby'!$92:$92</definedName>
    <definedName name="_xlnm.Print_Titles" localSheetId="1">'SO 01 - Oprava gabionové ...'!$129:$129</definedName>
    <definedName name="_xlnm.Print_Area" localSheetId="0">'Rekapitulace stavby'!$D$4:$AO$76,'Rekapitulace stavby'!$C$82:$AQ$96</definedName>
    <definedName name="_xlnm.Print_Area" localSheetId="1">'SO 01 - Oprava gabionové ...'!$C$4:$J$39,'SO 01 - Oprava gabionové ...'!$C$50:$J$76,'SO 01 - Oprava gabionové ...'!$C$82:$J$111,'SO 01 - Oprava gabionové ...'!$C$117:$K$300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299" i="2"/>
  <c r="BH299" i="2"/>
  <c r="BG299" i="2"/>
  <c r="BF299" i="2"/>
  <c r="T299" i="2"/>
  <c r="T298" i="2" s="1"/>
  <c r="R299" i="2"/>
  <c r="R298" i="2" s="1"/>
  <c r="P299" i="2"/>
  <c r="P298" i="2" s="1"/>
  <c r="BI296" i="2"/>
  <c r="BH296" i="2"/>
  <c r="BG296" i="2"/>
  <c r="BF296" i="2"/>
  <c r="T296" i="2"/>
  <c r="T295" i="2" s="1"/>
  <c r="R296" i="2"/>
  <c r="R295" i="2" s="1"/>
  <c r="P296" i="2"/>
  <c r="P295" i="2" s="1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2" i="2"/>
  <c r="BH252" i="2"/>
  <c r="BG252" i="2"/>
  <c r="BF252" i="2"/>
  <c r="T252" i="2"/>
  <c r="R252" i="2"/>
  <c r="P252" i="2"/>
  <c r="BI246" i="2"/>
  <c r="BH246" i="2"/>
  <c r="BG246" i="2"/>
  <c r="BF246" i="2"/>
  <c r="T246" i="2"/>
  <c r="R246" i="2"/>
  <c r="P246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29" i="2"/>
  <c r="BH229" i="2"/>
  <c r="BG229" i="2"/>
  <c r="BF229" i="2"/>
  <c r="T229" i="2"/>
  <c r="T222" i="2"/>
  <c r="R229" i="2"/>
  <c r="P229" i="2"/>
  <c r="P222" i="2"/>
  <c r="BI223" i="2"/>
  <c r="BH223" i="2"/>
  <c r="BG223" i="2"/>
  <c r="BF223" i="2"/>
  <c r="T223" i="2"/>
  <c r="R223" i="2"/>
  <c r="R222" i="2" s="1"/>
  <c r="P223" i="2"/>
  <c r="BI216" i="2"/>
  <c r="BH216" i="2"/>
  <c r="BG216" i="2"/>
  <c r="BF216" i="2"/>
  <c r="T216" i="2"/>
  <c r="T215" i="2" s="1"/>
  <c r="R216" i="2"/>
  <c r="R215" i="2" s="1"/>
  <c r="P216" i="2"/>
  <c r="P215" i="2" s="1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F126" i="2"/>
  <c r="F124" i="2"/>
  <c r="E122" i="2"/>
  <c r="F91" i="2"/>
  <c r="F89" i="2"/>
  <c r="E87" i="2"/>
  <c r="J24" i="2"/>
  <c r="E24" i="2"/>
  <c r="J127" i="2" s="1"/>
  <c r="J23" i="2"/>
  <c r="J21" i="2"/>
  <c r="E21" i="2"/>
  <c r="J91" i="2" s="1"/>
  <c r="J20" i="2"/>
  <c r="J18" i="2"/>
  <c r="E18" i="2"/>
  <c r="F92" i="2" s="1"/>
  <c r="J17" i="2"/>
  <c r="J12" i="2"/>
  <c r="J124" i="2"/>
  <c r="E7" i="2"/>
  <c r="E120" i="2"/>
  <c r="L90" i="1"/>
  <c r="AM90" i="1"/>
  <c r="AM89" i="1"/>
  <c r="L89" i="1"/>
  <c r="AM87" i="1"/>
  <c r="L87" i="1"/>
  <c r="L85" i="1"/>
  <c r="L84" i="1"/>
  <c r="BK299" i="2"/>
  <c r="J296" i="2"/>
  <c r="BK293" i="2"/>
  <c r="BK291" i="2"/>
  <c r="J289" i="2"/>
  <c r="J287" i="2"/>
  <c r="BK285" i="2"/>
  <c r="BK278" i="2"/>
  <c r="BK270" i="2"/>
  <c r="BK263" i="2"/>
  <c r="J259" i="2"/>
  <c r="BK252" i="2"/>
  <c r="J246" i="2"/>
  <c r="J241" i="2"/>
  <c r="BK239" i="2"/>
  <c r="J229" i="2"/>
  <c r="J223" i="2"/>
  <c r="J216" i="2"/>
  <c r="BK210" i="2"/>
  <c r="BK207" i="2"/>
  <c r="J198" i="2"/>
  <c r="BK187" i="2"/>
  <c r="J185" i="2"/>
  <c r="J183" i="2"/>
  <c r="J174" i="2"/>
  <c r="J171" i="2"/>
  <c r="BK168" i="2"/>
  <c r="J157" i="2"/>
  <c r="BK155" i="2"/>
  <c r="J150" i="2"/>
  <c r="J148" i="2"/>
  <c r="J142" i="2"/>
  <c r="BK133" i="2"/>
  <c r="AS94" i="1"/>
  <c r="J299" i="2"/>
  <c r="BK296" i="2"/>
  <c r="J293" i="2"/>
  <c r="BK287" i="2"/>
  <c r="J285" i="2"/>
  <c r="J283" i="2"/>
  <c r="BK274" i="2"/>
  <c r="J272" i="2"/>
  <c r="BK267" i="2"/>
  <c r="BK265" i="2"/>
  <c r="BK261" i="2"/>
  <c r="J252" i="2"/>
  <c r="BK246" i="2"/>
  <c r="BK236" i="2"/>
  <c r="J210" i="2"/>
  <c r="J204" i="2"/>
  <c r="J201" i="2"/>
  <c r="BK195" i="2"/>
  <c r="BK183" i="2"/>
  <c r="BK174" i="2"/>
  <c r="J168" i="2"/>
  <c r="J165" i="2"/>
  <c r="BK159" i="2"/>
  <c r="BK157" i="2"/>
  <c r="BK152" i="2"/>
  <c r="BK148" i="2"/>
  <c r="BK145" i="2"/>
  <c r="BK142" i="2"/>
  <c r="BK136" i="2"/>
  <c r="J133" i="2"/>
  <c r="BK289" i="2"/>
  <c r="BK283" i="2"/>
  <c r="J280" i="2"/>
  <c r="J278" i="2"/>
  <c r="J274" i="2"/>
  <c r="BK272" i="2"/>
  <c r="J270" i="2"/>
  <c r="BK241" i="2"/>
  <c r="J236" i="2"/>
  <c r="BK229" i="2"/>
  <c r="BK223" i="2"/>
  <c r="J207" i="2"/>
  <c r="BK204" i="2"/>
  <c r="BK201" i="2"/>
  <c r="BK198" i="2"/>
  <c r="J195" i="2"/>
  <c r="BK192" i="2"/>
  <c r="BK190" i="2"/>
  <c r="J187" i="2"/>
  <c r="BK185" i="2"/>
  <c r="J180" i="2"/>
  <c r="BK165" i="2"/>
  <c r="BK162" i="2"/>
  <c r="J155" i="2"/>
  <c r="J291" i="2"/>
  <c r="BK280" i="2"/>
  <c r="J267" i="2"/>
  <c r="J265" i="2"/>
  <c r="J263" i="2"/>
  <c r="J261" i="2"/>
  <c r="BK259" i="2"/>
  <c r="J239" i="2"/>
  <c r="BK216" i="2"/>
  <c r="J192" i="2"/>
  <c r="J190" i="2"/>
  <c r="BK180" i="2"/>
  <c r="BK171" i="2"/>
  <c r="J162" i="2"/>
  <c r="J159" i="2"/>
  <c r="J152" i="2"/>
  <c r="BK150" i="2"/>
  <c r="J145" i="2"/>
  <c r="J136" i="2"/>
  <c r="BK164" i="2" l="1"/>
  <c r="J164" i="2" s="1"/>
  <c r="J99" i="2" s="1"/>
  <c r="T132" i="2"/>
  <c r="T164" i="2"/>
  <c r="R197" i="2"/>
  <c r="P235" i="2"/>
  <c r="R132" i="2"/>
  <c r="R164" i="2"/>
  <c r="T197" i="2"/>
  <c r="BK235" i="2"/>
  <c r="J235" i="2" s="1"/>
  <c r="J103" i="2" s="1"/>
  <c r="T235" i="2"/>
  <c r="BK132" i="2"/>
  <c r="P132" i="2"/>
  <c r="P164" i="2"/>
  <c r="BK197" i="2"/>
  <c r="J197" i="2"/>
  <c r="J100" i="2" s="1"/>
  <c r="P197" i="2"/>
  <c r="R235" i="2"/>
  <c r="BK258" i="2"/>
  <c r="J258" i="2" s="1"/>
  <c r="J104" i="2" s="1"/>
  <c r="P258" i="2"/>
  <c r="R258" i="2"/>
  <c r="T258" i="2"/>
  <c r="BK269" i="2"/>
  <c r="J269" i="2" s="1"/>
  <c r="J105" i="2" s="1"/>
  <c r="P269" i="2"/>
  <c r="R269" i="2"/>
  <c r="T269" i="2"/>
  <c r="BK277" i="2"/>
  <c r="J277" i="2" s="1"/>
  <c r="J107" i="2" s="1"/>
  <c r="P277" i="2"/>
  <c r="R277" i="2"/>
  <c r="T277" i="2"/>
  <c r="BK282" i="2"/>
  <c r="J282" i="2" s="1"/>
  <c r="J108" i="2" s="1"/>
  <c r="P282" i="2"/>
  <c r="R282" i="2"/>
  <c r="T282" i="2"/>
  <c r="J126" i="2"/>
  <c r="BE155" i="2"/>
  <c r="BE162" i="2"/>
  <c r="BE165" i="2"/>
  <c r="BE185" i="2"/>
  <c r="BE195" i="2"/>
  <c r="BE198" i="2"/>
  <c r="BE201" i="2"/>
  <c r="BE210" i="2"/>
  <c r="BE229" i="2"/>
  <c r="BE241" i="2"/>
  <c r="BE246" i="2"/>
  <c r="BE261" i="2"/>
  <c r="BE267" i="2"/>
  <c r="BE270" i="2"/>
  <c r="BE280" i="2"/>
  <c r="BE285" i="2"/>
  <c r="E85" i="2"/>
  <c r="J89" i="2"/>
  <c r="J92" i="2"/>
  <c r="BE133" i="2"/>
  <c r="BE145" i="2"/>
  <c r="BE148" i="2"/>
  <c r="BE150" i="2"/>
  <c r="BE157" i="2"/>
  <c r="BE168" i="2"/>
  <c r="BE174" i="2"/>
  <c r="BE180" i="2"/>
  <c r="BE183" i="2"/>
  <c r="BE190" i="2"/>
  <c r="BE236" i="2"/>
  <c r="BE252" i="2"/>
  <c r="BE259" i="2"/>
  <c r="BE263" i="2"/>
  <c r="BE265" i="2"/>
  <c r="F127" i="2"/>
  <c r="BE187" i="2"/>
  <c r="BE204" i="2"/>
  <c r="BE207" i="2"/>
  <c r="BE216" i="2"/>
  <c r="BE223" i="2"/>
  <c r="BE239" i="2"/>
  <c r="BE278" i="2"/>
  <c r="BE283" i="2"/>
  <c r="BE287" i="2"/>
  <c r="BE289" i="2"/>
  <c r="BE291" i="2"/>
  <c r="BE299" i="2"/>
  <c r="BE136" i="2"/>
  <c r="BE142" i="2"/>
  <c r="BE152" i="2"/>
  <c r="BE159" i="2"/>
  <c r="BE171" i="2"/>
  <c r="BE192" i="2"/>
  <c r="BE272" i="2"/>
  <c r="BE274" i="2"/>
  <c r="BE293" i="2"/>
  <c r="BE296" i="2"/>
  <c r="BK215" i="2"/>
  <c r="J215" i="2" s="1"/>
  <c r="J101" i="2" s="1"/>
  <c r="BK222" i="2"/>
  <c r="J222" i="2"/>
  <c r="J102" i="2" s="1"/>
  <c r="BK295" i="2"/>
  <c r="J295" i="2" s="1"/>
  <c r="J109" i="2" s="1"/>
  <c r="BK298" i="2"/>
  <c r="J298" i="2"/>
  <c r="J110" i="2" s="1"/>
  <c r="F36" i="2"/>
  <c r="BC95" i="1" s="1"/>
  <c r="BC94" i="1" s="1"/>
  <c r="W32" i="1" s="1"/>
  <c r="F34" i="2"/>
  <c r="BA95" i="1" s="1"/>
  <c r="BA94" i="1" s="1"/>
  <c r="W30" i="1" s="1"/>
  <c r="J34" i="2"/>
  <c r="AW95" i="1" s="1"/>
  <c r="F37" i="2"/>
  <c r="BD95" i="1" s="1"/>
  <c r="BD94" i="1" s="1"/>
  <c r="W33" i="1" s="1"/>
  <c r="F35" i="2"/>
  <c r="BB95" i="1" s="1"/>
  <c r="BB94" i="1" s="1"/>
  <c r="W31" i="1" s="1"/>
  <c r="R276" i="2" l="1"/>
  <c r="T276" i="2"/>
  <c r="BK131" i="2"/>
  <c r="P276" i="2"/>
  <c r="P131" i="2"/>
  <c r="P130" i="2"/>
  <c r="AU95" i="1"/>
  <c r="AU94" i="1" s="1"/>
  <c r="R131" i="2"/>
  <c r="R130" i="2"/>
  <c r="T131" i="2"/>
  <c r="T130" i="2"/>
  <c r="J132" i="2"/>
  <c r="J98" i="2"/>
  <c r="BK276" i="2"/>
  <c r="J276" i="2"/>
  <c r="J106" i="2" s="1"/>
  <c r="AW94" i="1"/>
  <c r="AK30" i="1"/>
  <c r="AY94" i="1"/>
  <c r="AX94" i="1"/>
  <c r="F33" i="2"/>
  <c r="AZ95" i="1"/>
  <c r="AZ94" i="1" s="1"/>
  <c r="W29" i="1" s="1"/>
  <c r="J33" i="2"/>
  <c r="AV95" i="1"/>
  <c r="AT95" i="1" s="1"/>
  <c r="BK130" i="2" l="1"/>
  <c r="J130" i="2"/>
  <c r="J96" i="2"/>
  <c r="J131" i="2"/>
  <c r="J97" i="2"/>
  <c r="AV94" i="1"/>
  <c r="AK29" i="1"/>
  <c r="AT94" i="1" l="1"/>
  <c r="J30" i="2"/>
  <c r="AG95" i="1"/>
  <c r="AN95" i="1" s="1"/>
  <c r="J39" i="2" l="1"/>
  <c r="AG94" i="1"/>
  <c r="AN94" i="1"/>
  <c r="AK26" i="1" l="1"/>
  <c r="AK35" i="1"/>
</calcChain>
</file>

<file path=xl/sharedStrings.xml><?xml version="1.0" encoding="utf-8"?>
<sst xmlns="http://schemas.openxmlformats.org/spreadsheetml/2006/main" count="1809" uniqueCount="452">
  <si>
    <t>Export Komplet</t>
  </si>
  <si>
    <t/>
  </si>
  <si>
    <t>2.0</t>
  </si>
  <si>
    <t>ZAMOK</t>
  </si>
  <si>
    <t>False</t>
  </si>
  <si>
    <t>{b33d58cb-551d-44f2-956c-17407ff106bd}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</si>
  <si>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</si>
  <si>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</si>
  <si>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</si>
  <si>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</si>
  <si>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</si>
  <si>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</si>
  <si>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</si>
  <si>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</si>
  <si>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63520155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</si>
  <si>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</si>
  <si>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</si>
  <si>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gabionové opěrné zdi v úseku Děhylov - Háj ve Slezsku</t>
  </si>
  <si>
    <t>KSO:</t>
  </si>
  <si>
    <t>CC-CZ:</t>
  </si>
  <si>
    <t>Místo:</t>
  </si>
  <si>
    <t>PS Opava</t>
  </si>
  <si>
    <t>Datum:</t>
  </si>
  <si>
    <t>1. 6. 2020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</si>
  <si>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</si>
  <si>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</si>
  <si>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</si>
  <si>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</si>
  <si>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</si>
  <si>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</si>
  <si>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</si>
  <si>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</si>
  <si>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</si>
  <si>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</si>
  <si>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</si>
  <si>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</si>
  <si>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</si>
  <si>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</si>
  <si>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</si>
  <si>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</si>
  <si>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</si>
  <si>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</si>
  <si>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</si>
  <si>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</si>
  <si>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</si>
  <si>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</si>
  <si>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</si>
  <si>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</si>
  <si>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</si>
  <si>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</si>
  <si>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</si>
  <si>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</si>
  <si>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</si>
  <si>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</si>
  <si>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</si>
  <si>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</si>
  <si>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</si>
  <si>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</si>
  <si>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</si>
  <si>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</si>
  <si>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</si>
  <si>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</si>
  <si>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</si>
  <si>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</si>
  <si>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</si>
  <si>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</si>
  <si>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</si>
  <si>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</si>
  <si>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</si>
  <si>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</si>
  <si>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</si>
  <si>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</si>
  <si>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</si>
  <si>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</si>
  <si>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</si>
  <si>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</si>
  <si>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</si>
  <si>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</si>
  <si>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</si>
  <si>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</si>
  <si>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</si>
  <si>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</si>
  <si>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</si>
  <si>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gabionové zdi - opěrná zeď v km 271,793 a 271,884 a 272,261</t>
  </si>
  <si>
    <t>STA</t>
  </si>
  <si>
    <t>1</t>
  </si>
  <si>
    <t>{db47e1dd-8d8f-4710-8070-f0e98ab8c280}</t>
  </si>
  <si>
    <t>2</t>
  </si>
  <si>
    <t>KRYCÍ LIST SOUPISU PRACÍ</t>
  </si>
  <si>
    <t>Objekt:</t>
  </si>
  <si>
    <t>SO 01 - Oprava gabionové zdi - opěrná zeď v km 271,793 a 271,884 a 272,261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</si>
  <si>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</si>
  <si>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</si>
  <si>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</si>
  <si>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</si>
  <si>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</si>
  <si>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</si>
  <si>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</si>
  <si>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</si>
  <si>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</si>
  <si>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</si>
  <si>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</si>
  <si>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</si>
  <si>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</si>
  <si>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</si>
  <si>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</si>
  <si>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</si>
  <si>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</si>
  <si>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</si>
  <si>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</si>
  <si>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</si>
  <si>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</si>
  <si>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</si>
  <si>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</si>
  <si>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</si>
  <si>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</si>
  <si>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</si>
  <si>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</si>
  <si>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</si>
  <si>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</si>
  <si>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</si>
  <si>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</si>
  <si>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</si>
  <si>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</si>
  <si>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</si>
  <si>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</si>
  <si>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</si>
  <si>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</si>
  <si>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</si>
  <si>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</si>
  <si>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</si>
  <si>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CS ÚRS 2020 01</t>
  </si>
  <si>
    <t>4</t>
  </si>
  <si>
    <t>-77359061</t>
  </si>
  <si>
    <t>PP</t>
  </si>
  <si>
    <t>Odstranění křovin a stromů s odstraněním kořenů ručně průměru kmene do 100 mm jakékoliv plochy v rovině nebo ve svahu o sklonu do 1:5</t>
  </si>
  <si>
    <t>VV</t>
  </si>
  <si>
    <t>1500,000"SO 01.1, SO 01.2, SO 01.3</t>
  </si>
  <si>
    <t>122151103</t>
  </si>
  <si>
    <t>Odkopávky a prokopávky nezapažené v hornině třídy těžitelnosti I, skupiny 1 a 2 objem do 100 m3 strojně</t>
  </si>
  <si>
    <t>m3</t>
  </si>
  <si>
    <t>-608166636</t>
  </si>
  <si>
    <t>Odkopávky a prokopávky nezapažené strojně v hornině třídy těžitelnosti I skupiny 1 a 2 přes 50 do 100 m3</t>
  </si>
  <si>
    <t>2,0*51,00"zemina - SO 01.1</t>
  </si>
  <si>
    <t>2,3*356,501"zemina - SO 01.2</t>
  </si>
  <si>
    <t>1,4*130,00"zemina - SO 01.3</t>
  </si>
  <si>
    <t>Součet</t>
  </si>
  <si>
    <t>3</t>
  </si>
  <si>
    <t>15171112.R4</t>
  </si>
  <si>
    <t>Zřízení pažení dočasného vč.odstranění</t>
  </si>
  <si>
    <t>m</t>
  </si>
  <si>
    <t>-1115826075</t>
  </si>
  <si>
    <t xml:space="preserve">Zřízení pažení dočasného vč.odstranění. Osazení ocelových zápor pro pažení hloubených vykopávek  do předem provedených vrtů se zabetonováním spodního konce, s příp. nutným obsypem zápory pískem délky od 0 do 14 m
</t>
  </si>
  <si>
    <t>1343,753"SO 01.1, SO 01.2, SO 01.3</t>
  </si>
  <si>
    <t>155213615</t>
  </si>
  <si>
    <t>Trn z injekčních zavrtávacích tyčí D 32 mm l 6 m včetně vrtu D 51 mm prováděný horolezecky</t>
  </si>
  <si>
    <t>kus</t>
  </si>
  <si>
    <t>-530321099</t>
  </si>
  <si>
    <t>Trny z injekčních zavrtávacích tyčí prováděné horolezeckou technikou zainjektované cementovou maltou průměru 32 mm včetně vrtů přenosnými vrtacími kladivy na ztracenou korunku průměru 51 mm, délky přes 5 do 6 m</t>
  </si>
  <si>
    <t>104"SO 01.3</t>
  </si>
  <si>
    <t>5</t>
  </si>
  <si>
    <t>162301501</t>
  </si>
  <si>
    <t>Vodorovné přemístění křovin do 5 km D kmene do 100 mm</t>
  </si>
  <si>
    <t>-1910270328</t>
  </si>
  <si>
    <t>Vodorovné přemístění smýcených křovin do průměru kmene 100 mm na vzdálenost do 5 000 m</t>
  </si>
  <si>
    <t>6</t>
  </si>
  <si>
    <t>162751117</t>
  </si>
  <si>
    <t>Vodorovné přemístění do 10000 m výkopku/sypaniny z horniny třídy těžitelnosti I, skupiny 1 až 3</t>
  </si>
  <si>
    <t>-1598511082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</si>
  <si>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</si>
  <si>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7</t>
  </si>
  <si>
    <t>162751119</t>
  </si>
  <si>
    <t>Příplatek k vodorovnému přemístění výkopku/sypaniny z horniny třídy těžitelnosti I, skupiny 1 až 3 ZKD 1000 m přes 10000 m</t>
  </si>
  <si>
    <t>-1723975564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</si>
  <si>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</si>
  <si>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1103,952*10</t>
  </si>
  <si>
    <t>8</t>
  </si>
  <si>
    <t>167151111</t>
  </si>
  <si>
    <t>Nakládání výkopku z hornin třídy těžitelnosti I, skupiny 1 až 3 přes 100 m3</t>
  </si>
  <si>
    <t>-1973813832</t>
  </si>
  <si>
    <t>Nakládání, skládání a překládání neulehlého výkopku nebo sypaniny strojně nakládání, množství přes 100 m3, z hornin třídy těžitelnosti I, skupiny 1 až 3</t>
  </si>
  <si>
    <t>9</t>
  </si>
  <si>
    <t>167151121</t>
  </si>
  <si>
    <t>Skládání nebo překládání výkopku z horniny třídy těžitelnosti I, skupiny 1 až 3</t>
  </si>
  <si>
    <t>1174262198</t>
  </si>
  <si>
    <t>Nakládání, skládání a překládání neulehlého výkopku nebo sypaniny strojně skládání nebo překládání, z hornin třídy těžitelnosti I, skupiny 1 až 3</t>
  </si>
  <si>
    <t>10</t>
  </si>
  <si>
    <t>171201231</t>
  </si>
  <si>
    <t>Poplatek za uložení zeminy a kamení na recyklační skládce (skládkovné) kód odpadu 17 05 04</t>
  </si>
  <si>
    <t>t</t>
  </si>
  <si>
    <t>-1106750076</t>
  </si>
  <si>
    <t>Poplatek za uložení stavebního odpadu na recyklační skládce (skládkovné) zeminy a kamení zatříděného do Katalogu odpadů pod kódem 17 05 04</t>
  </si>
  <si>
    <t>1103,952*1,6</t>
  </si>
  <si>
    <t>11</t>
  </si>
  <si>
    <t>171251201</t>
  </si>
  <si>
    <t>Uložení sypaniny na skládky nebo meziskládky</t>
  </si>
  <si>
    <t>1619901872</t>
  </si>
  <si>
    <t>Uložení sypaniny na skládky nebo meziskládky bez hutnění s upravením uložené sypaniny do předepsaného tvaru</t>
  </si>
  <si>
    <t>Zakládání</t>
  </si>
  <si>
    <t>12</t>
  </si>
  <si>
    <t>212751104</t>
  </si>
  <si>
    <t>Trativod z drenážních trubek flexibilních PVC-U SN 4 perforace 360° včetně lože otevřený výkop DN 100 pro meliorace</t>
  </si>
  <si>
    <t>532980895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</si>
  <si>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</si>
  <si>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195,00" SO 01.3</t>
  </si>
  <si>
    <t>13</t>
  </si>
  <si>
    <t>224112116</t>
  </si>
  <si>
    <t>Vrty maloprofilové D do 56 mm úklon přes 45° hl do 25 m hor. V a VI</t>
  </si>
  <si>
    <t>636558247</t>
  </si>
  <si>
    <t>Maloprofilové vrty průběžným sacím vrtáním průměru do 56 mm úklonu přes 45° v hl 0 až 25 m v hornině tř. V a VI</t>
  </si>
  <si>
    <t>624,00" SO 01.3</t>
  </si>
  <si>
    <t>14</t>
  </si>
  <si>
    <t>224412112</t>
  </si>
  <si>
    <t>Vrty maloprofilové D do 195 mm úklon přes 45° hl do 25 m hor. I a II</t>
  </si>
  <si>
    <t>251590468</t>
  </si>
  <si>
    <t>Maloprofilové vrty průběžným sacím vrtáním průměru přes 156 do 195 mm úklonu přes 45° v hl 0 až 25 m v hornině tř. I a II</t>
  </si>
  <si>
    <t>159,00" SO 01.3</t>
  </si>
  <si>
    <t>271532212</t>
  </si>
  <si>
    <t>Podsyp pod základové konstrukce se zhutněním z hrubého kameniva frakce 16 až 32 mm</t>
  </si>
  <si>
    <t>-1102338807</t>
  </si>
  <si>
    <t>Podsyp pod základové konstrukce se zhutněním a urovnáním povrchu z kameniva hrubého, frakce 16 - 32 mm</t>
  </si>
  <si>
    <t>10,200+45,900"SO 01.1</t>
  </si>
  <si>
    <t>71,300+320,851"SO 01.2</t>
  </si>
  <si>
    <t>19,500+84,500"SO 01.3</t>
  </si>
  <si>
    <t>16</t>
  </si>
  <si>
    <t>274313611</t>
  </si>
  <si>
    <t>Základové pásy z betonu tř. C 16/20</t>
  </si>
  <si>
    <t>-1773810851</t>
  </si>
  <si>
    <t>Základy z betonu prostého pasy betonu kamenem neprokládaného tř. C 16/20</t>
  </si>
  <si>
    <t>22,750" SO 01.3</t>
  </si>
  <si>
    <t>17</t>
  </si>
  <si>
    <t>281604111</t>
  </si>
  <si>
    <t>Injektování aktivovanými směsmi nízkotlaké vzestupné tlakem do 0,6 MPa</t>
  </si>
  <si>
    <t>hod</t>
  </si>
  <si>
    <t>-89533430</t>
  </si>
  <si>
    <t>Injektování aktivovanými směsmi  vzestupné, tlakem do 0,60 MPa</t>
  </si>
  <si>
    <t>18</t>
  </si>
  <si>
    <t>M</t>
  </si>
  <si>
    <t>58521113</t>
  </si>
  <si>
    <t>cement portlandský CEM I 52,5MPa</t>
  </si>
  <si>
    <t>1289863977</t>
  </si>
  <si>
    <t>19</t>
  </si>
  <si>
    <t>283111113.R1</t>
  </si>
  <si>
    <t>Zřízení trubkových mikropilot svislých část hladká D do 150 mm</t>
  </si>
  <si>
    <t>980890410</t>
  </si>
  <si>
    <t xml:space="preserve">Zřízení ocelových, trubkových mikropilot  tlakové i tahové svislé nebo odklon od svislice do 60° část hladká, průměru přes 105 do 115 mm
</t>
  </si>
  <si>
    <t>20</t>
  </si>
  <si>
    <t>14011096</t>
  </si>
  <si>
    <t>Dodávka - mikropilota trubka ocelová bezešvá hladká jakost 11 353 d do 150 mm 3m/kus</t>
  </si>
  <si>
    <t>2131790879</t>
  </si>
  <si>
    <t>trubka ocelová bezešvá hladká jakost 11 353 140x8,0mm</t>
  </si>
  <si>
    <t>283131113.R2</t>
  </si>
  <si>
    <t>Zřízení hlavy mikropilot namáhaných tlakem i tahem D do 150 mm</t>
  </si>
  <si>
    <t>1434442031</t>
  </si>
  <si>
    <t xml:space="preserve">Zřízení hlav trubkových mikropilot  namáhaných tlakem i tahem, průměru přes 105 do 115 mm
</t>
  </si>
  <si>
    <t>53" SO 01.3</t>
  </si>
  <si>
    <t>22</t>
  </si>
  <si>
    <t>552839.R3</t>
  </si>
  <si>
    <t>Hlava mikropiloty - dodávka</t>
  </si>
  <si>
    <t>402886189</t>
  </si>
  <si>
    <t xml:space="preserve">trubka ocelová bezešvá hladká jakost 11 353 133x8,0mm
</t>
  </si>
  <si>
    <t>Svislé a kompletní konstrukce</t>
  </si>
  <si>
    <t>23</t>
  </si>
  <si>
    <t>317321018</t>
  </si>
  <si>
    <t>Římsy opěrných zdí a valů ze ŽB tř. C 30/37</t>
  </si>
  <si>
    <t>50859996</t>
  </si>
  <si>
    <t>Římsy opěrných zdí a valů z betonu železového  tř. C 30/37</t>
  </si>
  <si>
    <t>(1,2*0,4*54,6)+(0,9*0,4*75,4)"SO 01.3</t>
  </si>
  <si>
    <t>24</t>
  </si>
  <si>
    <t>317353111</t>
  </si>
  <si>
    <t>Bednění říms opěrných zdí a valů přímých, zalomených nebo zakřivených zřízení</t>
  </si>
  <si>
    <t>-201143792</t>
  </si>
  <si>
    <t>Bednění říms opěrných zdí a valů  jakéhokoliv tvaru přímých, zalomených nebo jinak zakřivených zřízení</t>
  </si>
  <si>
    <t>2*(1,2*54,6)+1*(1,2*0,4)+2*(0,9*75,4)+1*(0,9*0,4)"SO 01.3</t>
  </si>
  <si>
    <t>25</t>
  </si>
  <si>
    <t>317353112</t>
  </si>
  <si>
    <t>Bednění říms opěrných zdí a valů přímých, zalomených nebo zakřivených odstranění</t>
  </si>
  <si>
    <t>-473422859</t>
  </si>
  <si>
    <t>Bednění říms opěrných zdí a valů  jakéhokoliv tvaru přímých, zalomených nebo jinak zakřivených odstranění</t>
  </si>
  <si>
    <t>26</t>
  </si>
  <si>
    <t>317361016</t>
  </si>
  <si>
    <t>Výztuž říms opěrných zdí a valů z betonářské oceli 10 505</t>
  </si>
  <si>
    <t>2109031218</t>
  </si>
  <si>
    <t>Výztuž říms opěrných zdí a valů z oceli  10 505 (R) nebo BSt 500</t>
  </si>
  <si>
    <t>5,335"SO 01.3</t>
  </si>
  <si>
    <t>27</t>
  </si>
  <si>
    <t>326214231</t>
  </si>
  <si>
    <t>Zdivo z gabionů svařovaná síť povrch galfan vyplněná kamenem</t>
  </si>
  <si>
    <t>-1032587027</t>
  </si>
  <si>
    <t>Zdivo z lomového kamene na sucho do drátěných košů (gabionů) ze svařované ocelové sítě s povrchovou úpravou galfan</t>
  </si>
  <si>
    <t>55,590"SO 01.1</t>
  </si>
  <si>
    <t>388,586"SO 01.2</t>
  </si>
  <si>
    <t>Vodorovné konstrukce</t>
  </si>
  <si>
    <t>28</t>
  </si>
  <si>
    <t>464511111</t>
  </si>
  <si>
    <t>Pohoz z lomového kamene neupraveného tříděného z terénu</t>
  </si>
  <si>
    <t>1342796041</t>
  </si>
  <si>
    <t>Pohoz dna nebo svahů jakékoliv tloušťky  z lomového kamene neupraveného tříděného z terénu</t>
  </si>
  <si>
    <t>10,200"SO 01.1</t>
  </si>
  <si>
    <t>71,300"SO 01.2</t>
  </si>
  <si>
    <t>26,000"SO 01.3</t>
  </si>
  <si>
    <t>Komunikace pozemní</t>
  </si>
  <si>
    <t>29</t>
  </si>
  <si>
    <t>511532111</t>
  </si>
  <si>
    <t>Kolejové lože z kameniva hrubého drceného</t>
  </si>
  <si>
    <t>-255938976</t>
  </si>
  <si>
    <t>Kolejové lože se zhutněním  z kameniva hrubého drceného</t>
  </si>
  <si>
    <t>78,00"SO 01.1</t>
  </si>
  <si>
    <t>278,071"SO 01.2</t>
  </si>
  <si>
    <t>38,760"SO 01.3</t>
  </si>
  <si>
    <t>30</t>
  </si>
  <si>
    <t>543145311</t>
  </si>
  <si>
    <t>Oprava výškové a směrové polohy koleje na pražcích z betonu</t>
  </si>
  <si>
    <t>-1629468828</t>
  </si>
  <si>
    <t>Oprava polohy dosavadní koleje nebo kolejového rozvětvení  výškové a směrové polohy dosavadní koleje na pražcích z předpjatého betonu</t>
  </si>
  <si>
    <t>540,00"SO 01.1</t>
  </si>
  <si>
    <t>1069,503"SO 01.2</t>
  </si>
  <si>
    <t>303,00"SO 01.3</t>
  </si>
  <si>
    <t>Ostatní konstrukce a práce, bourání</t>
  </si>
  <si>
    <t>31</t>
  </si>
  <si>
    <t>914111111</t>
  </si>
  <si>
    <t>Montáž svislé dopravní značky do velikosti 1 m2 objímkami na sloupek nebo konzolu</t>
  </si>
  <si>
    <t>786686556</t>
  </si>
  <si>
    <t>Montáž svislé dopravní značky základní  velikosti do 1 m2 objímkami na sloupky nebo konzoly</t>
  </si>
  <si>
    <t>6"SO 01.1, SO 01.2, SO 01.3</t>
  </si>
  <si>
    <t>32</t>
  </si>
  <si>
    <t>40445605</t>
  </si>
  <si>
    <t>Dodávka dopravního značení zmenšené velikosti - dle DIO</t>
  </si>
  <si>
    <t>997892971</t>
  </si>
  <si>
    <t>výstražné dopravní značky A32b 700x90mm</t>
  </si>
  <si>
    <t>33</t>
  </si>
  <si>
    <t>922561129</t>
  </si>
  <si>
    <t>Úprava drážní stezky z drti kamenné zhutněné tl 100 mm</t>
  </si>
  <si>
    <t>856918015</t>
  </si>
  <si>
    <t>Úprava ploch drážní stezky, sypaných nástupišť, zvýšených nástupišť  drážní stezky mezi kolejemi ve stanicích a podél kolejí ve stanicích a na trati z drti kamenné se zhutněním vrstvy 100 mm</t>
  </si>
  <si>
    <t>32,130"SO 01.1</t>
  </si>
  <si>
    <t>224,596"SO 01.2</t>
  </si>
  <si>
    <t>34</t>
  </si>
  <si>
    <t>938908411</t>
  </si>
  <si>
    <t>Čištění vozovek splachováním vodou</t>
  </si>
  <si>
    <t>-2038245812</t>
  </si>
  <si>
    <t>Čištění vozovek splachováním vodou povrchu podkladu nebo krytu živičného, betonového nebo dlážděného</t>
  </si>
  <si>
    <t>2500,00"SO 01.1</t>
  </si>
  <si>
    <t>2500,00"SO 01.2</t>
  </si>
  <si>
    <t>2750,00"SO 01.3</t>
  </si>
  <si>
    <t>35</t>
  </si>
  <si>
    <t>962022591</t>
  </si>
  <si>
    <t>Bourání zdiva nadzákladového kamenného na sucho přes 1 m3</t>
  </si>
  <si>
    <t>92435555</t>
  </si>
  <si>
    <t>Bourání zdiva nadzákladového kamenného nebo smíšeného  kamenného na sucho přes 1 m3</t>
  </si>
  <si>
    <t>30,600"SO 01.1</t>
  </si>
  <si>
    <t>160,425"SO 01.2</t>
  </si>
  <si>
    <t>78,000"SO 01.3</t>
  </si>
  <si>
    <t>997</t>
  </si>
  <si>
    <t>Přesun sutě</t>
  </si>
  <si>
    <t>36</t>
  </si>
  <si>
    <t>997013501</t>
  </si>
  <si>
    <t>Odvoz suti a vybouraných hmot na skládku nebo meziskládku do 1 km se složením</t>
  </si>
  <si>
    <t>-1138993272</t>
  </si>
  <si>
    <t>Odvoz suti a vybouraných hmot na skládku nebo meziskládku  se složením, na vzdálenost do 1 km</t>
  </si>
  <si>
    <t>37</t>
  </si>
  <si>
    <t>997013509</t>
  </si>
  <si>
    <t>Příplatek k odvozu suti a vybouraných hmot na skládku ZKD 1 km přes 1 km</t>
  </si>
  <si>
    <t>-1048370676</t>
  </si>
  <si>
    <t>Odvoz suti a vybouraných hmot na skládku nebo meziskládku  se složením, na vzdálenost Příplatek k ceně za každý další i započatý 1 km přes 1 km</t>
  </si>
  <si>
    <t>38</t>
  </si>
  <si>
    <t>997013811</t>
  </si>
  <si>
    <t>Poplatek za uložení na skládce (skládkovné) stavebního odpadu dřevěného kód odpadu 02 01 03</t>
  </si>
  <si>
    <t>-1556267867</t>
  </si>
  <si>
    <t>Poplatek za uložení stavebního odpadu na skládce (skládkovné) dřevěného zatříděného do Katalogu odpadů pod kódem 17 02 01</t>
  </si>
  <si>
    <t>39</t>
  </si>
  <si>
    <t>997013873</t>
  </si>
  <si>
    <t>-68405705</t>
  </si>
  <si>
    <t>40</t>
  </si>
  <si>
    <t>997231511</t>
  </si>
  <si>
    <t>Nakládání, překládání nebo manipulace se sutí a vybouranými hmotami</t>
  </si>
  <si>
    <t>-621417134</t>
  </si>
  <si>
    <t>Vodorovná doprava suti a vybouraných hmot s vyložením a hrubým urovnáním nakládání nebo překládání na dopravní prostředek při vodorovné dopravě suti a vybouraných hmot</t>
  </si>
  <si>
    <t>998</t>
  </si>
  <si>
    <t>Přesun hmot</t>
  </si>
  <si>
    <t>41</t>
  </si>
  <si>
    <t>998004011</t>
  </si>
  <si>
    <t>Přesun hmot pro injektování, kotvy a mikropiloty</t>
  </si>
  <si>
    <t>-12477189</t>
  </si>
  <si>
    <t>Přesun hmot  pro injektování, mikropiloty nebo kotvy</t>
  </si>
  <si>
    <t>42</t>
  </si>
  <si>
    <t>998153131</t>
  </si>
  <si>
    <t>Přesun hmot pro samostatné zdi a valy zděné z cihel, kamene, tvárnic nebo monolitické v do 12 m</t>
  </si>
  <si>
    <t>-1965687022</t>
  </si>
  <si>
    <t>Přesun hmot pro zdi a valy samostatné  se svislou nosnou konstrukcí zděnou nebo monolitickou betonovou tyčovou nebo plošnou vodorovná dopravní vzdálenost do 50 m, pro zdi výšky do 12 m</t>
  </si>
  <si>
    <t>43</t>
  </si>
  <si>
    <t>998242011</t>
  </si>
  <si>
    <t>Přesun hmot pro železniční svršek drah kolejových o sklonu 0,8 %</t>
  </si>
  <si>
    <t>-221698841</t>
  </si>
  <si>
    <t>Přesun hmot pro železniční svršek drah kolejových  jakéhokoliv rozsahu dopravní vzdálenost do 5 000 m, o sklonu trati do 8 promile</t>
  </si>
  <si>
    <t>VRN</t>
  </si>
  <si>
    <t>Vedlejší rozpočtové náklady</t>
  </si>
  <si>
    <t>VRN1</t>
  </si>
  <si>
    <t>Průzkumné, geodetické a projektové práce</t>
  </si>
  <si>
    <t>44</t>
  </si>
  <si>
    <t>012002000</t>
  </si>
  <si>
    <t>Geodetické práce</t>
  </si>
  <si>
    <t>soubor</t>
  </si>
  <si>
    <t>1024</t>
  </si>
  <si>
    <t>1147759131</t>
  </si>
  <si>
    <t>45</t>
  </si>
  <si>
    <t>013254000</t>
  </si>
  <si>
    <t>Dokumentace skutečného provedení stavby - digitální forma</t>
  </si>
  <si>
    <t>272864930</t>
  </si>
  <si>
    <t>Dokumentace skutečného provedení stavby</t>
  </si>
  <si>
    <t>VRN3</t>
  </si>
  <si>
    <t>Zařízení staveniště</t>
  </si>
  <si>
    <t>46</t>
  </si>
  <si>
    <t>030001000</t>
  </si>
  <si>
    <t>-469945321</t>
  </si>
  <si>
    <t>47</t>
  </si>
  <si>
    <t>032403000</t>
  </si>
  <si>
    <t>Provizorní komunikace např.štěrková - zřízení</t>
  </si>
  <si>
    <t>1390709347</t>
  </si>
  <si>
    <t>Provizorní komunikace</t>
  </si>
  <si>
    <t>48</t>
  </si>
  <si>
    <t>034103000</t>
  </si>
  <si>
    <t>Oplocení staveniště - plot pro ZS a staveniště</t>
  </si>
  <si>
    <t>-1254643061</t>
  </si>
  <si>
    <t>Oplocení staveniště</t>
  </si>
  <si>
    <t>49</t>
  </si>
  <si>
    <t>034103000.1</t>
  </si>
  <si>
    <t>Odstranění a demontáž - Oplocení staveniště</t>
  </si>
  <si>
    <t>-151321614</t>
  </si>
  <si>
    <t>50</t>
  </si>
  <si>
    <t>035002000</t>
  </si>
  <si>
    <t>Pronájmy ploch, objektů - pronájem pozemků vč.projednání s vlastníky</t>
  </si>
  <si>
    <t>1687706053</t>
  </si>
  <si>
    <t>Pronájmy ploch, objektů</t>
  </si>
  <si>
    <t>51</t>
  </si>
  <si>
    <t>039203000</t>
  </si>
  <si>
    <t>Přístupové cesty např.štěrkové - odstranění</t>
  </si>
  <si>
    <t>-742846786</t>
  </si>
  <si>
    <t>Úprava terénu po zrušení zařízení staveniště</t>
  </si>
  <si>
    <t>VRN4</t>
  </si>
  <si>
    <t>Inženýrská činnost</t>
  </si>
  <si>
    <t>52</t>
  </si>
  <si>
    <t>049002000</t>
  </si>
  <si>
    <t>Ostatní inženýrská činnost - vyřízení stavebního povolení</t>
  </si>
  <si>
    <t>-1730349451</t>
  </si>
  <si>
    <t>Ostatní inženýrská činnost</t>
  </si>
  <si>
    <t>VRN9</t>
  </si>
  <si>
    <t>Ostatní náklady</t>
  </si>
  <si>
    <t>53</t>
  </si>
  <si>
    <t>090001000</t>
  </si>
  <si>
    <t>Ostatní náklady - služby zajišťující staveništní dopravu - Doprava materiálu z koleje a na kolej po svahu - tam a zpět</t>
  </si>
  <si>
    <t>-2048856229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</si>
</sst>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91"/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54" t="s">
        <v>14</v>
      </c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  <c r="AC5" s="255"/>
      <c r="AD5" s="255"/>
      <c r="AE5" s="255"/>
      <c r="AF5" s="255"/>
      <c r="AG5" s="255"/>
      <c r="AH5" s="255"/>
      <c r="AI5" s="255"/>
      <c r="AJ5" s="255"/>
      <c r="AK5" s="255"/>
      <c r="AL5" s="255"/>
      <c r="AM5" s="255"/>
      <c r="AN5" s="255"/>
      <c r="AO5" s="255"/>
      <c r="AP5" s="21"/>
      <c r="AQ5" s="21"/>
      <c r="AR5" s="19"/>
      <c r="BE5" s="251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56" t="s">
        <v>17</v>
      </c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5"/>
      <c r="AA6" s="255"/>
      <c r="AB6" s="255"/>
      <c r="AC6" s="255"/>
      <c r="AD6" s="255"/>
      <c r="AE6" s="255"/>
      <c r="AF6" s="255"/>
      <c r="AG6" s="255"/>
      <c r="AH6" s="255"/>
      <c r="AI6" s="255"/>
      <c r="AJ6" s="255"/>
      <c r="AK6" s="255"/>
      <c r="AL6" s="255"/>
      <c r="AM6" s="255"/>
      <c r="AN6" s="255"/>
      <c r="AO6" s="255"/>
      <c r="AP6" s="21"/>
      <c r="AQ6" s="21"/>
      <c r="AR6" s="19"/>
      <c r="BE6" s="252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52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52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2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52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52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2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52"/>
      <c r="BS13" s="16" t="s">
        <v>6</v>
      </c>
    </row>
    <row r="14" spans="1:74" ht="12.75">
      <c r="B14" s="20"/>
      <c r="C14" s="21"/>
      <c r="D14" s="21"/>
      <c r="E14" s="257" t="s">
        <v>31</v>
      </c>
      <c r="F14" s="258"/>
      <c r="G14" s="258"/>
      <c r="H14" s="258"/>
      <c r="I14" s="258"/>
      <c r="J14" s="258"/>
      <c r="K14" s="258"/>
      <c r="L14" s="258"/>
      <c r="M14" s="258"/>
      <c r="N14" s="258"/>
      <c r="O14" s="258"/>
      <c r="P14" s="258"/>
      <c r="Q14" s="258"/>
      <c r="R14" s="258"/>
      <c r="S14" s="258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  <c r="AD14" s="258"/>
      <c r="AE14" s="258"/>
      <c r="AF14" s="258"/>
      <c r="AG14" s="258"/>
      <c r="AH14" s="258"/>
      <c r="AI14" s="258"/>
      <c r="AJ14" s="258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52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2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52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52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2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52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52"/>
      <c r="BS20" s="16" t="s">
        <v>34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2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2"/>
    </row>
    <row r="23" spans="1:71" s="1" customFormat="1" ht="16.5" customHeight="1">
      <c r="B23" s="20"/>
      <c r="C23" s="21"/>
      <c r="D23" s="21"/>
      <c r="E23" s="259" t="s">
        <v>1</v>
      </c>
      <c r="F23" s="259"/>
      <c r="G23" s="259"/>
      <c r="H23" s="259"/>
      <c r="I23" s="259"/>
      <c r="J23" s="259"/>
      <c r="K23" s="259"/>
      <c r="L23" s="259"/>
      <c r="M23" s="259"/>
      <c r="N23" s="259"/>
      <c r="O23" s="259"/>
      <c r="P23" s="259"/>
      <c r="Q23" s="259"/>
      <c r="R23" s="259"/>
      <c r="S23" s="259"/>
      <c r="T23" s="259"/>
      <c r="U23" s="259"/>
      <c r="V23" s="259"/>
      <c r="W23" s="259"/>
      <c r="X23" s="259"/>
      <c r="Y23" s="259"/>
      <c r="Z23" s="259"/>
      <c r="AA23" s="259"/>
      <c r="AB23" s="259"/>
      <c r="AC23" s="259"/>
      <c r="AD23" s="259"/>
      <c r="AE23" s="259"/>
      <c r="AF23" s="259"/>
      <c r="AG23" s="259"/>
      <c r="AH23" s="259"/>
      <c r="AI23" s="259"/>
      <c r="AJ23" s="259"/>
      <c r="AK23" s="259"/>
      <c r="AL23" s="259"/>
      <c r="AM23" s="259"/>
      <c r="AN23" s="259"/>
      <c r="AO23" s="21"/>
      <c r="AP23" s="21"/>
      <c r="AQ23" s="21"/>
      <c r="AR23" s="19"/>
      <c r="BE23" s="252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2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2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0">
        <f>ROUND(AG94,2)</f>
        <v>0</v>
      </c>
      <c r="AL26" s="261"/>
      <c r="AM26" s="261"/>
      <c r="AN26" s="261"/>
      <c r="AO26" s="261"/>
      <c r="AP26" s="35"/>
      <c r="AQ26" s="35"/>
      <c r="AR26" s="38"/>
      <c r="BE26" s="252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52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2" t="s">
        <v>38</v>
      </c>
      <c r="M28" s="262"/>
      <c r="N28" s="262"/>
      <c r="O28" s="262"/>
      <c r="P28" s="262"/>
      <c r="Q28" s="35"/>
      <c r="R28" s="35"/>
      <c r="S28" s="35"/>
      <c r="T28" s="35"/>
      <c r="U28" s="35"/>
      <c r="V28" s="35"/>
      <c r="W28" s="262" t="s">
        <v>39</v>
      </c>
      <c r="X28" s="262"/>
      <c r="Y28" s="262"/>
      <c r="Z28" s="262"/>
      <c r="AA28" s="262"/>
      <c r="AB28" s="262"/>
      <c r="AC28" s="262"/>
      <c r="AD28" s="262"/>
      <c r="AE28" s="262"/>
      <c r="AF28" s="35"/>
      <c r="AG28" s="35"/>
      <c r="AH28" s="35"/>
      <c r="AI28" s="35"/>
      <c r="AJ28" s="35"/>
      <c r="AK28" s="262" t="s">
        <v>40</v>
      </c>
      <c r="AL28" s="262"/>
      <c r="AM28" s="262"/>
      <c r="AN28" s="262"/>
      <c r="AO28" s="262"/>
      <c r="AP28" s="35"/>
      <c r="AQ28" s="35"/>
      <c r="AR28" s="38"/>
      <c r="BE28" s="252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65">
        <v>0.21</v>
      </c>
      <c r="M29" s="264"/>
      <c r="N29" s="264"/>
      <c r="O29" s="264"/>
      <c r="P29" s="264"/>
      <c r="Q29" s="40"/>
      <c r="R29" s="40"/>
      <c r="S29" s="40"/>
      <c r="T29" s="40"/>
      <c r="U29" s="40"/>
      <c r="V29" s="40"/>
      <c r="W29" s="263">
        <f>ROUND(AZ94, 2)</f>
        <v>0</v>
      </c>
      <c r="X29" s="264"/>
      <c r="Y29" s="264"/>
      <c r="Z29" s="264"/>
      <c r="AA29" s="264"/>
      <c r="AB29" s="264"/>
      <c r="AC29" s="264"/>
      <c r="AD29" s="264"/>
      <c r="AE29" s="264"/>
      <c r="AF29" s="40"/>
      <c r="AG29" s="40"/>
      <c r="AH29" s="40"/>
      <c r="AI29" s="40"/>
      <c r="AJ29" s="40"/>
      <c r="AK29" s="263">
        <f>ROUND(AV94, 2)</f>
        <v>0</v>
      </c>
      <c r="AL29" s="264"/>
      <c r="AM29" s="264"/>
      <c r="AN29" s="264"/>
      <c r="AO29" s="264"/>
      <c r="AP29" s="40"/>
      <c r="AQ29" s="40"/>
      <c r="AR29" s="41"/>
      <c r="BE29" s="253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65">
        <v>0.15</v>
      </c>
      <c r="M30" s="264"/>
      <c r="N30" s="264"/>
      <c r="O30" s="264"/>
      <c r="P30" s="264"/>
      <c r="Q30" s="40"/>
      <c r="R30" s="40"/>
      <c r="S30" s="40"/>
      <c r="T30" s="40"/>
      <c r="U30" s="40"/>
      <c r="V30" s="40"/>
      <c r="W30" s="263">
        <f>ROUND(BA94, 2)</f>
        <v>0</v>
      </c>
      <c r="X30" s="264"/>
      <c r="Y30" s="264"/>
      <c r="Z30" s="264"/>
      <c r="AA30" s="264"/>
      <c r="AB30" s="264"/>
      <c r="AC30" s="264"/>
      <c r="AD30" s="264"/>
      <c r="AE30" s="264"/>
      <c r="AF30" s="40"/>
      <c r="AG30" s="40"/>
      <c r="AH30" s="40"/>
      <c r="AI30" s="40"/>
      <c r="AJ30" s="40"/>
      <c r="AK30" s="263">
        <f>ROUND(AW94, 2)</f>
        <v>0</v>
      </c>
      <c r="AL30" s="264"/>
      <c r="AM30" s="264"/>
      <c r="AN30" s="264"/>
      <c r="AO30" s="264"/>
      <c r="AP30" s="40"/>
      <c r="AQ30" s="40"/>
      <c r="AR30" s="41"/>
      <c r="BE30" s="253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265">
        <v>0.21</v>
      </c>
      <c r="M31" s="264"/>
      <c r="N31" s="264"/>
      <c r="O31" s="264"/>
      <c r="P31" s="264"/>
      <c r="Q31" s="40"/>
      <c r="R31" s="40"/>
      <c r="S31" s="40"/>
      <c r="T31" s="40"/>
      <c r="U31" s="40"/>
      <c r="V31" s="40"/>
      <c r="W31" s="263">
        <f>ROUND(BB94, 2)</f>
        <v>0</v>
      </c>
      <c r="X31" s="264"/>
      <c r="Y31" s="264"/>
      <c r="Z31" s="264"/>
      <c r="AA31" s="264"/>
      <c r="AB31" s="264"/>
      <c r="AC31" s="264"/>
      <c r="AD31" s="264"/>
      <c r="AE31" s="264"/>
      <c r="AF31" s="40"/>
      <c r="AG31" s="40"/>
      <c r="AH31" s="40"/>
      <c r="AI31" s="40"/>
      <c r="AJ31" s="40"/>
      <c r="AK31" s="263">
        <v>0</v>
      </c>
      <c r="AL31" s="264"/>
      <c r="AM31" s="264"/>
      <c r="AN31" s="264"/>
      <c r="AO31" s="264"/>
      <c r="AP31" s="40"/>
      <c r="AQ31" s="40"/>
      <c r="AR31" s="41"/>
      <c r="BE31" s="253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65">
        <v>0.15</v>
      </c>
      <c r="M32" s="264"/>
      <c r="N32" s="264"/>
      <c r="O32" s="264"/>
      <c r="P32" s="264"/>
      <c r="Q32" s="40"/>
      <c r="R32" s="40"/>
      <c r="S32" s="40"/>
      <c r="T32" s="40"/>
      <c r="U32" s="40"/>
      <c r="V32" s="40"/>
      <c r="W32" s="263">
        <f>ROUND(BC94, 2)</f>
        <v>0</v>
      </c>
      <c r="X32" s="264"/>
      <c r="Y32" s="264"/>
      <c r="Z32" s="264"/>
      <c r="AA32" s="264"/>
      <c r="AB32" s="264"/>
      <c r="AC32" s="264"/>
      <c r="AD32" s="264"/>
      <c r="AE32" s="264"/>
      <c r="AF32" s="40"/>
      <c r="AG32" s="40"/>
      <c r="AH32" s="40"/>
      <c r="AI32" s="40"/>
      <c r="AJ32" s="40"/>
      <c r="AK32" s="263">
        <v>0</v>
      </c>
      <c r="AL32" s="264"/>
      <c r="AM32" s="264"/>
      <c r="AN32" s="264"/>
      <c r="AO32" s="264"/>
      <c r="AP32" s="40"/>
      <c r="AQ32" s="40"/>
      <c r="AR32" s="41"/>
      <c r="BE32" s="253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65">
        <v>0</v>
      </c>
      <c r="M33" s="264"/>
      <c r="N33" s="264"/>
      <c r="O33" s="264"/>
      <c r="P33" s="264"/>
      <c r="Q33" s="40"/>
      <c r="R33" s="40"/>
      <c r="S33" s="40"/>
      <c r="T33" s="40"/>
      <c r="U33" s="40"/>
      <c r="V33" s="40"/>
      <c r="W33" s="263">
        <f>ROUND(BD94, 2)</f>
        <v>0</v>
      </c>
      <c r="X33" s="264"/>
      <c r="Y33" s="264"/>
      <c r="Z33" s="264"/>
      <c r="AA33" s="264"/>
      <c r="AB33" s="264"/>
      <c r="AC33" s="264"/>
      <c r="AD33" s="264"/>
      <c r="AE33" s="264"/>
      <c r="AF33" s="40"/>
      <c r="AG33" s="40"/>
      <c r="AH33" s="40"/>
      <c r="AI33" s="40"/>
      <c r="AJ33" s="40"/>
      <c r="AK33" s="263">
        <v>0</v>
      </c>
      <c r="AL33" s="264"/>
      <c r="AM33" s="264"/>
      <c r="AN33" s="264"/>
      <c r="AO33" s="264"/>
      <c r="AP33" s="40"/>
      <c r="AQ33" s="40"/>
      <c r="AR33" s="41"/>
      <c r="BE33" s="253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52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66" t="s">
        <v>49</v>
      </c>
      <c r="Y35" s="267"/>
      <c r="Z35" s="267"/>
      <c r="AA35" s="267"/>
      <c r="AB35" s="267"/>
      <c r="AC35" s="44"/>
      <c r="AD35" s="44"/>
      <c r="AE35" s="44"/>
      <c r="AF35" s="44"/>
      <c r="AG35" s="44"/>
      <c r="AH35" s="44"/>
      <c r="AI35" s="44"/>
      <c r="AJ35" s="44"/>
      <c r="AK35" s="268">
        <f>SUM(AK26:AK33)</f>
        <v>0</v>
      </c>
      <c r="AL35" s="267"/>
      <c r="AM35" s="267"/>
      <c r="AN35" s="267"/>
      <c r="AO35" s="269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63520155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70" t="str">
        <f>K6</f>
        <v>Oprava gabionové opěrné zdi v úseku Děhylov - Háj ve Slezsku</v>
      </c>
      <c r="M85" s="271"/>
      <c r="N85" s="271"/>
      <c r="O85" s="271"/>
      <c r="P85" s="271"/>
      <c r="Q85" s="271"/>
      <c r="R85" s="271"/>
      <c r="S85" s="271"/>
      <c r="T85" s="271"/>
      <c r="U85" s="271"/>
      <c r="V85" s="271"/>
      <c r="W85" s="271"/>
      <c r="X85" s="271"/>
      <c r="Y85" s="271"/>
      <c r="Z85" s="271"/>
      <c r="AA85" s="271"/>
      <c r="AB85" s="271"/>
      <c r="AC85" s="271"/>
      <c r="AD85" s="271"/>
      <c r="AE85" s="271"/>
      <c r="AF85" s="271"/>
      <c r="AG85" s="271"/>
      <c r="AH85" s="271"/>
      <c r="AI85" s="271"/>
      <c r="AJ85" s="271"/>
      <c r="AK85" s="271"/>
      <c r="AL85" s="271"/>
      <c r="AM85" s="271"/>
      <c r="AN85" s="271"/>
      <c r="AO85" s="271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PS Opava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72" t="str">
        <f>IF(AN8= "","",AN8)</f>
        <v>1. 6. 2020</v>
      </c>
      <c r="AN87" s="272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organizace, OŘ Ostrava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73" t="str">
        <f>IF(E17="","",E17)</f>
        <v xml:space="preserve"> </v>
      </c>
      <c r="AN89" s="274"/>
      <c r="AO89" s="274"/>
      <c r="AP89" s="274"/>
      <c r="AQ89" s="35"/>
      <c r="AR89" s="38"/>
      <c r="AS89" s="275" t="s">
        <v>57</v>
      </c>
      <c r="AT89" s="276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73" t="str">
        <f>IF(E20="","",E20)</f>
        <v xml:space="preserve"> </v>
      </c>
      <c r="AN90" s="274"/>
      <c r="AO90" s="274"/>
      <c r="AP90" s="274"/>
      <c r="AQ90" s="35"/>
      <c r="AR90" s="38"/>
      <c r="AS90" s="277"/>
      <c r="AT90" s="278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79"/>
      <c r="AT91" s="280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81" t="s">
        <v>58</v>
      </c>
      <c r="D92" s="282"/>
      <c r="E92" s="282"/>
      <c r="F92" s="282"/>
      <c r="G92" s="282"/>
      <c r="H92" s="72"/>
      <c r="I92" s="283" t="s">
        <v>59</v>
      </c>
      <c r="J92" s="282"/>
      <c r="K92" s="282"/>
      <c r="L92" s="282"/>
      <c r="M92" s="282"/>
      <c r="N92" s="282"/>
      <c r="O92" s="282"/>
      <c r="P92" s="282"/>
      <c r="Q92" s="282"/>
      <c r="R92" s="282"/>
      <c r="S92" s="282"/>
      <c r="T92" s="282"/>
      <c r="U92" s="282"/>
      <c r="V92" s="282"/>
      <c r="W92" s="282"/>
      <c r="X92" s="282"/>
      <c r="Y92" s="282"/>
      <c r="Z92" s="282"/>
      <c r="AA92" s="282"/>
      <c r="AB92" s="282"/>
      <c r="AC92" s="282"/>
      <c r="AD92" s="282"/>
      <c r="AE92" s="282"/>
      <c r="AF92" s="282"/>
      <c r="AG92" s="284" t="s">
        <v>60</v>
      </c>
      <c r="AH92" s="282"/>
      <c r="AI92" s="282"/>
      <c r="AJ92" s="282"/>
      <c r="AK92" s="282"/>
      <c r="AL92" s="282"/>
      <c r="AM92" s="282"/>
      <c r="AN92" s="283" t="s">
        <v>61</v>
      </c>
      <c r="AO92" s="282"/>
      <c r="AP92" s="285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9">
        <f>ROUND(AG95,2)</f>
        <v>0</v>
      </c>
      <c r="AH94" s="289"/>
      <c r="AI94" s="289"/>
      <c r="AJ94" s="289"/>
      <c r="AK94" s="289"/>
      <c r="AL94" s="289"/>
      <c r="AM94" s="289"/>
      <c r="AN94" s="290">
        <f>SUM(AG94,AT94)</f>
        <v>0</v>
      </c>
      <c r="AO94" s="290"/>
      <c r="AP94" s="290"/>
      <c r="AQ94" s="84" t="s">
        <v>1</v>
      </c>
      <c r="AR94" s="85"/>
      <c r="AS94" s="86">
        <f>ROUND(AS95,2)</f>
        <v>0</v>
      </c>
      <c r="AT94" s="87">
        <f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76</v>
      </c>
      <c r="BT94" s="90" t="s">
        <v>77</v>
      </c>
      <c r="BU94" s="91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1" s="7" customFormat="1" ht="24.75" customHeight="1">
      <c r="A95" s="92" t="s">
        <v>81</v>
      </c>
      <c r="B95" s="93"/>
      <c r="C95" s="94"/>
      <c r="D95" s="288" t="s">
        <v>82</v>
      </c>
      <c r="E95" s="288"/>
      <c r="F95" s="288"/>
      <c r="G95" s="288"/>
      <c r="H95" s="288"/>
      <c r="I95" s="95"/>
      <c r="J95" s="288" t="s">
        <v>83</v>
      </c>
      <c r="K95" s="288"/>
      <c r="L95" s="288"/>
      <c r="M95" s="288"/>
      <c r="N95" s="288"/>
      <c r="O95" s="288"/>
      <c r="P95" s="288"/>
      <c r="Q95" s="288"/>
      <c r="R95" s="288"/>
      <c r="S95" s="288"/>
      <c r="T95" s="288"/>
      <c r="U95" s="288"/>
      <c r="V95" s="288"/>
      <c r="W95" s="288"/>
      <c r="X95" s="288"/>
      <c r="Y95" s="288"/>
      <c r="Z95" s="288"/>
      <c r="AA95" s="288"/>
      <c r="AB95" s="288"/>
      <c r="AC95" s="288"/>
      <c r="AD95" s="288"/>
      <c r="AE95" s="288"/>
      <c r="AF95" s="288"/>
      <c r="AG95" s="286">
        <f>'SO 01 - Oprava gabionové ...'!J30</f>
        <v>0</v>
      </c>
      <c r="AH95" s="287"/>
      <c r="AI95" s="287"/>
      <c r="AJ95" s="287"/>
      <c r="AK95" s="287"/>
      <c r="AL95" s="287"/>
      <c r="AM95" s="287"/>
      <c r="AN95" s="286">
        <f>SUM(AG95,AT95)</f>
        <v>0</v>
      </c>
      <c r="AO95" s="287"/>
      <c r="AP95" s="287"/>
      <c r="AQ95" s="96" t="s">
        <v>84</v>
      </c>
      <c r="AR95" s="97"/>
      <c r="AS95" s="98">
        <v>0</v>
      </c>
      <c r="AT95" s="99">
        <f>ROUND(SUM(AV95:AW95),2)</f>
        <v>0</v>
      </c>
      <c r="AU95" s="100">
        <f>'SO 01 - Oprava gabionové ...'!P130</f>
        <v>0</v>
      </c>
      <c r="AV95" s="99">
        <f>'SO 01 - Oprava gabionové ...'!J33</f>
        <v>0</v>
      </c>
      <c r="AW95" s="99">
        <f>'SO 01 - Oprava gabionové ...'!J34</f>
        <v>0</v>
      </c>
      <c r="AX95" s="99">
        <f>'SO 01 - Oprava gabionové ...'!J35</f>
        <v>0</v>
      </c>
      <c r="AY95" s="99">
        <f>'SO 01 - Oprava gabionové ...'!J36</f>
        <v>0</v>
      </c>
      <c r="AZ95" s="99">
        <f>'SO 01 - Oprava gabionové ...'!F33</f>
        <v>0</v>
      </c>
      <c r="BA95" s="99">
        <f>'SO 01 - Oprava gabionové ...'!F34</f>
        <v>0</v>
      </c>
      <c r="BB95" s="99">
        <f>'SO 01 - Oprava gabionové ...'!F35</f>
        <v>0</v>
      </c>
      <c r="BC95" s="99">
        <f>'SO 01 - Oprava gabionové ...'!F36</f>
        <v>0</v>
      </c>
      <c r="BD95" s="101">
        <f>'SO 01 - Oprava gabionové ...'!F37</f>
        <v>0</v>
      </c>
      <c r="BT95" s="102" t="s">
        <v>85</v>
      </c>
      <c r="BV95" s="102" t="s">
        <v>79</v>
      </c>
      <c r="BW95" s="102" t="s">
        <v>86</v>
      </c>
      <c r="BX95" s="102" t="s">
        <v>5</v>
      </c>
      <c r="CL95" s="102" t="s">
        <v>1</v>
      </c>
      <c r="CM95" s="102" t="s">
        <v>87</v>
      </c>
    </row>
    <row r="96" spans="1:91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rHOKaaOh3bl08udcmYINwKvxGwU+GHGPa2/nayXKHldoboR1mSfS6d8ffl7V3BfHvYSm7QyziI9KozMNEwf8/Q==" saltValue="Ho4Kuw080awOMFvdOUnSMO+BC61WUlu/bfN8zCsJZ8KuwNSbeJ12eFn8MqHipgUT/vhzQvTCQTIzKBFBj11Fx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Oprava gabionové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6" t="s">
        <v>86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19"/>
      <c r="AT3" s="16" t="s">
        <v>87</v>
      </c>
    </row>
    <row r="4" spans="1:46" s="1" customFormat="1" ht="24.95" customHeight="1">
      <c r="B4" s="19"/>
      <c r="D4" s="107" t="s">
        <v>88</v>
      </c>
      <c r="I4" s="103"/>
      <c r="L4" s="19"/>
      <c r="M4" s="108" t="s">
        <v>10</v>
      </c>
      <c r="AT4" s="16" t="s">
        <v>4</v>
      </c>
    </row>
    <row r="5" spans="1:46" s="1" customFormat="1" ht="6.95" customHeight="1">
      <c r="B5" s="19"/>
      <c r="I5" s="103"/>
      <c r="L5" s="19"/>
    </row>
    <row r="6" spans="1:46" s="1" customFormat="1" ht="12" customHeight="1">
      <c r="B6" s="19"/>
      <c r="D6" s="109" t="s">
        <v>16</v>
      </c>
      <c r="I6" s="103"/>
      <c r="L6" s="19"/>
    </row>
    <row r="7" spans="1:46" s="1" customFormat="1" ht="16.5" customHeight="1">
      <c r="B7" s="19"/>
      <c r="E7" s="292" t="str">
        <f>'Rekapitulace stavby'!K6</f>
        <v>Oprava gabionové opěrné zdi v úseku Děhylov - Háj ve Slezsku</v>
      </c>
      <c r="F7" s="293"/>
      <c r="G7" s="293"/>
      <c r="H7" s="293"/>
      <c r="I7" s="103"/>
      <c r="L7" s="19"/>
    </row>
    <row r="8" spans="1:46" s="2" customFormat="1" ht="12" customHeight="1">
      <c r="A8" s="33"/>
      <c r="B8" s="38"/>
      <c r="C8" s="33"/>
      <c r="D8" s="109" t="s">
        <v>89</v>
      </c>
      <c r="E8" s="33"/>
      <c r="F8" s="33"/>
      <c r="G8" s="33"/>
      <c r="H8" s="33"/>
      <c r="I8" s="110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4" t="s">
        <v>90</v>
      </c>
      <c r="F9" s="295"/>
      <c r="G9" s="295"/>
      <c r="H9" s="295"/>
      <c r="I9" s="110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0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9" t="s">
        <v>18</v>
      </c>
      <c r="E11" s="33"/>
      <c r="F11" s="111" t="s">
        <v>1</v>
      </c>
      <c r="G11" s="33"/>
      <c r="H11" s="33"/>
      <c r="I11" s="112" t="s">
        <v>19</v>
      </c>
      <c r="J11" s="111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9" t="s">
        <v>20</v>
      </c>
      <c r="E12" s="33"/>
      <c r="F12" s="111" t="s">
        <v>21</v>
      </c>
      <c r="G12" s="33"/>
      <c r="H12" s="33"/>
      <c r="I12" s="112" t="s">
        <v>22</v>
      </c>
      <c r="J12" s="113" t="str">
        <f>'Rekapitulace stavby'!AN8</f>
        <v>1. 6. 2020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0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9" t="s">
        <v>24</v>
      </c>
      <c r="E14" s="33"/>
      <c r="F14" s="33"/>
      <c r="G14" s="33"/>
      <c r="H14" s="33"/>
      <c r="I14" s="112" t="s">
        <v>25</v>
      </c>
      <c r="J14" s="111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1" t="s">
        <v>27</v>
      </c>
      <c r="F15" s="33"/>
      <c r="G15" s="33"/>
      <c r="H15" s="33"/>
      <c r="I15" s="112" t="s">
        <v>28</v>
      </c>
      <c r="J15" s="111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0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9" t="s">
        <v>30</v>
      </c>
      <c r="E17" s="33"/>
      <c r="F17" s="33"/>
      <c r="G17" s="33"/>
      <c r="H17" s="33"/>
      <c r="I17" s="112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6" t="str">
        <f>'Rekapitulace stavby'!E14</f>
        <v>Vyplň údaj</v>
      </c>
      <c r="F18" s="297"/>
      <c r="G18" s="297"/>
      <c r="H18" s="297"/>
      <c r="I18" s="112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0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9" t="s">
        <v>32</v>
      </c>
      <c r="E20" s="33"/>
      <c r="F20" s="33"/>
      <c r="G20" s="33"/>
      <c r="H20" s="33"/>
      <c r="I20" s="112" t="s">
        <v>25</v>
      </c>
      <c r="J20" s="111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1" t="str">
        <f>IF('Rekapitulace stavby'!E17="","",'Rekapitulace stavby'!E17)</f>
        <v xml:space="preserve"> </v>
      </c>
      <c r="F21" s="33"/>
      <c r="G21" s="33"/>
      <c r="H21" s="33"/>
      <c r="I21" s="112" t="s">
        <v>28</v>
      </c>
      <c r="J21" s="111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0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9" t="s">
        <v>35</v>
      </c>
      <c r="E23" s="33"/>
      <c r="F23" s="33"/>
      <c r="G23" s="33"/>
      <c r="H23" s="33"/>
      <c r="I23" s="112" t="s">
        <v>25</v>
      </c>
      <c r="J23" s="111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1" t="str">
        <f>IF('Rekapitulace stavby'!E20="","",'Rekapitulace stavby'!E20)</f>
        <v xml:space="preserve"> </v>
      </c>
      <c r="F24" s="33"/>
      <c r="G24" s="33"/>
      <c r="H24" s="33"/>
      <c r="I24" s="112" t="s">
        <v>28</v>
      </c>
      <c r="J24" s="111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0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9" t="s">
        <v>36</v>
      </c>
      <c r="E26" s="33"/>
      <c r="F26" s="33"/>
      <c r="G26" s="33"/>
      <c r="H26" s="33"/>
      <c r="I26" s="110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8" t="s">
        <v>1</v>
      </c>
      <c r="F27" s="298"/>
      <c r="G27" s="298"/>
      <c r="H27" s="298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0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8"/>
      <c r="E29" s="118"/>
      <c r="F29" s="118"/>
      <c r="G29" s="118"/>
      <c r="H29" s="118"/>
      <c r="I29" s="119"/>
      <c r="J29" s="118"/>
      <c r="K29" s="118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0" t="s">
        <v>37</v>
      </c>
      <c r="E30" s="33"/>
      <c r="F30" s="33"/>
      <c r="G30" s="33"/>
      <c r="H30" s="33"/>
      <c r="I30" s="110"/>
      <c r="J30" s="121">
        <f>ROUND(J130,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8"/>
      <c r="E31" s="118"/>
      <c r="F31" s="118"/>
      <c r="G31" s="118"/>
      <c r="H31" s="118"/>
      <c r="I31" s="119"/>
      <c r="J31" s="118"/>
      <c r="K31" s="118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2" t="s">
        <v>39</v>
      </c>
      <c r="G32" s="33"/>
      <c r="H32" s="33"/>
      <c r="I32" s="123" t="s">
        <v>38</v>
      </c>
      <c r="J32" s="122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4" t="s">
        <v>41</v>
      </c>
      <c r="E33" s="109" t="s">
        <v>42</v>
      </c>
      <c r="F33" s="125">
        <f>ROUND((SUM(BE130:BE300)),  2)</f>
        <v>0</v>
      </c>
      <c r="G33" s="33"/>
      <c r="H33" s="33"/>
      <c r="I33" s="126">
        <v>0.21</v>
      </c>
      <c r="J33" s="125">
        <f>ROUND(((SUM(BE130:BE300))*I33),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9" t="s">
        <v>43</v>
      </c>
      <c r="F34" s="125">
        <f>ROUND((SUM(BF130:BF300)),  2)</f>
        <v>0</v>
      </c>
      <c r="G34" s="33"/>
      <c r="H34" s="33"/>
      <c r="I34" s="126">
        <v>0.15</v>
      </c>
      <c r="J34" s="125">
        <f>ROUND(((SUM(BF130:BF300))*I34),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9" t="s">
        <v>44</v>
      </c>
      <c r="F35" s="125">
        <f>ROUND((SUM(BG130:BG300)),  2)</f>
        <v>0</v>
      </c>
      <c r="G35" s="33"/>
      <c r="H35" s="33"/>
      <c r="I35" s="126">
        <v>0.21</v>
      </c>
      <c r="J35" s="125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9" t="s">
        <v>45</v>
      </c>
      <c r="F36" s="125">
        <f>ROUND((SUM(BH130:BH300)),  2)</f>
        <v>0</v>
      </c>
      <c r="G36" s="33"/>
      <c r="H36" s="33"/>
      <c r="I36" s="126">
        <v>0.15</v>
      </c>
      <c r="J36" s="125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9" t="s">
        <v>46</v>
      </c>
      <c r="F37" s="125">
        <f>ROUND((SUM(BI130:BI300)),  2)</f>
        <v>0</v>
      </c>
      <c r="G37" s="33"/>
      <c r="H37" s="33"/>
      <c r="I37" s="126">
        <v>0</v>
      </c>
      <c r="J37" s="125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0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7"/>
      <c r="D39" s="128" t="s">
        <v>47</v>
      </c>
      <c r="E39" s="129"/>
      <c r="F39" s="129"/>
      <c r="G39" s="130" t="s">
        <v>48</v>
      </c>
      <c r="H39" s="131" t="s">
        <v>49</v>
      </c>
      <c r="I39" s="132"/>
      <c r="J39" s="133">
        <f>SUM(J30:J37)</f>
        <v>0</v>
      </c>
      <c r="K39" s="134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0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3"/>
      <c r="L41" s="19"/>
    </row>
    <row r="42" spans="1:31" s="1" customFormat="1" ht="14.45" customHeight="1">
      <c r="B42" s="19"/>
      <c r="I42" s="103"/>
      <c r="L42" s="19"/>
    </row>
    <row r="43" spans="1:31" s="1" customFormat="1" ht="14.45" customHeight="1">
      <c r="B43" s="19"/>
      <c r="I43" s="103"/>
      <c r="L43" s="19"/>
    </row>
    <row r="44" spans="1:31" s="1" customFormat="1" ht="14.45" customHeight="1">
      <c r="B44" s="19"/>
      <c r="I44" s="103"/>
      <c r="L44" s="19"/>
    </row>
    <row r="45" spans="1:31" s="1" customFormat="1" ht="14.45" customHeight="1">
      <c r="B45" s="19"/>
      <c r="I45" s="103"/>
      <c r="L45" s="19"/>
    </row>
    <row r="46" spans="1:31" s="1" customFormat="1" ht="14.45" customHeight="1">
      <c r="B46" s="19"/>
      <c r="I46" s="103"/>
      <c r="L46" s="19"/>
    </row>
    <row r="47" spans="1:31" s="1" customFormat="1" ht="14.45" customHeight="1">
      <c r="B47" s="19"/>
      <c r="I47" s="103"/>
      <c r="L47" s="19"/>
    </row>
    <row r="48" spans="1:31" s="1" customFormat="1" ht="14.45" customHeight="1">
      <c r="B48" s="19"/>
      <c r="I48" s="103"/>
      <c r="L48" s="19"/>
    </row>
    <row r="49" spans="1:31" s="1" customFormat="1" ht="14.45" customHeight="1">
      <c r="B49" s="19"/>
      <c r="I49" s="103"/>
      <c r="L49" s="19"/>
    </row>
    <row r="50" spans="1:31" s="2" customFormat="1" ht="14.45" customHeight="1">
      <c r="B50" s="50"/>
      <c r="D50" s="135" t="s">
        <v>50</v>
      </c>
      <c r="E50" s="136"/>
      <c r="F50" s="136"/>
      <c r="G50" s="135" t="s">
        <v>51</v>
      </c>
      <c r="H50" s="136"/>
      <c r="I50" s="137"/>
      <c r="J50" s="136"/>
      <c r="K50" s="136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8" t="s">
        <v>52</v>
      </c>
      <c r="E61" s="139"/>
      <c r="F61" s="140" t="s">
        <v>53</v>
      </c>
      <c r="G61" s="138" t="s">
        <v>52</v>
      </c>
      <c r="H61" s="139"/>
      <c r="I61" s="141"/>
      <c r="J61" s="142" t="s">
        <v>53</v>
      </c>
      <c r="K61" s="13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5" t="s">
        <v>54</v>
      </c>
      <c r="E65" s="143"/>
      <c r="F65" s="143"/>
      <c r="G65" s="135" t="s">
        <v>55</v>
      </c>
      <c r="H65" s="143"/>
      <c r="I65" s="144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8" t="s">
        <v>52</v>
      </c>
      <c r="E76" s="139"/>
      <c r="F76" s="140" t="s">
        <v>53</v>
      </c>
      <c r="G76" s="138" t="s">
        <v>52</v>
      </c>
      <c r="H76" s="139"/>
      <c r="I76" s="141"/>
      <c r="J76" s="142" t="s">
        <v>53</v>
      </c>
      <c r="K76" s="13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5"/>
      <c r="C77" s="146"/>
      <c r="D77" s="146"/>
      <c r="E77" s="146"/>
      <c r="F77" s="146"/>
      <c r="G77" s="146"/>
      <c r="H77" s="146"/>
      <c r="I77" s="147"/>
      <c r="J77" s="146"/>
      <c r="K77" s="14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8"/>
      <c r="C81" s="149"/>
      <c r="D81" s="149"/>
      <c r="E81" s="149"/>
      <c r="F81" s="149"/>
      <c r="G81" s="149"/>
      <c r="H81" s="149"/>
      <c r="I81" s="150"/>
      <c r="J81" s="149"/>
      <c r="K81" s="149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91</v>
      </c>
      <c r="D82" s="35"/>
      <c r="E82" s="35"/>
      <c r="F82" s="35"/>
      <c r="G82" s="35"/>
      <c r="H82" s="35"/>
      <c r="I82" s="110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0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9" t="str">
        <f>E7</f>
        <v>Oprava gabionové opěrné zdi v úseku Děhylov - Háj ve Slezsku</v>
      </c>
      <c r="F85" s="300"/>
      <c r="G85" s="300"/>
      <c r="H85" s="300"/>
      <c r="I85" s="110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89</v>
      </c>
      <c r="D86" s="35"/>
      <c r="E86" s="35"/>
      <c r="F86" s="35"/>
      <c r="G86" s="35"/>
      <c r="H86" s="35"/>
      <c r="I86" s="110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0" t="str">
        <f>E9</f>
        <v>SO 01 - Oprava gabionové zdi - opěrná zeď v km 271,793 a 271,884 a 272,261</v>
      </c>
      <c r="F87" s="301"/>
      <c r="G87" s="301"/>
      <c r="H87" s="301"/>
      <c r="I87" s="110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Opava</v>
      </c>
      <c r="G89" s="35"/>
      <c r="H89" s="35"/>
      <c r="I89" s="112" t="s">
        <v>22</v>
      </c>
      <c r="J89" s="65" t="str">
        <f>IF(J12="","",J12)</f>
        <v>1. 6. 2020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2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2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1" t="s">
        <v>92</v>
      </c>
      <c r="D94" s="152"/>
      <c r="E94" s="152"/>
      <c r="F94" s="152"/>
      <c r="G94" s="152"/>
      <c r="H94" s="152"/>
      <c r="I94" s="153"/>
      <c r="J94" s="154" t="s">
        <v>93</v>
      </c>
      <c r="K94" s="152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5" t="s">
        <v>94</v>
      </c>
      <c r="D96" s="35"/>
      <c r="E96" s="35"/>
      <c r="F96" s="35"/>
      <c r="G96" s="35"/>
      <c r="H96" s="35"/>
      <c r="I96" s="110"/>
      <c r="J96" s="83">
        <f>J130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95</v>
      </c>
    </row>
    <row r="97" spans="1:31" s="9" customFormat="1" ht="24.95" customHeight="1">
      <c r="B97" s="156"/>
      <c r="C97" s="157"/>
      <c r="D97" s="158" t="s">
        <v>96</v>
      </c>
      <c r="E97" s="159"/>
      <c r="F97" s="159"/>
      <c r="G97" s="159"/>
      <c r="H97" s="159"/>
      <c r="I97" s="160"/>
      <c r="J97" s="161">
        <f>J131</f>
        <v>0</v>
      </c>
      <c r="K97" s="157"/>
      <c r="L97" s="162"/>
    </row>
    <row r="98" spans="1:31" s="10" customFormat="1" ht="19.899999999999999" customHeight="1">
      <c r="B98" s="163"/>
      <c r="C98" s="164"/>
      <c r="D98" s="165" t="s">
        <v>97</v>
      </c>
      <c r="E98" s="166"/>
      <c r="F98" s="166"/>
      <c r="G98" s="166"/>
      <c r="H98" s="166"/>
      <c r="I98" s="167"/>
      <c r="J98" s="168">
        <f>J132</f>
        <v>0</v>
      </c>
      <c r="K98" s="164"/>
      <c r="L98" s="169"/>
    </row>
    <row r="99" spans="1:31" s="10" customFormat="1" ht="19.899999999999999" customHeight="1">
      <c r="B99" s="163"/>
      <c r="C99" s="164"/>
      <c r="D99" s="165" t="s">
        <v>98</v>
      </c>
      <c r="E99" s="166"/>
      <c r="F99" s="166"/>
      <c r="G99" s="166"/>
      <c r="H99" s="166"/>
      <c r="I99" s="167"/>
      <c r="J99" s="168">
        <f>J164</f>
        <v>0</v>
      </c>
      <c r="K99" s="164"/>
      <c r="L99" s="169"/>
    </row>
    <row r="100" spans="1:31" s="10" customFormat="1" ht="19.899999999999999" customHeight="1">
      <c r="B100" s="163"/>
      <c r="C100" s="164"/>
      <c r="D100" s="165" t="s">
        <v>99</v>
      </c>
      <c r="E100" s="166"/>
      <c r="F100" s="166"/>
      <c r="G100" s="166"/>
      <c r="H100" s="166"/>
      <c r="I100" s="167"/>
      <c r="J100" s="168">
        <f>J197</f>
        <v>0</v>
      </c>
      <c r="K100" s="164"/>
      <c r="L100" s="169"/>
    </row>
    <row r="101" spans="1:31" s="10" customFormat="1" ht="19.899999999999999" customHeight="1">
      <c r="B101" s="163"/>
      <c r="C101" s="164"/>
      <c r="D101" s="165" t="s">
        <v>100</v>
      </c>
      <c r="E101" s="166"/>
      <c r="F101" s="166"/>
      <c r="G101" s="166"/>
      <c r="H101" s="166"/>
      <c r="I101" s="167"/>
      <c r="J101" s="168">
        <f>J215</f>
        <v>0</v>
      </c>
      <c r="K101" s="164"/>
      <c r="L101" s="169"/>
    </row>
    <row r="102" spans="1:31" s="10" customFormat="1" ht="19.899999999999999" customHeight="1">
      <c r="B102" s="163"/>
      <c r="C102" s="164"/>
      <c r="D102" s="165" t="s">
        <v>101</v>
      </c>
      <c r="E102" s="166"/>
      <c r="F102" s="166"/>
      <c r="G102" s="166"/>
      <c r="H102" s="166"/>
      <c r="I102" s="167"/>
      <c r="J102" s="168">
        <f>J222</f>
        <v>0</v>
      </c>
      <c r="K102" s="164"/>
      <c r="L102" s="169"/>
    </row>
    <row r="103" spans="1:31" s="10" customFormat="1" ht="19.899999999999999" customHeight="1">
      <c r="B103" s="163"/>
      <c r="C103" s="164"/>
      <c r="D103" s="165" t="s">
        <v>102</v>
      </c>
      <c r="E103" s="166"/>
      <c r="F103" s="166"/>
      <c r="G103" s="166"/>
      <c r="H103" s="166"/>
      <c r="I103" s="167"/>
      <c r="J103" s="168">
        <f>J235</f>
        <v>0</v>
      </c>
      <c r="K103" s="164"/>
      <c r="L103" s="169"/>
    </row>
    <row r="104" spans="1:31" s="10" customFormat="1" ht="19.899999999999999" customHeight="1">
      <c r="B104" s="163"/>
      <c r="C104" s="164"/>
      <c r="D104" s="165" t="s">
        <v>103</v>
      </c>
      <c r="E104" s="166"/>
      <c r="F104" s="166"/>
      <c r="G104" s="166"/>
      <c r="H104" s="166"/>
      <c r="I104" s="167"/>
      <c r="J104" s="168">
        <f>J258</f>
        <v>0</v>
      </c>
      <c r="K104" s="164"/>
      <c r="L104" s="169"/>
    </row>
    <row r="105" spans="1:31" s="10" customFormat="1" ht="19.899999999999999" customHeight="1">
      <c r="B105" s="163"/>
      <c r="C105" s="164"/>
      <c r="D105" s="165" t="s">
        <v>104</v>
      </c>
      <c r="E105" s="166"/>
      <c r="F105" s="166"/>
      <c r="G105" s="166"/>
      <c r="H105" s="166"/>
      <c r="I105" s="167"/>
      <c r="J105" s="168">
        <f>J269</f>
        <v>0</v>
      </c>
      <c r="K105" s="164"/>
      <c r="L105" s="169"/>
    </row>
    <row r="106" spans="1:31" s="9" customFormat="1" ht="24.95" customHeight="1">
      <c r="B106" s="156"/>
      <c r="C106" s="157"/>
      <c r="D106" s="158" t="s">
        <v>105</v>
      </c>
      <c r="E106" s="159"/>
      <c r="F106" s="159"/>
      <c r="G106" s="159"/>
      <c r="H106" s="159"/>
      <c r="I106" s="160"/>
      <c r="J106" s="161">
        <f>J276</f>
        <v>0</v>
      </c>
      <c r="K106" s="157"/>
      <c r="L106" s="162"/>
    </row>
    <row r="107" spans="1:31" s="10" customFormat="1" ht="19.899999999999999" customHeight="1">
      <c r="B107" s="163"/>
      <c r="C107" s="164"/>
      <c r="D107" s="165" t="s">
        <v>106</v>
      </c>
      <c r="E107" s="166"/>
      <c r="F107" s="166"/>
      <c r="G107" s="166"/>
      <c r="H107" s="166"/>
      <c r="I107" s="167"/>
      <c r="J107" s="168">
        <f>J277</f>
        <v>0</v>
      </c>
      <c r="K107" s="164"/>
      <c r="L107" s="169"/>
    </row>
    <row r="108" spans="1:31" s="10" customFormat="1" ht="19.899999999999999" customHeight="1">
      <c r="B108" s="163"/>
      <c r="C108" s="164"/>
      <c r="D108" s="165" t="s">
        <v>107</v>
      </c>
      <c r="E108" s="166"/>
      <c r="F108" s="166"/>
      <c r="G108" s="166"/>
      <c r="H108" s="166"/>
      <c r="I108" s="167"/>
      <c r="J108" s="168">
        <f>J282</f>
        <v>0</v>
      </c>
      <c r="K108" s="164"/>
      <c r="L108" s="169"/>
    </row>
    <row r="109" spans="1:31" s="10" customFormat="1" ht="19.899999999999999" customHeight="1">
      <c r="B109" s="163"/>
      <c r="C109" s="164"/>
      <c r="D109" s="165" t="s">
        <v>108</v>
      </c>
      <c r="E109" s="166"/>
      <c r="F109" s="166"/>
      <c r="G109" s="166"/>
      <c r="H109" s="166"/>
      <c r="I109" s="167"/>
      <c r="J109" s="168">
        <f>J295</f>
        <v>0</v>
      </c>
      <c r="K109" s="164"/>
      <c r="L109" s="169"/>
    </row>
    <row r="110" spans="1:31" s="10" customFormat="1" ht="19.899999999999999" customHeight="1">
      <c r="B110" s="163"/>
      <c r="C110" s="164"/>
      <c r="D110" s="165" t="s">
        <v>109</v>
      </c>
      <c r="E110" s="166"/>
      <c r="F110" s="166"/>
      <c r="G110" s="166"/>
      <c r="H110" s="166"/>
      <c r="I110" s="167"/>
      <c r="J110" s="168">
        <f>J298</f>
        <v>0</v>
      </c>
      <c r="K110" s="164"/>
      <c r="L110" s="169"/>
    </row>
    <row r="111" spans="1:31" s="2" customFormat="1" ht="21.75" customHeight="1">
      <c r="A111" s="33"/>
      <c r="B111" s="34"/>
      <c r="C111" s="35"/>
      <c r="D111" s="35"/>
      <c r="E111" s="35"/>
      <c r="F111" s="35"/>
      <c r="G111" s="35"/>
      <c r="H111" s="35"/>
      <c r="I111" s="110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53"/>
      <c r="C112" s="54"/>
      <c r="D112" s="54"/>
      <c r="E112" s="54"/>
      <c r="F112" s="54"/>
      <c r="G112" s="54"/>
      <c r="H112" s="54"/>
      <c r="I112" s="147"/>
      <c r="J112" s="54"/>
      <c r="K112" s="54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6" spans="1:31" s="2" customFormat="1" ht="6.95" customHeight="1">
      <c r="A116" s="33"/>
      <c r="B116" s="55"/>
      <c r="C116" s="56"/>
      <c r="D116" s="56"/>
      <c r="E116" s="56"/>
      <c r="F116" s="56"/>
      <c r="G116" s="56"/>
      <c r="H116" s="56"/>
      <c r="I116" s="150"/>
      <c r="J116" s="56"/>
      <c r="K116" s="56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24.95" customHeight="1">
      <c r="A117" s="33"/>
      <c r="B117" s="34"/>
      <c r="C117" s="22" t="s">
        <v>110</v>
      </c>
      <c r="D117" s="35"/>
      <c r="E117" s="35"/>
      <c r="F117" s="35"/>
      <c r="G117" s="35"/>
      <c r="H117" s="35"/>
      <c r="I117" s="110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110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2" customHeight="1">
      <c r="A119" s="33"/>
      <c r="B119" s="34"/>
      <c r="C119" s="28" t="s">
        <v>16</v>
      </c>
      <c r="D119" s="35"/>
      <c r="E119" s="35"/>
      <c r="F119" s="35"/>
      <c r="G119" s="35"/>
      <c r="H119" s="35"/>
      <c r="I119" s="110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6.5" customHeight="1">
      <c r="A120" s="33"/>
      <c r="B120" s="34"/>
      <c r="C120" s="35"/>
      <c r="D120" s="35"/>
      <c r="E120" s="299" t="str">
        <f>E7</f>
        <v>Oprava gabionové opěrné zdi v úseku Děhylov - Háj ve Slezsku</v>
      </c>
      <c r="F120" s="300"/>
      <c r="G120" s="300"/>
      <c r="H120" s="300"/>
      <c r="I120" s="110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2" customHeight="1">
      <c r="A121" s="33"/>
      <c r="B121" s="34"/>
      <c r="C121" s="28" t="s">
        <v>89</v>
      </c>
      <c r="D121" s="35"/>
      <c r="E121" s="35"/>
      <c r="F121" s="35"/>
      <c r="G121" s="35"/>
      <c r="H121" s="35"/>
      <c r="I121" s="110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6.5" customHeight="1">
      <c r="A122" s="33"/>
      <c r="B122" s="34"/>
      <c r="C122" s="35"/>
      <c r="D122" s="35"/>
      <c r="E122" s="270" t="str">
        <f>E9</f>
        <v>SO 01 - Oprava gabionové zdi - opěrná zeď v km 271,793 a 271,884 a 272,261</v>
      </c>
      <c r="F122" s="301"/>
      <c r="G122" s="301"/>
      <c r="H122" s="301"/>
      <c r="I122" s="110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6.95" customHeight="1">
      <c r="A123" s="33"/>
      <c r="B123" s="34"/>
      <c r="C123" s="35"/>
      <c r="D123" s="35"/>
      <c r="E123" s="35"/>
      <c r="F123" s="35"/>
      <c r="G123" s="35"/>
      <c r="H123" s="35"/>
      <c r="I123" s="110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8" t="s">
        <v>20</v>
      </c>
      <c r="D124" s="35"/>
      <c r="E124" s="35"/>
      <c r="F124" s="26" t="str">
        <f>F12</f>
        <v>PS Opava</v>
      </c>
      <c r="G124" s="35"/>
      <c r="H124" s="35"/>
      <c r="I124" s="112" t="s">
        <v>22</v>
      </c>
      <c r="J124" s="65" t="str">
        <f>IF(J12="","",J12)</f>
        <v>1. 6. 2020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>
      <c r="A125" s="33"/>
      <c r="B125" s="34"/>
      <c r="C125" s="35"/>
      <c r="D125" s="35"/>
      <c r="E125" s="35"/>
      <c r="F125" s="35"/>
      <c r="G125" s="35"/>
      <c r="H125" s="35"/>
      <c r="I125" s="110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2" customHeight="1">
      <c r="A126" s="33"/>
      <c r="B126" s="34"/>
      <c r="C126" s="28" t="s">
        <v>24</v>
      </c>
      <c r="D126" s="35"/>
      <c r="E126" s="35"/>
      <c r="F126" s="26" t="str">
        <f>E15</f>
        <v>Správa železnic, státní organizace, OŘ Ostrava</v>
      </c>
      <c r="G126" s="35"/>
      <c r="H126" s="35"/>
      <c r="I126" s="112" t="s">
        <v>32</v>
      </c>
      <c r="J126" s="31" t="str">
        <f>E21</f>
        <v xml:space="preserve"> </v>
      </c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5.2" customHeight="1">
      <c r="A127" s="33"/>
      <c r="B127" s="34"/>
      <c r="C127" s="28" t="s">
        <v>30</v>
      </c>
      <c r="D127" s="35"/>
      <c r="E127" s="35"/>
      <c r="F127" s="26" t="str">
        <f>IF(E18="","",E18)</f>
        <v>Vyplň údaj</v>
      </c>
      <c r="G127" s="35"/>
      <c r="H127" s="35"/>
      <c r="I127" s="112" t="s">
        <v>35</v>
      </c>
      <c r="J127" s="31" t="str">
        <f>E24</f>
        <v xml:space="preserve"> </v>
      </c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0.35" customHeight="1">
      <c r="A128" s="33"/>
      <c r="B128" s="34"/>
      <c r="C128" s="35"/>
      <c r="D128" s="35"/>
      <c r="E128" s="35"/>
      <c r="F128" s="35"/>
      <c r="G128" s="35"/>
      <c r="H128" s="35"/>
      <c r="I128" s="110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11" customFormat="1" ht="29.25" customHeight="1">
      <c r="A129" s="170"/>
      <c r="B129" s="171"/>
      <c r="C129" s="172" t="s">
        <v>111</v>
      </c>
      <c r="D129" s="173" t="s">
        <v>62</v>
      </c>
      <c r="E129" s="173" t="s">
        <v>58</v>
      </c>
      <c r="F129" s="173" t="s">
        <v>59</v>
      </c>
      <c r="G129" s="173" t="s">
        <v>112</v>
      </c>
      <c r="H129" s="173" t="s">
        <v>113</v>
      </c>
      <c r="I129" s="174" t="s">
        <v>114</v>
      </c>
      <c r="J129" s="173" t="s">
        <v>93</v>
      </c>
      <c r="K129" s="175" t="s">
        <v>115</v>
      </c>
      <c r="L129" s="176"/>
      <c r="M129" s="74" t="s">
        <v>1</v>
      </c>
      <c r="N129" s="75" t="s">
        <v>41</v>
      </c>
      <c r="O129" s="75" t="s">
        <v>116</v>
      </c>
      <c r="P129" s="75" t="s">
        <v>117</v>
      </c>
      <c r="Q129" s="75" t="s">
        <v>118</v>
      </c>
      <c r="R129" s="75" t="s">
        <v>119</v>
      </c>
      <c r="S129" s="75" t="s">
        <v>120</v>
      </c>
      <c r="T129" s="76" t="s">
        <v>121</v>
      </c>
      <c r="U129" s="170"/>
      <c r="V129" s="170"/>
      <c r="W129" s="170"/>
      <c r="X129" s="170"/>
      <c r="Y129" s="170"/>
      <c r="Z129" s="170"/>
      <c r="AA129" s="170"/>
      <c r="AB129" s="170"/>
      <c r="AC129" s="170"/>
      <c r="AD129" s="170"/>
      <c r="AE129" s="170"/>
    </row>
    <row r="130" spans="1:65" s="2" customFormat="1" ht="22.9" customHeight="1">
      <c r="A130" s="33"/>
      <c r="B130" s="34"/>
      <c r="C130" s="81" t="s">
        <v>122</v>
      </c>
      <c r="D130" s="35"/>
      <c r="E130" s="35"/>
      <c r="F130" s="35"/>
      <c r="G130" s="35"/>
      <c r="H130" s="35"/>
      <c r="I130" s="110"/>
      <c r="J130" s="177">
        <f>BK130</f>
        <v>0</v>
      </c>
      <c r="K130" s="35"/>
      <c r="L130" s="38"/>
      <c r="M130" s="77"/>
      <c r="N130" s="178"/>
      <c r="O130" s="78"/>
      <c r="P130" s="179">
        <f>P131+P276</f>
        <v>0</v>
      </c>
      <c r="Q130" s="78"/>
      <c r="R130" s="179">
        <f>R131+R276</f>
        <v>3389.5851489799998</v>
      </c>
      <c r="S130" s="78"/>
      <c r="T130" s="180">
        <f>T131+T276</f>
        <v>760.30624999999998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76</v>
      </c>
      <c r="AU130" s="16" t="s">
        <v>95</v>
      </c>
      <c r="BK130" s="181">
        <f>BK131+BK276</f>
        <v>0</v>
      </c>
    </row>
    <row r="131" spans="1:65" s="12" customFormat="1" ht="25.9" customHeight="1">
      <c r="B131" s="182"/>
      <c r="C131" s="183"/>
      <c r="D131" s="184" t="s">
        <v>76</v>
      </c>
      <c r="E131" s="185" t="s">
        <v>123</v>
      </c>
      <c r="F131" s="185" t="s">
        <v>124</v>
      </c>
      <c r="G131" s="183"/>
      <c r="H131" s="183"/>
      <c r="I131" s="186"/>
      <c r="J131" s="187">
        <f>BK131</f>
        <v>0</v>
      </c>
      <c r="K131" s="183"/>
      <c r="L131" s="188"/>
      <c r="M131" s="189"/>
      <c r="N131" s="190"/>
      <c r="O131" s="190"/>
      <c r="P131" s="191">
        <f>P132+P164+P197+P215+P222+P235+P258+P269</f>
        <v>0</v>
      </c>
      <c r="Q131" s="190"/>
      <c r="R131" s="191">
        <f>R132+R164+R197+R215+R222+R235+R258+R269</f>
        <v>3389.5851489799998</v>
      </c>
      <c r="S131" s="190"/>
      <c r="T131" s="192">
        <f>T132+T164+T197+T215+T222+T235+T258+T269</f>
        <v>760.30624999999998</v>
      </c>
      <c r="AR131" s="193" t="s">
        <v>85</v>
      </c>
      <c r="AT131" s="194" t="s">
        <v>76</v>
      </c>
      <c r="AU131" s="194" t="s">
        <v>77</v>
      </c>
      <c r="AY131" s="193" t="s">
        <v>125</v>
      </c>
      <c r="BK131" s="195">
        <f>BK132+BK164+BK197+BK215+BK222+BK235+BK258+BK269</f>
        <v>0</v>
      </c>
    </row>
    <row r="132" spans="1:65" s="12" customFormat="1" ht="22.9" customHeight="1">
      <c r="B132" s="182"/>
      <c r="C132" s="183"/>
      <c r="D132" s="184" t="s">
        <v>76</v>
      </c>
      <c r="E132" s="196" t="s">
        <v>85</v>
      </c>
      <c r="F132" s="196" t="s">
        <v>126</v>
      </c>
      <c r="G132" s="183"/>
      <c r="H132" s="183"/>
      <c r="I132" s="186"/>
      <c r="J132" s="197">
        <f>BK132</f>
        <v>0</v>
      </c>
      <c r="K132" s="183"/>
      <c r="L132" s="188"/>
      <c r="M132" s="189"/>
      <c r="N132" s="190"/>
      <c r="O132" s="190"/>
      <c r="P132" s="191">
        <f>SUM(P133:P163)</f>
        <v>0</v>
      </c>
      <c r="Q132" s="190"/>
      <c r="R132" s="191">
        <f>SUM(R133:R163)</f>
        <v>7.5296000000000003</v>
      </c>
      <c r="S132" s="190"/>
      <c r="T132" s="192">
        <f>SUM(T133:T163)</f>
        <v>0</v>
      </c>
      <c r="AR132" s="193" t="s">
        <v>85</v>
      </c>
      <c r="AT132" s="194" t="s">
        <v>76</v>
      </c>
      <c r="AU132" s="194" t="s">
        <v>85</v>
      </c>
      <c r="AY132" s="193" t="s">
        <v>125</v>
      </c>
      <c r="BK132" s="195">
        <f>SUM(BK133:BK163)</f>
        <v>0</v>
      </c>
    </row>
    <row r="133" spans="1:65" s="2" customFormat="1" ht="16.5" customHeight="1">
      <c r="A133" s="33"/>
      <c r="B133" s="34"/>
      <c r="C133" s="198" t="s">
        <v>85</v>
      </c>
      <c r="D133" s="198" t="s">
        <v>127</v>
      </c>
      <c r="E133" s="199" t="s">
        <v>128</v>
      </c>
      <c r="F133" s="200" t="s">
        <v>129</v>
      </c>
      <c r="G133" s="201" t="s">
        <v>130</v>
      </c>
      <c r="H133" s="202">
        <v>1500</v>
      </c>
      <c r="I133" s="203"/>
      <c r="J133" s="204">
        <f>ROUND(I133*H133,2)</f>
        <v>0</v>
      </c>
      <c r="K133" s="200" t="s">
        <v>131</v>
      </c>
      <c r="L133" s="38"/>
      <c r="M133" s="205" t="s">
        <v>1</v>
      </c>
      <c r="N133" s="206" t="s">
        <v>42</v>
      </c>
      <c r="O133" s="70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8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9" t="s">
        <v>132</v>
      </c>
      <c r="AT133" s="209" t="s">
        <v>127</v>
      </c>
      <c r="AU133" s="209" t="s">
        <v>87</v>
      </c>
      <c r="AY133" s="16" t="s">
        <v>125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6" t="s">
        <v>85</v>
      </c>
      <c r="BK133" s="210">
        <f>ROUND(I133*H133,2)</f>
        <v>0</v>
      </c>
      <c r="BL133" s="16" t="s">
        <v>132</v>
      </c>
      <c r="BM133" s="209" t="s">
        <v>133</v>
      </c>
    </row>
    <row r="134" spans="1:65" s="2" customFormat="1" ht="19.5">
      <c r="A134" s="33"/>
      <c r="B134" s="34"/>
      <c r="C134" s="35"/>
      <c r="D134" s="211" t="s">
        <v>134</v>
      </c>
      <c r="E134" s="35"/>
      <c r="F134" s="212" t="s">
        <v>135</v>
      </c>
      <c r="G134" s="35"/>
      <c r="H134" s="35"/>
      <c r="I134" s="110"/>
      <c r="J134" s="35"/>
      <c r="K134" s="35"/>
      <c r="L134" s="38"/>
      <c r="M134" s="213"/>
      <c r="N134" s="214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134</v>
      </c>
      <c r="AU134" s="16" t="s">
        <v>87</v>
      </c>
    </row>
    <row r="135" spans="1:65" s="13" customFormat="1" ht="11.25">
      <c r="B135" s="215"/>
      <c r="C135" s="216"/>
      <c r="D135" s="211" t="s">
        <v>136</v>
      </c>
      <c r="E135" s="217" t="s">
        <v>1</v>
      </c>
      <c r="F135" s="218" t="s">
        <v>137</v>
      </c>
      <c r="G135" s="216"/>
      <c r="H135" s="219">
        <v>1500</v>
      </c>
      <c r="I135" s="220"/>
      <c r="J135" s="216"/>
      <c r="K135" s="216"/>
      <c r="L135" s="221"/>
      <c r="M135" s="222"/>
      <c r="N135" s="223"/>
      <c r="O135" s="223"/>
      <c r="P135" s="223"/>
      <c r="Q135" s="223"/>
      <c r="R135" s="223"/>
      <c r="S135" s="223"/>
      <c r="T135" s="224"/>
      <c r="AT135" s="225" t="s">
        <v>136</v>
      </c>
      <c r="AU135" s="225" t="s">
        <v>87</v>
      </c>
      <c r="AV135" s="13" t="s">
        <v>87</v>
      </c>
      <c r="AW135" s="13" t="s">
        <v>34</v>
      </c>
      <c r="AX135" s="13" t="s">
        <v>85</v>
      </c>
      <c r="AY135" s="225" t="s">
        <v>125</v>
      </c>
    </row>
    <row r="136" spans="1:65" s="2" customFormat="1" ht="16.5" customHeight="1">
      <c r="A136" s="33"/>
      <c r="B136" s="34"/>
      <c r="C136" s="198" t="s">
        <v>87</v>
      </c>
      <c r="D136" s="198" t="s">
        <v>127</v>
      </c>
      <c r="E136" s="199" t="s">
        <v>138</v>
      </c>
      <c r="F136" s="200" t="s">
        <v>139</v>
      </c>
      <c r="G136" s="201" t="s">
        <v>140</v>
      </c>
      <c r="H136" s="202">
        <v>1103.952</v>
      </c>
      <c r="I136" s="203"/>
      <c r="J136" s="204">
        <f>ROUND(I136*H136,2)</f>
        <v>0</v>
      </c>
      <c r="K136" s="200" t="s">
        <v>131</v>
      </c>
      <c r="L136" s="38"/>
      <c r="M136" s="205" t="s">
        <v>1</v>
      </c>
      <c r="N136" s="206" t="s">
        <v>42</v>
      </c>
      <c r="O136" s="70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9" t="s">
        <v>132</v>
      </c>
      <c r="AT136" s="209" t="s">
        <v>127</v>
      </c>
      <c r="AU136" s="209" t="s">
        <v>87</v>
      </c>
      <c r="AY136" s="16" t="s">
        <v>125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6" t="s">
        <v>85</v>
      </c>
      <c r="BK136" s="210">
        <f>ROUND(I136*H136,2)</f>
        <v>0</v>
      </c>
      <c r="BL136" s="16" t="s">
        <v>132</v>
      </c>
      <c r="BM136" s="209" t="s">
        <v>141</v>
      </c>
    </row>
    <row r="137" spans="1:65" s="2" customFormat="1" ht="11.25">
      <c r="A137" s="33"/>
      <c r="B137" s="34"/>
      <c r="C137" s="35"/>
      <c r="D137" s="211" t="s">
        <v>134</v>
      </c>
      <c r="E137" s="35"/>
      <c r="F137" s="212" t="s">
        <v>142</v>
      </c>
      <c r="G137" s="35"/>
      <c r="H137" s="35"/>
      <c r="I137" s="110"/>
      <c r="J137" s="35"/>
      <c r="K137" s="35"/>
      <c r="L137" s="38"/>
      <c r="M137" s="213"/>
      <c r="N137" s="214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134</v>
      </c>
      <c r="AU137" s="16" t="s">
        <v>87</v>
      </c>
    </row>
    <row r="138" spans="1:65" s="13" customFormat="1" ht="11.25">
      <c r="B138" s="215"/>
      <c r="C138" s="216"/>
      <c r="D138" s="211" t="s">
        <v>136</v>
      </c>
      <c r="E138" s="217" t="s">
        <v>1</v>
      </c>
      <c r="F138" s="218" t="s">
        <v>143</v>
      </c>
      <c r="G138" s="216"/>
      <c r="H138" s="219">
        <v>102</v>
      </c>
      <c r="I138" s="220"/>
      <c r="J138" s="216"/>
      <c r="K138" s="216"/>
      <c r="L138" s="221"/>
      <c r="M138" s="222"/>
      <c r="N138" s="223"/>
      <c r="O138" s="223"/>
      <c r="P138" s="223"/>
      <c r="Q138" s="223"/>
      <c r="R138" s="223"/>
      <c r="S138" s="223"/>
      <c r="T138" s="224"/>
      <c r="AT138" s="225" t="s">
        <v>136</v>
      </c>
      <c r="AU138" s="225" t="s">
        <v>87</v>
      </c>
      <c r="AV138" s="13" t="s">
        <v>87</v>
      </c>
      <c r="AW138" s="13" t="s">
        <v>34</v>
      </c>
      <c r="AX138" s="13" t="s">
        <v>77</v>
      </c>
      <c r="AY138" s="225" t="s">
        <v>125</v>
      </c>
    </row>
    <row r="139" spans="1:65" s="13" customFormat="1" ht="11.25">
      <c r="B139" s="215"/>
      <c r="C139" s="216"/>
      <c r="D139" s="211" t="s">
        <v>136</v>
      </c>
      <c r="E139" s="217" t="s">
        <v>1</v>
      </c>
      <c r="F139" s="218" t="s">
        <v>144</v>
      </c>
      <c r="G139" s="216"/>
      <c r="H139" s="219">
        <v>819.952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AT139" s="225" t="s">
        <v>136</v>
      </c>
      <c r="AU139" s="225" t="s">
        <v>87</v>
      </c>
      <c r="AV139" s="13" t="s">
        <v>87</v>
      </c>
      <c r="AW139" s="13" t="s">
        <v>34</v>
      </c>
      <c r="AX139" s="13" t="s">
        <v>77</v>
      </c>
      <c r="AY139" s="225" t="s">
        <v>125</v>
      </c>
    </row>
    <row r="140" spans="1:65" s="13" customFormat="1" ht="11.25">
      <c r="B140" s="215"/>
      <c r="C140" s="216"/>
      <c r="D140" s="211" t="s">
        <v>136</v>
      </c>
      <c r="E140" s="217" t="s">
        <v>1</v>
      </c>
      <c r="F140" s="218" t="s">
        <v>145</v>
      </c>
      <c r="G140" s="216"/>
      <c r="H140" s="219">
        <v>182</v>
      </c>
      <c r="I140" s="220"/>
      <c r="J140" s="216"/>
      <c r="K140" s="216"/>
      <c r="L140" s="221"/>
      <c r="M140" s="222"/>
      <c r="N140" s="223"/>
      <c r="O140" s="223"/>
      <c r="P140" s="223"/>
      <c r="Q140" s="223"/>
      <c r="R140" s="223"/>
      <c r="S140" s="223"/>
      <c r="T140" s="224"/>
      <c r="AT140" s="225" t="s">
        <v>136</v>
      </c>
      <c r="AU140" s="225" t="s">
        <v>87</v>
      </c>
      <c r="AV140" s="13" t="s">
        <v>87</v>
      </c>
      <c r="AW140" s="13" t="s">
        <v>34</v>
      </c>
      <c r="AX140" s="13" t="s">
        <v>77</v>
      </c>
      <c r="AY140" s="225" t="s">
        <v>125</v>
      </c>
    </row>
    <row r="141" spans="1:65" s="14" customFormat="1" ht="11.25">
      <c r="B141" s="226"/>
      <c r="C141" s="227"/>
      <c r="D141" s="211" t="s">
        <v>136</v>
      </c>
      <c r="E141" s="228" t="s">
        <v>1</v>
      </c>
      <c r="F141" s="229" t="s">
        <v>146</v>
      </c>
      <c r="G141" s="227"/>
      <c r="H141" s="230">
        <v>1103.952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AT141" s="236" t="s">
        <v>136</v>
      </c>
      <c r="AU141" s="236" t="s">
        <v>87</v>
      </c>
      <c r="AV141" s="14" t="s">
        <v>132</v>
      </c>
      <c r="AW141" s="14" t="s">
        <v>34</v>
      </c>
      <c r="AX141" s="14" t="s">
        <v>85</v>
      </c>
      <c r="AY141" s="236" t="s">
        <v>125</v>
      </c>
    </row>
    <row r="142" spans="1:65" s="2" customFormat="1" ht="16.5" customHeight="1">
      <c r="A142" s="33"/>
      <c r="B142" s="34"/>
      <c r="C142" s="198" t="s">
        <v>147</v>
      </c>
      <c r="D142" s="198" t="s">
        <v>127</v>
      </c>
      <c r="E142" s="199" t="s">
        <v>148</v>
      </c>
      <c r="F142" s="200" t="s">
        <v>149</v>
      </c>
      <c r="G142" s="201" t="s">
        <v>150</v>
      </c>
      <c r="H142" s="202">
        <v>1343.7529999999999</v>
      </c>
      <c r="I142" s="203"/>
      <c r="J142" s="204">
        <f>ROUND(I142*H142,2)</f>
        <v>0</v>
      </c>
      <c r="K142" s="200" t="s">
        <v>1</v>
      </c>
      <c r="L142" s="38"/>
      <c r="M142" s="205" t="s">
        <v>1</v>
      </c>
      <c r="N142" s="206" t="s">
        <v>42</v>
      </c>
      <c r="O142" s="70"/>
      <c r="P142" s="207">
        <f>O142*H142</f>
        <v>0</v>
      </c>
      <c r="Q142" s="207">
        <v>0</v>
      </c>
      <c r="R142" s="207">
        <f>Q142*H142</f>
        <v>0</v>
      </c>
      <c r="S142" s="207">
        <v>0</v>
      </c>
      <c r="T142" s="208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9" t="s">
        <v>132</v>
      </c>
      <c r="AT142" s="209" t="s">
        <v>127</v>
      </c>
      <c r="AU142" s="209" t="s">
        <v>87</v>
      </c>
      <c r="AY142" s="16" t="s">
        <v>125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6" t="s">
        <v>85</v>
      </c>
      <c r="BK142" s="210">
        <f>ROUND(I142*H142,2)</f>
        <v>0</v>
      </c>
      <c r="BL142" s="16" t="s">
        <v>132</v>
      </c>
      <c r="BM142" s="209" t="s">
        <v>151</v>
      </c>
    </row>
    <row r="143" spans="1:65" s="2" customFormat="1" ht="29.25">
      <c r="A143" s="33"/>
      <c r="B143" s="34"/>
      <c r="C143" s="35"/>
      <c r="D143" s="211" t="s">
        <v>134</v>
      </c>
      <c r="E143" s="35"/>
      <c r="F143" s="212" t="s">
        <v>152</v>
      </c>
      <c r="G143" s="35"/>
      <c r="H143" s="35"/>
      <c r="I143" s="110"/>
      <c r="J143" s="35"/>
      <c r="K143" s="35"/>
      <c r="L143" s="38"/>
      <c r="M143" s="213"/>
      <c r="N143" s="214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134</v>
      </c>
      <c r="AU143" s="16" t="s">
        <v>87</v>
      </c>
    </row>
    <row r="144" spans="1:65" s="13" customFormat="1" ht="11.25">
      <c r="B144" s="215"/>
      <c r="C144" s="216"/>
      <c r="D144" s="211" t="s">
        <v>136</v>
      </c>
      <c r="E144" s="217" t="s">
        <v>1</v>
      </c>
      <c r="F144" s="218" t="s">
        <v>153</v>
      </c>
      <c r="G144" s="216"/>
      <c r="H144" s="219">
        <v>1343.7529999999999</v>
      </c>
      <c r="I144" s="220"/>
      <c r="J144" s="216"/>
      <c r="K144" s="216"/>
      <c r="L144" s="221"/>
      <c r="M144" s="222"/>
      <c r="N144" s="223"/>
      <c r="O144" s="223"/>
      <c r="P144" s="223"/>
      <c r="Q144" s="223"/>
      <c r="R144" s="223"/>
      <c r="S144" s="223"/>
      <c r="T144" s="224"/>
      <c r="AT144" s="225" t="s">
        <v>136</v>
      </c>
      <c r="AU144" s="225" t="s">
        <v>87</v>
      </c>
      <c r="AV144" s="13" t="s">
        <v>87</v>
      </c>
      <c r="AW144" s="13" t="s">
        <v>34</v>
      </c>
      <c r="AX144" s="13" t="s">
        <v>85</v>
      </c>
      <c r="AY144" s="225" t="s">
        <v>125</v>
      </c>
    </row>
    <row r="145" spans="1:65" s="2" customFormat="1" ht="16.5" customHeight="1">
      <c r="A145" s="33"/>
      <c r="B145" s="34"/>
      <c r="C145" s="198" t="s">
        <v>132</v>
      </c>
      <c r="D145" s="198" t="s">
        <v>127</v>
      </c>
      <c r="E145" s="199" t="s">
        <v>154</v>
      </c>
      <c r="F145" s="200" t="s">
        <v>155</v>
      </c>
      <c r="G145" s="201" t="s">
        <v>156</v>
      </c>
      <c r="H145" s="202">
        <v>104</v>
      </c>
      <c r="I145" s="203"/>
      <c r="J145" s="204">
        <f>ROUND(I145*H145,2)</f>
        <v>0</v>
      </c>
      <c r="K145" s="200" t="s">
        <v>131</v>
      </c>
      <c r="L145" s="38"/>
      <c r="M145" s="205" t="s">
        <v>1</v>
      </c>
      <c r="N145" s="206" t="s">
        <v>42</v>
      </c>
      <c r="O145" s="70"/>
      <c r="P145" s="207">
        <f>O145*H145</f>
        <v>0</v>
      </c>
      <c r="Q145" s="207">
        <v>7.2400000000000006E-2</v>
      </c>
      <c r="R145" s="207">
        <f>Q145*H145</f>
        <v>7.5296000000000003</v>
      </c>
      <c r="S145" s="207">
        <v>0</v>
      </c>
      <c r="T145" s="208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9" t="s">
        <v>132</v>
      </c>
      <c r="AT145" s="209" t="s">
        <v>127</v>
      </c>
      <c r="AU145" s="209" t="s">
        <v>87</v>
      </c>
      <c r="AY145" s="16" t="s">
        <v>125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6" t="s">
        <v>85</v>
      </c>
      <c r="BK145" s="210">
        <f>ROUND(I145*H145,2)</f>
        <v>0</v>
      </c>
      <c r="BL145" s="16" t="s">
        <v>132</v>
      </c>
      <c r="BM145" s="209" t="s">
        <v>157</v>
      </c>
    </row>
    <row r="146" spans="1:65" s="2" customFormat="1" ht="19.5">
      <c r="A146" s="33"/>
      <c r="B146" s="34"/>
      <c r="C146" s="35"/>
      <c r="D146" s="211" t="s">
        <v>134</v>
      </c>
      <c r="E146" s="35"/>
      <c r="F146" s="212" t="s">
        <v>158</v>
      </c>
      <c r="G146" s="35"/>
      <c r="H146" s="35"/>
      <c r="I146" s="110"/>
      <c r="J146" s="35"/>
      <c r="K146" s="35"/>
      <c r="L146" s="38"/>
      <c r="M146" s="213"/>
      <c r="N146" s="214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134</v>
      </c>
      <c r="AU146" s="16" t="s">
        <v>87</v>
      </c>
    </row>
    <row r="147" spans="1:65" s="13" customFormat="1" ht="11.25">
      <c r="B147" s="215"/>
      <c r="C147" s="216"/>
      <c r="D147" s="211" t="s">
        <v>136</v>
      </c>
      <c r="E147" s="217" t="s">
        <v>1</v>
      </c>
      <c r="F147" s="218" t="s">
        <v>159</v>
      </c>
      <c r="G147" s="216"/>
      <c r="H147" s="219">
        <v>104</v>
      </c>
      <c r="I147" s="220"/>
      <c r="J147" s="216"/>
      <c r="K147" s="216"/>
      <c r="L147" s="221"/>
      <c r="M147" s="222"/>
      <c r="N147" s="223"/>
      <c r="O147" s="223"/>
      <c r="P147" s="223"/>
      <c r="Q147" s="223"/>
      <c r="R147" s="223"/>
      <c r="S147" s="223"/>
      <c r="T147" s="224"/>
      <c r="AT147" s="225" t="s">
        <v>136</v>
      </c>
      <c r="AU147" s="225" t="s">
        <v>87</v>
      </c>
      <c r="AV147" s="13" t="s">
        <v>87</v>
      </c>
      <c r="AW147" s="13" t="s">
        <v>34</v>
      </c>
      <c r="AX147" s="13" t="s">
        <v>85</v>
      </c>
      <c r="AY147" s="225" t="s">
        <v>125</v>
      </c>
    </row>
    <row r="148" spans="1:65" s="2" customFormat="1" ht="16.5" customHeight="1">
      <c r="A148" s="33"/>
      <c r="B148" s="34"/>
      <c r="C148" s="198" t="s">
        <v>160</v>
      </c>
      <c r="D148" s="198" t="s">
        <v>127</v>
      </c>
      <c r="E148" s="199" t="s">
        <v>161</v>
      </c>
      <c r="F148" s="200" t="s">
        <v>162</v>
      </c>
      <c r="G148" s="201" t="s">
        <v>130</v>
      </c>
      <c r="H148" s="202">
        <v>1500</v>
      </c>
      <c r="I148" s="203"/>
      <c r="J148" s="204">
        <f>ROUND(I148*H148,2)</f>
        <v>0</v>
      </c>
      <c r="K148" s="200" t="s">
        <v>131</v>
      </c>
      <c r="L148" s="38"/>
      <c r="M148" s="205" t="s">
        <v>1</v>
      </c>
      <c r="N148" s="206" t="s">
        <v>42</v>
      </c>
      <c r="O148" s="70"/>
      <c r="P148" s="207">
        <f>O148*H148</f>
        <v>0</v>
      </c>
      <c r="Q148" s="207">
        <v>0</v>
      </c>
      <c r="R148" s="207">
        <f>Q148*H148</f>
        <v>0</v>
      </c>
      <c r="S148" s="207">
        <v>0</v>
      </c>
      <c r="T148" s="208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9" t="s">
        <v>132</v>
      </c>
      <c r="AT148" s="209" t="s">
        <v>127</v>
      </c>
      <c r="AU148" s="209" t="s">
        <v>87</v>
      </c>
      <c r="AY148" s="16" t="s">
        <v>125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6" t="s">
        <v>85</v>
      </c>
      <c r="BK148" s="210">
        <f>ROUND(I148*H148,2)</f>
        <v>0</v>
      </c>
      <c r="BL148" s="16" t="s">
        <v>132</v>
      </c>
      <c r="BM148" s="209" t="s">
        <v>163</v>
      </c>
    </row>
    <row r="149" spans="1:65" s="2" customFormat="1" ht="11.25">
      <c r="A149" s="33"/>
      <c r="B149" s="34"/>
      <c r="C149" s="35"/>
      <c r="D149" s="211" t="s">
        <v>134</v>
      </c>
      <c r="E149" s="35"/>
      <c r="F149" s="212" t="s">
        <v>164</v>
      </c>
      <c r="G149" s="35"/>
      <c r="H149" s="35"/>
      <c r="I149" s="110"/>
      <c r="J149" s="35"/>
      <c r="K149" s="35"/>
      <c r="L149" s="38"/>
      <c r="M149" s="213"/>
      <c r="N149" s="214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134</v>
      </c>
      <c r="AU149" s="16" t="s">
        <v>87</v>
      </c>
    </row>
    <row r="150" spans="1:65" s="2" customFormat="1" ht="16.5" customHeight="1">
      <c r="A150" s="33"/>
      <c r="B150" s="34"/>
      <c r="C150" s="198" t="s">
        <v>165</v>
      </c>
      <c r="D150" s="198" t="s">
        <v>127</v>
      </c>
      <c r="E150" s="199" t="s">
        <v>166</v>
      </c>
      <c r="F150" s="200" t="s">
        <v>167</v>
      </c>
      <c r="G150" s="201" t="s">
        <v>140</v>
      </c>
      <c r="H150" s="202">
        <v>1103.952</v>
      </c>
      <c r="I150" s="203"/>
      <c r="J150" s="204">
        <f>ROUND(I150*H150,2)</f>
        <v>0</v>
      </c>
      <c r="K150" s="200" t="s">
        <v>131</v>
      </c>
      <c r="L150" s="38"/>
      <c r="M150" s="205" t="s">
        <v>1</v>
      </c>
      <c r="N150" s="206" t="s">
        <v>42</v>
      </c>
      <c r="O150" s="70"/>
      <c r="P150" s="207">
        <f>O150*H150</f>
        <v>0</v>
      </c>
      <c r="Q150" s="207">
        <v>0</v>
      </c>
      <c r="R150" s="207">
        <f>Q150*H150</f>
        <v>0</v>
      </c>
      <c r="S150" s="207">
        <v>0</v>
      </c>
      <c r="T150" s="208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9" t="s">
        <v>132</v>
      </c>
      <c r="AT150" s="209" t="s">
        <v>127</v>
      </c>
      <c r="AU150" s="209" t="s">
        <v>87</v>
      </c>
      <c r="AY150" s="16" t="s">
        <v>125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6" t="s">
        <v>85</v>
      </c>
      <c r="BK150" s="210">
        <f>ROUND(I150*H150,2)</f>
        <v>0</v>
      </c>
      <c r="BL150" s="16" t="s">
        <v>132</v>
      </c>
      <c r="BM150" s="209" t="s">
        <v>168</v>
      </c>
    </row>
    <row r="151" spans="1:65" s="2" customFormat="1" ht="19.5">
      <c r="A151" s="33"/>
      <c r="B151" s="34"/>
      <c r="C151" s="35"/>
      <c r="D151" s="211" t="s">
        <v>134</v>
      </c>
      <c r="E151" s="35"/>
      <c r="F151" s="212" t="s">
        <v>169</v>
      </c>
      <c r="G151" s="35"/>
      <c r="H151" s="35"/>
      <c r="I151" s="110"/>
      <c r="J151" s="35"/>
      <c r="K151" s="35"/>
      <c r="L151" s="38"/>
      <c r="M151" s="213"/>
      <c r="N151" s="214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134</v>
      </c>
      <c r="AU151" s="16" t="s">
        <v>87</v>
      </c>
    </row>
    <row r="152" spans="1:65" s="2" customFormat="1" ht="21.75" customHeight="1">
      <c r="A152" s="33"/>
      <c r="B152" s="34"/>
      <c r="C152" s="198" t="s">
        <v>170</v>
      </c>
      <c r="D152" s="198" t="s">
        <v>127</v>
      </c>
      <c r="E152" s="199" t="s">
        <v>171</v>
      </c>
      <c r="F152" s="200" t="s">
        <v>172</v>
      </c>
      <c r="G152" s="201" t="s">
        <v>140</v>
      </c>
      <c r="H152" s="202">
        <v>11039.52</v>
      </c>
      <c r="I152" s="203"/>
      <c r="J152" s="204">
        <f>ROUND(I152*H152,2)</f>
        <v>0</v>
      </c>
      <c r="K152" s="200" t="s">
        <v>131</v>
      </c>
      <c r="L152" s="38"/>
      <c r="M152" s="205" t="s">
        <v>1</v>
      </c>
      <c r="N152" s="206" t="s">
        <v>42</v>
      </c>
      <c r="O152" s="70"/>
      <c r="P152" s="207">
        <f>O152*H152</f>
        <v>0</v>
      </c>
      <c r="Q152" s="207">
        <v>0</v>
      </c>
      <c r="R152" s="207">
        <f>Q152*H152</f>
        <v>0</v>
      </c>
      <c r="S152" s="207">
        <v>0</v>
      </c>
      <c r="T152" s="208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9" t="s">
        <v>132</v>
      </c>
      <c r="AT152" s="209" t="s">
        <v>127</v>
      </c>
      <c r="AU152" s="209" t="s">
        <v>87</v>
      </c>
      <c r="AY152" s="16" t="s">
        <v>125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6" t="s">
        <v>85</v>
      </c>
      <c r="BK152" s="210">
        <f>ROUND(I152*H152,2)</f>
        <v>0</v>
      </c>
      <c r="BL152" s="16" t="s">
        <v>132</v>
      </c>
      <c r="BM152" s="209" t="s">
        <v>173</v>
      </c>
    </row>
    <row r="153" spans="1:65" s="2" customFormat="1" ht="19.5">
      <c r="A153" s="33"/>
      <c r="B153" s="34"/>
      <c r="C153" s="35"/>
      <c r="D153" s="211" t="s">
        <v>134</v>
      </c>
      <c r="E153" s="35"/>
      <c r="F153" s="212" t="s">
        <v>174</v>
      </c>
      <c r="G153" s="35"/>
      <c r="H153" s="35"/>
      <c r="I153" s="110"/>
      <c r="J153" s="35"/>
      <c r="K153" s="35"/>
      <c r="L153" s="38"/>
      <c r="M153" s="213"/>
      <c r="N153" s="214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134</v>
      </c>
      <c r="AU153" s="16" t="s">
        <v>87</v>
      </c>
    </row>
    <row r="154" spans="1:65" s="13" customFormat="1" ht="11.25">
      <c r="B154" s="215"/>
      <c r="C154" s="216"/>
      <c r="D154" s="211" t="s">
        <v>136</v>
      </c>
      <c r="E154" s="217" t="s">
        <v>1</v>
      </c>
      <c r="F154" s="218" t="s">
        <v>175</v>
      </c>
      <c r="G154" s="216"/>
      <c r="H154" s="219">
        <v>11039.52</v>
      </c>
      <c r="I154" s="220"/>
      <c r="J154" s="216"/>
      <c r="K154" s="216"/>
      <c r="L154" s="221"/>
      <c r="M154" s="222"/>
      <c r="N154" s="223"/>
      <c r="O154" s="223"/>
      <c r="P154" s="223"/>
      <c r="Q154" s="223"/>
      <c r="R154" s="223"/>
      <c r="S154" s="223"/>
      <c r="T154" s="224"/>
      <c r="AT154" s="225" t="s">
        <v>136</v>
      </c>
      <c r="AU154" s="225" t="s">
        <v>87</v>
      </c>
      <c r="AV154" s="13" t="s">
        <v>87</v>
      </c>
      <c r="AW154" s="13" t="s">
        <v>34</v>
      </c>
      <c r="AX154" s="13" t="s">
        <v>85</v>
      </c>
      <c r="AY154" s="225" t="s">
        <v>125</v>
      </c>
    </row>
    <row r="155" spans="1:65" s="2" customFormat="1" ht="16.5" customHeight="1">
      <c r="A155" s="33"/>
      <c r="B155" s="34"/>
      <c r="C155" s="198" t="s">
        <v>176</v>
      </c>
      <c r="D155" s="198" t="s">
        <v>127</v>
      </c>
      <c r="E155" s="199" t="s">
        <v>177</v>
      </c>
      <c r="F155" s="200" t="s">
        <v>178</v>
      </c>
      <c r="G155" s="201" t="s">
        <v>140</v>
      </c>
      <c r="H155" s="202">
        <v>1103.952</v>
      </c>
      <c r="I155" s="203"/>
      <c r="J155" s="204">
        <f>ROUND(I155*H155,2)</f>
        <v>0</v>
      </c>
      <c r="K155" s="200" t="s">
        <v>131</v>
      </c>
      <c r="L155" s="38"/>
      <c r="M155" s="205" t="s">
        <v>1</v>
      </c>
      <c r="N155" s="206" t="s">
        <v>42</v>
      </c>
      <c r="O155" s="70"/>
      <c r="P155" s="207">
        <f>O155*H155</f>
        <v>0</v>
      </c>
      <c r="Q155" s="207">
        <v>0</v>
      </c>
      <c r="R155" s="207">
        <f>Q155*H155</f>
        <v>0</v>
      </c>
      <c r="S155" s="207">
        <v>0</v>
      </c>
      <c r="T155" s="208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9" t="s">
        <v>132</v>
      </c>
      <c r="AT155" s="209" t="s">
        <v>127</v>
      </c>
      <c r="AU155" s="209" t="s">
        <v>87</v>
      </c>
      <c r="AY155" s="16" t="s">
        <v>125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6" t="s">
        <v>85</v>
      </c>
      <c r="BK155" s="210">
        <f>ROUND(I155*H155,2)</f>
        <v>0</v>
      </c>
      <c r="BL155" s="16" t="s">
        <v>132</v>
      </c>
      <c r="BM155" s="209" t="s">
        <v>179</v>
      </c>
    </row>
    <row r="156" spans="1:65" s="2" customFormat="1" ht="19.5">
      <c r="A156" s="33"/>
      <c r="B156" s="34"/>
      <c r="C156" s="35"/>
      <c r="D156" s="211" t="s">
        <v>134</v>
      </c>
      <c r="E156" s="35"/>
      <c r="F156" s="212" t="s">
        <v>180</v>
      </c>
      <c r="G156" s="35"/>
      <c r="H156" s="35"/>
      <c r="I156" s="110"/>
      <c r="J156" s="35"/>
      <c r="K156" s="35"/>
      <c r="L156" s="38"/>
      <c r="M156" s="213"/>
      <c r="N156" s="214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134</v>
      </c>
      <c r="AU156" s="16" t="s">
        <v>87</v>
      </c>
    </row>
    <row r="157" spans="1:65" s="2" customFormat="1" ht="16.5" customHeight="1">
      <c r="A157" s="33"/>
      <c r="B157" s="34"/>
      <c r="C157" s="198" t="s">
        <v>181</v>
      </c>
      <c r="D157" s="198" t="s">
        <v>127</v>
      </c>
      <c r="E157" s="199" t="s">
        <v>182</v>
      </c>
      <c r="F157" s="200" t="s">
        <v>183</v>
      </c>
      <c r="G157" s="201" t="s">
        <v>140</v>
      </c>
      <c r="H157" s="202">
        <v>1103.952</v>
      </c>
      <c r="I157" s="203"/>
      <c r="J157" s="204">
        <f>ROUND(I157*H157,2)</f>
        <v>0</v>
      </c>
      <c r="K157" s="200" t="s">
        <v>131</v>
      </c>
      <c r="L157" s="38"/>
      <c r="M157" s="205" t="s">
        <v>1</v>
      </c>
      <c r="N157" s="206" t="s">
        <v>42</v>
      </c>
      <c r="O157" s="70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9" t="s">
        <v>132</v>
      </c>
      <c r="AT157" s="209" t="s">
        <v>127</v>
      </c>
      <c r="AU157" s="209" t="s">
        <v>87</v>
      </c>
      <c r="AY157" s="16" t="s">
        <v>125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6" t="s">
        <v>85</v>
      </c>
      <c r="BK157" s="210">
        <f>ROUND(I157*H157,2)</f>
        <v>0</v>
      </c>
      <c r="BL157" s="16" t="s">
        <v>132</v>
      </c>
      <c r="BM157" s="209" t="s">
        <v>184</v>
      </c>
    </row>
    <row r="158" spans="1:65" s="2" customFormat="1" ht="19.5">
      <c r="A158" s="33"/>
      <c r="B158" s="34"/>
      <c r="C158" s="35"/>
      <c r="D158" s="211" t="s">
        <v>134</v>
      </c>
      <c r="E158" s="35"/>
      <c r="F158" s="212" t="s">
        <v>185</v>
      </c>
      <c r="G158" s="35"/>
      <c r="H158" s="35"/>
      <c r="I158" s="110"/>
      <c r="J158" s="35"/>
      <c r="K158" s="35"/>
      <c r="L158" s="38"/>
      <c r="M158" s="213"/>
      <c r="N158" s="214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134</v>
      </c>
      <c r="AU158" s="16" t="s">
        <v>87</v>
      </c>
    </row>
    <row r="159" spans="1:65" s="2" customFormat="1" ht="16.5" customHeight="1">
      <c r="A159" s="33"/>
      <c r="B159" s="34"/>
      <c r="C159" s="198" t="s">
        <v>186</v>
      </c>
      <c r="D159" s="198" t="s">
        <v>127</v>
      </c>
      <c r="E159" s="199" t="s">
        <v>187</v>
      </c>
      <c r="F159" s="200" t="s">
        <v>188</v>
      </c>
      <c r="G159" s="201" t="s">
        <v>189</v>
      </c>
      <c r="H159" s="202">
        <v>1766.3230000000001</v>
      </c>
      <c r="I159" s="203"/>
      <c r="J159" s="204">
        <f>ROUND(I159*H159,2)</f>
        <v>0</v>
      </c>
      <c r="K159" s="200" t="s">
        <v>131</v>
      </c>
      <c r="L159" s="38"/>
      <c r="M159" s="205" t="s">
        <v>1</v>
      </c>
      <c r="N159" s="206" t="s">
        <v>42</v>
      </c>
      <c r="O159" s="70"/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8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9" t="s">
        <v>132</v>
      </c>
      <c r="AT159" s="209" t="s">
        <v>127</v>
      </c>
      <c r="AU159" s="209" t="s">
        <v>87</v>
      </c>
      <c r="AY159" s="16" t="s">
        <v>125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6" t="s">
        <v>85</v>
      </c>
      <c r="BK159" s="210">
        <f>ROUND(I159*H159,2)</f>
        <v>0</v>
      </c>
      <c r="BL159" s="16" t="s">
        <v>132</v>
      </c>
      <c r="BM159" s="209" t="s">
        <v>190</v>
      </c>
    </row>
    <row r="160" spans="1:65" s="2" customFormat="1" ht="19.5">
      <c r="A160" s="33"/>
      <c r="B160" s="34"/>
      <c r="C160" s="35"/>
      <c r="D160" s="211" t="s">
        <v>134</v>
      </c>
      <c r="E160" s="35"/>
      <c r="F160" s="212" t="s">
        <v>191</v>
      </c>
      <c r="G160" s="35"/>
      <c r="H160" s="35"/>
      <c r="I160" s="110"/>
      <c r="J160" s="35"/>
      <c r="K160" s="35"/>
      <c r="L160" s="38"/>
      <c r="M160" s="213"/>
      <c r="N160" s="214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134</v>
      </c>
      <c r="AU160" s="16" t="s">
        <v>87</v>
      </c>
    </row>
    <row r="161" spans="1:65" s="13" customFormat="1" ht="11.25">
      <c r="B161" s="215"/>
      <c r="C161" s="216"/>
      <c r="D161" s="211" t="s">
        <v>136</v>
      </c>
      <c r="E161" s="217" t="s">
        <v>1</v>
      </c>
      <c r="F161" s="218" t="s">
        <v>192</v>
      </c>
      <c r="G161" s="216"/>
      <c r="H161" s="219">
        <v>1766.3230000000001</v>
      </c>
      <c r="I161" s="220"/>
      <c r="J161" s="216"/>
      <c r="K161" s="216"/>
      <c r="L161" s="221"/>
      <c r="M161" s="222"/>
      <c r="N161" s="223"/>
      <c r="O161" s="223"/>
      <c r="P161" s="223"/>
      <c r="Q161" s="223"/>
      <c r="R161" s="223"/>
      <c r="S161" s="223"/>
      <c r="T161" s="224"/>
      <c r="AT161" s="225" t="s">
        <v>136</v>
      </c>
      <c r="AU161" s="225" t="s">
        <v>87</v>
      </c>
      <c r="AV161" s="13" t="s">
        <v>87</v>
      </c>
      <c r="AW161" s="13" t="s">
        <v>34</v>
      </c>
      <c r="AX161" s="13" t="s">
        <v>85</v>
      </c>
      <c r="AY161" s="225" t="s">
        <v>125</v>
      </c>
    </row>
    <row r="162" spans="1:65" s="2" customFormat="1" ht="16.5" customHeight="1">
      <c r="A162" s="33"/>
      <c r="B162" s="34"/>
      <c r="C162" s="198" t="s">
        <v>193</v>
      </c>
      <c r="D162" s="198" t="s">
        <v>127</v>
      </c>
      <c r="E162" s="199" t="s">
        <v>194</v>
      </c>
      <c r="F162" s="200" t="s">
        <v>195</v>
      </c>
      <c r="G162" s="201" t="s">
        <v>140</v>
      </c>
      <c r="H162" s="202">
        <v>1103.952</v>
      </c>
      <c r="I162" s="203"/>
      <c r="J162" s="204">
        <f>ROUND(I162*H162,2)</f>
        <v>0</v>
      </c>
      <c r="K162" s="200" t="s">
        <v>131</v>
      </c>
      <c r="L162" s="38"/>
      <c r="M162" s="205" t="s">
        <v>1</v>
      </c>
      <c r="N162" s="206" t="s">
        <v>42</v>
      </c>
      <c r="O162" s="70"/>
      <c r="P162" s="207">
        <f>O162*H162</f>
        <v>0</v>
      </c>
      <c r="Q162" s="207">
        <v>0</v>
      </c>
      <c r="R162" s="207">
        <f>Q162*H162</f>
        <v>0</v>
      </c>
      <c r="S162" s="207">
        <v>0</v>
      </c>
      <c r="T162" s="208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9" t="s">
        <v>132</v>
      </c>
      <c r="AT162" s="209" t="s">
        <v>127</v>
      </c>
      <c r="AU162" s="209" t="s">
        <v>87</v>
      </c>
      <c r="AY162" s="16" t="s">
        <v>125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6" t="s">
        <v>85</v>
      </c>
      <c r="BK162" s="210">
        <f>ROUND(I162*H162,2)</f>
        <v>0</v>
      </c>
      <c r="BL162" s="16" t="s">
        <v>132</v>
      </c>
      <c r="BM162" s="209" t="s">
        <v>196</v>
      </c>
    </row>
    <row r="163" spans="1:65" s="2" customFormat="1" ht="11.25">
      <c r="A163" s="33"/>
      <c r="B163" s="34"/>
      <c r="C163" s="35"/>
      <c r="D163" s="211" t="s">
        <v>134</v>
      </c>
      <c r="E163" s="35"/>
      <c r="F163" s="212" t="s">
        <v>197</v>
      </c>
      <c r="G163" s="35"/>
      <c r="H163" s="35"/>
      <c r="I163" s="110"/>
      <c r="J163" s="35"/>
      <c r="K163" s="35"/>
      <c r="L163" s="38"/>
      <c r="M163" s="213"/>
      <c r="N163" s="214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134</v>
      </c>
      <c r="AU163" s="16" t="s">
        <v>87</v>
      </c>
    </row>
    <row r="164" spans="1:65" s="12" customFormat="1" ht="22.9" customHeight="1">
      <c r="B164" s="182"/>
      <c r="C164" s="183"/>
      <c r="D164" s="184" t="s">
        <v>76</v>
      </c>
      <c r="E164" s="196" t="s">
        <v>87</v>
      </c>
      <c r="F164" s="196" t="s">
        <v>198</v>
      </c>
      <c r="G164" s="183"/>
      <c r="H164" s="183"/>
      <c r="I164" s="186"/>
      <c r="J164" s="197">
        <f>BK164</f>
        <v>0</v>
      </c>
      <c r="K164" s="183"/>
      <c r="L164" s="188"/>
      <c r="M164" s="189"/>
      <c r="N164" s="190"/>
      <c r="O164" s="190"/>
      <c r="P164" s="191">
        <f>SUM(P165:P196)</f>
        <v>0</v>
      </c>
      <c r="Q164" s="190"/>
      <c r="R164" s="191">
        <f>SUM(R165:R196)</f>
        <v>1299.7069750000003</v>
      </c>
      <c r="S164" s="190"/>
      <c r="T164" s="192">
        <f>SUM(T165:T196)</f>
        <v>0</v>
      </c>
      <c r="AR164" s="193" t="s">
        <v>85</v>
      </c>
      <c r="AT164" s="194" t="s">
        <v>76</v>
      </c>
      <c r="AU164" s="194" t="s">
        <v>85</v>
      </c>
      <c r="AY164" s="193" t="s">
        <v>125</v>
      </c>
      <c r="BK164" s="195">
        <f>SUM(BK165:BK196)</f>
        <v>0</v>
      </c>
    </row>
    <row r="165" spans="1:65" s="2" customFormat="1" ht="21.75" customHeight="1">
      <c r="A165" s="33"/>
      <c r="B165" s="34"/>
      <c r="C165" s="198" t="s">
        <v>199</v>
      </c>
      <c r="D165" s="198" t="s">
        <v>127</v>
      </c>
      <c r="E165" s="199" t="s">
        <v>200</v>
      </c>
      <c r="F165" s="200" t="s">
        <v>201</v>
      </c>
      <c r="G165" s="201" t="s">
        <v>150</v>
      </c>
      <c r="H165" s="202">
        <v>195</v>
      </c>
      <c r="I165" s="203"/>
      <c r="J165" s="204">
        <f>ROUND(I165*H165,2)</f>
        <v>0</v>
      </c>
      <c r="K165" s="200" t="s">
        <v>131</v>
      </c>
      <c r="L165" s="38"/>
      <c r="M165" s="205" t="s">
        <v>1</v>
      </c>
      <c r="N165" s="206" t="s">
        <v>42</v>
      </c>
      <c r="O165" s="70"/>
      <c r="P165" s="207">
        <f>O165*H165</f>
        <v>0</v>
      </c>
      <c r="Q165" s="207">
        <v>0.20449000000000001</v>
      </c>
      <c r="R165" s="207">
        <f>Q165*H165</f>
        <v>39.875550000000004</v>
      </c>
      <c r="S165" s="207">
        <v>0</v>
      </c>
      <c r="T165" s="208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9" t="s">
        <v>132</v>
      </c>
      <c r="AT165" s="209" t="s">
        <v>127</v>
      </c>
      <c r="AU165" s="209" t="s">
        <v>87</v>
      </c>
      <c r="AY165" s="16" t="s">
        <v>125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6" t="s">
        <v>85</v>
      </c>
      <c r="BK165" s="210">
        <f>ROUND(I165*H165,2)</f>
        <v>0</v>
      </c>
      <c r="BL165" s="16" t="s">
        <v>132</v>
      </c>
      <c r="BM165" s="209" t="s">
        <v>202</v>
      </c>
    </row>
    <row r="166" spans="1:65" s="2" customFormat="1" ht="19.5">
      <c r="A166" s="33"/>
      <c r="B166" s="34"/>
      <c r="C166" s="35"/>
      <c r="D166" s="211" t="s">
        <v>134</v>
      </c>
      <c r="E166" s="35"/>
      <c r="F166" s="212" t="s">
        <v>203</v>
      </c>
      <c r="G166" s="35"/>
      <c r="H166" s="35"/>
      <c r="I166" s="110"/>
      <c r="J166" s="35"/>
      <c r="K166" s="35"/>
      <c r="L166" s="38"/>
      <c r="M166" s="213"/>
      <c r="N166" s="214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134</v>
      </c>
      <c r="AU166" s="16" t="s">
        <v>87</v>
      </c>
    </row>
    <row r="167" spans="1:65" s="13" customFormat="1" ht="11.25">
      <c r="B167" s="215"/>
      <c r="C167" s="216"/>
      <c r="D167" s="211" t="s">
        <v>136</v>
      </c>
      <c r="E167" s="217" t="s">
        <v>1</v>
      </c>
      <c r="F167" s="218" t="s">
        <v>204</v>
      </c>
      <c r="G167" s="216"/>
      <c r="H167" s="219">
        <v>195</v>
      </c>
      <c r="I167" s="220"/>
      <c r="J167" s="216"/>
      <c r="K167" s="216"/>
      <c r="L167" s="221"/>
      <c r="M167" s="222"/>
      <c r="N167" s="223"/>
      <c r="O167" s="223"/>
      <c r="P167" s="223"/>
      <c r="Q167" s="223"/>
      <c r="R167" s="223"/>
      <c r="S167" s="223"/>
      <c r="T167" s="224"/>
      <c r="AT167" s="225" t="s">
        <v>136</v>
      </c>
      <c r="AU167" s="225" t="s">
        <v>87</v>
      </c>
      <c r="AV167" s="13" t="s">
        <v>87</v>
      </c>
      <c r="AW167" s="13" t="s">
        <v>34</v>
      </c>
      <c r="AX167" s="13" t="s">
        <v>85</v>
      </c>
      <c r="AY167" s="225" t="s">
        <v>125</v>
      </c>
    </row>
    <row r="168" spans="1:65" s="2" customFormat="1" ht="16.5" customHeight="1">
      <c r="A168" s="33"/>
      <c r="B168" s="34"/>
      <c r="C168" s="198" t="s">
        <v>205</v>
      </c>
      <c r="D168" s="198" t="s">
        <v>127</v>
      </c>
      <c r="E168" s="199" t="s">
        <v>206</v>
      </c>
      <c r="F168" s="200" t="s">
        <v>207</v>
      </c>
      <c r="G168" s="201" t="s">
        <v>150</v>
      </c>
      <c r="H168" s="202">
        <v>624</v>
      </c>
      <c r="I168" s="203"/>
      <c r="J168" s="204">
        <f>ROUND(I168*H168,2)</f>
        <v>0</v>
      </c>
      <c r="K168" s="200" t="s">
        <v>131</v>
      </c>
      <c r="L168" s="38"/>
      <c r="M168" s="205" t="s">
        <v>1</v>
      </c>
      <c r="N168" s="206" t="s">
        <v>42</v>
      </c>
      <c r="O168" s="70"/>
      <c r="P168" s="207">
        <f>O168*H168</f>
        <v>0</v>
      </c>
      <c r="Q168" s="207">
        <v>2.2000000000000001E-4</v>
      </c>
      <c r="R168" s="207">
        <f>Q168*H168</f>
        <v>0.13728000000000001</v>
      </c>
      <c r="S168" s="207">
        <v>0</v>
      </c>
      <c r="T168" s="208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9" t="s">
        <v>132</v>
      </c>
      <c r="AT168" s="209" t="s">
        <v>127</v>
      </c>
      <c r="AU168" s="209" t="s">
        <v>87</v>
      </c>
      <c r="AY168" s="16" t="s">
        <v>125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6" t="s">
        <v>85</v>
      </c>
      <c r="BK168" s="210">
        <f>ROUND(I168*H168,2)</f>
        <v>0</v>
      </c>
      <c r="BL168" s="16" t="s">
        <v>132</v>
      </c>
      <c r="BM168" s="209" t="s">
        <v>208</v>
      </c>
    </row>
    <row r="169" spans="1:65" s="2" customFormat="1" ht="11.25">
      <c r="A169" s="33"/>
      <c r="B169" s="34"/>
      <c r="C169" s="35"/>
      <c r="D169" s="211" t="s">
        <v>134</v>
      </c>
      <c r="E169" s="35"/>
      <c r="F169" s="212" t="s">
        <v>209</v>
      </c>
      <c r="G169" s="35"/>
      <c r="H169" s="35"/>
      <c r="I169" s="110"/>
      <c r="J169" s="35"/>
      <c r="K169" s="35"/>
      <c r="L169" s="38"/>
      <c r="M169" s="213"/>
      <c r="N169" s="214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134</v>
      </c>
      <c r="AU169" s="16" t="s">
        <v>87</v>
      </c>
    </row>
    <row r="170" spans="1:65" s="13" customFormat="1" ht="11.25">
      <c r="B170" s="215"/>
      <c r="C170" s="216"/>
      <c r="D170" s="211" t="s">
        <v>136</v>
      </c>
      <c r="E170" s="217" t="s">
        <v>1</v>
      </c>
      <c r="F170" s="218" t="s">
        <v>210</v>
      </c>
      <c r="G170" s="216"/>
      <c r="H170" s="219">
        <v>624</v>
      </c>
      <c r="I170" s="220"/>
      <c r="J170" s="216"/>
      <c r="K170" s="216"/>
      <c r="L170" s="221"/>
      <c r="M170" s="222"/>
      <c r="N170" s="223"/>
      <c r="O170" s="223"/>
      <c r="P170" s="223"/>
      <c r="Q170" s="223"/>
      <c r="R170" s="223"/>
      <c r="S170" s="223"/>
      <c r="T170" s="224"/>
      <c r="AT170" s="225" t="s">
        <v>136</v>
      </c>
      <c r="AU170" s="225" t="s">
        <v>87</v>
      </c>
      <c r="AV170" s="13" t="s">
        <v>87</v>
      </c>
      <c r="AW170" s="13" t="s">
        <v>34</v>
      </c>
      <c r="AX170" s="13" t="s">
        <v>85</v>
      </c>
      <c r="AY170" s="225" t="s">
        <v>125</v>
      </c>
    </row>
    <row r="171" spans="1:65" s="2" customFormat="1" ht="16.5" customHeight="1">
      <c r="A171" s="33"/>
      <c r="B171" s="34"/>
      <c r="C171" s="198" t="s">
        <v>211</v>
      </c>
      <c r="D171" s="198" t="s">
        <v>127</v>
      </c>
      <c r="E171" s="199" t="s">
        <v>212</v>
      </c>
      <c r="F171" s="200" t="s">
        <v>213</v>
      </c>
      <c r="G171" s="201" t="s">
        <v>150</v>
      </c>
      <c r="H171" s="202">
        <v>159</v>
      </c>
      <c r="I171" s="203"/>
      <c r="J171" s="204">
        <f>ROUND(I171*H171,2)</f>
        <v>0</v>
      </c>
      <c r="K171" s="200" t="s">
        <v>131</v>
      </c>
      <c r="L171" s="38"/>
      <c r="M171" s="205" t="s">
        <v>1</v>
      </c>
      <c r="N171" s="206" t="s">
        <v>42</v>
      </c>
      <c r="O171" s="70"/>
      <c r="P171" s="207">
        <f>O171*H171</f>
        <v>0</v>
      </c>
      <c r="Q171" s="207">
        <v>2.3000000000000001E-4</v>
      </c>
      <c r="R171" s="207">
        <f>Q171*H171</f>
        <v>3.6569999999999998E-2</v>
      </c>
      <c r="S171" s="207">
        <v>0</v>
      </c>
      <c r="T171" s="208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9" t="s">
        <v>132</v>
      </c>
      <c r="AT171" s="209" t="s">
        <v>127</v>
      </c>
      <c r="AU171" s="209" t="s">
        <v>87</v>
      </c>
      <c r="AY171" s="16" t="s">
        <v>125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6" t="s">
        <v>85</v>
      </c>
      <c r="BK171" s="210">
        <f>ROUND(I171*H171,2)</f>
        <v>0</v>
      </c>
      <c r="BL171" s="16" t="s">
        <v>132</v>
      </c>
      <c r="BM171" s="209" t="s">
        <v>214</v>
      </c>
    </row>
    <row r="172" spans="1:65" s="2" customFormat="1" ht="11.25">
      <c r="A172" s="33"/>
      <c r="B172" s="34"/>
      <c r="C172" s="35"/>
      <c r="D172" s="211" t="s">
        <v>134</v>
      </c>
      <c r="E172" s="35"/>
      <c r="F172" s="212" t="s">
        <v>215</v>
      </c>
      <c r="G172" s="35"/>
      <c r="H172" s="35"/>
      <c r="I172" s="110"/>
      <c r="J172" s="35"/>
      <c r="K172" s="35"/>
      <c r="L172" s="38"/>
      <c r="M172" s="213"/>
      <c r="N172" s="214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134</v>
      </c>
      <c r="AU172" s="16" t="s">
        <v>87</v>
      </c>
    </row>
    <row r="173" spans="1:65" s="13" customFormat="1" ht="11.25">
      <c r="B173" s="215"/>
      <c r="C173" s="216"/>
      <c r="D173" s="211" t="s">
        <v>136</v>
      </c>
      <c r="E173" s="217" t="s">
        <v>1</v>
      </c>
      <c r="F173" s="218" t="s">
        <v>216</v>
      </c>
      <c r="G173" s="216"/>
      <c r="H173" s="219">
        <v>159</v>
      </c>
      <c r="I173" s="220"/>
      <c r="J173" s="216"/>
      <c r="K173" s="216"/>
      <c r="L173" s="221"/>
      <c r="M173" s="222"/>
      <c r="N173" s="223"/>
      <c r="O173" s="223"/>
      <c r="P173" s="223"/>
      <c r="Q173" s="223"/>
      <c r="R173" s="223"/>
      <c r="S173" s="223"/>
      <c r="T173" s="224"/>
      <c r="AT173" s="225" t="s">
        <v>136</v>
      </c>
      <c r="AU173" s="225" t="s">
        <v>87</v>
      </c>
      <c r="AV173" s="13" t="s">
        <v>87</v>
      </c>
      <c r="AW173" s="13" t="s">
        <v>34</v>
      </c>
      <c r="AX173" s="13" t="s">
        <v>85</v>
      </c>
      <c r="AY173" s="225" t="s">
        <v>125</v>
      </c>
    </row>
    <row r="174" spans="1:65" s="2" customFormat="1" ht="16.5" customHeight="1">
      <c r="A174" s="33"/>
      <c r="B174" s="34"/>
      <c r="C174" s="198" t="s">
        <v>8</v>
      </c>
      <c r="D174" s="198" t="s">
        <v>127</v>
      </c>
      <c r="E174" s="199" t="s">
        <v>217</v>
      </c>
      <c r="F174" s="200" t="s">
        <v>218</v>
      </c>
      <c r="G174" s="201" t="s">
        <v>140</v>
      </c>
      <c r="H174" s="202">
        <v>552.25099999999998</v>
      </c>
      <c r="I174" s="203"/>
      <c r="J174" s="204">
        <f>ROUND(I174*H174,2)</f>
        <v>0</v>
      </c>
      <c r="K174" s="200" t="s">
        <v>131</v>
      </c>
      <c r="L174" s="38"/>
      <c r="M174" s="205" t="s">
        <v>1</v>
      </c>
      <c r="N174" s="206" t="s">
        <v>42</v>
      </c>
      <c r="O174" s="70"/>
      <c r="P174" s="207">
        <f>O174*H174</f>
        <v>0</v>
      </c>
      <c r="Q174" s="207">
        <v>2.16</v>
      </c>
      <c r="R174" s="207">
        <f>Q174*H174</f>
        <v>1192.8621600000001</v>
      </c>
      <c r="S174" s="207">
        <v>0</v>
      </c>
      <c r="T174" s="208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9" t="s">
        <v>132</v>
      </c>
      <c r="AT174" s="209" t="s">
        <v>127</v>
      </c>
      <c r="AU174" s="209" t="s">
        <v>87</v>
      </c>
      <c r="AY174" s="16" t="s">
        <v>125</v>
      </c>
      <c r="BE174" s="210">
        <f>IF(N174="základní",J174,0)</f>
        <v>0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16" t="s">
        <v>85</v>
      </c>
      <c r="BK174" s="210">
        <f>ROUND(I174*H174,2)</f>
        <v>0</v>
      </c>
      <c r="BL174" s="16" t="s">
        <v>132</v>
      </c>
      <c r="BM174" s="209" t="s">
        <v>219</v>
      </c>
    </row>
    <row r="175" spans="1:65" s="2" customFormat="1" ht="11.25">
      <c r="A175" s="33"/>
      <c r="B175" s="34"/>
      <c r="C175" s="35"/>
      <c r="D175" s="211" t="s">
        <v>134</v>
      </c>
      <c r="E175" s="35"/>
      <c r="F175" s="212" t="s">
        <v>220</v>
      </c>
      <c r="G175" s="35"/>
      <c r="H175" s="35"/>
      <c r="I175" s="110"/>
      <c r="J175" s="35"/>
      <c r="K175" s="35"/>
      <c r="L175" s="38"/>
      <c r="M175" s="213"/>
      <c r="N175" s="214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134</v>
      </c>
      <c r="AU175" s="16" t="s">
        <v>87</v>
      </c>
    </row>
    <row r="176" spans="1:65" s="13" customFormat="1" ht="11.25">
      <c r="B176" s="215"/>
      <c r="C176" s="216"/>
      <c r="D176" s="211" t="s">
        <v>136</v>
      </c>
      <c r="E176" s="217" t="s">
        <v>1</v>
      </c>
      <c r="F176" s="218" t="s">
        <v>221</v>
      </c>
      <c r="G176" s="216"/>
      <c r="H176" s="219">
        <v>56.1</v>
      </c>
      <c r="I176" s="220"/>
      <c r="J176" s="216"/>
      <c r="K176" s="216"/>
      <c r="L176" s="221"/>
      <c r="M176" s="222"/>
      <c r="N176" s="223"/>
      <c r="O176" s="223"/>
      <c r="P176" s="223"/>
      <c r="Q176" s="223"/>
      <c r="R176" s="223"/>
      <c r="S176" s="223"/>
      <c r="T176" s="224"/>
      <c r="AT176" s="225" t="s">
        <v>136</v>
      </c>
      <c r="AU176" s="225" t="s">
        <v>87</v>
      </c>
      <c r="AV176" s="13" t="s">
        <v>87</v>
      </c>
      <c r="AW176" s="13" t="s">
        <v>34</v>
      </c>
      <c r="AX176" s="13" t="s">
        <v>77</v>
      </c>
      <c r="AY176" s="225" t="s">
        <v>125</v>
      </c>
    </row>
    <row r="177" spans="1:65" s="13" customFormat="1" ht="11.25">
      <c r="B177" s="215"/>
      <c r="C177" s="216"/>
      <c r="D177" s="211" t="s">
        <v>136</v>
      </c>
      <c r="E177" s="217" t="s">
        <v>1</v>
      </c>
      <c r="F177" s="218" t="s">
        <v>222</v>
      </c>
      <c r="G177" s="216"/>
      <c r="H177" s="219">
        <v>392.15100000000001</v>
      </c>
      <c r="I177" s="220"/>
      <c r="J177" s="216"/>
      <c r="K177" s="216"/>
      <c r="L177" s="221"/>
      <c r="M177" s="222"/>
      <c r="N177" s="223"/>
      <c r="O177" s="223"/>
      <c r="P177" s="223"/>
      <c r="Q177" s="223"/>
      <c r="R177" s="223"/>
      <c r="S177" s="223"/>
      <c r="T177" s="224"/>
      <c r="AT177" s="225" t="s">
        <v>136</v>
      </c>
      <c r="AU177" s="225" t="s">
        <v>87</v>
      </c>
      <c r="AV177" s="13" t="s">
        <v>87</v>
      </c>
      <c r="AW177" s="13" t="s">
        <v>34</v>
      </c>
      <c r="AX177" s="13" t="s">
        <v>77</v>
      </c>
      <c r="AY177" s="225" t="s">
        <v>125</v>
      </c>
    </row>
    <row r="178" spans="1:65" s="13" customFormat="1" ht="11.25">
      <c r="B178" s="215"/>
      <c r="C178" s="216"/>
      <c r="D178" s="211" t="s">
        <v>136</v>
      </c>
      <c r="E178" s="217" t="s">
        <v>1</v>
      </c>
      <c r="F178" s="218" t="s">
        <v>223</v>
      </c>
      <c r="G178" s="216"/>
      <c r="H178" s="219">
        <v>104</v>
      </c>
      <c r="I178" s="220"/>
      <c r="J178" s="216"/>
      <c r="K178" s="216"/>
      <c r="L178" s="221"/>
      <c r="M178" s="222"/>
      <c r="N178" s="223"/>
      <c r="O178" s="223"/>
      <c r="P178" s="223"/>
      <c r="Q178" s="223"/>
      <c r="R178" s="223"/>
      <c r="S178" s="223"/>
      <c r="T178" s="224"/>
      <c r="AT178" s="225" t="s">
        <v>136</v>
      </c>
      <c r="AU178" s="225" t="s">
        <v>87</v>
      </c>
      <c r="AV178" s="13" t="s">
        <v>87</v>
      </c>
      <c r="AW178" s="13" t="s">
        <v>34</v>
      </c>
      <c r="AX178" s="13" t="s">
        <v>77</v>
      </c>
      <c r="AY178" s="225" t="s">
        <v>125</v>
      </c>
    </row>
    <row r="179" spans="1:65" s="14" customFormat="1" ht="11.25">
      <c r="B179" s="226"/>
      <c r="C179" s="227"/>
      <c r="D179" s="211" t="s">
        <v>136</v>
      </c>
      <c r="E179" s="228" t="s">
        <v>1</v>
      </c>
      <c r="F179" s="229" t="s">
        <v>146</v>
      </c>
      <c r="G179" s="227"/>
      <c r="H179" s="230">
        <v>552.25099999999998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5"/>
      <c r="AT179" s="236" t="s">
        <v>136</v>
      </c>
      <c r="AU179" s="236" t="s">
        <v>87</v>
      </c>
      <c r="AV179" s="14" t="s">
        <v>132</v>
      </c>
      <c r="AW179" s="14" t="s">
        <v>34</v>
      </c>
      <c r="AX179" s="14" t="s">
        <v>85</v>
      </c>
      <c r="AY179" s="236" t="s">
        <v>125</v>
      </c>
    </row>
    <row r="180" spans="1:65" s="2" customFormat="1" ht="16.5" customHeight="1">
      <c r="A180" s="33"/>
      <c r="B180" s="34"/>
      <c r="C180" s="198" t="s">
        <v>224</v>
      </c>
      <c r="D180" s="198" t="s">
        <v>127</v>
      </c>
      <c r="E180" s="199" t="s">
        <v>225</v>
      </c>
      <c r="F180" s="200" t="s">
        <v>226</v>
      </c>
      <c r="G180" s="201" t="s">
        <v>140</v>
      </c>
      <c r="H180" s="202">
        <v>22.75</v>
      </c>
      <c r="I180" s="203"/>
      <c r="J180" s="204">
        <f>ROUND(I180*H180,2)</f>
        <v>0</v>
      </c>
      <c r="K180" s="200" t="s">
        <v>131</v>
      </c>
      <c r="L180" s="38"/>
      <c r="M180" s="205" t="s">
        <v>1</v>
      </c>
      <c r="N180" s="206" t="s">
        <v>42</v>
      </c>
      <c r="O180" s="70"/>
      <c r="P180" s="207">
        <f>O180*H180</f>
        <v>0</v>
      </c>
      <c r="Q180" s="207">
        <v>2.2563399999999998</v>
      </c>
      <c r="R180" s="207">
        <f>Q180*H180</f>
        <v>51.331734999999995</v>
      </c>
      <c r="S180" s="207">
        <v>0</v>
      </c>
      <c r="T180" s="208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9" t="s">
        <v>132</v>
      </c>
      <c r="AT180" s="209" t="s">
        <v>127</v>
      </c>
      <c r="AU180" s="209" t="s">
        <v>87</v>
      </c>
      <c r="AY180" s="16" t="s">
        <v>125</v>
      </c>
      <c r="BE180" s="210">
        <f>IF(N180="základní",J180,0)</f>
        <v>0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6" t="s">
        <v>85</v>
      </c>
      <c r="BK180" s="210">
        <f>ROUND(I180*H180,2)</f>
        <v>0</v>
      </c>
      <c r="BL180" s="16" t="s">
        <v>132</v>
      </c>
      <c r="BM180" s="209" t="s">
        <v>227</v>
      </c>
    </row>
    <row r="181" spans="1:65" s="2" customFormat="1" ht="11.25">
      <c r="A181" s="33"/>
      <c r="B181" s="34"/>
      <c r="C181" s="35"/>
      <c r="D181" s="211" t="s">
        <v>134</v>
      </c>
      <c r="E181" s="35"/>
      <c r="F181" s="212" t="s">
        <v>228</v>
      </c>
      <c r="G181" s="35"/>
      <c r="H181" s="35"/>
      <c r="I181" s="110"/>
      <c r="J181" s="35"/>
      <c r="K181" s="35"/>
      <c r="L181" s="38"/>
      <c r="M181" s="213"/>
      <c r="N181" s="214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134</v>
      </c>
      <c r="AU181" s="16" t="s">
        <v>87</v>
      </c>
    </row>
    <row r="182" spans="1:65" s="13" customFormat="1" ht="11.25">
      <c r="B182" s="215"/>
      <c r="C182" s="216"/>
      <c r="D182" s="211" t="s">
        <v>136</v>
      </c>
      <c r="E182" s="217" t="s">
        <v>1</v>
      </c>
      <c r="F182" s="218" t="s">
        <v>229</v>
      </c>
      <c r="G182" s="216"/>
      <c r="H182" s="219">
        <v>22.75</v>
      </c>
      <c r="I182" s="220"/>
      <c r="J182" s="216"/>
      <c r="K182" s="216"/>
      <c r="L182" s="221"/>
      <c r="M182" s="222"/>
      <c r="N182" s="223"/>
      <c r="O182" s="223"/>
      <c r="P182" s="223"/>
      <c r="Q182" s="223"/>
      <c r="R182" s="223"/>
      <c r="S182" s="223"/>
      <c r="T182" s="224"/>
      <c r="AT182" s="225" t="s">
        <v>136</v>
      </c>
      <c r="AU182" s="225" t="s">
        <v>87</v>
      </c>
      <c r="AV182" s="13" t="s">
        <v>87</v>
      </c>
      <c r="AW182" s="13" t="s">
        <v>34</v>
      </c>
      <c r="AX182" s="13" t="s">
        <v>85</v>
      </c>
      <c r="AY182" s="225" t="s">
        <v>125</v>
      </c>
    </row>
    <row r="183" spans="1:65" s="2" customFormat="1" ht="16.5" customHeight="1">
      <c r="A183" s="33"/>
      <c r="B183" s="34"/>
      <c r="C183" s="198" t="s">
        <v>230</v>
      </c>
      <c r="D183" s="198" t="s">
        <v>127</v>
      </c>
      <c r="E183" s="199" t="s">
        <v>231</v>
      </c>
      <c r="F183" s="200" t="s">
        <v>232</v>
      </c>
      <c r="G183" s="201" t="s">
        <v>233</v>
      </c>
      <c r="H183" s="202">
        <v>18</v>
      </c>
      <c r="I183" s="203"/>
      <c r="J183" s="204">
        <f>ROUND(I183*H183,2)</f>
        <v>0</v>
      </c>
      <c r="K183" s="200" t="s">
        <v>131</v>
      </c>
      <c r="L183" s="38"/>
      <c r="M183" s="205" t="s">
        <v>1</v>
      </c>
      <c r="N183" s="206" t="s">
        <v>42</v>
      </c>
      <c r="O183" s="70"/>
      <c r="P183" s="207">
        <f>O183*H183</f>
        <v>0</v>
      </c>
      <c r="Q183" s="207">
        <v>6.0000000000000002E-5</v>
      </c>
      <c r="R183" s="207">
        <f>Q183*H183</f>
        <v>1.08E-3</v>
      </c>
      <c r="S183" s="207">
        <v>0</v>
      </c>
      <c r="T183" s="208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9" t="s">
        <v>132</v>
      </c>
      <c r="AT183" s="209" t="s">
        <v>127</v>
      </c>
      <c r="AU183" s="209" t="s">
        <v>87</v>
      </c>
      <c r="AY183" s="16" t="s">
        <v>125</v>
      </c>
      <c r="BE183" s="210">
        <f>IF(N183="základní",J183,0)</f>
        <v>0</v>
      </c>
      <c r="BF183" s="210">
        <f>IF(N183="snížená",J183,0)</f>
        <v>0</v>
      </c>
      <c r="BG183" s="210">
        <f>IF(N183="zákl. přenesená",J183,0)</f>
        <v>0</v>
      </c>
      <c r="BH183" s="210">
        <f>IF(N183="sníž. přenesená",J183,0)</f>
        <v>0</v>
      </c>
      <c r="BI183" s="210">
        <f>IF(N183="nulová",J183,0)</f>
        <v>0</v>
      </c>
      <c r="BJ183" s="16" t="s">
        <v>85</v>
      </c>
      <c r="BK183" s="210">
        <f>ROUND(I183*H183,2)</f>
        <v>0</v>
      </c>
      <c r="BL183" s="16" t="s">
        <v>132</v>
      </c>
      <c r="BM183" s="209" t="s">
        <v>234</v>
      </c>
    </row>
    <row r="184" spans="1:65" s="2" customFormat="1" ht="11.25">
      <c r="A184" s="33"/>
      <c r="B184" s="34"/>
      <c r="C184" s="35"/>
      <c r="D184" s="211" t="s">
        <v>134</v>
      </c>
      <c r="E184" s="35"/>
      <c r="F184" s="212" t="s">
        <v>235</v>
      </c>
      <c r="G184" s="35"/>
      <c r="H184" s="35"/>
      <c r="I184" s="110"/>
      <c r="J184" s="35"/>
      <c r="K184" s="35"/>
      <c r="L184" s="38"/>
      <c r="M184" s="213"/>
      <c r="N184" s="214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134</v>
      </c>
      <c r="AU184" s="16" t="s">
        <v>87</v>
      </c>
    </row>
    <row r="185" spans="1:65" s="2" customFormat="1" ht="16.5" customHeight="1">
      <c r="A185" s="33"/>
      <c r="B185" s="34"/>
      <c r="C185" s="237" t="s">
        <v>236</v>
      </c>
      <c r="D185" s="237" t="s">
        <v>237</v>
      </c>
      <c r="E185" s="238" t="s">
        <v>238</v>
      </c>
      <c r="F185" s="239" t="s">
        <v>239</v>
      </c>
      <c r="G185" s="240" t="s">
        <v>189</v>
      </c>
      <c r="H185" s="241">
        <v>11.265000000000001</v>
      </c>
      <c r="I185" s="242"/>
      <c r="J185" s="243">
        <f>ROUND(I185*H185,2)</f>
        <v>0</v>
      </c>
      <c r="K185" s="239" t="s">
        <v>131</v>
      </c>
      <c r="L185" s="244"/>
      <c r="M185" s="245" t="s">
        <v>1</v>
      </c>
      <c r="N185" s="246" t="s">
        <v>42</v>
      </c>
      <c r="O185" s="70"/>
      <c r="P185" s="207">
        <f>O185*H185</f>
        <v>0</v>
      </c>
      <c r="Q185" s="207">
        <v>1</v>
      </c>
      <c r="R185" s="207">
        <f>Q185*H185</f>
        <v>11.265000000000001</v>
      </c>
      <c r="S185" s="207">
        <v>0</v>
      </c>
      <c r="T185" s="208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9" t="s">
        <v>176</v>
      </c>
      <c r="AT185" s="209" t="s">
        <v>237</v>
      </c>
      <c r="AU185" s="209" t="s">
        <v>87</v>
      </c>
      <c r="AY185" s="16" t="s">
        <v>125</v>
      </c>
      <c r="BE185" s="210">
        <f>IF(N185="základní",J185,0)</f>
        <v>0</v>
      </c>
      <c r="BF185" s="210">
        <f>IF(N185="snížená",J185,0)</f>
        <v>0</v>
      </c>
      <c r="BG185" s="210">
        <f>IF(N185="zákl. přenesená",J185,0)</f>
        <v>0</v>
      </c>
      <c r="BH185" s="210">
        <f>IF(N185="sníž. přenesená",J185,0)</f>
        <v>0</v>
      </c>
      <c r="BI185" s="210">
        <f>IF(N185="nulová",J185,0)</f>
        <v>0</v>
      </c>
      <c r="BJ185" s="16" t="s">
        <v>85</v>
      </c>
      <c r="BK185" s="210">
        <f>ROUND(I185*H185,2)</f>
        <v>0</v>
      </c>
      <c r="BL185" s="16" t="s">
        <v>132</v>
      </c>
      <c r="BM185" s="209" t="s">
        <v>240</v>
      </c>
    </row>
    <row r="186" spans="1:65" s="2" customFormat="1" ht="11.25">
      <c r="A186" s="33"/>
      <c r="B186" s="34"/>
      <c r="C186" s="35"/>
      <c r="D186" s="211" t="s">
        <v>134</v>
      </c>
      <c r="E186" s="35"/>
      <c r="F186" s="212" t="s">
        <v>239</v>
      </c>
      <c r="G186" s="35"/>
      <c r="H186" s="35"/>
      <c r="I186" s="110"/>
      <c r="J186" s="35"/>
      <c r="K186" s="35"/>
      <c r="L186" s="38"/>
      <c r="M186" s="213"/>
      <c r="N186" s="214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134</v>
      </c>
      <c r="AU186" s="16" t="s">
        <v>87</v>
      </c>
    </row>
    <row r="187" spans="1:65" s="2" customFormat="1" ht="16.5" customHeight="1">
      <c r="A187" s="33"/>
      <c r="B187" s="34"/>
      <c r="C187" s="198" t="s">
        <v>241</v>
      </c>
      <c r="D187" s="198" t="s">
        <v>127</v>
      </c>
      <c r="E187" s="199" t="s">
        <v>242</v>
      </c>
      <c r="F187" s="200" t="s">
        <v>243</v>
      </c>
      <c r="G187" s="201" t="s">
        <v>150</v>
      </c>
      <c r="H187" s="202">
        <v>159</v>
      </c>
      <c r="I187" s="203"/>
      <c r="J187" s="204">
        <f>ROUND(I187*H187,2)</f>
        <v>0</v>
      </c>
      <c r="K187" s="200" t="s">
        <v>1</v>
      </c>
      <c r="L187" s="38"/>
      <c r="M187" s="205" t="s">
        <v>1</v>
      </c>
      <c r="N187" s="206" t="s">
        <v>42</v>
      </c>
      <c r="O187" s="70"/>
      <c r="P187" s="207">
        <f>O187*H187</f>
        <v>0</v>
      </c>
      <c r="Q187" s="207">
        <v>0</v>
      </c>
      <c r="R187" s="207">
        <f>Q187*H187</f>
        <v>0</v>
      </c>
      <c r="S187" s="207">
        <v>0</v>
      </c>
      <c r="T187" s="208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9" t="s">
        <v>132</v>
      </c>
      <c r="AT187" s="209" t="s">
        <v>127</v>
      </c>
      <c r="AU187" s="209" t="s">
        <v>87</v>
      </c>
      <c r="AY187" s="16" t="s">
        <v>125</v>
      </c>
      <c r="BE187" s="210">
        <f>IF(N187="základní",J187,0)</f>
        <v>0</v>
      </c>
      <c r="BF187" s="210">
        <f>IF(N187="snížená",J187,0)</f>
        <v>0</v>
      </c>
      <c r="BG187" s="210">
        <f>IF(N187="zákl. přenesená",J187,0)</f>
        <v>0</v>
      </c>
      <c r="BH187" s="210">
        <f>IF(N187="sníž. přenesená",J187,0)</f>
        <v>0</v>
      </c>
      <c r="BI187" s="210">
        <f>IF(N187="nulová",J187,0)</f>
        <v>0</v>
      </c>
      <c r="BJ187" s="16" t="s">
        <v>85</v>
      </c>
      <c r="BK187" s="210">
        <f>ROUND(I187*H187,2)</f>
        <v>0</v>
      </c>
      <c r="BL187" s="16" t="s">
        <v>132</v>
      </c>
      <c r="BM187" s="209" t="s">
        <v>244</v>
      </c>
    </row>
    <row r="188" spans="1:65" s="2" customFormat="1" ht="29.25">
      <c r="A188" s="33"/>
      <c r="B188" s="34"/>
      <c r="C188" s="35"/>
      <c r="D188" s="211" t="s">
        <v>134</v>
      </c>
      <c r="E188" s="35"/>
      <c r="F188" s="212" t="s">
        <v>245</v>
      </c>
      <c r="G188" s="35"/>
      <c r="H188" s="35"/>
      <c r="I188" s="110"/>
      <c r="J188" s="35"/>
      <c r="K188" s="35"/>
      <c r="L188" s="38"/>
      <c r="M188" s="213"/>
      <c r="N188" s="214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134</v>
      </c>
      <c r="AU188" s="16" t="s">
        <v>87</v>
      </c>
    </row>
    <row r="189" spans="1:65" s="13" customFormat="1" ht="11.25">
      <c r="B189" s="215"/>
      <c r="C189" s="216"/>
      <c r="D189" s="211" t="s">
        <v>136</v>
      </c>
      <c r="E189" s="217" t="s">
        <v>1</v>
      </c>
      <c r="F189" s="218" t="s">
        <v>216</v>
      </c>
      <c r="G189" s="216"/>
      <c r="H189" s="219">
        <v>159</v>
      </c>
      <c r="I189" s="220"/>
      <c r="J189" s="216"/>
      <c r="K189" s="216"/>
      <c r="L189" s="221"/>
      <c r="M189" s="222"/>
      <c r="N189" s="223"/>
      <c r="O189" s="223"/>
      <c r="P189" s="223"/>
      <c r="Q189" s="223"/>
      <c r="R189" s="223"/>
      <c r="S189" s="223"/>
      <c r="T189" s="224"/>
      <c r="AT189" s="225" t="s">
        <v>136</v>
      </c>
      <c r="AU189" s="225" t="s">
        <v>87</v>
      </c>
      <c r="AV189" s="13" t="s">
        <v>87</v>
      </c>
      <c r="AW189" s="13" t="s">
        <v>34</v>
      </c>
      <c r="AX189" s="13" t="s">
        <v>85</v>
      </c>
      <c r="AY189" s="225" t="s">
        <v>125</v>
      </c>
    </row>
    <row r="190" spans="1:65" s="2" customFormat="1" ht="16.5" customHeight="1">
      <c r="A190" s="33"/>
      <c r="B190" s="34"/>
      <c r="C190" s="237" t="s">
        <v>246</v>
      </c>
      <c r="D190" s="237" t="s">
        <v>237</v>
      </c>
      <c r="E190" s="238" t="s">
        <v>247</v>
      </c>
      <c r="F190" s="239" t="s">
        <v>248</v>
      </c>
      <c r="G190" s="240" t="s">
        <v>150</v>
      </c>
      <c r="H190" s="241">
        <v>159</v>
      </c>
      <c r="I190" s="242"/>
      <c r="J190" s="243">
        <f>ROUND(I190*H190,2)</f>
        <v>0</v>
      </c>
      <c r="K190" s="239" t="s">
        <v>131</v>
      </c>
      <c r="L190" s="244"/>
      <c r="M190" s="245" t="s">
        <v>1</v>
      </c>
      <c r="N190" s="246" t="s">
        <v>42</v>
      </c>
      <c r="O190" s="70"/>
      <c r="P190" s="207">
        <f>O190*H190</f>
        <v>0</v>
      </c>
      <c r="Q190" s="207">
        <v>2.64E-2</v>
      </c>
      <c r="R190" s="207">
        <f>Q190*H190</f>
        <v>4.1975999999999996</v>
      </c>
      <c r="S190" s="207">
        <v>0</v>
      </c>
      <c r="T190" s="208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9" t="s">
        <v>176</v>
      </c>
      <c r="AT190" s="209" t="s">
        <v>237</v>
      </c>
      <c r="AU190" s="209" t="s">
        <v>87</v>
      </c>
      <c r="AY190" s="16" t="s">
        <v>125</v>
      </c>
      <c r="BE190" s="210">
        <f>IF(N190="základní",J190,0)</f>
        <v>0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6" t="s">
        <v>85</v>
      </c>
      <c r="BK190" s="210">
        <f>ROUND(I190*H190,2)</f>
        <v>0</v>
      </c>
      <c r="BL190" s="16" t="s">
        <v>132</v>
      </c>
      <c r="BM190" s="209" t="s">
        <v>249</v>
      </c>
    </row>
    <row r="191" spans="1:65" s="2" customFormat="1" ht="11.25">
      <c r="A191" s="33"/>
      <c r="B191" s="34"/>
      <c r="C191" s="35"/>
      <c r="D191" s="211" t="s">
        <v>134</v>
      </c>
      <c r="E191" s="35"/>
      <c r="F191" s="212" t="s">
        <v>250</v>
      </c>
      <c r="G191" s="35"/>
      <c r="H191" s="35"/>
      <c r="I191" s="110"/>
      <c r="J191" s="35"/>
      <c r="K191" s="35"/>
      <c r="L191" s="38"/>
      <c r="M191" s="213"/>
      <c r="N191" s="214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134</v>
      </c>
      <c r="AU191" s="16" t="s">
        <v>87</v>
      </c>
    </row>
    <row r="192" spans="1:65" s="2" customFormat="1" ht="16.5" customHeight="1">
      <c r="A192" s="33"/>
      <c r="B192" s="34"/>
      <c r="C192" s="198" t="s">
        <v>7</v>
      </c>
      <c r="D192" s="198" t="s">
        <v>127</v>
      </c>
      <c r="E192" s="199" t="s">
        <v>251</v>
      </c>
      <c r="F192" s="200" t="s">
        <v>252</v>
      </c>
      <c r="G192" s="201" t="s">
        <v>156</v>
      </c>
      <c r="H192" s="202">
        <v>53</v>
      </c>
      <c r="I192" s="203"/>
      <c r="J192" s="204">
        <f>ROUND(I192*H192,2)</f>
        <v>0</v>
      </c>
      <c r="K192" s="200" t="s">
        <v>1</v>
      </c>
      <c r="L192" s="38"/>
      <c r="M192" s="205" t="s">
        <v>1</v>
      </c>
      <c r="N192" s="206" t="s">
        <v>42</v>
      </c>
      <c r="O192" s="70"/>
      <c r="P192" s="207">
        <f>O192*H192</f>
        <v>0</v>
      </c>
      <c r="Q192" s="207">
        <v>0</v>
      </c>
      <c r="R192" s="207">
        <f>Q192*H192</f>
        <v>0</v>
      </c>
      <c r="S192" s="207">
        <v>0</v>
      </c>
      <c r="T192" s="208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09" t="s">
        <v>132</v>
      </c>
      <c r="AT192" s="209" t="s">
        <v>127</v>
      </c>
      <c r="AU192" s="209" t="s">
        <v>87</v>
      </c>
      <c r="AY192" s="16" t="s">
        <v>125</v>
      </c>
      <c r="BE192" s="210">
        <f>IF(N192="základní",J192,0)</f>
        <v>0</v>
      </c>
      <c r="BF192" s="210">
        <f>IF(N192="snížená",J192,0)</f>
        <v>0</v>
      </c>
      <c r="BG192" s="210">
        <f>IF(N192="zákl. přenesená",J192,0)</f>
        <v>0</v>
      </c>
      <c r="BH192" s="210">
        <f>IF(N192="sníž. přenesená",J192,0)</f>
        <v>0</v>
      </c>
      <c r="BI192" s="210">
        <f>IF(N192="nulová",J192,0)</f>
        <v>0</v>
      </c>
      <c r="BJ192" s="16" t="s">
        <v>85</v>
      </c>
      <c r="BK192" s="210">
        <f>ROUND(I192*H192,2)</f>
        <v>0</v>
      </c>
      <c r="BL192" s="16" t="s">
        <v>132</v>
      </c>
      <c r="BM192" s="209" t="s">
        <v>253</v>
      </c>
    </row>
    <row r="193" spans="1:65" s="2" customFormat="1" ht="19.5">
      <c r="A193" s="33"/>
      <c r="B193" s="34"/>
      <c r="C193" s="35"/>
      <c r="D193" s="211" t="s">
        <v>134</v>
      </c>
      <c r="E193" s="35"/>
      <c r="F193" s="212" t="s">
        <v>254</v>
      </c>
      <c r="G193" s="35"/>
      <c r="H193" s="35"/>
      <c r="I193" s="110"/>
      <c r="J193" s="35"/>
      <c r="K193" s="35"/>
      <c r="L193" s="38"/>
      <c r="M193" s="213"/>
      <c r="N193" s="214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134</v>
      </c>
      <c r="AU193" s="16" t="s">
        <v>87</v>
      </c>
    </row>
    <row r="194" spans="1:65" s="13" customFormat="1" ht="11.25">
      <c r="B194" s="215"/>
      <c r="C194" s="216"/>
      <c r="D194" s="211" t="s">
        <v>136</v>
      </c>
      <c r="E194" s="217" t="s">
        <v>1</v>
      </c>
      <c r="F194" s="218" t="s">
        <v>255</v>
      </c>
      <c r="G194" s="216"/>
      <c r="H194" s="219">
        <v>53</v>
      </c>
      <c r="I194" s="220"/>
      <c r="J194" s="216"/>
      <c r="K194" s="216"/>
      <c r="L194" s="221"/>
      <c r="M194" s="222"/>
      <c r="N194" s="223"/>
      <c r="O194" s="223"/>
      <c r="P194" s="223"/>
      <c r="Q194" s="223"/>
      <c r="R194" s="223"/>
      <c r="S194" s="223"/>
      <c r="T194" s="224"/>
      <c r="AT194" s="225" t="s">
        <v>136</v>
      </c>
      <c r="AU194" s="225" t="s">
        <v>87</v>
      </c>
      <c r="AV194" s="13" t="s">
        <v>87</v>
      </c>
      <c r="AW194" s="13" t="s">
        <v>34</v>
      </c>
      <c r="AX194" s="13" t="s">
        <v>85</v>
      </c>
      <c r="AY194" s="225" t="s">
        <v>125</v>
      </c>
    </row>
    <row r="195" spans="1:65" s="2" customFormat="1" ht="16.5" customHeight="1">
      <c r="A195" s="33"/>
      <c r="B195" s="34"/>
      <c r="C195" s="237" t="s">
        <v>256</v>
      </c>
      <c r="D195" s="237" t="s">
        <v>237</v>
      </c>
      <c r="E195" s="238" t="s">
        <v>257</v>
      </c>
      <c r="F195" s="239" t="s">
        <v>258</v>
      </c>
      <c r="G195" s="240" t="s">
        <v>156</v>
      </c>
      <c r="H195" s="241">
        <v>53</v>
      </c>
      <c r="I195" s="242"/>
      <c r="J195" s="243">
        <f>ROUND(I195*H195,2)</f>
        <v>0</v>
      </c>
      <c r="K195" s="239" t="s">
        <v>1</v>
      </c>
      <c r="L195" s="244"/>
      <c r="M195" s="245" t="s">
        <v>1</v>
      </c>
      <c r="N195" s="246" t="s">
        <v>42</v>
      </c>
      <c r="O195" s="70"/>
      <c r="P195" s="207">
        <f>O195*H195</f>
        <v>0</v>
      </c>
      <c r="Q195" s="207">
        <v>0</v>
      </c>
      <c r="R195" s="207">
        <f>Q195*H195</f>
        <v>0</v>
      </c>
      <c r="S195" s="207">
        <v>0</v>
      </c>
      <c r="T195" s="208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09" t="s">
        <v>176</v>
      </c>
      <c r="AT195" s="209" t="s">
        <v>237</v>
      </c>
      <c r="AU195" s="209" t="s">
        <v>87</v>
      </c>
      <c r="AY195" s="16" t="s">
        <v>125</v>
      </c>
      <c r="BE195" s="210">
        <f>IF(N195="základní",J195,0)</f>
        <v>0</v>
      </c>
      <c r="BF195" s="210">
        <f>IF(N195="snížená",J195,0)</f>
        <v>0</v>
      </c>
      <c r="BG195" s="210">
        <f>IF(N195="zákl. přenesená",J195,0)</f>
        <v>0</v>
      </c>
      <c r="BH195" s="210">
        <f>IF(N195="sníž. přenesená",J195,0)</f>
        <v>0</v>
      </c>
      <c r="BI195" s="210">
        <f>IF(N195="nulová",J195,0)</f>
        <v>0</v>
      </c>
      <c r="BJ195" s="16" t="s">
        <v>85</v>
      </c>
      <c r="BK195" s="210">
        <f>ROUND(I195*H195,2)</f>
        <v>0</v>
      </c>
      <c r="BL195" s="16" t="s">
        <v>132</v>
      </c>
      <c r="BM195" s="209" t="s">
        <v>259</v>
      </c>
    </row>
    <row r="196" spans="1:65" s="2" customFormat="1" ht="19.5">
      <c r="A196" s="33"/>
      <c r="B196" s="34"/>
      <c r="C196" s="35"/>
      <c r="D196" s="211" t="s">
        <v>134</v>
      </c>
      <c r="E196" s="35"/>
      <c r="F196" s="212" t="s">
        <v>260</v>
      </c>
      <c r="G196" s="35"/>
      <c r="H196" s="35"/>
      <c r="I196" s="110"/>
      <c r="J196" s="35"/>
      <c r="K196" s="35"/>
      <c r="L196" s="38"/>
      <c r="M196" s="213"/>
      <c r="N196" s="214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134</v>
      </c>
      <c r="AU196" s="16" t="s">
        <v>87</v>
      </c>
    </row>
    <row r="197" spans="1:65" s="12" customFormat="1" ht="22.9" customHeight="1">
      <c r="B197" s="182"/>
      <c r="C197" s="183"/>
      <c r="D197" s="184" t="s">
        <v>76</v>
      </c>
      <c r="E197" s="196" t="s">
        <v>147</v>
      </c>
      <c r="F197" s="196" t="s">
        <v>261</v>
      </c>
      <c r="G197" s="183"/>
      <c r="H197" s="183"/>
      <c r="I197" s="186"/>
      <c r="J197" s="197">
        <f>BK197</f>
        <v>0</v>
      </c>
      <c r="K197" s="183"/>
      <c r="L197" s="188"/>
      <c r="M197" s="189"/>
      <c r="N197" s="190"/>
      <c r="O197" s="190"/>
      <c r="P197" s="191">
        <f>SUM(P198:P214)</f>
        <v>0</v>
      </c>
      <c r="Q197" s="190"/>
      <c r="R197" s="191">
        <f>SUM(R198:R214)</f>
        <v>1031.6933288099999</v>
      </c>
      <c r="S197" s="190"/>
      <c r="T197" s="192">
        <f>SUM(T198:T214)</f>
        <v>0</v>
      </c>
      <c r="AR197" s="193" t="s">
        <v>85</v>
      </c>
      <c r="AT197" s="194" t="s">
        <v>76</v>
      </c>
      <c r="AU197" s="194" t="s">
        <v>85</v>
      </c>
      <c r="AY197" s="193" t="s">
        <v>125</v>
      </c>
      <c r="BK197" s="195">
        <f>SUM(BK198:BK214)</f>
        <v>0</v>
      </c>
    </row>
    <row r="198" spans="1:65" s="2" customFormat="1" ht="16.5" customHeight="1">
      <c r="A198" s="33"/>
      <c r="B198" s="34"/>
      <c r="C198" s="198" t="s">
        <v>262</v>
      </c>
      <c r="D198" s="198" t="s">
        <v>127</v>
      </c>
      <c r="E198" s="199" t="s">
        <v>263</v>
      </c>
      <c r="F198" s="200" t="s">
        <v>264</v>
      </c>
      <c r="G198" s="201" t="s">
        <v>140</v>
      </c>
      <c r="H198" s="202">
        <v>53.351999999999997</v>
      </c>
      <c r="I198" s="203"/>
      <c r="J198" s="204">
        <f>ROUND(I198*H198,2)</f>
        <v>0</v>
      </c>
      <c r="K198" s="200" t="s">
        <v>131</v>
      </c>
      <c r="L198" s="38"/>
      <c r="M198" s="205" t="s">
        <v>1</v>
      </c>
      <c r="N198" s="206" t="s">
        <v>42</v>
      </c>
      <c r="O198" s="70"/>
      <c r="P198" s="207">
        <f>O198*H198</f>
        <v>0</v>
      </c>
      <c r="Q198" s="207">
        <v>0</v>
      </c>
      <c r="R198" s="207">
        <f>Q198*H198</f>
        <v>0</v>
      </c>
      <c r="S198" s="207">
        <v>0</v>
      </c>
      <c r="T198" s="208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09" t="s">
        <v>132</v>
      </c>
      <c r="AT198" s="209" t="s">
        <v>127</v>
      </c>
      <c r="AU198" s="209" t="s">
        <v>87</v>
      </c>
      <c r="AY198" s="16" t="s">
        <v>125</v>
      </c>
      <c r="BE198" s="210">
        <f>IF(N198="základní",J198,0)</f>
        <v>0</v>
      </c>
      <c r="BF198" s="210">
        <f>IF(N198="snížená",J198,0)</f>
        <v>0</v>
      </c>
      <c r="BG198" s="210">
        <f>IF(N198="zákl. přenesená",J198,0)</f>
        <v>0</v>
      </c>
      <c r="BH198" s="210">
        <f>IF(N198="sníž. přenesená",J198,0)</f>
        <v>0</v>
      </c>
      <c r="BI198" s="210">
        <f>IF(N198="nulová",J198,0)</f>
        <v>0</v>
      </c>
      <c r="BJ198" s="16" t="s">
        <v>85</v>
      </c>
      <c r="BK198" s="210">
        <f>ROUND(I198*H198,2)</f>
        <v>0</v>
      </c>
      <c r="BL198" s="16" t="s">
        <v>132</v>
      </c>
      <c r="BM198" s="209" t="s">
        <v>265</v>
      </c>
    </row>
    <row r="199" spans="1:65" s="2" customFormat="1" ht="11.25">
      <c r="A199" s="33"/>
      <c r="B199" s="34"/>
      <c r="C199" s="35"/>
      <c r="D199" s="211" t="s">
        <v>134</v>
      </c>
      <c r="E199" s="35"/>
      <c r="F199" s="212" t="s">
        <v>266</v>
      </c>
      <c r="G199" s="35"/>
      <c r="H199" s="35"/>
      <c r="I199" s="110"/>
      <c r="J199" s="35"/>
      <c r="K199" s="35"/>
      <c r="L199" s="38"/>
      <c r="M199" s="213"/>
      <c r="N199" s="214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134</v>
      </c>
      <c r="AU199" s="16" t="s">
        <v>87</v>
      </c>
    </row>
    <row r="200" spans="1:65" s="13" customFormat="1" ht="11.25">
      <c r="B200" s="215"/>
      <c r="C200" s="216"/>
      <c r="D200" s="211" t="s">
        <v>136</v>
      </c>
      <c r="E200" s="217" t="s">
        <v>1</v>
      </c>
      <c r="F200" s="218" t="s">
        <v>267</v>
      </c>
      <c r="G200" s="216"/>
      <c r="H200" s="219">
        <v>53.351999999999997</v>
      </c>
      <c r="I200" s="220"/>
      <c r="J200" s="216"/>
      <c r="K200" s="216"/>
      <c r="L200" s="221"/>
      <c r="M200" s="222"/>
      <c r="N200" s="223"/>
      <c r="O200" s="223"/>
      <c r="P200" s="223"/>
      <c r="Q200" s="223"/>
      <c r="R200" s="223"/>
      <c r="S200" s="223"/>
      <c r="T200" s="224"/>
      <c r="AT200" s="225" t="s">
        <v>136</v>
      </c>
      <c r="AU200" s="225" t="s">
        <v>87</v>
      </c>
      <c r="AV200" s="13" t="s">
        <v>87</v>
      </c>
      <c r="AW200" s="13" t="s">
        <v>34</v>
      </c>
      <c r="AX200" s="13" t="s">
        <v>85</v>
      </c>
      <c r="AY200" s="225" t="s">
        <v>125</v>
      </c>
    </row>
    <row r="201" spans="1:65" s="2" customFormat="1" ht="16.5" customHeight="1">
      <c r="A201" s="33"/>
      <c r="B201" s="34"/>
      <c r="C201" s="198" t="s">
        <v>268</v>
      </c>
      <c r="D201" s="198" t="s">
        <v>127</v>
      </c>
      <c r="E201" s="199" t="s">
        <v>269</v>
      </c>
      <c r="F201" s="200" t="s">
        <v>270</v>
      </c>
      <c r="G201" s="201" t="s">
        <v>130</v>
      </c>
      <c r="H201" s="202">
        <v>267.60000000000002</v>
      </c>
      <c r="I201" s="203"/>
      <c r="J201" s="204">
        <f>ROUND(I201*H201,2)</f>
        <v>0</v>
      </c>
      <c r="K201" s="200" t="s">
        <v>131</v>
      </c>
      <c r="L201" s="38"/>
      <c r="M201" s="205" t="s">
        <v>1</v>
      </c>
      <c r="N201" s="206" t="s">
        <v>42</v>
      </c>
      <c r="O201" s="70"/>
      <c r="P201" s="207">
        <f>O201*H201</f>
        <v>0</v>
      </c>
      <c r="Q201" s="207">
        <v>2.5190000000000001E-2</v>
      </c>
      <c r="R201" s="207">
        <f>Q201*H201</f>
        <v>6.7408440000000009</v>
      </c>
      <c r="S201" s="207">
        <v>0</v>
      </c>
      <c r="T201" s="208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09" t="s">
        <v>132</v>
      </c>
      <c r="AT201" s="209" t="s">
        <v>127</v>
      </c>
      <c r="AU201" s="209" t="s">
        <v>87</v>
      </c>
      <c r="AY201" s="16" t="s">
        <v>125</v>
      </c>
      <c r="BE201" s="210">
        <f>IF(N201="základní",J201,0)</f>
        <v>0</v>
      </c>
      <c r="BF201" s="210">
        <f>IF(N201="snížená",J201,0)</f>
        <v>0</v>
      </c>
      <c r="BG201" s="210">
        <f>IF(N201="zákl. přenesená",J201,0)</f>
        <v>0</v>
      </c>
      <c r="BH201" s="210">
        <f>IF(N201="sníž. přenesená",J201,0)</f>
        <v>0</v>
      </c>
      <c r="BI201" s="210">
        <f>IF(N201="nulová",J201,0)</f>
        <v>0</v>
      </c>
      <c r="BJ201" s="16" t="s">
        <v>85</v>
      </c>
      <c r="BK201" s="210">
        <f>ROUND(I201*H201,2)</f>
        <v>0</v>
      </c>
      <c r="BL201" s="16" t="s">
        <v>132</v>
      </c>
      <c r="BM201" s="209" t="s">
        <v>271</v>
      </c>
    </row>
    <row r="202" spans="1:65" s="2" customFormat="1" ht="11.25">
      <c r="A202" s="33"/>
      <c r="B202" s="34"/>
      <c r="C202" s="35"/>
      <c r="D202" s="211" t="s">
        <v>134</v>
      </c>
      <c r="E202" s="35"/>
      <c r="F202" s="212" t="s">
        <v>272</v>
      </c>
      <c r="G202" s="35"/>
      <c r="H202" s="35"/>
      <c r="I202" s="110"/>
      <c r="J202" s="35"/>
      <c r="K202" s="35"/>
      <c r="L202" s="38"/>
      <c r="M202" s="213"/>
      <c r="N202" s="214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134</v>
      </c>
      <c r="AU202" s="16" t="s">
        <v>87</v>
      </c>
    </row>
    <row r="203" spans="1:65" s="13" customFormat="1" ht="11.25">
      <c r="B203" s="215"/>
      <c r="C203" s="216"/>
      <c r="D203" s="211" t="s">
        <v>136</v>
      </c>
      <c r="E203" s="217" t="s">
        <v>1</v>
      </c>
      <c r="F203" s="218" t="s">
        <v>273</v>
      </c>
      <c r="G203" s="216"/>
      <c r="H203" s="219">
        <v>267.60000000000002</v>
      </c>
      <c r="I203" s="220"/>
      <c r="J203" s="216"/>
      <c r="K203" s="216"/>
      <c r="L203" s="221"/>
      <c r="M203" s="222"/>
      <c r="N203" s="223"/>
      <c r="O203" s="223"/>
      <c r="P203" s="223"/>
      <c r="Q203" s="223"/>
      <c r="R203" s="223"/>
      <c r="S203" s="223"/>
      <c r="T203" s="224"/>
      <c r="AT203" s="225" t="s">
        <v>136</v>
      </c>
      <c r="AU203" s="225" t="s">
        <v>87</v>
      </c>
      <c r="AV203" s="13" t="s">
        <v>87</v>
      </c>
      <c r="AW203" s="13" t="s">
        <v>34</v>
      </c>
      <c r="AX203" s="13" t="s">
        <v>85</v>
      </c>
      <c r="AY203" s="225" t="s">
        <v>125</v>
      </c>
    </row>
    <row r="204" spans="1:65" s="2" customFormat="1" ht="16.5" customHeight="1">
      <c r="A204" s="33"/>
      <c r="B204" s="34"/>
      <c r="C204" s="198" t="s">
        <v>274</v>
      </c>
      <c r="D204" s="198" t="s">
        <v>127</v>
      </c>
      <c r="E204" s="199" t="s">
        <v>275</v>
      </c>
      <c r="F204" s="200" t="s">
        <v>276</v>
      </c>
      <c r="G204" s="201" t="s">
        <v>130</v>
      </c>
      <c r="H204" s="202">
        <v>267.60000000000002</v>
      </c>
      <c r="I204" s="203"/>
      <c r="J204" s="204">
        <f>ROUND(I204*H204,2)</f>
        <v>0</v>
      </c>
      <c r="K204" s="200" t="s">
        <v>131</v>
      </c>
      <c r="L204" s="38"/>
      <c r="M204" s="205" t="s">
        <v>1</v>
      </c>
      <c r="N204" s="206" t="s">
        <v>42</v>
      </c>
      <c r="O204" s="70"/>
      <c r="P204" s="207">
        <f>O204*H204</f>
        <v>0</v>
      </c>
      <c r="Q204" s="207">
        <v>0</v>
      </c>
      <c r="R204" s="207">
        <f>Q204*H204</f>
        <v>0</v>
      </c>
      <c r="S204" s="207">
        <v>0</v>
      </c>
      <c r="T204" s="208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09" t="s">
        <v>132</v>
      </c>
      <c r="AT204" s="209" t="s">
        <v>127</v>
      </c>
      <c r="AU204" s="209" t="s">
        <v>87</v>
      </c>
      <c r="AY204" s="16" t="s">
        <v>125</v>
      </c>
      <c r="BE204" s="210">
        <f>IF(N204="základní",J204,0)</f>
        <v>0</v>
      </c>
      <c r="BF204" s="210">
        <f>IF(N204="snížená",J204,0)</f>
        <v>0</v>
      </c>
      <c r="BG204" s="210">
        <f>IF(N204="zákl. přenesená",J204,0)</f>
        <v>0</v>
      </c>
      <c r="BH204" s="210">
        <f>IF(N204="sníž. přenesená",J204,0)</f>
        <v>0</v>
      </c>
      <c r="BI204" s="210">
        <f>IF(N204="nulová",J204,0)</f>
        <v>0</v>
      </c>
      <c r="BJ204" s="16" t="s">
        <v>85</v>
      </c>
      <c r="BK204" s="210">
        <f>ROUND(I204*H204,2)</f>
        <v>0</v>
      </c>
      <c r="BL204" s="16" t="s">
        <v>132</v>
      </c>
      <c r="BM204" s="209" t="s">
        <v>277</v>
      </c>
    </row>
    <row r="205" spans="1:65" s="2" customFormat="1" ht="11.25">
      <c r="A205" s="33"/>
      <c r="B205" s="34"/>
      <c r="C205" s="35"/>
      <c r="D205" s="211" t="s">
        <v>134</v>
      </c>
      <c r="E205" s="35"/>
      <c r="F205" s="212" t="s">
        <v>278</v>
      </c>
      <c r="G205" s="35"/>
      <c r="H205" s="35"/>
      <c r="I205" s="110"/>
      <c r="J205" s="35"/>
      <c r="K205" s="35"/>
      <c r="L205" s="38"/>
      <c r="M205" s="213"/>
      <c r="N205" s="214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134</v>
      </c>
      <c r="AU205" s="16" t="s">
        <v>87</v>
      </c>
    </row>
    <row r="206" spans="1:65" s="13" customFormat="1" ht="11.25">
      <c r="B206" s="215"/>
      <c r="C206" s="216"/>
      <c r="D206" s="211" t="s">
        <v>136</v>
      </c>
      <c r="E206" s="217" t="s">
        <v>1</v>
      </c>
      <c r="F206" s="218" t="s">
        <v>273</v>
      </c>
      <c r="G206" s="216"/>
      <c r="H206" s="219">
        <v>267.60000000000002</v>
      </c>
      <c r="I206" s="220"/>
      <c r="J206" s="216"/>
      <c r="K206" s="216"/>
      <c r="L206" s="221"/>
      <c r="M206" s="222"/>
      <c r="N206" s="223"/>
      <c r="O206" s="223"/>
      <c r="P206" s="223"/>
      <c r="Q206" s="223"/>
      <c r="R206" s="223"/>
      <c r="S206" s="223"/>
      <c r="T206" s="224"/>
      <c r="AT206" s="225" t="s">
        <v>136</v>
      </c>
      <c r="AU206" s="225" t="s">
        <v>87</v>
      </c>
      <c r="AV206" s="13" t="s">
        <v>87</v>
      </c>
      <c r="AW206" s="13" t="s">
        <v>34</v>
      </c>
      <c r="AX206" s="13" t="s">
        <v>85</v>
      </c>
      <c r="AY206" s="225" t="s">
        <v>125</v>
      </c>
    </row>
    <row r="207" spans="1:65" s="2" customFormat="1" ht="16.5" customHeight="1">
      <c r="A207" s="33"/>
      <c r="B207" s="34"/>
      <c r="C207" s="198" t="s">
        <v>279</v>
      </c>
      <c r="D207" s="198" t="s">
        <v>127</v>
      </c>
      <c r="E207" s="199" t="s">
        <v>280</v>
      </c>
      <c r="F207" s="200" t="s">
        <v>281</v>
      </c>
      <c r="G207" s="201" t="s">
        <v>189</v>
      </c>
      <c r="H207" s="202">
        <v>5.335</v>
      </c>
      <c r="I207" s="203"/>
      <c r="J207" s="204">
        <f>ROUND(I207*H207,2)</f>
        <v>0</v>
      </c>
      <c r="K207" s="200" t="s">
        <v>131</v>
      </c>
      <c r="L207" s="38"/>
      <c r="M207" s="205" t="s">
        <v>1</v>
      </c>
      <c r="N207" s="206" t="s">
        <v>42</v>
      </c>
      <c r="O207" s="70"/>
      <c r="P207" s="207">
        <f>O207*H207</f>
        <v>0</v>
      </c>
      <c r="Q207" s="207">
        <v>1.04711</v>
      </c>
      <c r="R207" s="207">
        <f>Q207*H207</f>
        <v>5.5863318499999997</v>
      </c>
      <c r="S207" s="207">
        <v>0</v>
      </c>
      <c r="T207" s="208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09" t="s">
        <v>132</v>
      </c>
      <c r="AT207" s="209" t="s">
        <v>127</v>
      </c>
      <c r="AU207" s="209" t="s">
        <v>87</v>
      </c>
      <c r="AY207" s="16" t="s">
        <v>125</v>
      </c>
      <c r="BE207" s="210">
        <f>IF(N207="základní",J207,0)</f>
        <v>0</v>
      </c>
      <c r="BF207" s="210">
        <f>IF(N207="snížená",J207,0)</f>
        <v>0</v>
      </c>
      <c r="BG207" s="210">
        <f>IF(N207="zákl. přenesená",J207,0)</f>
        <v>0</v>
      </c>
      <c r="BH207" s="210">
        <f>IF(N207="sníž. přenesená",J207,0)</f>
        <v>0</v>
      </c>
      <c r="BI207" s="210">
        <f>IF(N207="nulová",J207,0)</f>
        <v>0</v>
      </c>
      <c r="BJ207" s="16" t="s">
        <v>85</v>
      </c>
      <c r="BK207" s="210">
        <f>ROUND(I207*H207,2)</f>
        <v>0</v>
      </c>
      <c r="BL207" s="16" t="s">
        <v>132</v>
      </c>
      <c r="BM207" s="209" t="s">
        <v>282</v>
      </c>
    </row>
    <row r="208" spans="1:65" s="2" customFormat="1" ht="11.25">
      <c r="A208" s="33"/>
      <c r="B208" s="34"/>
      <c r="C208" s="35"/>
      <c r="D208" s="211" t="s">
        <v>134</v>
      </c>
      <c r="E208" s="35"/>
      <c r="F208" s="212" t="s">
        <v>283</v>
      </c>
      <c r="G208" s="35"/>
      <c r="H208" s="35"/>
      <c r="I208" s="110"/>
      <c r="J208" s="35"/>
      <c r="K208" s="35"/>
      <c r="L208" s="38"/>
      <c r="M208" s="213"/>
      <c r="N208" s="214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134</v>
      </c>
      <c r="AU208" s="16" t="s">
        <v>87</v>
      </c>
    </row>
    <row r="209" spans="1:65" s="13" customFormat="1" ht="11.25">
      <c r="B209" s="215"/>
      <c r="C209" s="216"/>
      <c r="D209" s="211" t="s">
        <v>136</v>
      </c>
      <c r="E209" s="217" t="s">
        <v>1</v>
      </c>
      <c r="F209" s="218" t="s">
        <v>284</v>
      </c>
      <c r="G209" s="216"/>
      <c r="H209" s="219">
        <v>5.335</v>
      </c>
      <c r="I209" s="220"/>
      <c r="J209" s="216"/>
      <c r="K209" s="216"/>
      <c r="L209" s="221"/>
      <c r="M209" s="222"/>
      <c r="N209" s="223"/>
      <c r="O209" s="223"/>
      <c r="P209" s="223"/>
      <c r="Q209" s="223"/>
      <c r="R209" s="223"/>
      <c r="S209" s="223"/>
      <c r="T209" s="224"/>
      <c r="AT209" s="225" t="s">
        <v>136</v>
      </c>
      <c r="AU209" s="225" t="s">
        <v>87</v>
      </c>
      <c r="AV209" s="13" t="s">
        <v>87</v>
      </c>
      <c r="AW209" s="13" t="s">
        <v>34</v>
      </c>
      <c r="AX209" s="13" t="s">
        <v>85</v>
      </c>
      <c r="AY209" s="225" t="s">
        <v>125</v>
      </c>
    </row>
    <row r="210" spans="1:65" s="2" customFormat="1" ht="16.5" customHeight="1">
      <c r="A210" s="33"/>
      <c r="B210" s="34"/>
      <c r="C210" s="198" t="s">
        <v>285</v>
      </c>
      <c r="D210" s="198" t="s">
        <v>127</v>
      </c>
      <c r="E210" s="199" t="s">
        <v>286</v>
      </c>
      <c r="F210" s="200" t="s">
        <v>287</v>
      </c>
      <c r="G210" s="201" t="s">
        <v>140</v>
      </c>
      <c r="H210" s="202">
        <v>444.17599999999999</v>
      </c>
      <c r="I210" s="203"/>
      <c r="J210" s="204">
        <f>ROUND(I210*H210,2)</f>
        <v>0</v>
      </c>
      <c r="K210" s="200" t="s">
        <v>131</v>
      </c>
      <c r="L210" s="38"/>
      <c r="M210" s="205" t="s">
        <v>1</v>
      </c>
      <c r="N210" s="206" t="s">
        <v>42</v>
      </c>
      <c r="O210" s="70"/>
      <c r="P210" s="207">
        <f>O210*H210</f>
        <v>0</v>
      </c>
      <c r="Q210" s="207">
        <v>2.2949600000000001</v>
      </c>
      <c r="R210" s="207">
        <f>Q210*H210</f>
        <v>1019.36615296</v>
      </c>
      <c r="S210" s="207">
        <v>0</v>
      </c>
      <c r="T210" s="208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09" t="s">
        <v>132</v>
      </c>
      <c r="AT210" s="209" t="s">
        <v>127</v>
      </c>
      <c r="AU210" s="209" t="s">
        <v>87</v>
      </c>
      <c r="AY210" s="16" t="s">
        <v>125</v>
      </c>
      <c r="BE210" s="210">
        <f>IF(N210="základní",J210,0)</f>
        <v>0</v>
      </c>
      <c r="BF210" s="210">
        <f>IF(N210="snížená",J210,0)</f>
        <v>0</v>
      </c>
      <c r="BG210" s="210">
        <f>IF(N210="zákl. přenesená",J210,0)</f>
        <v>0</v>
      </c>
      <c r="BH210" s="210">
        <f>IF(N210="sníž. přenesená",J210,0)</f>
        <v>0</v>
      </c>
      <c r="BI210" s="210">
        <f>IF(N210="nulová",J210,0)</f>
        <v>0</v>
      </c>
      <c r="BJ210" s="16" t="s">
        <v>85</v>
      </c>
      <c r="BK210" s="210">
        <f>ROUND(I210*H210,2)</f>
        <v>0</v>
      </c>
      <c r="BL210" s="16" t="s">
        <v>132</v>
      </c>
      <c r="BM210" s="209" t="s">
        <v>288</v>
      </c>
    </row>
    <row r="211" spans="1:65" s="2" customFormat="1" ht="11.25">
      <c r="A211" s="33"/>
      <c r="B211" s="34"/>
      <c r="C211" s="35"/>
      <c r="D211" s="211" t="s">
        <v>134</v>
      </c>
      <c r="E211" s="35"/>
      <c r="F211" s="212" t="s">
        <v>289</v>
      </c>
      <c r="G211" s="35"/>
      <c r="H211" s="35"/>
      <c r="I211" s="110"/>
      <c r="J211" s="35"/>
      <c r="K211" s="35"/>
      <c r="L211" s="38"/>
      <c r="M211" s="213"/>
      <c r="N211" s="214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134</v>
      </c>
      <c r="AU211" s="16" t="s">
        <v>87</v>
      </c>
    </row>
    <row r="212" spans="1:65" s="13" customFormat="1" ht="11.25">
      <c r="B212" s="215"/>
      <c r="C212" s="216"/>
      <c r="D212" s="211" t="s">
        <v>136</v>
      </c>
      <c r="E212" s="217" t="s">
        <v>1</v>
      </c>
      <c r="F212" s="218" t="s">
        <v>290</v>
      </c>
      <c r="G212" s="216"/>
      <c r="H212" s="219">
        <v>55.59</v>
      </c>
      <c r="I212" s="220"/>
      <c r="J212" s="216"/>
      <c r="K212" s="216"/>
      <c r="L212" s="221"/>
      <c r="M212" s="222"/>
      <c r="N212" s="223"/>
      <c r="O212" s="223"/>
      <c r="P212" s="223"/>
      <c r="Q212" s="223"/>
      <c r="R212" s="223"/>
      <c r="S212" s="223"/>
      <c r="T212" s="224"/>
      <c r="AT212" s="225" t="s">
        <v>136</v>
      </c>
      <c r="AU212" s="225" t="s">
        <v>87</v>
      </c>
      <c r="AV212" s="13" t="s">
        <v>87</v>
      </c>
      <c r="AW212" s="13" t="s">
        <v>34</v>
      </c>
      <c r="AX212" s="13" t="s">
        <v>77</v>
      </c>
      <c r="AY212" s="225" t="s">
        <v>125</v>
      </c>
    </row>
    <row r="213" spans="1:65" s="13" customFormat="1" ht="11.25">
      <c r="B213" s="215"/>
      <c r="C213" s="216"/>
      <c r="D213" s="211" t="s">
        <v>136</v>
      </c>
      <c r="E213" s="217" t="s">
        <v>1</v>
      </c>
      <c r="F213" s="218" t="s">
        <v>291</v>
      </c>
      <c r="G213" s="216"/>
      <c r="H213" s="219">
        <v>388.58600000000001</v>
      </c>
      <c r="I213" s="220"/>
      <c r="J213" s="216"/>
      <c r="K213" s="216"/>
      <c r="L213" s="221"/>
      <c r="M213" s="222"/>
      <c r="N213" s="223"/>
      <c r="O213" s="223"/>
      <c r="P213" s="223"/>
      <c r="Q213" s="223"/>
      <c r="R213" s="223"/>
      <c r="S213" s="223"/>
      <c r="T213" s="224"/>
      <c r="AT213" s="225" t="s">
        <v>136</v>
      </c>
      <c r="AU213" s="225" t="s">
        <v>87</v>
      </c>
      <c r="AV213" s="13" t="s">
        <v>87</v>
      </c>
      <c r="AW213" s="13" t="s">
        <v>34</v>
      </c>
      <c r="AX213" s="13" t="s">
        <v>77</v>
      </c>
      <c r="AY213" s="225" t="s">
        <v>125</v>
      </c>
    </row>
    <row r="214" spans="1:65" s="14" customFormat="1" ht="11.25">
      <c r="B214" s="226"/>
      <c r="C214" s="227"/>
      <c r="D214" s="211" t="s">
        <v>136</v>
      </c>
      <c r="E214" s="228" t="s">
        <v>1</v>
      </c>
      <c r="F214" s="229" t="s">
        <v>146</v>
      </c>
      <c r="G214" s="227"/>
      <c r="H214" s="230">
        <v>444.17600000000004</v>
      </c>
      <c r="I214" s="231"/>
      <c r="J214" s="227"/>
      <c r="K214" s="227"/>
      <c r="L214" s="232"/>
      <c r="M214" s="233"/>
      <c r="N214" s="234"/>
      <c r="O214" s="234"/>
      <c r="P214" s="234"/>
      <c r="Q214" s="234"/>
      <c r="R214" s="234"/>
      <c r="S214" s="234"/>
      <c r="T214" s="235"/>
      <c r="AT214" s="236" t="s">
        <v>136</v>
      </c>
      <c r="AU214" s="236" t="s">
        <v>87</v>
      </c>
      <c r="AV214" s="14" t="s">
        <v>132</v>
      </c>
      <c r="AW214" s="14" t="s">
        <v>34</v>
      </c>
      <c r="AX214" s="14" t="s">
        <v>85</v>
      </c>
      <c r="AY214" s="236" t="s">
        <v>125</v>
      </c>
    </row>
    <row r="215" spans="1:65" s="12" customFormat="1" ht="22.9" customHeight="1">
      <c r="B215" s="182"/>
      <c r="C215" s="183"/>
      <c r="D215" s="184" t="s">
        <v>76</v>
      </c>
      <c r="E215" s="196" t="s">
        <v>132</v>
      </c>
      <c r="F215" s="196" t="s">
        <v>292</v>
      </c>
      <c r="G215" s="183"/>
      <c r="H215" s="183"/>
      <c r="I215" s="186"/>
      <c r="J215" s="197">
        <f>BK215</f>
        <v>0</v>
      </c>
      <c r="K215" s="183"/>
      <c r="L215" s="188"/>
      <c r="M215" s="189"/>
      <c r="N215" s="190"/>
      <c r="O215" s="190"/>
      <c r="P215" s="191">
        <f>SUM(P216:P221)</f>
        <v>0</v>
      </c>
      <c r="Q215" s="190"/>
      <c r="R215" s="191">
        <f>SUM(R216:R221)</f>
        <v>198.66</v>
      </c>
      <c r="S215" s="190"/>
      <c r="T215" s="192">
        <f>SUM(T216:T221)</f>
        <v>0</v>
      </c>
      <c r="AR215" s="193" t="s">
        <v>85</v>
      </c>
      <c r="AT215" s="194" t="s">
        <v>76</v>
      </c>
      <c r="AU215" s="194" t="s">
        <v>85</v>
      </c>
      <c r="AY215" s="193" t="s">
        <v>125</v>
      </c>
      <c r="BK215" s="195">
        <f>SUM(BK216:BK221)</f>
        <v>0</v>
      </c>
    </row>
    <row r="216" spans="1:65" s="2" customFormat="1" ht="16.5" customHeight="1">
      <c r="A216" s="33"/>
      <c r="B216" s="34"/>
      <c r="C216" s="198" t="s">
        <v>293</v>
      </c>
      <c r="D216" s="198" t="s">
        <v>127</v>
      </c>
      <c r="E216" s="199" t="s">
        <v>294</v>
      </c>
      <c r="F216" s="200" t="s">
        <v>295</v>
      </c>
      <c r="G216" s="201" t="s">
        <v>140</v>
      </c>
      <c r="H216" s="202">
        <v>107.5</v>
      </c>
      <c r="I216" s="203"/>
      <c r="J216" s="204">
        <f>ROUND(I216*H216,2)</f>
        <v>0</v>
      </c>
      <c r="K216" s="200" t="s">
        <v>131</v>
      </c>
      <c r="L216" s="38"/>
      <c r="M216" s="205" t="s">
        <v>1</v>
      </c>
      <c r="N216" s="206" t="s">
        <v>42</v>
      </c>
      <c r="O216" s="70"/>
      <c r="P216" s="207">
        <f>O216*H216</f>
        <v>0</v>
      </c>
      <c r="Q216" s="207">
        <v>1.8480000000000001</v>
      </c>
      <c r="R216" s="207">
        <f>Q216*H216</f>
        <v>198.66</v>
      </c>
      <c r="S216" s="207">
        <v>0</v>
      </c>
      <c r="T216" s="208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09" t="s">
        <v>132</v>
      </c>
      <c r="AT216" s="209" t="s">
        <v>127</v>
      </c>
      <c r="AU216" s="209" t="s">
        <v>87</v>
      </c>
      <c r="AY216" s="16" t="s">
        <v>125</v>
      </c>
      <c r="BE216" s="210">
        <f>IF(N216="základní",J216,0)</f>
        <v>0</v>
      </c>
      <c r="BF216" s="210">
        <f>IF(N216="snížená",J216,0)</f>
        <v>0</v>
      </c>
      <c r="BG216" s="210">
        <f>IF(N216="zákl. přenesená",J216,0)</f>
        <v>0</v>
      </c>
      <c r="BH216" s="210">
        <f>IF(N216="sníž. přenesená",J216,0)</f>
        <v>0</v>
      </c>
      <c r="BI216" s="210">
        <f>IF(N216="nulová",J216,0)</f>
        <v>0</v>
      </c>
      <c r="BJ216" s="16" t="s">
        <v>85</v>
      </c>
      <c r="BK216" s="210">
        <f>ROUND(I216*H216,2)</f>
        <v>0</v>
      </c>
      <c r="BL216" s="16" t="s">
        <v>132</v>
      </c>
      <c r="BM216" s="209" t="s">
        <v>296</v>
      </c>
    </row>
    <row r="217" spans="1:65" s="2" customFormat="1" ht="11.25">
      <c r="A217" s="33"/>
      <c r="B217" s="34"/>
      <c r="C217" s="35"/>
      <c r="D217" s="211" t="s">
        <v>134</v>
      </c>
      <c r="E217" s="35"/>
      <c r="F217" s="212" t="s">
        <v>297</v>
      </c>
      <c r="G217" s="35"/>
      <c r="H217" s="35"/>
      <c r="I217" s="110"/>
      <c r="J217" s="35"/>
      <c r="K217" s="35"/>
      <c r="L217" s="38"/>
      <c r="M217" s="213"/>
      <c r="N217" s="214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134</v>
      </c>
      <c r="AU217" s="16" t="s">
        <v>87</v>
      </c>
    </row>
    <row r="218" spans="1:65" s="13" customFormat="1" ht="11.25">
      <c r="B218" s="215"/>
      <c r="C218" s="216"/>
      <c r="D218" s="211" t="s">
        <v>136</v>
      </c>
      <c r="E218" s="217" t="s">
        <v>1</v>
      </c>
      <c r="F218" s="218" t="s">
        <v>298</v>
      </c>
      <c r="G218" s="216"/>
      <c r="H218" s="219">
        <v>10.199999999999999</v>
      </c>
      <c r="I218" s="220"/>
      <c r="J218" s="216"/>
      <c r="K218" s="216"/>
      <c r="L218" s="221"/>
      <c r="M218" s="222"/>
      <c r="N218" s="223"/>
      <c r="O218" s="223"/>
      <c r="P218" s="223"/>
      <c r="Q218" s="223"/>
      <c r="R218" s="223"/>
      <c r="S218" s="223"/>
      <c r="T218" s="224"/>
      <c r="AT218" s="225" t="s">
        <v>136</v>
      </c>
      <c r="AU218" s="225" t="s">
        <v>87</v>
      </c>
      <c r="AV218" s="13" t="s">
        <v>87</v>
      </c>
      <c r="AW218" s="13" t="s">
        <v>34</v>
      </c>
      <c r="AX218" s="13" t="s">
        <v>77</v>
      </c>
      <c r="AY218" s="225" t="s">
        <v>125</v>
      </c>
    </row>
    <row r="219" spans="1:65" s="13" customFormat="1" ht="11.25">
      <c r="B219" s="215"/>
      <c r="C219" s="216"/>
      <c r="D219" s="211" t="s">
        <v>136</v>
      </c>
      <c r="E219" s="217" t="s">
        <v>1</v>
      </c>
      <c r="F219" s="218" t="s">
        <v>299</v>
      </c>
      <c r="G219" s="216"/>
      <c r="H219" s="219">
        <v>71.3</v>
      </c>
      <c r="I219" s="220"/>
      <c r="J219" s="216"/>
      <c r="K219" s="216"/>
      <c r="L219" s="221"/>
      <c r="M219" s="222"/>
      <c r="N219" s="223"/>
      <c r="O219" s="223"/>
      <c r="P219" s="223"/>
      <c r="Q219" s="223"/>
      <c r="R219" s="223"/>
      <c r="S219" s="223"/>
      <c r="T219" s="224"/>
      <c r="AT219" s="225" t="s">
        <v>136</v>
      </c>
      <c r="AU219" s="225" t="s">
        <v>87</v>
      </c>
      <c r="AV219" s="13" t="s">
        <v>87</v>
      </c>
      <c r="AW219" s="13" t="s">
        <v>34</v>
      </c>
      <c r="AX219" s="13" t="s">
        <v>77</v>
      </c>
      <c r="AY219" s="225" t="s">
        <v>125</v>
      </c>
    </row>
    <row r="220" spans="1:65" s="13" customFormat="1" ht="11.25">
      <c r="B220" s="215"/>
      <c r="C220" s="216"/>
      <c r="D220" s="211" t="s">
        <v>136</v>
      </c>
      <c r="E220" s="217" t="s">
        <v>1</v>
      </c>
      <c r="F220" s="218" t="s">
        <v>300</v>
      </c>
      <c r="G220" s="216"/>
      <c r="H220" s="219">
        <v>26</v>
      </c>
      <c r="I220" s="220"/>
      <c r="J220" s="216"/>
      <c r="K220" s="216"/>
      <c r="L220" s="221"/>
      <c r="M220" s="222"/>
      <c r="N220" s="223"/>
      <c r="O220" s="223"/>
      <c r="P220" s="223"/>
      <c r="Q220" s="223"/>
      <c r="R220" s="223"/>
      <c r="S220" s="223"/>
      <c r="T220" s="224"/>
      <c r="AT220" s="225" t="s">
        <v>136</v>
      </c>
      <c r="AU220" s="225" t="s">
        <v>87</v>
      </c>
      <c r="AV220" s="13" t="s">
        <v>87</v>
      </c>
      <c r="AW220" s="13" t="s">
        <v>34</v>
      </c>
      <c r="AX220" s="13" t="s">
        <v>77</v>
      </c>
      <c r="AY220" s="225" t="s">
        <v>125</v>
      </c>
    </row>
    <row r="221" spans="1:65" s="14" customFormat="1" ht="11.25">
      <c r="B221" s="226"/>
      <c r="C221" s="227"/>
      <c r="D221" s="211" t="s">
        <v>136</v>
      </c>
      <c r="E221" s="228" t="s">
        <v>1</v>
      </c>
      <c r="F221" s="229" t="s">
        <v>146</v>
      </c>
      <c r="G221" s="227"/>
      <c r="H221" s="230">
        <v>107.5</v>
      </c>
      <c r="I221" s="231"/>
      <c r="J221" s="227"/>
      <c r="K221" s="227"/>
      <c r="L221" s="232"/>
      <c r="M221" s="233"/>
      <c r="N221" s="234"/>
      <c r="O221" s="234"/>
      <c r="P221" s="234"/>
      <c r="Q221" s="234"/>
      <c r="R221" s="234"/>
      <c r="S221" s="234"/>
      <c r="T221" s="235"/>
      <c r="AT221" s="236" t="s">
        <v>136</v>
      </c>
      <c r="AU221" s="236" t="s">
        <v>87</v>
      </c>
      <c r="AV221" s="14" t="s">
        <v>132</v>
      </c>
      <c r="AW221" s="14" t="s">
        <v>34</v>
      </c>
      <c r="AX221" s="14" t="s">
        <v>85</v>
      </c>
      <c r="AY221" s="236" t="s">
        <v>125</v>
      </c>
    </row>
    <row r="222" spans="1:65" s="12" customFormat="1" ht="22.9" customHeight="1">
      <c r="B222" s="182"/>
      <c r="C222" s="183"/>
      <c r="D222" s="184" t="s">
        <v>76</v>
      </c>
      <c r="E222" s="196" t="s">
        <v>160</v>
      </c>
      <c r="F222" s="196" t="s">
        <v>301</v>
      </c>
      <c r="G222" s="183"/>
      <c r="H222" s="183"/>
      <c r="I222" s="186"/>
      <c r="J222" s="197">
        <f>BK222</f>
        <v>0</v>
      </c>
      <c r="K222" s="183"/>
      <c r="L222" s="188"/>
      <c r="M222" s="189"/>
      <c r="N222" s="190"/>
      <c r="O222" s="190"/>
      <c r="P222" s="191">
        <f>SUM(P223:P234)</f>
        <v>0</v>
      </c>
      <c r="Q222" s="190"/>
      <c r="R222" s="191">
        <f>SUM(R223:R234)</f>
        <v>803.42186035000009</v>
      </c>
      <c r="S222" s="190"/>
      <c r="T222" s="192">
        <f>SUM(T223:T234)</f>
        <v>0</v>
      </c>
      <c r="AR222" s="193" t="s">
        <v>85</v>
      </c>
      <c r="AT222" s="194" t="s">
        <v>76</v>
      </c>
      <c r="AU222" s="194" t="s">
        <v>85</v>
      </c>
      <c r="AY222" s="193" t="s">
        <v>125</v>
      </c>
      <c r="BK222" s="195">
        <f>SUM(BK223:BK234)</f>
        <v>0</v>
      </c>
    </row>
    <row r="223" spans="1:65" s="2" customFormat="1" ht="16.5" customHeight="1">
      <c r="A223" s="33"/>
      <c r="B223" s="34"/>
      <c r="C223" s="198" t="s">
        <v>302</v>
      </c>
      <c r="D223" s="198" t="s">
        <v>127</v>
      </c>
      <c r="E223" s="199" t="s">
        <v>303</v>
      </c>
      <c r="F223" s="200" t="s">
        <v>304</v>
      </c>
      <c r="G223" s="201" t="s">
        <v>140</v>
      </c>
      <c r="H223" s="202">
        <v>394.83100000000002</v>
      </c>
      <c r="I223" s="203"/>
      <c r="J223" s="204">
        <f>ROUND(I223*H223,2)</f>
        <v>0</v>
      </c>
      <c r="K223" s="200" t="s">
        <v>131</v>
      </c>
      <c r="L223" s="38"/>
      <c r="M223" s="205" t="s">
        <v>1</v>
      </c>
      <c r="N223" s="206" t="s">
        <v>42</v>
      </c>
      <c r="O223" s="70"/>
      <c r="P223" s="207">
        <f>O223*H223</f>
        <v>0</v>
      </c>
      <c r="Q223" s="207">
        <v>2.03485</v>
      </c>
      <c r="R223" s="207">
        <f>Q223*H223</f>
        <v>803.42186035000009</v>
      </c>
      <c r="S223" s="207">
        <v>0</v>
      </c>
      <c r="T223" s="208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09" t="s">
        <v>132</v>
      </c>
      <c r="AT223" s="209" t="s">
        <v>127</v>
      </c>
      <c r="AU223" s="209" t="s">
        <v>87</v>
      </c>
      <c r="AY223" s="16" t="s">
        <v>125</v>
      </c>
      <c r="BE223" s="210">
        <f>IF(N223="základní",J223,0)</f>
        <v>0</v>
      </c>
      <c r="BF223" s="210">
        <f>IF(N223="snížená",J223,0)</f>
        <v>0</v>
      </c>
      <c r="BG223" s="210">
        <f>IF(N223="zákl. přenesená",J223,0)</f>
        <v>0</v>
      </c>
      <c r="BH223" s="210">
        <f>IF(N223="sníž. přenesená",J223,0)</f>
        <v>0</v>
      </c>
      <c r="BI223" s="210">
        <f>IF(N223="nulová",J223,0)</f>
        <v>0</v>
      </c>
      <c r="BJ223" s="16" t="s">
        <v>85</v>
      </c>
      <c r="BK223" s="210">
        <f>ROUND(I223*H223,2)</f>
        <v>0</v>
      </c>
      <c r="BL223" s="16" t="s">
        <v>132</v>
      </c>
      <c r="BM223" s="209" t="s">
        <v>305</v>
      </c>
    </row>
    <row r="224" spans="1:65" s="2" customFormat="1" ht="11.25">
      <c r="A224" s="33"/>
      <c r="B224" s="34"/>
      <c r="C224" s="35"/>
      <c r="D224" s="211" t="s">
        <v>134</v>
      </c>
      <c r="E224" s="35"/>
      <c r="F224" s="212" t="s">
        <v>306</v>
      </c>
      <c r="G224" s="35"/>
      <c r="H224" s="35"/>
      <c r="I224" s="110"/>
      <c r="J224" s="35"/>
      <c r="K224" s="35"/>
      <c r="L224" s="38"/>
      <c r="M224" s="213"/>
      <c r="N224" s="214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134</v>
      </c>
      <c r="AU224" s="16" t="s">
        <v>87</v>
      </c>
    </row>
    <row r="225" spans="1:65" s="13" customFormat="1" ht="11.25">
      <c r="B225" s="215"/>
      <c r="C225" s="216"/>
      <c r="D225" s="211" t="s">
        <v>136</v>
      </c>
      <c r="E225" s="217" t="s">
        <v>1</v>
      </c>
      <c r="F225" s="218" t="s">
        <v>307</v>
      </c>
      <c r="G225" s="216"/>
      <c r="H225" s="219">
        <v>78</v>
      </c>
      <c r="I225" s="220"/>
      <c r="J225" s="216"/>
      <c r="K225" s="216"/>
      <c r="L225" s="221"/>
      <c r="M225" s="222"/>
      <c r="N225" s="223"/>
      <c r="O225" s="223"/>
      <c r="P225" s="223"/>
      <c r="Q225" s="223"/>
      <c r="R225" s="223"/>
      <c r="S225" s="223"/>
      <c r="T225" s="224"/>
      <c r="AT225" s="225" t="s">
        <v>136</v>
      </c>
      <c r="AU225" s="225" t="s">
        <v>87</v>
      </c>
      <c r="AV225" s="13" t="s">
        <v>87</v>
      </c>
      <c r="AW225" s="13" t="s">
        <v>34</v>
      </c>
      <c r="AX225" s="13" t="s">
        <v>77</v>
      </c>
      <c r="AY225" s="225" t="s">
        <v>125</v>
      </c>
    </row>
    <row r="226" spans="1:65" s="13" customFormat="1" ht="11.25">
      <c r="B226" s="215"/>
      <c r="C226" s="216"/>
      <c r="D226" s="211" t="s">
        <v>136</v>
      </c>
      <c r="E226" s="217" t="s">
        <v>1</v>
      </c>
      <c r="F226" s="218" t="s">
        <v>308</v>
      </c>
      <c r="G226" s="216"/>
      <c r="H226" s="219">
        <v>278.07100000000003</v>
      </c>
      <c r="I226" s="220"/>
      <c r="J226" s="216"/>
      <c r="K226" s="216"/>
      <c r="L226" s="221"/>
      <c r="M226" s="222"/>
      <c r="N226" s="223"/>
      <c r="O226" s="223"/>
      <c r="P226" s="223"/>
      <c r="Q226" s="223"/>
      <c r="R226" s="223"/>
      <c r="S226" s="223"/>
      <c r="T226" s="224"/>
      <c r="AT226" s="225" t="s">
        <v>136</v>
      </c>
      <c r="AU226" s="225" t="s">
        <v>87</v>
      </c>
      <c r="AV226" s="13" t="s">
        <v>87</v>
      </c>
      <c r="AW226" s="13" t="s">
        <v>34</v>
      </c>
      <c r="AX226" s="13" t="s">
        <v>77</v>
      </c>
      <c r="AY226" s="225" t="s">
        <v>125</v>
      </c>
    </row>
    <row r="227" spans="1:65" s="13" customFormat="1" ht="11.25">
      <c r="B227" s="215"/>
      <c r="C227" s="216"/>
      <c r="D227" s="211" t="s">
        <v>136</v>
      </c>
      <c r="E227" s="217" t="s">
        <v>1</v>
      </c>
      <c r="F227" s="218" t="s">
        <v>309</v>
      </c>
      <c r="G227" s="216"/>
      <c r="H227" s="219">
        <v>38.76</v>
      </c>
      <c r="I227" s="220"/>
      <c r="J227" s="216"/>
      <c r="K227" s="216"/>
      <c r="L227" s="221"/>
      <c r="M227" s="222"/>
      <c r="N227" s="223"/>
      <c r="O227" s="223"/>
      <c r="P227" s="223"/>
      <c r="Q227" s="223"/>
      <c r="R227" s="223"/>
      <c r="S227" s="223"/>
      <c r="T227" s="224"/>
      <c r="AT227" s="225" t="s">
        <v>136</v>
      </c>
      <c r="AU227" s="225" t="s">
        <v>87</v>
      </c>
      <c r="AV227" s="13" t="s">
        <v>87</v>
      </c>
      <c r="AW227" s="13" t="s">
        <v>34</v>
      </c>
      <c r="AX227" s="13" t="s">
        <v>77</v>
      </c>
      <c r="AY227" s="225" t="s">
        <v>125</v>
      </c>
    </row>
    <row r="228" spans="1:65" s="14" customFormat="1" ht="11.25">
      <c r="B228" s="226"/>
      <c r="C228" s="227"/>
      <c r="D228" s="211" t="s">
        <v>136</v>
      </c>
      <c r="E228" s="228" t="s">
        <v>1</v>
      </c>
      <c r="F228" s="229" t="s">
        <v>146</v>
      </c>
      <c r="G228" s="227"/>
      <c r="H228" s="230">
        <v>394.83100000000002</v>
      </c>
      <c r="I228" s="231"/>
      <c r="J228" s="227"/>
      <c r="K228" s="227"/>
      <c r="L228" s="232"/>
      <c r="M228" s="233"/>
      <c r="N228" s="234"/>
      <c r="O228" s="234"/>
      <c r="P228" s="234"/>
      <c r="Q228" s="234"/>
      <c r="R228" s="234"/>
      <c r="S228" s="234"/>
      <c r="T228" s="235"/>
      <c r="AT228" s="236" t="s">
        <v>136</v>
      </c>
      <c r="AU228" s="236" t="s">
        <v>87</v>
      </c>
      <c r="AV228" s="14" t="s">
        <v>132</v>
      </c>
      <c r="AW228" s="14" t="s">
        <v>34</v>
      </c>
      <c r="AX228" s="14" t="s">
        <v>85</v>
      </c>
      <c r="AY228" s="236" t="s">
        <v>125</v>
      </c>
    </row>
    <row r="229" spans="1:65" s="2" customFormat="1" ht="16.5" customHeight="1">
      <c r="A229" s="33"/>
      <c r="B229" s="34"/>
      <c r="C229" s="198" t="s">
        <v>310</v>
      </c>
      <c r="D229" s="198" t="s">
        <v>127</v>
      </c>
      <c r="E229" s="199" t="s">
        <v>311</v>
      </c>
      <c r="F229" s="200" t="s">
        <v>312</v>
      </c>
      <c r="G229" s="201" t="s">
        <v>150</v>
      </c>
      <c r="H229" s="202">
        <v>1912.5029999999999</v>
      </c>
      <c r="I229" s="203"/>
      <c r="J229" s="204">
        <f>ROUND(I229*H229,2)</f>
        <v>0</v>
      </c>
      <c r="K229" s="200" t="s">
        <v>131</v>
      </c>
      <c r="L229" s="38"/>
      <c r="M229" s="205" t="s">
        <v>1</v>
      </c>
      <c r="N229" s="206" t="s">
        <v>42</v>
      </c>
      <c r="O229" s="70"/>
      <c r="P229" s="207">
        <f>O229*H229</f>
        <v>0</v>
      </c>
      <c r="Q229" s="207">
        <v>0</v>
      </c>
      <c r="R229" s="207">
        <f>Q229*H229</f>
        <v>0</v>
      </c>
      <c r="S229" s="207">
        <v>0</v>
      </c>
      <c r="T229" s="208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09" t="s">
        <v>132</v>
      </c>
      <c r="AT229" s="209" t="s">
        <v>127</v>
      </c>
      <c r="AU229" s="209" t="s">
        <v>87</v>
      </c>
      <c r="AY229" s="16" t="s">
        <v>125</v>
      </c>
      <c r="BE229" s="210">
        <f>IF(N229="základní",J229,0)</f>
        <v>0</v>
      </c>
      <c r="BF229" s="210">
        <f>IF(N229="snížená",J229,0)</f>
        <v>0</v>
      </c>
      <c r="BG229" s="210">
        <f>IF(N229="zákl. přenesená",J229,0)</f>
        <v>0</v>
      </c>
      <c r="BH229" s="210">
        <f>IF(N229="sníž. přenesená",J229,0)</f>
        <v>0</v>
      </c>
      <c r="BI229" s="210">
        <f>IF(N229="nulová",J229,0)</f>
        <v>0</v>
      </c>
      <c r="BJ229" s="16" t="s">
        <v>85</v>
      </c>
      <c r="BK229" s="210">
        <f>ROUND(I229*H229,2)</f>
        <v>0</v>
      </c>
      <c r="BL229" s="16" t="s">
        <v>132</v>
      </c>
      <c r="BM229" s="209" t="s">
        <v>313</v>
      </c>
    </row>
    <row r="230" spans="1:65" s="2" customFormat="1" ht="19.5">
      <c r="A230" s="33"/>
      <c r="B230" s="34"/>
      <c r="C230" s="35"/>
      <c r="D230" s="211" t="s">
        <v>134</v>
      </c>
      <c r="E230" s="35"/>
      <c r="F230" s="212" t="s">
        <v>314</v>
      </c>
      <c r="G230" s="35"/>
      <c r="H230" s="35"/>
      <c r="I230" s="110"/>
      <c r="J230" s="35"/>
      <c r="K230" s="35"/>
      <c r="L230" s="38"/>
      <c r="M230" s="213"/>
      <c r="N230" s="214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134</v>
      </c>
      <c r="AU230" s="16" t="s">
        <v>87</v>
      </c>
    </row>
    <row r="231" spans="1:65" s="13" customFormat="1" ht="11.25">
      <c r="B231" s="215"/>
      <c r="C231" s="216"/>
      <c r="D231" s="211" t="s">
        <v>136</v>
      </c>
      <c r="E231" s="217" t="s">
        <v>1</v>
      </c>
      <c r="F231" s="218" t="s">
        <v>315</v>
      </c>
      <c r="G231" s="216"/>
      <c r="H231" s="219">
        <v>540</v>
      </c>
      <c r="I231" s="220"/>
      <c r="J231" s="216"/>
      <c r="K231" s="216"/>
      <c r="L231" s="221"/>
      <c r="M231" s="222"/>
      <c r="N231" s="223"/>
      <c r="O231" s="223"/>
      <c r="P231" s="223"/>
      <c r="Q231" s="223"/>
      <c r="R231" s="223"/>
      <c r="S231" s="223"/>
      <c r="T231" s="224"/>
      <c r="AT231" s="225" t="s">
        <v>136</v>
      </c>
      <c r="AU231" s="225" t="s">
        <v>87</v>
      </c>
      <c r="AV231" s="13" t="s">
        <v>87</v>
      </c>
      <c r="AW231" s="13" t="s">
        <v>34</v>
      </c>
      <c r="AX231" s="13" t="s">
        <v>77</v>
      </c>
      <c r="AY231" s="225" t="s">
        <v>125</v>
      </c>
    </row>
    <row r="232" spans="1:65" s="13" customFormat="1" ht="11.25">
      <c r="B232" s="215"/>
      <c r="C232" s="216"/>
      <c r="D232" s="211" t="s">
        <v>136</v>
      </c>
      <c r="E232" s="217" t="s">
        <v>1</v>
      </c>
      <c r="F232" s="218" t="s">
        <v>316</v>
      </c>
      <c r="G232" s="216"/>
      <c r="H232" s="219">
        <v>1069.5029999999999</v>
      </c>
      <c r="I232" s="220"/>
      <c r="J232" s="216"/>
      <c r="K232" s="216"/>
      <c r="L232" s="221"/>
      <c r="M232" s="222"/>
      <c r="N232" s="223"/>
      <c r="O232" s="223"/>
      <c r="P232" s="223"/>
      <c r="Q232" s="223"/>
      <c r="R232" s="223"/>
      <c r="S232" s="223"/>
      <c r="T232" s="224"/>
      <c r="AT232" s="225" t="s">
        <v>136</v>
      </c>
      <c r="AU232" s="225" t="s">
        <v>87</v>
      </c>
      <c r="AV232" s="13" t="s">
        <v>87</v>
      </c>
      <c r="AW232" s="13" t="s">
        <v>34</v>
      </c>
      <c r="AX232" s="13" t="s">
        <v>77</v>
      </c>
      <c r="AY232" s="225" t="s">
        <v>125</v>
      </c>
    </row>
    <row r="233" spans="1:65" s="13" customFormat="1" ht="11.25">
      <c r="B233" s="215"/>
      <c r="C233" s="216"/>
      <c r="D233" s="211" t="s">
        <v>136</v>
      </c>
      <c r="E233" s="217" t="s">
        <v>1</v>
      </c>
      <c r="F233" s="218" t="s">
        <v>317</v>
      </c>
      <c r="G233" s="216"/>
      <c r="H233" s="219">
        <v>303</v>
      </c>
      <c r="I233" s="220"/>
      <c r="J233" s="216"/>
      <c r="K233" s="216"/>
      <c r="L233" s="221"/>
      <c r="M233" s="222"/>
      <c r="N233" s="223"/>
      <c r="O233" s="223"/>
      <c r="P233" s="223"/>
      <c r="Q233" s="223"/>
      <c r="R233" s="223"/>
      <c r="S233" s="223"/>
      <c r="T233" s="224"/>
      <c r="AT233" s="225" t="s">
        <v>136</v>
      </c>
      <c r="AU233" s="225" t="s">
        <v>87</v>
      </c>
      <c r="AV233" s="13" t="s">
        <v>87</v>
      </c>
      <c r="AW233" s="13" t="s">
        <v>34</v>
      </c>
      <c r="AX233" s="13" t="s">
        <v>77</v>
      </c>
      <c r="AY233" s="225" t="s">
        <v>125</v>
      </c>
    </row>
    <row r="234" spans="1:65" s="14" customFormat="1" ht="11.25">
      <c r="B234" s="226"/>
      <c r="C234" s="227"/>
      <c r="D234" s="211" t="s">
        <v>136</v>
      </c>
      <c r="E234" s="228" t="s">
        <v>1</v>
      </c>
      <c r="F234" s="229" t="s">
        <v>146</v>
      </c>
      <c r="G234" s="227"/>
      <c r="H234" s="230">
        <v>1912.5029999999999</v>
      </c>
      <c r="I234" s="231"/>
      <c r="J234" s="227"/>
      <c r="K234" s="227"/>
      <c r="L234" s="232"/>
      <c r="M234" s="233"/>
      <c r="N234" s="234"/>
      <c r="O234" s="234"/>
      <c r="P234" s="234"/>
      <c r="Q234" s="234"/>
      <c r="R234" s="234"/>
      <c r="S234" s="234"/>
      <c r="T234" s="235"/>
      <c r="AT234" s="236" t="s">
        <v>136</v>
      </c>
      <c r="AU234" s="236" t="s">
        <v>87</v>
      </c>
      <c r="AV234" s="14" t="s">
        <v>132</v>
      </c>
      <c r="AW234" s="14" t="s">
        <v>34</v>
      </c>
      <c r="AX234" s="14" t="s">
        <v>85</v>
      </c>
      <c r="AY234" s="236" t="s">
        <v>125</v>
      </c>
    </row>
    <row r="235" spans="1:65" s="12" customFormat="1" ht="22.9" customHeight="1">
      <c r="B235" s="182"/>
      <c r="C235" s="183"/>
      <c r="D235" s="184" t="s">
        <v>76</v>
      </c>
      <c r="E235" s="196" t="s">
        <v>181</v>
      </c>
      <c r="F235" s="196" t="s">
        <v>318</v>
      </c>
      <c r="G235" s="183"/>
      <c r="H235" s="183"/>
      <c r="I235" s="186"/>
      <c r="J235" s="197">
        <f>BK235</f>
        <v>0</v>
      </c>
      <c r="K235" s="183"/>
      <c r="L235" s="188"/>
      <c r="M235" s="189"/>
      <c r="N235" s="190"/>
      <c r="O235" s="190"/>
      <c r="P235" s="191">
        <f>SUM(P236:P257)</f>
        <v>0</v>
      </c>
      <c r="Q235" s="190"/>
      <c r="R235" s="191">
        <f>SUM(R236:R257)</f>
        <v>48.573384819999994</v>
      </c>
      <c r="S235" s="190"/>
      <c r="T235" s="192">
        <f>SUM(T236:T257)</f>
        <v>760.30624999999998</v>
      </c>
      <c r="AR235" s="193" t="s">
        <v>85</v>
      </c>
      <c r="AT235" s="194" t="s">
        <v>76</v>
      </c>
      <c r="AU235" s="194" t="s">
        <v>85</v>
      </c>
      <c r="AY235" s="193" t="s">
        <v>125</v>
      </c>
      <c r="BK235" s="195">
        <f>SUM(BK236:BK257)</f>
        <v>0</v>
      </c>
    </row>
    <row r="236" spans="1:65" s="2" customFormat="1" ht="16.5" customHeight="1">
      <c r="A236" s="33"/>
      <c r="B236" s="34"/>
      <c r="C236" s="198" t="s">
        <v>319</v>
      </c>
      <c r="D236" s="198" t="s">
        <v>127</v>
      </c>
      <c r="E236" s="199" t="s">
        <v>320</v>
      </c>
      <c r="F236" s="200" t="s">
        <v>321</v>
      </c>
      <c r="G236" s="201" t="s">
        <v>156</v>
      </c>
      <c r="H236" s="202">
        <v>6</v>
      </c>
      <c r="I236" s="203"/>
      <c r="J236" s="204">
        <f>ROUND(I236*H236,2)</f>
        <v>0</v>
      </c>
      <c r="K236" s="200" t="s">
        <v>131</v>
      </c>
      <c r="L236" s="38"/>
      <c r="M236" s="205" t="s">
        <v>1</v>
      </c>
      <c r="N236" s="206" t="s">
        <v>42</v>
      </c>
      <c r="O236" s="70"/>
      <c r="P236" s="207">
        <f>O236*H236</f>
        <v>0</v>
      </c>
      <c r="Q236" s="207">
        <v>6.9999999999999999E-4</v>
      </c>
      <c r="R236" s="207">
        <f>Q236*H236</f>
        <v>4.1999999999999997E-3</v>
      </c>
      <c r="S236" s="207">
        <v>0</v>
      </c>
      <c r="T236" s="208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09" t="s">
        <v>132</v>
      </c>
      <c r="AT236" s="209" t="s">
        <v>127</v>
      </c>
      <c r="AU236" s="209" t="s">
        <v>87</v>
      </c>
      <c r="AY236" s="16" t="s">
        <v>125</v>
      </c>
      <c r="BE236" s="210">
        <f>IF(N236="základní",J236,0)</f>
        <v>0</v>
      </c>
      <c r="BF236" s="210">
        <f>IF(N236="snížená",J236,0)</f>
        <v>0</v>
      </c>
      <c r="BG236" s="210">
        <f>IF(N236="zákl. přenesená",J236,0)</f>
        <v>0</v>
      </c>
      <c r="BH236" s="210">
        <f>IF(N236="sníž. přenesená",J236,0)</f>
        <v>0</v>
      </c>
      <c r="BI236" s="210">
        <f>IF(N236="nulová",J236,0)</f>
        <v>0</v>
      </c>
      <c r="BJ236" s="16" t="s">
        <v>85</v>
      </c>
      <c r="BK236" s="210">
        <f>ROUND(I236*H236,2)</f>
        <v>0</v>
      </c>
      <c r="BL236" s="16" t="s">
        <v>132</v>
      </c>
      <c r="BM236" s="209" t="s">
        <v>322</v>
      </c>
    </row>
    <row r="237" spans="1:65" s="2" customFormat="1" ht="11.25">
      <c r="A237" s="33"/>
      <c r="B237" s="34"/>
      <c r="C237" s="35"/>
      <c r="D237" s="211" t="s">
        <v>134</v>
      </c>
      <c r="E237" s="35"/>
      <c r="F237" s="212" t="s">
        <v>323</v>
      </c>
      <c r="G237" s="35"/>
      <c r="H237" s="35"/>
      <c r="I237" s="110"/>
      <c r="J237" s="35"/>
      <c r="K237" s="35"/>
      <c r="L237" s="38"/>
      <c r="M237" s="213"/>
      <c r="N237" s="214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134</v>
      </c>
      <c r="AU237" s="16" t="s">
        <v>87</v>
      </c>
    </row>
    <row r="238" spans="1:65" s="13" customFormat="1" ht="11.25">
      <c r="B238" s="215"/>
      <c r="C238" s="216"/>
      <c r="D238" s="211" t="s">
        <v>136</v>
      </c>
      <c r="E238" s="217" t="s">
        <v>1</v>
      </c>
      <c r="F238" s="218" t="s">
        <v>324</v>
      </c>
      <c r="G238" s="216"/>
      <c r="H238" s="219">
        <v>6</v>
      </c>
      <c r="I238" s="220"/>
      <c r="J238" s="216"/>
      <c r="K238" s="216"/>
      <c r="L238" s="221"/>
      <c r="M238" s="222"/>
      <c r="N238" s="223"/>
      <c r="O238" s="223"/>
      <c r="P238" s="223"/>
      <c r="Q238" s="223"/>
      <c r="R238" s="223"/>
      <c r="S238" s="223"/>
      <c r="T238" s="224"/>
      <c r="AT238" s="225" t="s">
        <v>136</v>
      </c>
      <c r="AU238" s="225" t="s">
        <v>87</v>
      </c>
      <c r="AV238" s="13" t="s">
        <v>87</v>
      </c>
      <c r="AW238" s="13" t="s">
        <v>34</v>
      </c>
      <c r="AX238" s="13" t="s">
        <v>85</v>
      </c>
      <c r="AY238" s="225" t="s">
        <v>125</v>
      </c>
    </row>
    <row r="239" spans="1:65" s="2" customFormat="1" ht="16.5" customHeight="1">
      <c r="A239" s="33"/>
      <c r="B239" s="34"/>
      <c r="C239" s="237" t="s">
        <v>325</v>
      </c>
      <c r="D239" s="237" t="s">
        <v>237</v>
      </c>
      <c r="E239" s="238" t="s">
        <v>326</v>
      </c>
      <c r="F239" s="239" t="s">
        <v>327</v>
      </c>
      <c r="G239" s="240" t="s">
        <v>156</v>
      </c>
      <c r="H239" s="241">
        <v>6</v>
      </c>
      <c r="I239" s="242"/>
      <c r="J239" s="243">
        <f>ROUND(I239*H239,2)</f>
        <v>0</v>
      </c>
      <c r="K239" s="239" t="s">
        <v>131</v>
      </c>
      <c r="L239" s="244"/>
      <c r="M239" s="245" t="s">
        <v>1</v>
      </c>
      <c r="N239" s="246" t="s">
        <v>42</v>
      </c>
      <c r="O239" s="70"/>
      <c r="P239" s="207">
        <f>O239*H239</f>
        <v>0</v>
      </c>
      <c r="Q239" s="207">
        <v>5.0000000000000001E-3</v>
      </c>
      <c r="R239" s="207">
        <f>Q239*H239</f>
        <v>0.03</v>
      </c>
      <c r="S239" s="207">
        <v>0</v>
      </c>
      <c r="T239" s="208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09" t="s">
        <v>176</v>
      </c>
      <c r="AT239" s="209" t="s">
        <v>237</v>
      </c>
      <c r="AU239" s="209" t="s">
        <v>87</v>
      </c>
      <c r="AY239" s="16" t="s">
        <v>125</v>
      </c>
      <c r="BE239" s="210">
        <f>IF(N239="základní",J239,0)</f>
        <v>0</v>
      </c>
      <c r="BF239" s="210">
        <f>IF(N239="snížená",J239,0)</f>
        <v>0</v>
      </c>
      <c r="BG239" s="210">
        <f>IF(N239="zákl. přenesená",J239,0)</f>
        <v>0</v>
      </c>
      <c r="BH239" s="210">
        <f>IF(N239="sníž. přenesená",J239,0)</f>
        <v>0</v>
      </c>
      <c r="BI239" s="210">
        <f>IF(N239="nulová",J239,0)</f>
        <v>0</v>
      </c>
      <c r="BJ239" s="16" t="s">
        <v>85</v>
      </c>
      <c r="BK239" s="210">
        <f>ROUND(I239*H239,2)</f>
        <v>0</v>
      </c>
      <c r="BL239" s="16" t="s">
        <v>132</v>
      </c>
      <c r="BM239" s="209" t="s">
        <v>328</v>
      </c>
    </row>
    <row r="240" spans="1:65" s="2" customFormat="1" ht="11.25">
      <c r="A240" s="33"/>
      <c r="B240" s="34"/>
      <c r="C240" s="35"/>
      <c r="D240" s="211" t="s">
        <v>134</v>
      </c>
      <c r="E240" s="35"/>
      <c r="F240" s="212" t="s">
        <v>329</v>
      </c>
      <c r="G240" s="35"/>
      <c r="H240" s="35"/>
      <c r="I240" s="110"/>
      <c r="J240" s="35"/>
      <c r="K240" s="35"/>
      <c r="L240" s="38"/>
      <c r="M240" s="213"/>
      <c r="N240" s="214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134</v>
      </c>
      <c r="AU240" s="16" t="s">
        <v>87</v>
      </c>
    </row>
    <row r="241" spans="1:65" s="2" customFormat="1" ht="16.5" customHeight="1">
      <c r="A241" s="33"/>
      <c r="B241" s="34"/>
      <c r="C241" s="198" t="s">
        <v>330</v>
      </c>
      <c r="D241" s="198" t="s">
        <v>127</v>
      </c>
      <c r="E241" s="199" t="s">
        <v>331</v>
      </c>
      <c r="F241" s="200" t="s">
        <v>332</v>
      </c>
      <c r="G241" s="201" t="s">
        <v>130</v>
      </c>
      <c r="H241" s="202">
        <v>256.726</v>
      </c>
      <c r="I241" s="203"/>
      <c r="J241" s="204">
        <f>ROUND(I241*H241,2)</f>
        <v>0</v>
      </c>
      <c r="K241" s="200" t="s">
        <v>131</v>
      </c>
      <c r="L241" s="38"/>
      <c r="M241" s="205" t="s">
        <v>1</v>
      </c>
      <c r="N241" s="206" t="s">
        <v>42</v>
      </c>
      <c r="O241" s="70"/>
      <c r="P241" s="207">
        <f>O241*H241</f>
        <v>0</v>
      </c>
      <c r="Q241" s="207">
        <v>0.18906999999999999</v>
      </c>
      <c r="R241" s="207">
        <f>Q241*H241</f>
        <v>48.539184819999996</v>
      </c>
      <c r="S241" s="207">
        <v>0</v>
      </c>
      <c r="T241" s="208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09" t="s">
        <v>132</v>
      </c>
      <c r="AT241" s="209" t="s">
        <v>127</v>
      </c>
      <c r="AU241" s="209" t="s">
        <v>87</v>
      </c>
      <c r="AY241" s="16" t="s">
        <v>125</v>
      </c>
      <c r="BE241" s="210">
        <f>IF(N241="základní",J241,0)</f>
        <v>0</v>
      </c>
      <c r="BF241" s="210">
        <f>IF(N241="snížená",J241,0)</f>
        <v>0</v>
      </c>
      <c r="BG241" s="210">
        <f>IF(N241="zákl. přenesená",J241,0)</f>
        <v>0</v>
      </c>
      <c r="BH241" s="210">
        <f>IF(N241="sníž. přenesená",J241,0)</f>
        <v>0</v>
      </c>
      <c r="BI241" s="210">
        <f>IF(N241="nulová",J241,0)</f>
        <v>0</v>
      </c>
      <c r="BJ241" s="16" t="s">
        <v>85</v>
      </c>
      <c r="BK241" s="210">
        <f>ROUND(I241*H241,2)</f>
        <v>0</v>
      </c>
      <c r="BL241" s="16" t="s">
        <v>132</v>
      </c>
      <c r="BM241" s="209" t="s">
        <v>333</v>
      </c>
    </row>
    <row r="242" spans="1:65" s="2" customFormat="1" ht="19.5">
      <c r="A242" s="33"/>
      <c r="B242" s="34"/>
      <c r="C242" s="35"/>
      <c r="D242" s="211" t="s">
        <v>134</v>
      </c>
      <c r="E242" s="35"/>
      <c r="F242" s="212" t="s">
        <v>334</v>
      </c>
      <c r="G242" s="35"/>
      <c r="H242" s="35"/>
      <c r="I242" s="110"/>
      <c r="J242" s="35"/>
      <c r="K242" s="35"/>
      <c r="L242" s="38"/>
      <c r="M242" s="213"/>
      <c r="N242" s="214"/>
      <c r="O242" s="70"/>
      <c r="P242" s="70"/>
      <c r="Q242" s="70"/>
      <c r="R242" s="70"/>
      <c r="S242" s="70"/>
      <c r="T242" s="71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134</v>
      </c>
      <c r="AU242" s="16" t="s">
        <v>87</v>
      </c>
    </row>
    <row r="243" spans="1:65" s="13" customFormat="1" ht="11.25">
      <c r="B243" s="215"/>
      <c r="C243" s="216"/>
      <c r="D243" s="211" t="s">
        <v>136</v>
      </c>
      <c r="E243" s="217" t="s">
        <v>1</v>
      </c>
      <c r="F243" s="218" t="s">
        <v>335</v>
      </c>
      <c r="G243" s="216"/>
      <c r="H243" s="219">
        <v>32.130000000000003</v>
      </c>
      <c r="I243" s="220"/>
      <c r="J243" s="216"/>
      <c r="K243" s="216"/>
      <c r="L243" s="221"/>
      <c r="M243" s="222"/>
      <c r="N243" s="223"/>
      <c r="O243" s="223"/>
      <c r="P243" s="223"/>
      <c r="Q243" s="223"/>
      <c r="R243" s="223"/>
      <c r="S243" s="223"/>
      <c r="T243" s="224"/>
      <c r="AT243" s="225" t="s">
        <v>136</v>
      </c>
      <c r="AU243" s="225" t="s">
        <v>87</v>
      </c>
      <c r="AV243" s="13" t="s">
        <v>87</v>
      </c>
      <c r="AW243" s="13" t="s">
        <v>34</v>
      </c>
      <c r="AX243" s="13" t="s">
        <v>77</v>
      </c>
      <c r="AY243" s="225" t="s">
        <v>125</v>
      </c>
    </row>
    <row r="244" spans="1:65" s="13" customFormat="1" ht="11.25">
      <c r="B244" s="215"/>
      <c r="C244" s="216"/>
      <c r="D244" s="211" t="s">
        <v>136</v>
      </c>
      <c r="E244" s="217" t="s">
        <v>1</v>
      </c>
      <c r="F244" s="218" t="s">
        <v>336</v>
      </c>
      <c r="G244" s="216"/>
      <c r="H244" s="219">
        <v>224.596</v>
      </c>
      <c r="I244" s="220"/>
      <c r="J244" s="216"/>
      <c r="K244" s="216"/>
      <c r="L244" s="221"/>
      <c r="M244" s="222"/>
      <c r="N244" s="223"/>
      <c r="O244" s="223"/>
      <c r="P244" s="223"/>
      <c r="Q244" s="223"/>
      <c r="R244" s="223"/>
      <c r="S244" s="223"/>
      <c r="T244" s="224"/>
      <c r="AT244" s="225" t="s">
        <v>136</v>
      </c>
      <c r="AU244" s="225" t="s">
        <v>87</v>
      </c>
      <c r="AV244" s="13" t="s">
        <v>87</v>
      </c>
      <c r="AW244" s="13" t="s">
        <v>34</v>
      </c>
      <c r="AX244" s="13" t="s">
        <v>77</v>
      </c>
      <c r="AY244" s="225" t="s">
        <v>125</v>
      </c>
    </row>
    <row r="245" spans="1:65" s="14" customFormat="1" ht="11.25">
      <c r="B245" s="226"/>
      <c r="C245" s="227"/>
      <c r="D245" s="211" t="s">
        <v>136</v>
      </c>
      <c r="E245" s="228" t="s">
        <v>1</v>
      </c>
      <c r="F245" s="229" t="s">
        <v>146</v>
      </c>
      <c r="G245" s="227"/>
      <c r="H245" s="230">
        <v>256.726</v>
      </c>
      <c r="I245" s="231"/>
      <c r="J245" s="227"/>
      <c r="K245" s="227"/>
      <c r="L245" s="232"/>
      <c r="M245" s="233"/>
      <c r="N245" s="234"/>
      <c r="O245" s="234"/>
      <c r="P245" s="234"/>
      <c r="Q245" s="234"/>
      <c r="R245" s="234"/>
      <c r="S245" s="234"/>
      <c r="T245" s="235"/>
      <c r="AT245" s="236" t="s">
        <v>136</v>
      </c>
      <c r="AU245" s="236" t="s">
        <v>87</v>
      </c>
      <c r="AV245" s="14" t="s">
        <v>132</v>
      </c>
      <c r="AW245" s="14" t="s">
        <v>34</v>
      </c>
      <c r="AX245" s="14" t="s">
        <v>85</v>
      </c>
      <c r="AY245" s="236" t="s">
        <v>125</v>
      </c>
    </row>
    <row r="246" spans="1:65" s="2" customFormat="1" ht="16.5" customHeight="1">
      <c r="A246" s="33"/>
      <c r="B246" s="34"/>
      <c r="C246" s="198" t="s">
        <v>337</v>
      </c>
      <c r="D246" s="198" t="s">
        <v>127</v>
      </c>
      <c r="E246" s="199" t="s">
        <v>338</v>
      </c>
      <c r="F246" s="200" t="s">
        <v>339</v>
      </c>
      <c r="G246" s="201" t="s">
        <v>130</v>
      </c>
      <c r="H246" s="202">
        <v>7750</v>
      </c>
      <c r="I246" s="203"/>
      <c r="J246" s="204">
        <f>ROUND(I246*H246,2)</f>
        <v>0</v>
      </c>
      <c r="K246" s="200" t="s">
        <v>131</v>
      </c>
      <c r="L246" s="38"/>
      <c r="M246" s="205" t="s">
        <v>1</v>
      </c>
      <c r="N246" s="206" t="s">
        <v>42</v>
      </c>
      <c r="O246" s="70"/>
      <c r="P246" s="207">
        <f>O246*H246</f>
        <v>0</v>
      </c>
      <c r="Q246" s="207">
        <v>0</v>
      </c>
      <c r="R246" s="207">
        <f>Q246*H246</f>
        <v>0</v>
      </c>
      <c r="S246" s="207">
        <v>0.02</v>
      </c>
      <c r="T246" s="208">
        <f>S246*H246</f>
        <v>155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09" t="s">
        <v>132</v>
      </c>
      <c r="AT246" s="209" t="s">
        <v>127</v>
      </c>
      <c r="AU246" s="209" t="s">
        <v>87</v>
      </c>
      <c r="AY246" s="16" t="s">
        <v>125</v>
      </c>
      <c r="BE246" s="210">
        <f>IF(N246="základní",J246,0)</f>
        <v>0</v>
      </c>
      <c r="BF246" s="210">
        <f>IF(N246="snížená",J246,0)</f>
        <v>0</v>
      </c>
      <c r="BG246" s="210">
        <f>IF(N246="zákl. přenesená",J246,0)</f>
        <v>0</v>
      </c>
      <c r="BH246" s="210">
        <f>IF(N246="sníž. přenesená",J246,0)</f>
        <v>0</v>
      </c>
      <c r="BI246" s="210">
        <f>IF(N246="nulová",J246,0)</f>
        <v>0</v>
      </c>
      <c r="BJ246" s="16" t="s">
        <v>85</v>
      </c>
      <c r="BK246" s="210">
        <f>ROUND(I246*H246,2)</f>
        <v>0</v>
      </c>
      <c r="BL246" s="16" t="s">
        <v>132</v>
      </c>
      <c r="BM246" s="209" t="s">
        <v>340</v>
      </c>
    </row>
    <row r="247" spans="1:65" s="2" customFormat="1" ht="11.25">
      <c r="A247" s="33"/>
      <c r="B247" s="34"/>
      <c r="C247" s="35"/>
      <c r="D247" s="211" t="s">
        <v>134</v>
      </c>
      <c r="E247" s="35"/>
      <c r="F247" s="212" t="s">
        <v>341</v>
      </c>
      <c r="G247" s="35"/>
      <c r="H247" s="35"/>
      <c r="I247" s="110"/>
      <c r="J247" s="35"/>
      <c r="K247" s="35"/>
      <c r="L247" s="38"/>
      <c r="M247" s="213"/>
      <c r="N247" s="214"/>
      <c r="O247" s="70"/>
      <c r="P247" s="70"/>
      <c r="Q247" s="70"/>
      <c r="R247" s="70"/>
      <c r="S247" s="70"/>
      <c r="T247" s="71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134</v>
      </c>
      <c r="AU247" s="16" t="s">
        <v>87</v>
      </c>
    </row>
    <row r="248" spans="1:65" s="13" customFormat="1" ht="11.25">
      <c r="B248" s="215"/>
      <c r="C248" s="216"/>
      <c r="D248" s="211" t="s">
        <v>136</v>
      </c>
      <c r="E248" s="217" t="s">
        <v>1</v>
      </c>
      <c r="F248" s="218" t="s">
        <v>342</v>
      </c>
      <c r="G248" s="216"/>
      <c r="H248" s="219">
        <v>2500</v>
      </c>
      <c r="I248" s="220"/>
      <c r="J248" s="216"/>
      <c r="K248" s="216"/>
      <c r="L248" s="221"/>
      <c r="M248" s="222"/>
      <c r="N248" s="223"/>
      <c r="O248" s="223"/>
      <c r="P248" s="223"/>
      <c r="Q248" s="223"/>
      <c r="R248" s="223"/>
      <c r="S248" s="223"/>
      <c r="T248" s="224"/>
      <c r="AT248" s="225" t="s">
        <v>136</v>
      </c>
      <c r="AU248" s="225" t="s">
        <v>87</v>
      </c>
      <c r="AV248" s="13" t="s">
        <v>87</v>
      </c>
      <c r="AW248" s="13" t="s">
        <v>34</v>
      </c>
      <c r="AX248" s="13" t="s">
        <v>77</v>
      </c>
      <c r="AY248" s="225" t="s">
        <v>125</v>
      </c>
    </row>
    <row r="249" spans="1:65" s="13" customFormat="1" ht="11.25">
      <c r="B249" s="215"/>
      <c r="C249" s="216"/>
      <c r="D249" s="211" t="s">
        <v>136</v>
      </c>
      <c r="E249" s="217" t="s">
        <v>1</v>
      </c>
      <c r="F249" s="218" t="s">
        <v>343</v>
      </c>
      <c r="G249" s="216"/>
      <c r="H249" s="219">
        <v>2500</v>
      </c>
      <c r="I249" s="220"/>
      <c r="J249" s="216"/>
      <c r="K249" s="216"/>
      <c r="L249" s="221"/>
      <c r="M249" s="222"/>
      <c r="N249" s="223"/>
      <c r="O249" s="223"/>
      <c r="P249" s="223"/>
      <c r="Q249" s="223"/>
      <c r="R249" s="223"/>
      <c r="S249" s="223"/>
      <c r="T249" s="224"/>
      <c r="AT249" s="225" t="s">
        <v>136</v>
      </c>
      <c r="AU249" s="225" t="s">
        <v>87</v>
      </c>
      <c r="AV249" s="13" t="s">
        <v>87</v>
      </c>
      <c r="AW249" s="13" t="s">
        <v>34</v>
      </c>
      <c r="AX249" s="13" t="s">
        <v>77</v>
      </c>
      <c r="AY249" s="225" t="s">
        <v>125</v>
      </c>
    </row>
    <row r="250" spans="1:65" s="13" customFormat="1" ht="11.25">
      <c r="B250" s="215"/>
      <c r="C250" s="216"/>
      <c r="D250" s="211" t="s">
        <v>136</v>
      </c>
      <c r="E250" s="217" t="s">
        <v>1</v>
      </c>
      <c r="F250" s="218" t="s">
        <v>344</v>
      </c>
      <c r="G250" s="216"/>
      <c r="H250" s="219">
        <v>2750</v>
      </c>
      <c r="I250" s="220"/>
      <c r="J250" s="216"/>
      <c r="K250" s="216"/>
      <c r="L250" s="221"/>
      <c r="M250" s="222"/>
      <c r="N250" s="223"/>
      <c r="O250" s="223"/>
      <c r="P250" s="223"/>
      <c r="Q250" s="223"/>
      <c r="R250" s="223"/>
      <c r="S250" s="223"/>
      <c r="T250" s="224"/>
      <c r="AT250" s="225" t="s">
        <v>136</v>
      </c>
      <c r="AU250" s="225" t="s">
        <v>87</v>
      </c>
      <c r="AV250" s="13" t="s">
        <v>87</v>
      </c>
      <c r="AW250" s="13" t="s">
        <v>34</v>
      </c>
      <c r="AX250" s="13" t="s">
        <v>77</v>
      </c>
      <c r="AY250" s="225" t="s">
        <v>125</v>
      </c>
    </row>
    <row r="251" spans="1:65" s="14" customFormat="1" ht="11.25">
      <c r="B251" s="226"/>
      <c r="C251" s="227"/>
      <c r="D251" s="211" t="s">
        <v>136</v>
      </c>
      <c r="E251" s="228" t="s">
        <v>1</v>
      </c>
      <c r="F251" s="229" t="s">
        <v>146</v>
      </c>
      <c r="G251" s="227"/>
      <c r="H251" s="230">
        <v>7750</v>
      </c>
      <c r="I251" s="231"/>
      <c r="J251" s="227"/>
      <c r="K251" s="227"/>
      <c r="L251" s="232"/>
      <c r="M251" s="233"/>
      <c r="N251" s="234"/>
      <c r="O251" s="234"/>
      <c r="P251" s="234"/>
      <c r="Q251" s="234"/>
      <c r="R251" s="234"/>
      <c r="S251" s="234"/>
      <c r="T251" s="235"/>
      <c r="AT251" s="236" t="s">
        <v>136</v>
      </c>
      <c r="AU251" s="236" t="s">
        <v>87</v>
      </c>
      <c r="AV251" s="14" t="s">
        <v>132</v>
      </c>
      <c r="AW251" s="14" t="s">
        <v>34</v>
      </c>
      <c r="AX251" s="14" t="s">
        <v>85</v>
      </c>
      <c r="AY251" s="236" t="s">
        <v>125</v>
      </c>
    </row>
    <row r="252" spans="1:65" s="2" customFormat="1" ht="16.5" customHeight="1">
      <c r="A252" s="33"/>
      <c r="B252" s="34"/>
      <c r="C252" s="198" t="s">
        <v>345</v>
      </c>
      <c r="D252" s="198" t="s">
        <v>127</v>
      </c>
      <c r="E252" s="199" t="s">
        <v>346</v>
      </c>
      <c r="F252" s="200" t="s">
        <v>347</v>
      </c>
      <c r="G252" s="201" t="s">
        <v>140</v>
      </c>
      <c r="H252" s="202">
        <v>269.02499999999998</v>
      </c>
      <c r="I252" s="203"/>
      <c r="J252" s="204">
        <f>ROUND(I252*H252,2)</f>
        <v>0</v>
      </c>
      <c r="K252" s="200" t="s">
        <v>131</v>
      </c>
      <c r="L252" s="38"/>
      <c r="M252" s="205" t="s">
        <v>1</v>
      </c>
      <c r="N252" s="206" t="s">
        <v>42</v>
      </c>
      <c r="O252" s="70"/>
      <c r="P252" s="207">
        <f>O252*H252</f>
        <v>0</v>
      </c>
      <c r="Q252" s="207">
        <v>0</v>
      </c>
      <c r="R252" s="207">
        <f>Q252*H252</f>
        <v>0</v>
      </c>
      <c r="S252" s="207">
        <v>2.25</v>
      </c>
      <c r="T252" s="208">
        <f>S252*H252</f>
        <v>605.30624999999998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09" t="s">
        <v>132</v>
      </c>
      <c r="AT252" s="209" t="s">
        <v>127</v>
      </c>
      <c r="AU252" s="209" t="s">
        <v>87</v>
      </c>
      <c r="AY252" s="16" t="s">
        <v>125</v>
      </c>
      <c r="BE252" s="210">
        <f>IF(N252="základní",J252,0)</f>
        <v>0</v>
      </c>
      <c r="BF252" s="210">
        <f>IF(N252="snížená",J252,0)</f>
        <v>0</v>
      </c>
      <c r="BG252" s="210">
        <f>IF(N252="zákl. přenesená",J252,0)</f>
        <v>0</v>
      </c>
      <c r="BH252" s="210">
        <f>IF(N252="sníž. přenesená",J252,0)</f>
        <v>0</v>
      </c>
      <c r="BI252" s="210">
        <f>IF(N252="nulová",J252,0)</f>
        <v>0</v>
      </c>
      <c r="BJ252" s="16" t="s">
        <v>85</v>
      </c>
      <c r="BK252" s="210">
        <f>ROUND(I252*H252,2)</f>
        <v>0</v>
      </c>
      <c r="BL252" s="16" t="s">
        <v>132</v>
      </c>
      <c r="BM252" s="209" t="s">
        <v>348</v>
      </c>
    </row>
    <row r="253" spans="1:65" s="2" customFormat="1" ht="11.25">
      <c r="A253" s="33"/>
      <c r="B253" s="34"/>
      <c r="C253" s="35"/>
      <c r="D253" s="211" t="s">
        <v>134</v>
      </c>
      <c r="E253" s="35"/>
      <c r="F253" s="212" t="s">
        <v>349</v>
      </c>
      <c r="G253" s="35"/>
      <c r="H253" s="35"/>
      <c r="I253" s="110"/>
      <c r="J253" s="35"/>
      <c r="K253" s="35"/>
      <c r="L253" s="38"/>
      <c r="M253" s="213"/>
      <c r="N253" s="214"/>
      <c r="O253" s="70"/>
      <c r="P253" s="70"/>
      <c r="Q253" s="70"/>
      <c r="R253" s="70"/>
      <c r="S253" s="70"/>
      <c r="T253" s="71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134</v>
      </c>
      <c r="AU253" s="16" t="s">
        <v>87</v>
      </c>
    </row>
    <row r="254" spans="1:65" s="13" customFormat="1" ht="11.25">
      <c r="B254" s="215"/>
      <c r="C254" s="216"/>
      <c r="D254" s="211" t="s">
        <v>136</v>
      </c>
      <c r="E254" s="217" t="s">
        <v>1</v>
      </c>
      <c r="F254" s="218" t="s">
        <v>350</v>
      </c>
      <c r="G254" s="216"/>
      <c r="H254" s="219">
        <v>30.6</v>
      </c>
      <c r="I254" s="220"/>
      <c r="J254" s="216"/>
      <c r="K254" s="216"/>
      <c r="L254" s="221"/>
      <c r="M254" s="222"/>
      <c r="N254" s="223"/>
      <c r="O254" s="223"/>
      <c r="P254" s="223"/>
      <c r="Q254" s="223"/>
      <c r="R254" s="223"/>
      <c r="S254" s="223"/>
      <c r="T254" s="224"/>
      <c r="AT254" s="225" t="s">
        <v>136</v>
      </c>
      <c r="AU254" s="225" t="s">
        <v>87</v>
      </c>
      <c r="AV254" s="13" t="s">
        <v>87</v>
      </c>
      <c r="AW254" s="13" t="s">
        <v>34</v>
      </c>
      <c r="AX254" s="13" t="s">
        <v>77</v>
      </c>
      <c r="AY254" s="225" t="s">
        <v>125</v>
      </c>
    </row>
    <row r="255" spans="1:65" s="13" customFormat="1" ht="11.25">
      <c r="B255" s="215"/>
      <c r="C255" s="216"/>
      <c r="D255" s="211" t="s">
        <v>136</v>
      </c>
      <c r="E255" s="217" t="s">
        <v>1</v>
      </c>
      <c r="F255" s="218" t="s">
        <v>351</v>
      </c>
      <c r="G255" s="216"/>
      <c r="H255" s="219">
        <v>160.42500000000001</v>
      </c>
      <c r="I255" s="220"/>
      <c r="J255" s="216"/>
      <c r="K255" s="216"/>
      <c r="L255" s="221"/>
      <c r="M255" s="222"/>
      <c r="N255" s="223"/>
      <c r="O255" s="223"/>
      <c r="P255" s="223"/>
      <c r="Q255" s="223"/>
      <c r="R255" s="223"/>
      <c r="S255" s="223"/>
      <c r="T255" s="224"/>
      <c r="AT255" s="225" t="s">
        <v>136</v>
      </c>
      <c r="AU255" s="225" t="s">
        <v>87</v>
      </c>
      <c r="AV255" s="13" t="s">
        <v>87</v>
      </c>
      <c r="AW255" s="13" t="s">
        <v>34</v>
      </c>
      <c r="AX255" s="13" t="s">
        <v>77</v>
      </c>
      <c r="AY255" s="225" t="s">
        <v>125</v>
      </c>
    </row>
    <row r="256" spans="1:65" s="13" customFormat="1" ht="11.25">
      <c r="B256" s="215"/>
      <c r="C256" s="216"/>
      <c r="D256" s="211" t="s">
        <v>136</v>
      </c>
      <c r="E256" s="217" t="s">
        <v>1</v>
      </c>
      <c r="F256" s="218" t="s">
        <v>352</v>
      </c>
      <c r="G256" s="216"/>
      <c r="H256" s="219">
        <v>78</v>
      </c>
      <c r="I256" s="220"/>
      <c r="J256" s="216"/>
      <c r="K256" s="216"/>
      <c r="L256" s="221"/>
      <c r="M256" s="222"/>
      <c r="N256" s="223"/>
      <c r="O256" s="223"/>
      <c r="P256" s="223"/>
      <c r="Q256" s="223"/>
      <c r="R256" s="223"/>
      <c r="S256" s="223"/>
      <c r="T256" s="224"/>
      <c r="AT256" s="225" t="s">
        <v>136</v>
      </c>
      <c r="AU256" s="225" t="s">
        <v>87</v>
      </c>
      <c r="AV256" s="13" t="s">
        <v>87</v>
      </c>
      <c r="AW256" s="13" t="s">
        <v>34</v>
      </c>
      <c r="AX256" s="13" t="s">
        <v>77</v>
      </c>
      <c r="AY256" s="225" t="s">
        <v>125</v>
      </c>
    </row>
    <row r="257" spans="1:65" s="14" customFormat="1" ht="11.25">
      <c r="B257" s="226"/>
      <c r="C257" s="227"/>
      <c r="D257" s="211" t="s">
        <v>136</v>
      </c>
      <c r="E257" s="228" t="s">
        <v>1</v>
      </c>
      <c r="F257" s="229" t="s">
        <v>146</v>
      </c>
      <c r="G257" s="227"/>
      <c r="H257" s="230">
        <v>269.02499999999998</v>
      </c>
      <c r="I257" s="231"/>
      <c r="J257" s="227"/>
      <c r="K257" s="227"/>
      <c r="L257" s="232"/>
      <c r="M257" s="233"/>
      <c r="N257" s="234"/>
      <c r="O257" s="234"/>
      <c r="P257" s="234"/>
      <c r="Q257" s="234"/>
      <c r="R257" s="234"/>
      <c r="S257" s="234"/>
      <c r="T257" s="235"/>
      <c r="AT257" s="236" t="s">
        <v>136</v>
      </c>
      <c r="AU257" s="236" t="s">
        <v>87</v>
      </c>
      <c r="AV257" s="14" t="s">
        <v>132</v>
      </c>
      <c r="AW257" s="14" t="s">
        <v>34</v>
      </c>
      <c r="AX257" s="14" t="s">
        <v>85</v>
      </c>
      <c r="AY257" s="236" t="s">
        <v>125</v>
      </c>
    </row>
    <row r="258" spans="1:65" s="12" customFormat="1" ht="22.9" customHeight="1">
      <c r="B258" s="182"/>
      <c r="C258" s="183"/>
      <c r="D258" s="184" t="s">
        <v>76</v>
      </c>
      <c r="E258" s="196" t="s">
        <v>353</v>
      </c>
      <c r="F258" s="196" t="s">
        <v>354</v>
      </c>
      <c r="G258" s="183"/>
      <c r="H258" s="183"/>
      <c r="I258" s="186"/>
      <c r="J258" s="197">
        <f>BK258</f>
        <v>0</v>
      </c>
      <c r="K258" s="183"/>
      <c r="L258" s="188"/>
      <c r="M258" s="189"/>
      <c r="N258" s="190"/>
      <c r="O258" s="190"/>
      <c r="P258" s="191">
        <f>SUM(P259:P268)</f>
        <v>0</v>
      </c>
      <c r="Q258" s="190"/>
      <c r="R258" s="191">
        <f>SUM(R259:R268)</f>
        <v>0</v>
      </c>
      <c r="S258" s="190"/>
      <c r="T258" s="192">
        <f>SUM(T259:T268)</f>
        <v>0</v>
      </c>
      <c r="AR258" s="193" t="s">
        <v>85</v>
      </c>
      <c r="AT258" s="194" t="s">
        <v>76</v>
      </c>
      <c r="AU258" s="194" t="s">
        <v>85</v>
      </c>
      <c r="AY258" s="193" t="s">
        <v>125</v>
      </c>
      <c r="BK258" s="195">
        <f>SUM(BK259:BK268)</f>
        <v>0</v>
      </c>
    </row>
    <row r="259" spans="1:65" s="2" customFormat="1" ht="16.5" customHeight="1">
      <c r="A259" s="33"/>
      <c r="B259" s="34"/>
      <c r="C259" s="198" t="s">
        <v>355</v>
      </c>
      <c r="D259" s="198" t="s">
        <v>127</v>
      </c>
      <c r="E259" s="199" t="s">
        <v>356</v>
      </c>
      <c r="F259" s="200" t="s">
        <v>357</v>
      </c>
      <c r="G259" s="201" t="s">
        <v>189</v>
      </c>
      <c r="H259" s="202">
        <v>610.30600000000004</v>
      </c>
      <c r="I259" s="203"/>
      <c r="J259" s="204">
        <f>ROUND(I259*H259,2)</f>
        <v>0</v>
      </c>
      <c r="K259" s="200" t="s">
        <v>131</v>
      </c>
      <c r="L259" s="38"/>
      <c r="M259" s="205" t="s">
        <v>1</v>
      </c>
      <c r="N259" s="206" t="s">
        <v>42</v>
      </c>
      <c r="O259" s="70"/>
      <c r="P259" s="207">
        <f>O259*H259</f>
        <v>0</v>
      </c>
      <c r="Q259" s="207">
        <v>0</v>
      </c>
      <c r="R259" s="207">
        <f>Q259*H259</f>
        <v>0</v>
      </c>
      <c r="S259" s="207">
        <v>0</v>
      </c>
      <c r="T259" s="208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209" t="s">
        <v>132</v>
      </c>
      <c r="AT259" s="209" t="s">
        <v>127</v>
      </c>
      <c r="AU259" s="209" t="s">
        <v>87</v>
      </c>
      <c r="AY259" s="16" t="s">
        <v>125</v>
      </c>
      <c r="BE259" s="210">
        <f>IF(N259="základní",J259,0)</f>
        <v>0</v>
      </c>
      <c r="BF259" s="210">
        <f>IF(N259="snížená",J259,0)</f>
        <v>0</v>
      </c>
      <c r="BG259" s="210">
        <f>IF(N259="zákl. přenesená",J259,0)</f>
        <v>0</v>
      </c>
      <c r="BH259" s="210">
        <f>IF(N259="sníž. přenesená",J259,0)</f>
        <v>0</v>
      </c>
      <c r="BI259" s="210">
        <f>IF(N259="nulová",J259,0)</f>
        <v>0</v>
      </c>
      <c r="BJ259" s="16" t="s">
        <v>85</v>
      </c>
      <c r="BK259" s="210">
        <f>ROUND(I259*H259,2)</f>
        <v>0</v>
      </c>
      <c r="BL259" s="16" t="s">
        <v>132</v>
      </c>
      <c r="BM259" s="209" t="s">
        <v>358</v>
      </c>
    </row>
    <row r="260" spans="1:65" s="2" customFormat="1" ht="11.25">
      <c r="A260" s="33"/>
      <c r="B260" s="34"/>
      <c r="C260" s="35"/>
      <c r="D260" s="211" t="s">
        <v>134</v>
      </c>
      <c r="E260" s="35"/>
      <c r="F260" s="212" t="s">
        <v>359</v>
      </c>
      <c r="G260" s="35"/>
      <c r="H260" s="35"/>
      <c r="I260" s="110"/>
      <c r="J260" s="35"/>
      <c r="K260" s="35"/>
      <c r="L260" s="38"/>
      <c r="M260" s="213"/>
      <c r="N260" s="214"/>
      <c r="O260" s="70"/>
      <c r="P260" s="70"/>
      <c r="Q260" s="70"/>
      <c r="R260" s="70"/>
      <c r="S260" s="70"/>
      <c r="T260" s="71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6" t="s">
        <v>134</v>
      </c>
      <c r="AU260" s="16" t="s">
        <v>87</v>
      </c>
    </row>
    <row r="261" spans="1:65" s="2" customFormat="1" ht="16.5" customHeight="1">
      <c r="A261" s="33"/>
      <c r="B261" s="34"/>
      <c r="C261" s="198" t="s">
        <v>360</v>
      </c>
      <c r="D261" s="198" t="s">
        <v>127</v>
      </c>
      <c r="E261" s="199" t="s">
        <v>361</v>
      </c>
      <c r="F261" s="200" t="s">
        <v>362</v>
      </c>
      <c r="G261" s="201" t="s">
        <v>189</v>
      </c>
      <c r="H261" s="202">
        <v>6713.366</v>
      </c>
      <c r="I261" s="203"/>
      <c r="J261" s="204">
        <f>ROUND(I261*H261,2)</f>
        <v>0</v>
      </c>
      <c r="K261" s="200" t="s">
        <v>131</v>
      </c>
      <c r="L261" s="38"/>
      <c r="M261" s="205" t="s">
        <v>1</v>
      </c>
      <c r="N261" s="206" t="s">
        <v>42</v>
      </c>
      <c r="O261" s="70"/>
      <c r="P261" s="207">
        <f>O261*H261</f>
        <v>0</v>
      </c>
      <c r="Q261" s="207">
        <v>0</v>
      </c>
      <c r="R261" s="207">
        <f>Q261*H261</f>
        <v>0</v>
      </c>
      <c r="S261" s="207">
        <v>0</v>
      </c>
      <c r="T261" s="208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09" t="s">
        <v>132</v>
      </c>
      <c r="AT261" s="209" t="s">
        <v>127</v>
      </c>
      <c r="AU261" s="209" t="s">
        <v>87</v>
      </c>
      <c r="AY261" s="16" t="s">
        <v>125</v>
      </c>
      <c r="BE261" s="210">
        <f>IF(N261="základní",J261,0)</f>
        <v>0</v>
      </c>
      <c r="BF261" s="210">
        <f>IF(N261="snížená",J261,0)</f>
        <v>0</v>
      </c>
      <c r="BG261" s="210">
        <f>IF(N261="zákl. přenesená",J261,0)</f>
        <v>0</v>
      </c>
      <c r="BH261" s="210">
        <f>IF(N261="sníž. přenesená",J261,0)</f>
        <v>0</v>
      </c>
      <c r="BI261" s="210">
        <f>IF(N261="nulová",J261,0)</f>
        <v>0</v>
      </c>
      <c r="BJ261" s="16" t="s">
        <v>85</v>
      </c>
      <c r="BK261" s="210">
        <f>ROUND(I261*H261,2)</f>
        <v>0</v>
      </c>
      <c r="BL261" s="16" t="s">
        <v>132</v>
      </c>
      <c r="BM261" s="209" t="s">
        <v>363</v>
      </c>
    </row>
    <row r="262" spans="1:65" s="2" customFormat="1" ht="19.5">
      <c r="A262" s="33"/>
      <c r="B262" s="34"/>
      <c r="C262" s="35"/>
      <c r="D262" s="211" t="s">
        <v>134</v>
      </c>
      <c r="E262" s="35"/>
      <c r="F262" s="212" t="s">
        <v>364</v>
      </c>
      <c r="G262" s="35"/>
      <c r="H262" s="35"/>
      <c r="I262" s="110"/>
      <c r="J262" s="35"/>
      <c r="K262" s="35"/>
      <c r="L262" s="38"/>
      <c r="M262" s="213"/>
      <c r="N262" s="214"/>
      <c r="O262" s="70"/>
      <c r="P262" s="70"/>
      <c r="Q262" s="70"/>
      <c r="R262" s="70"/>
      <c r="S262" s="70"/>
      <c r="T262" s="71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134</v>
      </c>
      <c r="AU262" s="16" t="s">
        <v>87</v>
      </c>
    </row>
    <row r="263" spans="1:65" s="2" customFormat="1" ht="16.5" customHeight="1">
      <c r="A263" s="33"/>
      <c r="B263" s="34"/>
      <c r="C263" s="198" t="s">
        <v>365</v>
      </c>
      <c r="D263" s="198" t="s">
        <v>127</v>
      </c>
      <c r="E263" s="199" t="s">
        <v>366</v>
      </c>
      <c r="F263" s="200" t="s">
        <v>367</v>
      </c>
      <c r="G263" s="201" t="s">
        <v>189</v>
      </c>
      <c r="H263" s="202">
        <v>15</v>
      </c>
      <c r="I263" s="203"/>
      <c r="J263" s="204">
        <f>ROUND(I263*H263,2)</f>
        <v>0</v>
      </c>
      <c r="K263" s="200" t="s">
        <v>131</v>
      </c>
      <c r="L263" s="38"/>
      <c r="M263" s="205" t="s">
        <v>1</v>
      </c>
      <c r="N263" s="206" t="s">
        <v>42</v>
      </c>
      <c r="O263" s="70"/>
      <c r="P263" s="207">
        <f>O263*H263</f>
        <v>0</v>
      </c>
      <c r="Q263" s="207">
        <v>0</v>
      </c>
      <c r="R263" s="207">
        <f>Q263*H263</f>
        <v>0</v>
      </c>
      <c r="S263" s="207">
        <v>0</v>
      </c>
      <c r="T263" s="208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09" t="s">
        <v>132</v>
      </c>
      <c r="AT263" s="209" t="s">
        <v>127</v>
      </c>
      <c r="AU263" s="209" t="s">
        <v>87</v>
      </c>
      <c r="AY263" s="16" t="s">
        <v>125</v>
      </c>
      <c r="BE263" s="210">
        <f>IF(N263="základní",J263,0)</f>
        <v>0</v>
      </c>
      <c r="BF263" s="210">
        <f>IF(N263="snížená",J263,0)</f>
        <v>0</v>
      </c>
      <c r="BG263" s="210">
        <f>IF(N263="zákl. přenesená",J263,0)</f>
        <v>0</v>
      </c>
      <c r="BH263" s="210">
        <f>IF(N263="sníž. přenesená",J263,0)</f>
        <v>0</v>
      </c>
      <c r="BI263" s="210">
        <f>IF(N263="nulová",J263,0)</f>
        <v>0</v>
      </c>
      <c r="BJ263" s="16" t="s">
        <v>85</v>
      </c>
      <c r="BK263" s="210">
        <f>ROUND(I263*H263,2)</f>
        <v>0</v>
      </c>
      <c r="BL263" s="16" t="s">
        <v>132</v>
      </c>
      <c r="BM263" s="209" t="s">
        <v>368</v>
      </c>
    </row>
    <row r="264" spans="1:65" s="2" customFormat="1" ht="11.25">
      <c r="A264" s="33"/>
      <c r="B264" s="34"/>
      <c r="C264" s="35"/>
      <c r="D264" s="211" t="s">
        <v>134</v>
      </c>
      <c r="E264" s="35"/>
      <c r="F264" s="212" t="s">
        <v>369</v>
      </c>
      <c r="G264" s="35"/>
      <c r="H264" s="35"/>
      <c r="I264" s="110"/>
      <c r="J264" s="35"/>
      <c r="K264" s="35"/>
      <c r="L264" s="38"/>
      <c r="M264" s="213"/>
      <c r="N264" s="214"/>
      <c r="O264" s="70"/>
      <c r="P264" s="70"/>
      <c r="Q264" s="70"/>
      <c r="R264" s="70"/>
      <c r="S264" s="70"/>
      <c r="T264" s="71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134</v>
      </c>
      <c r="AU264" s="16" t="s">
        <v>87</v>
      </c>
    </row>
    <row r="265" spans="1:65" s="2" customFormat="1" ht="21.75" customHeight="1">
      <c r="A265" s="33"/>
      <c r="B265" s="34"/>
      <c r="C265" s="198" t="s">
        <v>370</v>
      </c>
      <c r="D265" s="198" t="s">
        <v>127</v>
      </c>
      <c r="E265" s="199" t="s">
        <v>371</v>
      </c>
      <c r="F265" s="200" t="s">
        <v>191</v>
      </c>
      <c r="G265" s="201" t="s">
        <v>189</v>
      </c>
      <c r="H265" s="202">
        <v>610.30600000000004</v>
      </c>
      <c r="I265" s="203"/>
      <c r="J265" s="204">
        <f>ROUND(I265*H265,2)</f>
        <v>0</v>
      </c>
      <c r="K265" s="200" t="s">
        <v>131</v>
      </c>
      <c r="L265" s="38"/>
      <c r="M265" s="205" t="s">
        <v>1</v>
      </c>
      <c r="N265" s="206" t="s">
        <v>42</v>
      </c>
      <c r="O265" s="70"/>
      <c r="P265" s="207">
        <f>O265*H265</f>
        <v>0</v>
      </c>
      <c r="Q265" s="207">
        <v>0</v>
      </c>
      <c r="R265" s="207">
        <f>Q265*H265</f>
        <v>0</v>
      </c>
      <c r="S265" s="207">
        <v>0</v>
      </c>
      <c r="T265" s="208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09" t="s">
        <v>132</v>
      </c>
      <c r="AT265" s="209" t="s">
        <v>127</v>
      </c>
      <c r="AU265" s="209" t="s">
        <v>87</v>
      </c>
      <c r="AY265" s="16" t="s">
        <v>125</v>
      </c>
      <c r="BE265" s="210">
        <f>IF(N265="základní",J265,0)</f>
        <v>0</v>
      </c>
      <c r="BF265" s="210">
        <f>IF(N265="snížená",J265,0)</f>
        <v>0</v>
      </c>
      <c r="BG265" s="210">
        <f>IF(N265="zákl. přenesená",J265,0)</f>
        <v>0</v>
      </c>
      <c r="BH265" s="210">
        <f>IF(N265="sníž. přenesená",J265,0)</f>
        <v>0</v>
      </c>
      <c r="BI265" s="210">
        <f>IF(N265="nulová",J265,0)</f>
        <v>0</v>
      </c>
      <c r="BJ265" s="16" t="s">
        <v>85</v>
      </c>
      <c r="BK265" s="210">
        <f>ROUND(I265*H265,2)</f>
        <v>0</v>
      </c>
      <c r="BL265" s="16" t="s">
        <v>132</v>
      </c>
      <c r="BM265" s="209" t="s">
        <v>372</v>
      </c>
    </row>
    <row r="266" spans="1:65" s="2" customFormat="1" ht="19.5">
      <c r="A266" s="33"/>
      <c r="B266" s="34"/>
      <c r="C266" s="35"/>
      <c r="D266" s="211" t="s">
        <v>134</v>
      </c>
      <c r="E266" s="35"/>
      <c r="F266" s="212" t="s">
        <v>191</v>
      </c>
      <c r="G266" s="35"/>
      <c r="H266" s="35"/>
      <c r="I266" s="110"/>
      <c r="J266" s="35"/>
      <c r="K266" s="35"/>
      <c r="L266" s="38"/>
      <c r="M266" s="213"/>
      <c r="N266" s="214"/>
      <c r="O266" s="70"/>
      <c r="P266" s="70"/>
      <c r="Q266" s="70"/>
      <c r="R266" s="70"/>
      <c r="S266" s="70"/>
      <c r="T266" s="71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134</v>
      </c>
      <c r="AU266" s="16" t="s">
        <v>87</v>
      </c>
    </row>
    <row r="267" spans="1:65" s="2" customFormat="1" ht="16.5" customHeight="1">
      <c r="A267" s="33"/>
      <c r="B267" s="34"/>
      <c r="C267" s="198" t="s">
        <v>373</v>
      </c>
      <c r="D267" s="198" t="s">
        <v>127</v>
      </c>
      <c r="E267" s="199" t="s">
        <v>374</v>
      </c>
      <c r="F267" s="200" t="s">
        <v>375</v>
      </c>
      <c r="G267" s="201" t="s">
        <v>189</v>
      </c>
      <c r="H267" s="202">
        <v>1220.6120000000001</v>
      </c>
      <c r="I267" s="203"/>
      <c r="J267" s="204">
        <f>ROUND(I267*H267,2)</f>
        <v>0</v>
      </c>
      <c r="K267" s="200" t="s">
        <v>131</v>
      </c>
      <c r="L267" s="38"/>
      <c r="M267" s="205" t="s">
        <v>1</v>
      </c>
      <c r="N267" s="206" t="s">
        <v>42</v>
      </c>
      <c r="O267" s="70"/>
      <c r="P267" s="207">
        <f>O267*H267</f>
        <v>0</v>
      </c>
      <c r="Q267" s="207">
        <v>0</v>
      </c>
      <c r="R267" s="207">
        <f>Q267*H267</f>
        <v>0</v>
      </c>
      <c r="S267" s="207">
        <v>0</v>
      </c>
      <c r="T267" s="208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209" t="s">
        <v>132</v>
      </c>
      <c r="AT267" s="209" t="s">
        <v>127</v>
      </c>
      <c r="AU267" s="209" t="s">
        <v>87</v>
      </c>
      <c r="AY267" s="16" t="s">
        <v>125</v>
      </c>
      <c r="BE267" s="210">
        <f>IF(N267="základní",J267,0)</f>
        <v>0</v>
      </c>
      <c r="BF267" s="210">
        <f>IF(N267="snížená",J267,0)</f>
        <v>0</v>
      </c>
      <c r="BG267" s="210">
        <f>IF(N267="zákl. přenesená",J267,0)</f>
        <v>0</v>
      </c>
      <c r="BH267" s="210">
        <f>IF(N267="sníž. přenesená",J267,0)</f>
        <v>0</v>
      </c>
      <c r="BI267" s="210">
        <f>IF(N267="nulová",J267,0)</f>
        <v>0</v>
      </c>
      <c r="BJ267" s="16" t="s">
        <v>85</v>
      </c>
      <c r="BK267" s="210">
        <f>ROUND(I267*H267,2)</f>
        <v>0</v>
      </c>
      <c r="BL267" s="16" t="s">
        <v>132</v>
      </c>
      <c r="BM267" s="209" t="s">
        <v>376</v>
      </c>
    </row>
    <row r="268" spans="1:65" s="2" customFormat="1" ht="19.5">
      <c r="A268" s="33"/>
      <c r="B268" s="34"/>
      <c r="C268" s="35"/>
      <c r="D268" s="211" t="s">
        <v>134</v>
      </c>
      <c r="E268" s="35"/>
      <c r="F268" s="212" t="s">
        <v>377</v>
      </c>
      <c r="G268" s="35"/>
      <c r="H268" s="35"/>
      <c r="I268" s="110"/>
      <c r="J268" s="35"/>
      <c r="K268" s="35"/>
      <c r="L268" s="38"/>
      <c r="M268" s="213"/>
      <c r="N268" s="214"/>
      <c r="O268" s="70"/>
      <c r="P268" s="70"/>
      <c r="Q268" s="70"/>
      <c r="R268" s="70"/>
      <c r="S268" s="70"/>
      <c r="T268" s="71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6" t="s">
        <v>134</v>
      </c>
      <c r="AU268" s="16" t="s">
        <v>87</v>
      </c>
    </row>
    <row r="269" spans="1:65" s="12" customFormat="1" ht="22.9" customHeight="1">
      <c r="B269" s="182"/>
      <c r="C269" s="183"/>
      <c r="D269" s="184" t="s">
        <v>76</v>
      </c>
      <c r="E269" s="196" t="s">
        <v>378</v>
      </c>
      <c r="F269" s="196" t="s">
        <v>379</v>
      </c>
      <c r="G269" s="183"/>
      <c r="H269" s="183"/>
      <c r="I269" s="186"/>
      <c r="J269" s="197">
        <f>BK269</f>
        <v>0</v>
      </c>
      <c r="K269" s="183"/>
      <c r="L269" s="188"/>
      <c r="M269" s="189"/>
      <c r="N269" s="190"/>
      <c r="O269" s="190"/>
      <c r="P269" s="191">
        <f>SUM(P270:P275)</f>
        <v>0</v>
      </c>
      <c r="Q269" s="190"/>
      <c r="R269" s="191">
        <f>SUM(R270:R275)</f>
        <v>0</v>
      </c>
      <c r="S269" s="190"/>
      <c r="T269" s="192">
        <f>SUM(T270:T275)</f>
        <v>0</v>
      </c>
      <c r="AR269" s="193" t="s">
        <v>85</v>
      </c>
      <c r="AT269" s="194" t="s">
        <v>76</v>
      </c>
      <c r="AU269" s="194" t="s">
        <v>85</v>
      </c>
      <c r="AY269" s="193" t="s">
        <v>125</v>
      </c>
      <c r="BK269" s="195">
        <f>SUM(BK270:BK275)</f>
        <v>0</v>
      </c>
    </row>
    <row r="270" spans="1:65" s="2" customFormat="1" ht="16.5" customHeight="1">
      <c r="A270" s="33"/>
      <c r="B270" s="34"/>
      <c r="C270" s="198" t="s">
        <v>380</v>
      </c>
      <c r="D270" s="198" t="s">
        <v>127</v>
      </c>
      <c r="E270" s="199" t="s">
        <v>381</v>
      </c>
      <c r="F270" s="200" t="s">
        <v>382</v>
      </c>
      <c r="G270" s="201" t="s">
        <v>189</v>
      </c>
      <c r="H270" s="202">
        <v>32.1</v>
      </c>
      <c r="I270" s="203"/>
      <c r="J270" s="204">
        <f>ROUND(I270*H270,2)</f>
        <v>0</v>
      </c>
      <c r="K270" s="200" t="s">
        <v>131</v>
      </c>
      <c r="L270" s="38"/>
      <c r="M270" s="205" t="s">
        <v>1</v>
      </c>
      <c r="N270" s="206" t="s">
        <v>42</v>
      </c>
      <c r="O270" s="70"/>
      <c r="P270" s="207">
        <f>O270*H270</f>
        <v>0</v>
      </c>
      <c r="Q270" s="207">
        <v>0</v>
      </c>
      <c r="R270" s="207">
        <f>Q270*H270</f>
        <v>0</v>
      </c>
      <c r="S270" s="207">
        <v>0</v>
      </c>
      <c r="T270" s="208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09" t="s">
        <v>132</v>
      </c>
      <c r="AT270" s="209" t="s">
        <v>127</v>
      </c>
      <c r="AU270" s="209" t="s">
        <v>87</v>
      </c>
      <c r="AY270" s="16" t="s">
        <v>125</v>
      </c>
      <c r="BE270" s="210">
        <f>IF(N270="základní",J270,0)</f>
        <v>0</v>
      </c>
      <c r="BF270" s="210">
        <f>IF(N270="snížená",J270,0)</f>
        <v>0</v>
      </c>
      <c r="BG270" s="210">
        <f>IF(N270="zákl. přenesená",J270,0)</f>
        <v>0</v>
      </c>
      <c r="BH270" s="210">
        <f>IF(N270="sníž. přenesená",J270,0)</f>
        <v>0</v>
      </c>
      <c r="BI270" s="210">
        <f>IF(N270="nulová",J270,0)</f>
        <v>0</v>
      </c>
      <c r="BJ270" s="16" t="s">
        <v>85</v>
      </c>
      <c r="BK270" s="210">
        <f>ROUND(I270*H270,2)</f>
        <v>0</v>
      </c>
      <c r="BL270" s="16" t="s">
        <v>132</v>
      </c>
      <c r="BM270" s="209" t="s">
        <v>383</v>
      </c>
    </row>
    <row r="271" spans="1:65" s="2" customFormat="1" ht="11.25">
      <c r="A271" s="33"/>
      <c r="B271" s="34"/>
      <c r="C271" s="35"/>
      <c r="D271" s="211" t="s">
        <v>134</v>
      </c>
      <c r="E271" s="35"/>
      <c r="F271" s="212" t="s">
        <v>384</v>
      </c>
      <c r="G271" s="35"/>
      <c r="H271" s="35"/>
      <c r="I271" s="110"/>
      <c r="J271" s="35"/>
      <c r="K271" s="35"/>
      <c r="L271" s="38"/>
      <c r="M271" s="213"/>
      <c r="N271" s="214"/>
      <c r="O271" s="70"/>
      <c r="P271" s="70"/>
      <c r="Q271" s="70"/>
      <c r="R271" s="70"/>
      <c r="S271" s="70"/>
      <c r="T271" s="71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134</v>
      </c>
      <c r="AU271" s="16" t="s">
        <v>87</v>
      </c>
    </row>
    <row r="272" spans="1:65" s="2" customFormat="1" ht="16.5" customHeight="1">
      <c r="A272" s="33"/>
      <c r="B272" s="34"/>
      <c r="C272" s="198" t="s">
        <v>385</v>
      </c>
      <c r="D272" s="198" t="s">
        <v>127</v>
      </c>
      <c r="E272" s="199" t="s">
        <v>386</v>
      </c>
      <c r="F272" s="200" t="s">
        <v>387</v>
      </c>
      <c r="G272" s="201" t="s">
        <v>189</v>
      </c>
      <c r="H272" s="202">
        <v>2558.873</v>
      </c>
      <c r="I272" s="203"/>
      <c r="J272" s="204">
        <f>ROUND(I272*H272,2)</f>
        <v>0</v>
      </c>
      <c r="K272" s="200" t="s">
        <v>131</v>
      </c>
      <c r="L272" s="38"/>
      <c r="M272" s="205" t="s">
        <v>1</v>
      </c>
      <c r="N272" s="206" t="s">
        <v>42</v>
      </c>
      <c r="O272" s="70"/>
      <c r="P272" s="207">
        <f>O272*H272</f>
        <v>0</v>
      </c>
      <c r="Q272" s="207">
        <v>0</v>
      </c>
      <c r="R272" s="207">
        <f>Q272*H272</f>
        <v>0</v>
      </c>
      <c r="S272" s="207">
        <v>0</v>
      </c>
      <c r="T272" s="208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09" t="s">
        <v>132</v>
      </c>
      <c r="AT272" s="209" t="s">
        <v>127</v>
      </c>
      <c r="AU272" s="209" t="s">
        <v>87</v>
      </c>
      <c r="AY272" s="16" t="s">
        <v>125</v>
      </c>
      <c r="BE272" s="210">
        <f>IF(N272="základní",J272,0)</f>
        <v>0</v>
      </c>
      <c r="BF272" s="210">
        <f>IF(N272="snížená",J272,0)</f>
        <v>0</v>
      </c>
      <c r="BG272" s="210">
        <f>IF(N272="zákl. přenesená",J272,0)</f>
        <v>0</v>
      </c>
      <c r="BH272" s="210">
        <f>IF(N272="sníž. přenesená",J272,0)</f>
        <v>0</v>
      </c>
      <c r="BI272" s="210">
        <f>IF(N272="nulová",J272,0)</f>
        <v>0</v>
      </c>
      <c r="BJ272" s="16" t="s">
        <v>85</v>
      </c>
      <c r="BK272" s="210">
        <f>ROUND(I272*H272,2)</f>
        <v>0</v>
      </c>
      <c r="BL272" s="16" t="s">
        <v>132</v>
      </c>
      <c r="BM272" s="209" t="s">
        <v>388</v>
      </c>
    </row>
    <row r="273" spans="1:65" s="2" customFormat="1" ht="19.5">
      <c r="A273" s="33"/>
      <c r="B273" s="34"/>
      <c r="C273" s="35"/>
      <c r="D273" s="211" t="s">
        <v>134</v>
      </c>
      <c r="E273" s="35"/>
      <c r="F273" s="212" t="s">
        <v>389</v>
      </c>
      <c r="G273" s="35"/>
      <c r="H273" s="35"/>
      <c r="I273" s="110"/>
      <c r="J273" s="35"/>
      <c r="K273" s="35"/>
      <c r="L273" s="38"/>
      <c r="M273" s="213"/>
      <c r="N273" s="214"/>
      <c r="O273" s="70"/>
      <c r="P273" s="70"/>
      <c r="Q273" s="70"/>
      <c r="R273" s="70"/>
      <c r="S273" s="70"/>
      <c r="T273" s="71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6" t="s">
        <v>134</v>
      </c>
      <c r="AU273" s="16" t="s">
        <v>87</v>
      </c>
    </row>
    <row r="274" spans="1:65" s="2" customFormat="1" ht="16.5" customHeight="1">
      <c r="A274" s="33"/>
      <c r="B274" s="34"/>
      <c r="C274" s="198" t="s">
        <v>390</v>
      </c>
      <c r="D274" s="198" t="s">
        <v>127</v>
      </c>
      <c r="E274" s="199" t="s">
        <v>391</v>
      </c>
      <c r="F274" s="200" t="s">
        <v>392</v>
      </c>
      <c r="G274" s="201" t="s">
        <v>189</v>
      </c>
      <c r="H274" s="202">
        <v>803.42200000000003</v>
      </c>
      <c r="I274" s="203"/>
      <c r="J274" s="204">
        <f>ROUND(I274*H274,2)</f>
        <v>0</v>
      </c>
      <c r="K274" s="200" t="s">
        <v>131</v>
      </c>
      <c r="L274" s="38"/>
      <c r="M274" s="205" t="s">
        <v>1</v>
      </c>
      <c r="N274" s="206" t="s">
        <v>42</v>
      </c>
      <c r="O274" s="70"/>
      <c r="P274" s="207">
        <f>O274*H274</f>
        <v>0</v>
      </c>
      <c r="Q274" s="207">
        <v>0</v>
      </c>
      <c r="R274" s="207">
        <f>Q274*H274</f>
        <v>0</v>
      </c>
      <c r="S274" s="207">
        <v>0</v>
      </c>
      <c r="T274" s="208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209" t="s">
        <v>132</v>
      </c>
      <c r="AT274" s="209" t="s">
        <v>127</v>
      </c>
      <c r="AU274" s="209" t="s">
        <v>87</v>
      </c>
      <c r="AY274" s="16" t="s">
        <v>125</v>
      </c>
      <c r="BE274" s="210">
        <f>IF(N274="základní",J274,0)</f>
        <v>0</v>
      </c>
      <c r="BF274" s="210">
        <f>IF(N274="snížená",J274,0)</f>
        <v>0</v>
      </c>
      <c r="BG274" s="210">
        <f>IF(N274="zákl. přenesená",J274,0)</f>
        <v>0</v>
      </c>
      <c r="BH274" s="210">
        <f>IF(N274="sníž. přenesená",J274,0)</f>
        <v>0</v>
      </c>
      <c r="BI274" s="210">
        <f>IF(N274="nulová",J274,0)</f>
        <v>0</v>
      </c>
      <c r="BJ274" s="16" t="s">
        <v>85</v>
      </c>
      <c r="BK274" s="210">
        <f>ROUND(I274*H274,2)</f>
        <v>0</v>
      </c>
      <c r="BL274" s="16" t="s">
        <v>132</v>
      </c>
      <c r="BM274" s="209" t="s">
        <v>393</v>
      </c>
    </row>
    <row r="275" spans="1:65" s="2" customFormat="1" ht="11.25">
      <c r="A275" s="33"/>
      <c r="B275" s="34"/>
      <c r="C275" s="35"/>
      <c r="D275" s="211" t="s">
        <v>134</v>
      </c>
      <c r="E275" s="35"/>
      <c r="F275" s="212" t="s">
        <v>394</v>
      </c>
      <c r="G275" s="35"/>
      <c r="H275" s="35"/>
      <c r="I275" s="110"/>
      <c r="J275" s="35"/>
      <c r="K275" s="35"/>
      <c r="L275" s="38"/>
      <c r="M275" s="213"/>
      <c r="N275" s="214"/>
      <c r="O275" s="70"/>
      <c r="P275" s="70"/>
      <c r="Q275" s="70"/>
      <c r="R275" s="70"/>
      <c r="S275" s="70"/>
      <c r="T275" s="71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134</v>
      </c>
      <c r="AU275" s="16" t="s">
        <v>87</v>
      </c>
    </row>
    <row r="276" spans="1:65" s="12" customFormat="1" ht="25.9" customHeight="1">
      <c r="B276" s="182"/>
      <c r="C276" s="183"/>
      <c r="D276" s="184" t="s">
        <v>76</v>
      </c>
      <c r="E276" s="185" t="s">
        <v>395</v>
      </c>
      <c r="F276" s="185" t="s">
        <v>396</v>
      </c>
      <c r="G276" s="183"/>
      <c r="H276" s="183"/>
      <c r="I276" s="186"/>
      <c r="J276" s="187">
        <f>BK276</f>
        <v>0</v>
      </c>
      <c r="K276" s="183"/>
      <c r="L276" s="188"/>
      <c r="M276" s="189"/>
      <c r="N276" s="190"/>
      <c r="O276" s="190"/>
      <c r="P276" s="191">
        <f>P277+P282+P295+P298</f>
        <v>0</v>
      </c>
      <c r="Q276" s="190"/>
      <c r="R276" s="191">
        <f>R277+R282+R295+R298</f>
        <v>0</v>
      </c>
      <c r="S276" s="190"/>
      <c r="T276" s="192">
        <f>T277+T282+T295+T298</f>
        <v>0</v>
      </c>
      <c r="AR276" s="193" t="s">
        <v>160</v>
      </c>
      <c r="AT276" s="194" t="s">
        <v>76</v>
      </c>
      <c r="AU276" s="194" t="s">
        <v>77</v>
      </c>
      <c r="AY276" s="193" t="s">
        <v>125</v>
      </c>
      <c r="BK276" s="195">
        <f>BK277+BK282+BK295+BK298</f>
        <v>0</v>
      </c>
    </row>
    <row r="277" spans="1:65" s="12" customFormat="1" ht="22.9" customHeight="1">
      <c r="B277" s="182"/>
      <c r="C277" s="183"/>
      <c r="D277" s="184" t="s">
        <v>76</v>
      </c>
      <c r="E277" s="196" t="s">
        <v>397</v>
      </c>
      <c r="F277" s="196" t="s">
        <v>398</v>
      </c>
      <c r="G277" s="183"/>
      <c r="H277" s="183"/>
      <c r="I277" s="186"/>
      <c r="J277" s="197">
        <f>BK277</f>
        <v>0</v>
      </c>
      <c r="K277" s="183"/>
      <c r="L277" s="188"/>
      <c r="M277" s="189"/>
      <c r="N277" s="190"/>
      <c r="O277" s="190"/>
      <c r="P277" s="191">
        <f>SUM(P278:P281)</f>
        <v>0</v>
      </c>
      <c r="Q277" s="190"/>
      <c r="R277" s="191">
        <f>SUM(R278:R281)</f>
        <v>0</v>
      </c>
      <c r="S277" s="190"/>
      <c r="T277" s="192">
        <f>SUM(T278:T281)</f>
        <v>0</v>
      </c>
      <c r="AR277" s="193" t="s">
        <v>160</v>
      </c>
      <c r="AT277" s="194" t="s">
        <v>76</v>
      </c>
      <c r="AU277" s="194" t="s">
        <v>85</v>
      </c>
      <c r="AY277" s="193" t="s">
        <v>125</v>
      </c>
      <c r="BK277" s="195">
        <f>SUM(BK278:BK281)</f>
        <v>0</v>
      </c>
    </row>
    <row r="278" spans="1:65" s="2" customFormat="1" ht="16.5" customHeight="1">
      <c r="A278" s="33"/>
      <c r="B278" s="34"/>
      <c r="C278" s="198" t="s">
        <v>399</v>
      </c>
      <c r="D278" s="198" t="s">
        <v>127</v>
      </c>
      <c r="E278" s="199" t="s">
        <v>400</v>
      </c>
      <c r="F278" s="200" t="s">
        <v>401</v>
      </c>
      <c r="G278" s="201" t="s">
        <v>402</v>
      </c>
      <c r="H278" s="202">
        <v>6</v>
      </c>
      <c r="I278" s="203"/>
      <c r="J278" s="204">
        <f>ROUND(I278*H278,2)</f>
        <v>0</v>
      </c>
      <c r="K278" s="200" t="s">
        <v>131</v>
      </c>
      <c r="L278" s="38"/>
      <c r="M278" s="205" t="s">
        <v>1</v>
      </c>
      <c r="N278" s="206" t="s">
        <v>42</v>
      </c>
      <c r="O278" s="70"/>
      <c r="P278" s="207">
        <f>O278*H278</f>
        <v>0</v>
      </c>
      <c r="Q278" s="207">
        <v>0</v>
      </c>
      <c r="R278" s="207">
        <f>Q278*H278</f>
        <v>0</v>
      </c>
      <c r="S278" s="207">
        <v>0</v>
      </c>
      <c r="T278" s="208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209" t="s">
        <v>403</v>
      </c>
      <c r="AT278" s="209" t="s">
        <v>127</v>
      </c>
      <c r="AU278" s="209" t="s">
        <v>87</v>
      </c>
      <c r="AY278" s="16" t="s">
        <v>125</v>
      </c>
      <c r="BE278" s="210">
        <f>IF(N278="základní",J278,0)</f>
        <v>0</v>
      </c>
      <c r="BF278" s="210">
        <f>IF(N278="snížená",J278,0)</f>
        <v>0</v>
      </c>
      <c r="BG278" s="210">
        <f>IF(N278="zákl. přenesená",J278,0)</f>
        <v>0</v>
      </c>
      <c r="BH278" s="210">
        <f>IF(N278="sníž. přenesená",J278,0)</f>
        <v>0</v>
      </c>
      <c r="BI278" s="210">
        <f>IF(N278="nulová",J278,0)</f>
        <v>0</v>
      </c>
      <c r="BJ278" s="16" t="s">
        <v>85</v>
      </c>
      <c r="BK278" s="210">
        <f>ROUND(I278*H278,2)</f>
        <v>0</v>
      </c>
      <c r="BL278" s="16" t="s">
        <v>403</v>
      </c>
      <c r="BM278" s="209" t="s">
        <v>404</v>
      </c>
    </row>
    <row r="279" spans="1:65" s="2" customFormat="1" ht="11.25">
      <c r="A279" s="33"/>
      <c r="B279" s="34"/>
      <c r="C279" s="35"/>
      <c r="D279" s="211" t="s">
        <v>134</v>
      </c>
      <c r="E279" s="35"/>
      <c r="F279" s="212" t="s">
        <v>401</v>
      </c>
      <c r="G279" s="35"/>
      <c r="H279" s="35"/>
      <c r="I279" s="110"/>
      <c r="J279" s="35"/>
      <c r="K279" s="35"/>
      <c r="L279" s="38"/>
      <c r="M279" s="213"/>
      <c r="N279" s="214"/>
      <c r="O279" s="70"/>
      <c r="P279" s="70"/>
      <c r="Q279" s="70"/>
      <c r="R279" s="70"/>
      <c r="S279" s="70"/>
      <c r="T279" s="71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134</v>
      </c>
      <c r="AU279" s="16" t="s">
        <v>87</v>
      </c>
    </row>
    <row r="280" spans="1:65" s="2" customFormat="1" ht="16.5" customHeight="1">
      <c r="A280" s="33"/>
      <c r="B280" s="34"/>
      <c r="C280" s="198" t="s">
        <v>405</v>
      </c>
      <c r="D280" s="198" t="s">
        <v>127</v>
      </c>
      <c r="E280" s="199" t="s">
        <v>406</v>
      </c>
      <c r="F280" s="200" t="s">
        <v>407</v>
      </c>
      <c r="G280" s="201" t="s">
        <v>402</v>
      </c>
      <c r="H280" s="202">
        <v>1</v>
      </c>
      <c r="I280" s="203"/>
      <c r="J280" s="204">
        <f>ROUND(I280*H280,2)</f>
        <v>0</v>
      </c>
      <c r="K280" s="200" t="s">
        <v>131</v>
      </c>
      <c r="L280" s="38"/>
      <c r="M280" s="205" t="s">
        <v>1</v>
      </c>
      <c r="N280" s="206" t="s">
        <v>42</v>
      </c>
      <c r="O280" s="70"/>
      <c r="P280" s="207">
        <f>O280*H280</f>
        <v>0</v>
      </c>
      <c r="Q280" s="207">
        <v>0</v>
      </c>
      <c r="R280" s="207">
        <f>Q280*H280</f>
        <v>0</v>
      </c>
      <c r="S280" s="207">
        <v>0</v>
      </c>
      <c r="T280" s="208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209" t="s">
        <v>403</v>
      </c>
      <c r="AT280" s="209" t="s">
        <v>127</v>
      </c>
      <c r="AU280" s="209" t="s">
        <v>87</v>
      </c>
      <c r="AY280" s="16" t="s">
        <v>125</v>
      </c>
      <c r="BE280" s="210">
        <f>IF(N280="základní",J280,0)</f>
        <v>0</v>
      </c>
      <c r="BF280" s="210">
        <f>IF(N280="snížená",J280,0)</f>
        <v>0</v>
      </c>
      <c r="BG280" s="210">
        <f>IF(N280="zákl. přenesená",J280,0)</f>
        <v>0</v>
      </c>
      <c r="BH280" s="210">
        <f>IF(N280="sníž. přenesená",J280,0)</f>
        <v>0</v>
      </c>
      <c r="BI280" s="210">
        <f>IF(N280="nulová",J280,0)</f>
        <v>0</v>
      </c>
      <c r="BJ280" s="16" t="s">
        <v>85</v>
      </c>
      <c r="BK280" s="210">
        <f>ROUND(I280*H280,2)</f>
        <v>0</v>
      </c>
      <c r="BL280" s="16" t="s">
        <v>403</v>
      </c>
      <c r="BM280" s="209" t="s">
        <v>408</v>
      </c>
    </row>
    <row r="281" spans="1:65" s="2" customFormat="1" ht="11.25">
      <c r="A281" s="33"/>
      <c r="B281" s="34"/>
      <c r="C281" s="35"/>
      <c r="D281" s="211" t="s">
        <v>134</v>
      </c>
      <c r="E281" s="35"/>
      <c r="F281" s="212" t="s">
        <v>409</v>
      </c>
      <c r="G281" s="35"/>
      <c r="H281" s="35"/>
      <c r="I281" s="110"/>
      <c r="J281" s="35"/>
      <c r="K281" s="35"/>
      <c r="L281" s="38"/>
      <c r="M281" s="213"/>
      <c r="N281" s="214"/>
      <c r="O281" s="70"/>
      <c r="P281" s="70"/>
      <c r="Q281" s="70"/>
      <c r="R281" s="70"/>
      <c r="S281" s="70"/>
      <c r="T281" s="71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6" t="s">
        <v>134</v>
      </c>
      <c r="AU281" s="16" t="s">
        <v>87</v>
      </c>
    </row>
    <row r="282" spans="1:65" s="12" customFormat="1" ht="22.9" customHeight="1">
      <c r="B282" s="182"/>
      <c r="C282" s="183"/>
      <c r="D282" s="184" t="s">
        <v>76</v>
      </c>
      <c r="E282" s="196" t="s">
        <v>410</v>
      </c>
      <c r="F282" s="196" t="s">
        <v>411</v>
      </c>
      <c r="G282" s="183"/>
      <c r="H282" s="183"/>
      <c r="I282" s="186"/>
      <c r="J282" s="197">
        <f>BK282</f>
        <v>0</v>
      </c>
      <c r="K282" s="183"/>
      <c r="L282" s="188"/>
      <c r="M282" s="189"/>
      <c r="N282" s="190"/>
      <c r="O282" s="190"/>
      <c r="P282" s="191">
        <f>SUM(P283:P294)</f>
        <v>0</v>
      </c>
      <c r="Q282" s="190"/>
      <c r="R282" s="191">
        <f>SUM(R283:R294)</f>
        <v>0</v>
      </c>
      <c r="S282" s="190"/>
      <c r="T282" s="192">
        <f>SUM(T283:T294)</f>
        <v>0</v>
      </c>
      <c r="AR282" s="193" t="s">
        <v>160</v>
      </c>
      <c r="AT282" s="194" t="s">
        <v>76</v>
      </c>
      <c r="AU282" s="194" t="s">
        <v>85</v>
      </c>
      <c r="AY282" s="193" t="s">
        <v>125</v>
      </c>
      <c r="BK282" s="195">
        <f>SUM(BK283:BK294)</f>
        <v>0</v>
      </c>
    </row>
    <row r="283" spans="1:65" s="2" customFormat="1" ht="16.5" customHeight="1">
      <c r="A283" s="33"/>
      <c r="B283" s="34"/>
      <c r="C283" s="198" t="s">
        <v>412</v>
      </c>
      <c r="D283" s="198" t="s">
        <v>127</v>
      </c>
      <c r="E283" s="199" t="s">
        <v>413</v>
      </c>
      <c r="F283" s="200" t="s">
        <v>411</v>
      </c>
      <c r="G283" s="201" t="s">
        <v>402</v>
      </c>
      <c r="H283" s="202">
        <v>1</v>
      </c>
      <c r="I283" s="203"/>
      <c r="J283" s="204">
        <f>ROUND(I283*H283,2)</f>
        <v>0</v>
      </c>
      <c r="K283" s="200" t="s">
        <v>131</v>
      </c>
      <c r="L283" s="38"/>
      <c r="M283" s="205" t="s">
        <v>1</v>
      </c>
      <c r="N283" s="206" t="s">
        <v>42</v>
      </c>
      <c r="O283" s="70"/>
      <c r="P283" s="207">
        <f>O283*H283</f>
        <v>0</v>
      </c>
      <c r="Q283" s="207">
        <v>0</v>
      </c>
      <c r="R283" s="207">
        <f>Q283*H283</f>
        <v>0</v>
      </c>
      <c r="S283" s="207">
        <v>0</v>
      </c>
      <c r="T283" s="208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209" t="s">
        <v>403</v>
      </c>
      <c r="AT283" s="209" t="s">
        <v>127</v>
      </c>
      <c r="AU283" s="209" t="s">
        <v>87</v>
      </c>
      <c r="AY283" s="16" t="s">
        <v>125</v>
      </c>
      <c r="BE283" s="210">
        <f>IF(N283="základní",J283,0)</f>
        <v>0</v>
      </c>
      <c r="BF283" s="210">
        <f>IF(N283="snížená",J283,0)</f>
        <v>0</v>
      </c>
      <c r="BG283" s="210">
        <f>IF(N283="zákl. přenesená",J283,0)</f>
        <v>0</v>
      </c>
      <c r="BH283" s="210">
        <f>IF(N283="sníž. přenesená",J283,0)</f>
        <v>0</v>
      </c>
      <c r="BI283" s="210">
        <f>IF(N283="nulová",J283,0)</f>
        <v>0</v>
      </c>
      <c r="BJ283" s="16" t="s">
        <v>85</v>
      </c>
      <c r="BK283" s="210">
        <f>ROUND(I283*H283,2)</f>
        <v>0</v>
      </c>
      <c r="BL283" s="16" t="s">
        <v>403</v>
      </c>
      <c r="BM283" s="209" t="s">
        <v>414</v>
      </c>
    </row>
    <row r="284" spans="1:65" s="2" customFormat="1" ht="11.25">
      <c r="A284" s="33"/>
      <c r="B284" s="34"/>
      <c r="C284" s="35"/>
      <c r="D284" s="211" t="s">
        <v>134</v>
      </c>
      <c r="E284" s="35"/>
      <c r="F284" s="212" t="s">
        <v>411</v>
      </c>
      <c r="G284" s="35"/>
      <c r="H284" s="35"/>
      <c r="I284" s="110"/>
      <c r="J284" s="35"/>
      <c r="K284" s="35"/>
      <c r="L284" s="38"/>
      <c r="M284" s="213"/>
      <c r="N284" s="214"/>
      <c r="O284" s="70"/>
      <c r="P284" s="70"/>
      <c r="Q284" s="70"/>
      <c r="R284" s="70"/>
      <c r="S284" s="70"/>
      <c r="T284" s="71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134</v>
      </c>
      <c r="AU284" s="16" t="s">
        <v>87</v>
      </c>
    </row>
    <row r="285" spans="1:65" s="2" customFormat="1" ht="16.5" customHeight="1">
      <c r="A285" s="33"/>
      <c r="B285" s="34"/>
      <c r="C285" s="198" t="s">
        <v>415</v>
      </c>
      <c r="D285" s="198" t="s">
        <v>127</v>
      </c>
      <c r="E285" s="199" t="s">
        <v>416</v>
      </c>
      <c r="F285" s="200" t="s">
        <v>417</v>
      </c>
      <c r="G285" s="201" t="s">
        <v>130</v>
      </c>
      <c r="H285" s="202">
        <v>900</v>
      </c>
      <c r="I285" s="203"/>
      <c r="J285" s="204">
        <f>ROUND(I285*H285,2)</f>
        <v>0</v>
      </c>
      <c r="K285" s="200" t="s">
        <v>131</v>
      </c>
      <c r="L285" s="38"/>
      <c r="M285" s="205" t="s">
        <v>1</v>
      </c>
      <c r="N285" s="206" t="s">
        <v>42</v>
      </c>
      <c r="O285" s="70"/>
      <c r="P285" s="207">
        <f>O285*H285</f>
        <v>0</v>
      </c>
      <c r="Q285" s="207">
        <v>0</v>
      </c>
      <c r="R285" s="207">
        <f>Q285*H285</f>
        <v>0</v>
      </c>
      <c r="S285" s="207">
        <v>0</v>
      </c>
      <c r="T285" s="208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209" t="s">
        <v>403</v>
      </c>
      <c r="AT285" s="209" t="s">
        <v>127</v>
      </c>
      <c r="AU285" s="209" t="s">
        <v>87</v>
      </c>
      <c r="AY285" s="16" t="s">
        <v>125</v>
      </c>
      <c r="BE285" s="210">
        <f>IF(N285="základní",J285,0)</f>
        <v>0</v>
      </c>
      <c r="BF285" s="210">
        <f>IF(N285="snížená",J285,0)</f>
        <v>0</v>
      </c>
      <c r="BG285" s="210">
        <f>IF(N285="zákl. přenesená",J285,0)</f>
        <v>0</v>
      </c>
      <c r="BH285" s="210">
        <f>IF(N285="sníž. přenesená",J285,0)</f>
        <v>0</v>
      </c>
      <c r="BI285" s="210">
        <f>IF(N285="nulová",J285,0)</f>
        <v>0</v>
      </c>
      <c r="BJ285" s="16" t="s">
        <v>85</v>
      </c>
      <c r="BK285" s="210">
        <f>ROUND(I285*H285,2)</f>
        <v>0</v>
      </c>
      <c r="BL285" s="16" t="s">
        <v>403</v>
      </c>
      <c r="BM285" s="209" t="s">
        <v>418</v>
      </c>
    </row>
    <row r="286" spans="1:65" s="2" customFormat="1" ht="11.25">
      <c r="A286" s="33"/>
      <c r="B286" s="34"/>
      <c r="C286" s="35"/>
      <c r="D286" s="211" t="s">
        <v>134</v>
      </c>
      <c r="E286" s="35"/>
      <c r="F286" s="212" t="s">
        <v>419</v>
      </c>
      <c r="G286" s="35"/>
      <c r="H286" s="35"/>
      <c r="I286" s="110"/>
      <c r="J286" s="35"/>
      <c r="K286" s="35"/>
      <c r="L286" s="38"/>
      <c r="M286" s="213"/>
      <c r="N286" s="214"/>
      <c r="O286" s="70"/>
      <c r="P286" s="70"/>
      <c r="Q286" s="70"/>
      <c r="R286" s="70"/>
      <c r="S286" s="70"/>
      <c r="T286" s="71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6" t="s">
        <v>134</v>
      </c>
      <c r="AU286" s="16" t="s">
        <v>87</v>
      </c>
    </row>
    <row r="287" spans="1:65" s="2" customFormat="1" ht="16.5" customHeight="1">
      <c r="A287" s="33"/>
      <c r="B287" s="34"/>
      <c r="C287" s="198" t="s">
        <v>420</v>
      </c>
      <c r="D287" s="198" t="s">
        <v>127</v>
      </c>
      <c r="E287" s="199" t="s">
        <v>421</v>
      </c>
      <c r="F287" s="200" t="s">
        <v>422</v>
      </c>
      <c r="G287" s="201" t="s">
        <v>402</v>
      </c>
      <c r="H287" s="202">
        <v>1</v>
      </c>
      <c r="I287" s="203"/>
      <c r="J287" s="204">
        <f>ROUND(I287*H287,2)</f>
        <v>0</v>
      </c>
      <c r="K287" s="200" t="s">
        <v>131</v>
      </c>
      <c r="L287" s="38"/>
      <c r="M287" s="205" t="s">
        <v>1</v>
      </c>
      <c r="N287" s="206" t="s">
        <v>42</v>
      </c>
      <c r="O287" s="70"/>
      <c r="P287" s="207">
        <f>O287*H287</f>
        <v>0</v>
      </c>
      <c r="Q287" s="207">
        <v>0</v>
      </c>
      <c r="R287" s="207">
        <f>Q287*H287</f>
        <v>0</v>
      </c>
      <c r="S287" s="207">
        <v>0</v>
      </c>
      <c r="T287" s="208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209" t="s">
        <v>403</v>
      </c>
      <c r="AT287" s="209" t="s">
        <v>127</v>
      </c>
      <c r="AU287" s="209" t="s">
        <v>87</v>
      </c>
      <c r="AY287" s="16" t="s">
        <v>125</v>
      </c>
      <c r="BE287" s="210">
        <f>IF(N287="základní",J287,0)</f>
        <v>0</v>
      </c>
      <c r="BF287" s="210">
        <f>IF(N287="snížená",J287,0)</f>
        <v>0</v>
      </c>
      <c r="BG287" s="210">
        <f>IF(N287="zákl. přenesená",J287,0)</f>
        <v>0</v>
      </c>
      <c r="BH287" s="210">
        <f>IF(N287="sníž. přenesená",J287,0)</f>
        <v>0</v>
      </c>
      <c r="BI287" s="210">
        <f>IF(N287="nulová",J287,0)</f>
        <v>0</v>
      </c>
      <c r="BJ287" s="16" t="s">
        <v>85</v>
      </c>
      <c r="BK287" s="210">
        <f>ROUND(I287*H287,2)</f>
        <v>0</v>
      </c>
      <c r="BL287" s="16" t="s">
        <v>403</v>
      </c>
      <c r="BM287" s="209" t="s">
        <v>423</v>
      </c>
    </row>
    <row r="288" spans="1:65" s="2" customFormat="1" ht="11.25">
      <c r="A288" s="33"/>
      <c r="B288" s="34"/>
      <c r="C288" s="35"/>
      <c r="D288" s="211" t="s">
        <v>134</v>
      </c>
      <c r="E288" s="35"/>
      <c r="F288" s="212" t="s">
        <v>424</v>
      </c>
      <c r="G288" s="35"/>
      <c r="H288" s="35"/>
      <c r="I288" s="110"/>
      <c r="J288" s="35"/>
      <c r="K288" s="35"/>
      <c r="L288" s="38"/>
      <c r="M288" s="213"/>
      <c r="N288" s="214"/>
      <c r="O288" s="70"/>
      <c r="P288" s="70"/>
      <c r="Q288" s="70"/>
      <c r="R288" s="70"/>
      <c r="S288" s="70"/>
      <c r="T288" s="71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16" t="s">
        <v>134</v>
      </c>
      <c r="AU288" s="16" t="s">
        <v>87</v>
      </c>
    </row>
    <row r="289" spans="1:65" s="2" customFormat="1" ht="16.5" customHeight="1">
      <c r="A289" s="33"/>
      <c r="B289" s="34"/>
      <c r="C289" s="198" t="s">
        <v>425</v>
      </c>
      <c r="D289" s="198" t="s">
        <v>127</v>
      </c>
      <c r="E289" s="199" t="s">
        <v>426</v>
      </c>
      <c r="F289" s="200" t="s">
        <v>427</v>
      </c>
      <c r="G289" s="201" t="s">
        <v>150</v>
      </c>
      <c r="H289" s="202">
        <v>165</v>
      </c>
      <c r="I289" s="203"/>
      <c r="J289" s="204">
        <f>ROUND(I289*H289,2)</f>
        <v>0</v>
      </c>
      <c r="K289" s="200" t="s">
        <v>1</v>
      </c>
      <c r="L289" s="38"/>
      <c r="M289" s="205" t="s">
        <v>1</v>
      </c>
      <c r="N289" s="206" t="s">
        <v>42</v>
      </c>
      <c r="O289" s="70"/>
      <c r="P289" s="207">
        <f>O289*H289</f>
        <v>0</v>
      </c>
      <c r="Q289" s="207">
        <v>0</v>
      </c>
      <c r="R289" s="207">
        <f>Q289*H289</f>
        <v>0</v>
      </c>
      <c r="S289" s="207">
        <v>0</v>
      </c>
      <c r="T289" s="208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209" t="s">
        <v>403</v>
      </c>
      <c r="AT289" s="209" t="s">
        <v>127</v>
      </c>
      <c r="AU289" s="209" t="s">
        <v>87</v>
      </c>
      <c r="AY289" s="16" t="s">
        <v>125</v>
      </c>
      <c r="BE289" s="210">
        <f>IF(N289="základní",J289,0)</f>
        <v>0</v>
      </c>
      <c r="BF289" s="210">
        <f>IF(N289="snížená",J289,0)</f>
        <v>0</v>
      </c>
      <c r="BG289" s="210">
        <f>IF(N289="zákl. přenesená",J289,0)</f>
        <v>0</v>
      </c>
      <c r="BH289" s="210">
        <f>IF(N289="sníž. přenesená",J289,0)</f>
        <v>0</v>
      </c>
      <c r="BI289" s="210">
        <f>IF(N289="nulová",J289,0)</f>
        <v>0</v>
      </c>
      <c r="BJ289" s="16" t="s">
        <v>85</v>
      </c>
      <c r="BK289" s="210">
        <f>ROUND(I289*H289,2)</f>
        <v>0</v>
      </c>
      <c r="BL289" s="16" t="s">
        <v>403</v>
      </c>
      <c r="BM289" s="209" t="s">
        <v>428</v>
      </c>
    </row>
    <row r="290" spans="1:65" s="2" customFormat="1" ht="11.25">
      <c r="A290" s="33"/>
      <c r="B290" s="34"/>
      <c r="C290" s="35"/>
      <c r="D290" s="211" t="s">
        <v>134</v>
      </c>
      <c r="E290" s="35"/>
      <c r="F290" s="212" t="s">
        <v>424</v>
      </c>
      <c r="G290" s="35"/>
      <c r="H290" s="35"/>
      <c r="I290" s="110"/>
      <c r="J290" s="35"/>
      <c r="K290" s="35"/>
      <c r="L290" s="38"/>
      <c r="M290" s="213"/>
      <c r="N290" s="214"/>
      <c r="O290" s="70"/>
      <c r="P290" s="70"/>
      <c r="Q290" s="70"/>
      <c r="R290" s="70"/>
      <c r="S290" s="70"/>
      <c r="T290" s="71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6" t="s">
        <v>134</v>
      </c>
      <c r="AU290" s="16" t="s">
        <v>87</v>
      </c>
    </row>
    <row r="291" spans="1:65" s="2" customFormat="1" ht="16.5" customHeight="1">
      <c r="A291" s="33"/>
      <c r="B291" s="34"/>
      <c r="C291" s="198" t="s">
        <v>429</v>
      </c>
      <c r="D291" s="198" t="s">
        <v>127</v>
      </c>
      <c r="E291" s="199" t="s">
        <v>430</v>
      </c>
      <c r="F291" s="200" t="s">
        <v>431</v>
      </c>
      <c r="G291" s="201" t="s">
        <v>130</v>
      </c>
      <c r="H291" s="202">
        <v>1000</v>
      </c>
      <c r="I291" s="203"/>
      <c r="J291" s="204">
        <f>ROUND(I291*H291,2)</f>
        <v>0</v>
      </c>
      <c r="K291" s="200" t="s">
        <v>131</v>
      </c>
      <c r="L291" s="38"/>
      <c r="M291" s="205" t="s">
        <v>1</v>
      </c>
      <c r="N291" s="206" t="s">
        <v>42</v>
      </c>
      <c r="O291" s="70"/>
      <c r="P291" s="207">
        <f>O291*H291</f>
        <v>0</v>
      </c>
      <c r="Q291" s="207">
        <v>0</v>
      </c>
      <c r="R291" s="207">
        <f>Q291*H291</f>
        <v>0</v>
      </c>
      <c r="S291" s="207">
        <v>0</v>
      </c>
      <c r="T291" s="208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209" t="s">
        <v>403</v>
      </c>
      <c r="AT291" s="209" t="s">
        <v>127</v>
      </c>
      <c r="AU291" s="209" t="s">
        <v>87</v>
      </c>
      <c r="AY291" s="16" t="s">
        <v>125</v>
      </c>
      <c r="BE291" s="210">
        <f>IF(N291="základní",J291,0)</f>
        <v>0</v>
      </c>
      <c r="BF291" s="210">
        <f>IF(N291="snížená",J291,0)</f>
        <v>0</v>
      </c>
      <c r="BG291" s="210">
        <f>IF(N291="zákl. přenesená",J291,0)</f>
        <v>0</v>
      </c>
      <c r="BH291" s="210">
        <f>IF(N291="sníž. přenesená",J291,0)</f>
        <v>0</v>
      </c>
      <c r="BI291" s="210">
        <f>IF(N291="nulová",J291,0)</f>
        <v>0</v>
      </c>
      <c r="BJ291" s="16" t="s">
        <v>85</v>
      </c>
      <c r="BK291" s="210">
        <f>ROUND(I291*H291,2)</f>
        <v>0</v>
      </c>
      <c r="BL291" s="16" t="s">
        <v>403</v>
      </c>
      <c r="BM291" s="209" t="s">
        <v>432</v>
      </c>
    </row>
    <row r="292" spans="1:65" s="2" customFormat="1" ht="11.25">
      <c r="A292" s="33"/>
      <c r="B292" s="34"/>
      <c r="C292" s="35"/>
      <c r="D292" s="211" t="s">
        <v>134</v>
      </c>
      <c r="E292" s="35"/>
      <c r="F292" s="212" t="s">
        <v>433</v>
      </c>
      <c r="G292" s="35"/>
      <c r="H292" s="35"/>
      <c r="I292" s="110"/>
      <c r="J292" s="35"/>
      <c r="K292" s="35"/>
      <c r="L292" s="38"/>
      <c r="M292" s="213"/>
      <c r="N292" s="214"/>
      <c r="O292" s="70"/>
      <c r="P292" s="70"/>
      <c r="Q292" s="70"/>
      <c r="R292" s="70"/>
      <c r="S292" s="70"/>
      <c r="T292" s="71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6" t="s">
        <v>134</v>
      </c>
      <c r="AU292" s="16" t="s">
        <v>87</v>
      </c>
    </row>
    <row r="293" spans="1:65" s="2" customFormat="1" ht="16.5" customHeight="1">
      <c r="A293" s="33"/>
      <c r="B293" s="34"/>
      <c r="C293" s="198" t="s">
        <v>434</v>
      </c>
      <c r="D293" s="198" t="s">
        <v>127</v>
      </c>
      <c r="E293" s="199" t="s">
        <v>435</v>
      </c>
      <c r="F293" s="200" t="s">
        <v>436</v>
      </c>
      <c r="G293" s="201" t="s">
        <v>130</v>
      </c>
      <c r="H293" s="202">
        <v>900</v>
      </c>
      <c r="I293" s="203"/>
      <c r="J293" s="204">
        <f>ROUND(I293*H293,2)</f>
        <v>0</v>
      </c>
      <c r="K293" s="200" t="s">
        <v>131</v>
      </c>
      <c r="L293" s="38"/>
      <c r="M293" s="205" t="s">
        <v>1</v>
      </c>
      <c r="N293" s="206" t="s">
        <v>42</v>
      </c>
      <c r="O293" s="70"/>
      <c r="P293" s="207">
        <f>O293*H293</f>
        <v>0</v>
      </c>
      <c r="Q293" s="207">
        <v>0</v>
      </c>
      <c r="R293" s="207">
        <f>Q293*H293</f>
        <v>0</v>
      </c>
      <c r="S293" s="207">
        <v>0</v>
      </c>
      <c r="T293" s="208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209" t="s">
        <v>403</v>
      </c>
      <c r="AT293" s="209" t="s">
        <v>127</v>
      </c>
      <c r="AU293" s="209" t="s">
        <v>87</v>
      </c>
      <c r="AY293" s="16" t="s">
        <v>125</v>
      </c>
      <c r="BE293" s="210">
        <f>IF(N293="základní",J293,0)</f>
        <v>0</v>
      </c>
      <c r="BF293" s="210">
        <f>IF(N293="snížená",J293,0)</f>
        <v>0</v>
      </c>
      <c r="BG293" s="210">
        <f>IF(N293="zákl. přenesená",J293,0)</f>
        <v>0</v>
      </c>
      <c r="BH293" s="210">
        <f>IF(N293="sníž. přenesená",J293,0)</f>
        <v>0</v>
      </c>
      <c r="BI293" s="210">
        <f>IF(N293="nulová",J293,0)</f>
        <v>0</v>
      </c>
      <c r="BJ293" s="16" t="s">
        <v>85</v>
      </c>
      <c r="BK293" s="210">
        <f>ROUND(I293*H293,2)</f>
        <v>0</v>
      </c>
      <c r="BL293" s="16" t="s">
        <v>403</v>
      </c>
      <c r="BM293" s="209" t="s">
        <v>437</v>
      </c>
    </row>
    <row r="294" spans="1:65" s="2" customFormat="1" ht="11.25">
      <c r="A294" s="33"/>
      <c r="B294" s="34"/>
      <c r="C294" s="35"/>
      <c r="D294" s="211" t="s">
        <v>134</v>
      </c>
      <c r="E294" s="35"/>
      <c r="F294" s="212" t="s">
        <v>438</v>
      </c>
      <c r="G294" s="35"/>
      <c r="H294" s="35"/>
      <c r="I294" s="110"/>
      <c r="J294" s="35"/>
      <c r="K294" s="35"/>
      <c r="L294" s="38"/>
      <c r="M294" s="213"/>
      <c r="N294" s="214"/>
      <c r="O294" s="70"/>
      <c r="P294" s="70"/>
      <c r="Q294" s="70"/>
      <c r="R294" s="70"/>
      <c r="S294" s="70"/>
      <c r="T294" s="71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6" t="s">
        <v>134</v>
      </c>
      <c r="AU294" s="16" t="s">
        <v>87</v>
      </c>
    </row>
    <row r="295" spans="1:65" s="12" customFormat="1" ht="22.9" customHeight="1">
      <c r="B295" s="182"/>
      <c r="C295" s="183"/>
      <c r="D295" s="184" t="s">
        <v>76</v>
      </c>
      <c r="E295" s="196" t="s">
        <v>439</v>
      </c>
      <c r="F295" s="196" t="s">
        <v>440</v>
      </c>
      <c r="G295" s="183"/>
      <c r="H295" s="183"/>
      <c r="I295" s="186"/>
      <c r="J295" s="197">
        <f>BK295</f>
        <v>0</v>
      </c>
      <c r="K295" s="183"/>
      <c r="L295" s="188"/>
      <c r="M295" s="189"/>
      <c r="N295" s="190"/>
      <c r="O295" s="190"/>
      <c r="P295" s="191">
        <f>SUM(P296:P297)</f>
        <v>0</v>
      </c>
      <c r="Q295" s="190"/>
      <c r="R295" s="191">
        <f>SUM(R296:R297)</f>
        <v>0</v>
      </c>
      <c r="S295" s="190"/>
      <c r="T295" s="192">
        <f>SUM(T296:T297)</f>
        <v>0</v>
      </c>
      <c r="AR295" s="193" t="s">
        <v>160</v>
      </c>
      <c r="AT295" s="194" t="s">
        <v>76</v>
      </c>
      <c r="AU295" s="194" t="s">
        <v>85</v>
      </c>
      <c r="AY295" s="193" t="s">
        <v>125</v>
      </c>
      <c r="BK295" s="195">
        <f>SUM(BK296:BK297)</f>
        <v>0</v>
      </c>
    </row>
    <row r="296" spans="1:65" s="2" customFormat="1" ht="16.5" customHeight="1">
      <c r="A296" s="33"/>
      <c r="B296" s="34"/>
      <c r="C296" s="198" t="s">
        <v>441</v>
      </c>
      <c r="D296" s="198" t="s">
        <v>127</v>
      </c>
      <c r="E296" s="199" t="s">
        <v>442</v>
      </c>
      <c r="F296" s="200" t="s">
        <v>443</v>
      </c>
      <c r="G296" s="201" t="s">
        <v>402</v>
      </c>
      <c r="H296" s="202">
        <v>1</v>
      </c>
      <c r="I296" s="203"/>
      <c r="J296" s="204">
        <f>ROUND(I296*H296,2)</f>
        <v>0</v>
      </c>
      <c r="K296" s="200" t="s">
        <v>131</v>
      </c>
      <c r="L296" s="38"/>
      <c r="M296" s="205" t="s">
        <v>1</v>
      </c>
      <c r="N296" s="206" t="s">
        <v>42</v>
      </c>
      <c r="O296" s="70"/>
      <c r="P296" s="207">
        <f>O296*H296</f>
        <v>0</v>
      </c>
      <c r="Q296" s="207">
        <v>0</v>
      </c>
      <c r="R296" s="207">
        <f>Q296*H296</f>
        <v>0</v>
      </c>
      <c r="S296" s="207">
        <v>0</v>
      </c>
      <c r="T296" s="208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209" t="s">
        <v>403</v>
      </c>
      <c r="AT296" s="209" t="s">
        <v>127</v>
      </c>
      <c r="AU296" s="209" t="s">
        <v>87</v>
      </c>
      <c r="AY296" s="16" t="s">
        <v>125</v>
      </c>
      <c r="BE296" s="210">
        <f>IF(N296="základní",J296,0)</f>
        <v>0</v>
      </c>
      <c r="BF296" s="210">
        <f>IF(N296="snížená",J296,0)</f>
        <v>0</v>
      </c>
      <c r="BG296" s="210">
        <f>IF(N296="zákl. přenesená",J296,0)</f>
        <v>0</v>
      </c>
      <c r="BH296" s="210">
        <f>IF(N296="sníž. přenesená",J296,0)</f>
        <v>0</v>
      </c>
      <c r="BI296" s="210">
        <f>IF(N296="nulová",J296,0)</f>
        <v>0</v>
      </c>
      <c r="BJ296" s="16" t="s">
        <v>85</v>
      </c>
      <c r="BK296" s="210">
        <f>ROUND(I296*H296,2)</f>
        <v>0</v>
      </c>
      <c r="BL296" s="16" t="s">
        <v>403</v>
      </c>
      <c r="BM296" s="209" t="s">
        <v>444</v>
      </c>
    </row>
    <row r="297" spans="1:65" s="2" customFormat="1" ht="11.25">
      <c r="A297" s="33"/>
      <c r="B297" s="34"/>
      <c r="C297" s="35"/>
      <c r="D297" s="211" t="s">
        <v>134</v>
      </c>
      <c r="E297" s="35"/>
      <c r="F297" s="212" t="s">
        <v>445</v>
      </c>
      <c r="G297" s="35"/>
      <c r="H297" s="35"/>
      <c r="I297" s="110"/>
      <c r="J297" s="35"/>
      <c r="K297" s="35"/>
      <c r="L297" s="38"/>
      <c r="M297" s="213"/>
      <c r="N297" s="214"/>
      <c r="O297" s="70"/>
      <c r="P297" s="70"/>
      <c r="Q297" s="70"/>
      <c r="R297" s="70"/>
      <c r="S297" s="70"/>
      <c r="T297" s="71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6" t="s">
        <v>134</v>
      </c>
      <c r="AU297" s="16" t="s">
        <v>87</v>
      </c>
    </row>
    <row r="298" spans="1:65" s="12" customFormat="1" ht="22.9" customHeight="1">
      <c r="B298" s="182"/>
      <c r="C298" s="183"/>
      <c r="D298" s="184" t="s">
        <v>76</v>
      </c>
      <c r="E298" s="196" t="s">
        <v>446</v>
      </c>
      <c r="F298" s="196" t="s">
        <v>447</v>
      </c>
      <c r="G298" s="183"/>
      <c r="H298" s="183"/>
      <c r="I298" s="186"/>
      <c r="J298" s="197">
        <f>BK298</f>
        <v>0</v>
      </c>
      <c r="K298" s="183"/>
      <c r="L298" s="188"/>
      <c r="M298" s="189"/>
      <c r="N298" s="190"/>
      <c r="O298" s="190"/>
      <c r="P298" s="191">
        <f>SUM(P299:P300)</f>
        <v>0</v>
      </c>
      <c r="Q298" s="190"/>
      <c r="R298" s="191">
        <f>SUM(R299:R300)</f>
        <v>0</v>
      </c>
      <c r="S298" s="190"/>
      <c r="T298" s="192">
        <f>SUM(T299:T300)</f>
        <v>0</v>
      </c>
      <c r="AR298" s="193" t="s">
        <v>160</v>
      </c>
      <c r="AT298" s="194" t="s">
        <v>76</v>
      </c>
      <c r="AU298" s="194" t="s">
        <v>85</v>
      </c>
      <c r="AY298" s="193" t="s">
        <v>125</v>
      </c>
      <c r="BK298" s="195">
        <f>SUM(BK299:BK300)</f>
        <v>0</v>
      </c>
    </row>
    <row r="299" spans="1:65" s="2" customFormat="1" ht="21.75" customHeight="1">
      <c r="A299" s="33"/>
      <c r="B299" s="34"/>
      <c r="C299" s="198" t="s">
        <v>448</v>
      </c>
      <c r="D299" s="198" t="s">
        <v>127</v>
      </c>
      <c r="E299" s="199" t="s">
        <v>449</v>
      </c>
      <c r="F299" s="200" t="s">
        <v>450</v>
      </c>
      <c r="G299" s="201" t="s">
        <v>402</v>
      </c>
      <c r="H299" s="202">
        <v>3</v>
      </c>
      <c r="I299" s="203"/>
      <c r="J299" s="204">
        <f>ROUND(I299*H299,2)</f>
        <v>0</v>
      </c>
      <c r="K299" s="200" t="s">
        <v>131</v>
      </c>
      <c r="L299" s="38"/>
      <c r="M299" s="205" t="s">
        <v>1</v>
      </c>
      <c r="N299" s="206" t="s">
        <v>42</v>
      </c>
      <c r="O299" s="70"/>
      <c r="P299" s="207">
        <f>O299*H299</f>
        <v>0</v>
      </c>
      <c r="Q299" s="207">
        <v>0</v>
      </c>
      <c r="R299" s="207">
        <f>Q299*H299</f>
        <v>0</v>
      </c>
      <c r="S299" s="207">
        <v>0</v>
      </c>
      <c r="T299" s="208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209" t="s">
        <v>403</v>
      </c>
      <c r="AT299" s="209" t="s">
        <v>127</v>
      </c>
      <c r="AU299" s="209" t="s">
        <v>87</v>
      </c>
      <c r="AY299" s="16" t="s">
        <v>125</v>
      </c>
      <c r="BE299" s="210">
        <f>IF(N299="základní",J299,0)</f>
        <v>0</v>
      </c>
      <c r="BF299" s="210">
        <f>IF(N299="snížená",J299,0)</f>
        <v>0</v>
      </c>
      <c r="BG299" s="210">
        <f>IF(N299="zákl. přenesená",J299,0)</f>
        <v>0</v>
      </c>
      <c r="BH299" s="210">
        <f>IF(N299="sníž. přenesená",J299,0)</f>
        <v>0</v>
      </c>
      <c r="BI299" s="210">
        <f>IF(N299="nulová",J299,0)</f>
        <v>0</v>
      </c>
      <c r="BJ299" s="16" t="s">
        <v>85</v>
      </c>
      <c r="BK299" s="210">
        <f>ROUND(I299*H299,2)</f>
        <v>0</v>
      </c>
      <c r="BL299" s="16" t="s">
        <v>403</v>
      </c>
      <c r="BM299" s="209" t="s">
        <v>451</v>
      </c>
    </row>
    <row r="300" spans="1:65" s="2" customFormat="1" ht="11.25">
      <c r="A300" s="33"/>
      <c r="B300" s="34"/>
      <c r="C300" s="35"/>
      <c r="D300" s="211" t="s">
        <v>134</v>
      </c>
      <c r="E300" s="35"/>
      <c r="F300" s="212" t="s">
        <v>447</v>
      </c>
      <c r="G300" s="35"/>
      <c r="H300" s="35"/>
      <c r="I300" s="110"/>
      <c r="J300" s="35"/>
      <c r="K300" s="35"/>
      <c r="L300" s="38"/>
      <c r="M300" s="247"/>
      <c r="N300" s="248"/>
      <c r="O300" s="249"/>
      <c r="P300" s="249"/>
      <c r="Q300" s="249"/>
      <c r="R300" s="249"/>
      <c r="S300" s="249"/>
      <c r="T300" s="250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6" t="s">
        <v>134</v>
      </c>
      <c r="AU300" s="16" t="s">
        <v>87</v>
      </c>
    </row>
    <row r="301" spans="1:65" s="2" customFormat="1" ht="6.95" customHeight="1">
      <c r="A301" s="33"/>
      <c r="B301" s="53"/>
      <c r="C301" s="54"/>
      <c r="D301" s="54"/>
      <c r="E301" s="54"/>
      <c r="F301" s="54"/>
      <c r="G301" s="54"/>
      <c r="H301" s="54"/>
      <c r="I301" s="147"/>
      <c r="J301" s="54"/>
      <c r="K301" s="54"/>
      <c r="L301" s="38"/>
      <c r="M301" s="33"/>
      <c r="O301" s="33"/>
      <c r="P301" s="33"/>
      <c r="Q301" s="33"/>
      <c r="R301" s="33"/>
      <c r="S301" s="33"/>
      <c r="T301" s="3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</row>
  </sheetData>
  <sheetProtection algorithmName="SHA-512" hashValue="jv7XBtnWPMvowgeE8zRzg8l7RuVoyrsMBPFtsY96YPiWdYMNgdEdmPduBNLZQL9fb9/ZYwI5iRZcMv8yWy2YUg==" saltValue="Z0Gf9vtn/qszdhEZ0LcKirGGinZZEiL6K4xhorvMsdm3Xsx27dcsZwykZhyGYp926b1LBiCqvW2VwN7zMRDUTQ==" spinCount="100000" sheet="1" objects="1" scenarios="1" formatColumns="0" formatRows="0" autoFilter="0"/>
  <autoFilter ref="C129:K300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01 - Oprava gabionové ...</vt:lpstr>
      <vt:lpstr>'Rekapitulace stavby'!Názvy_tisku</vt:lpstr>
      <vt:lpstr>'SO 01 - Oprava gabionové ...'!Názvy_tisku</vt:lpstr>
      <vt:lpstr>'Rekapitulace stavby'!Oblast_tisku</vt:lpstr>
      <vt:lpstr>'SO 01 - Oprava gabionové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dcterms:created xsi:type="dcterms:W3CDTF">2020-06-11T07:43:30Z</dcterms:created>
  <dcterms:modified xsi:type="dcterms:W3CDTF">2020-06-11T07:44:40Z</dcterms:modified>
</cp:coreProperties>
</file>