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I:\Úsek ekonomický\Veřejné zakázky\Jana\0000_2020\014_R_Zvýšení rychlosti v traťovém úseku Vodňany - Bavorov\Odpovědi na dotazy\Dodatek č. 2\"/>
    </mc:Choice>
  </mc:AlternateContent>
  <bookViews>
    <workbookView xWindow="240" yWindow="120" windowWidth="14940" windowHeight="9225" activeTab="2"/>
  </bookViews>
  <sheets>
    <sheet name="Rekapitulace" sheetId="1" r:id="rId1"/>
    <sheet name="PS 01" sheetId="2" r:id="rId2"/>
    <sheet name="PS 02" sheetId="3" r:id="rId3"/>
    <sheet name="PS 03" sheetId="4" r:id="rId4"/>
    <sheet name="SO 98-98" sheetId="5" r:id="rId5"/>
    <sheet name="SO 01" sheetId="6" r:id="rId6"/>
    <sheet name="SO 02" sheetId="7" r:id="rId7"/>
    <sheet name="SO 03" sheetId="8" r:id="rId8"/>
    <sheet name="SO 04" sheetId="9" r:id="rId9"/>
    <sheet name="SO 05" sheetId="10" r:id="rId10"/>
  </sheets>
  <calcPr calcId="162913"/>
  <webPublishing codePage="0"/>
</workbook>
</file>

<file path=xl/calcChain.xml><?xml version="1.0" encoding="utf-8"?>
<calcChain xmlns="http://schemas.openxmlformats.org/spreadsheetml/2006/main">
  <c r="M70" i="10" l="1"/>
  <c r="O70" i="10" s="1"/>
  <c r="I70" i="10"/>
  <c r="M66" i="10"/>
  <c r="O66" i="10" s="1"/>
  <c r="I66" i="10"/>
  <c r="M62" i="10"/>
  <c r="O62" i="10" s="1"/>
  <c r="I62" i="10"/>
  <c r="M58" i="10"/>
  <c r="O58" i="10" s="1"/>
  <c r="I58" i="10"/>
  <c r="O54" i="10"/>
  <c r="M54" i="10"/>
  <c r="I54" i="10"/>
  <c r="M50" i="10"/>
  <c r="O50" i="10" s="1"/>
  <c r="I50" i="10"/>
  <c r="M46" i="10"/>
  <c r="O46" i="10" s="1"/>
  <c r="I46" i="10"/>
  <c r="M42" i="10"/>
  <c r="O42" i="10" s="1"/>
  <c r="I42" i="10"/>
  <c r="O38" i="10"/>
  <c r="M38" i="10"/>
  <c r="I38" i="10"/>
  <c r="M34" i="10"/>
  <c r="O34" i="10" s="1"/>
  <c r="I34" i="10"/>
  <c r="M30" i="10"/>
  <c r="O30" i="10" s="1"/>
  <c r="I30" i="10"/>
  <c r="M26" i="10"/>
  <c r="O26" i="10" s="1"/>
  <c r="I26" i="10"/>
  <c r="O22" i="10"/>
  <c r="M22" i="10"/>
  <c r="I22" i="10"/>
  <c r="M18" i="10"/>
  <c r="O18" i="10" s="1"/>
  <c r="I18" i="10"/>
  <c r="M14" i="10"/>
  <c r="O14" i="10" s="1"/>
  <c r="I14" i="10"/>
  <c r="M10" i="10"/>
  <c r="O10" i="10" s="1"/>
  <c r="I10" i="10"/>
  <c r="M9" i="10"/>
  <c r="L9" i="10"/>
  <c r="K9" i="10"/>
  <c r="J9" i="10"/>
  <c r="M8" i="10"/>
  <c r="L8" i="10"/>
  <c r="K8" i="10"/>
  <c r="J8" i="10"/>
  <c r="T7" i="10"/>
  <c r="M66" i="9"/>
  <c r="O66" i="9" s="1"/>
  <c r="I66" i="9"/>
  <c r="M62" i="9"/>
  <c r="O62" i="9" s="1"/>
  <c r="I62" i="9"/>
  <c r="O58" i="9"/>
  <c r="M58" i="9"/>
  <c r="I58" i="9"/>
  <c r="M54" i="9"/>
  <c r="O54" i="9" s="1"/>
  <c r="I54" i="9"/>
  <c r="O50" i="9"/>
  <c r="M50" i="9"/>
  <c r="I50" i="9"/>
  <c r="O46" i="9"/>
  <c r="M46" i="9"/>
  <c r="I46" i="9"/>
  <c r="O42" i="9"/>
  <c r="M42" i="9"/>
  <c r="I42" i="9"/>
  <c r="M38" i="9"/>
  <c r="O38" i="9" s="1"/>
  <c r="I38" i="9"/>
  <c r="O34" i="9"/>
  <c r="M34" i="9"/>
  <c r="I34" i="9"/>
  <c r="O30" i="9"/>
  <c r="M30" i="9"/>
  <c r="I30" i="9"/>
  <c r="O26" i="9"/>
  <c r="M26" i="9"/>
  <c r="I26" i="9"/>
  <c r="M22" i="9"/>
  <c r="O22" i="9" s="1"/>
  <c r="I22" i="9"/>
  <c r="O18" i="9"/>
  <c r="M18" i="9"/>
  <c r="I18" i="9"/>
  <c r="O14" i="9"/>
  <c r="M14" i="9"/>
  <c r="I14" i="9"/>
  <c r="O10" i="9"/>
  <c r="M10" i="9"/>
  <c r="M9" i="9" s="1"/>
  <c r="M8" i="9" s="1"/>
  <c r="I10" i="9"/>
  <c r="L9" i="9"/>
  <c r="K9" i="9"/>
  <c r="J9" i="9"/>
  <c r="L8" i="9"/>
  <c r="K8" i="9"/>
  <c r="J8" i="9"/>
  <c r="T7" i="9"/>
  <c r="O112" i="8"/>
  <c r="M112" i="8"/>
  <c r="I112" i="8"/>
  <c r="O108" i="8"/>
  <c r="M108" i="8"/>
  <c r="I108" i="8"/>
  <c r="O104" i="8"/>
  <c r="M104" i="8"/>
  <c r="M103" i="8" s="1"/>
  <c r="I104" i="8"/>
  <c r="L103" i="8"/>
  <c r="K103" i="8"/>
  <c r="J103" i="8"/>
  <c r="M99" i="8"/>
  <c r="I99" i="8"/>
  <c r="O95" i="8"/>
  <c r="M95" i="8"/>
  <c r="I95" i="8"/>
  <c r="L94" i="8"/>
  <c r="K94" i="8"/>
  <c r="J94" i="8"/>
  <c r="O90" i="8"/>
  <c r="M90" i="8"/>
  <c r="I90" i="8"/>
  <c r="O86" i="8"/>
  <c r="M86" i="8"/>
  <c r="M85" i="8" s="1"/>
  <c r="I86" i="8"/>
  <c r="L85" i="8"/>
  <c r="K85" i="8"/>
  <c r="J85" i="8"/>
  <c r="M81" i="8"/>
  <c r="O81" i="8" s="1"/>
  <c r="I81" i="8"/>
  <c r="O77" i="8"/>
  <c r="M77" i="8"/>
  <c r="I77" i="8"/>
  <c r="O73" i="8"/>
  <c r="M73" i="8"/>
  <c r="I73" i="8"/>
  <c r="M72" i="8"/>
  <c r="L72" i="8"/>
  <c r="L8" i="8" s="1"/>
  <c r="T7" i="8" s="1"/>
  <c r="K72" i="8"/>
  <c r="J72" i="8"/>
  <c r="O68" i="8"/>
  <c r="M68" i="8"/>
  <c r="I68" i="8"/>
  <c r="M64" i="8"/>
  <c r="I64" i="8"/>
  <c r="O60" i="8"/>
  <c r="M60" i="8"/>
  <c r="I60" i="8"/>
  <c r="L59" i="8"/>
  <c r="K59" i="8"/>
  <c r="J59" i="8"/>
  <c r="O55" i="8"/>
  <c r="M55" i="8"/>
  <c r="I55" i="8"/>
  <c r="O51" i="8"/>
  <c r="M51" i="8"/>
  <c r="I51" i="8"/>
  <c r="M47" i="8"/>
  <c r="O47" i="8" s="1"/>
  <c r="I47" i="8"/>
  <c r="O43" i="8"/>
  <c r="M43" i="8"/>
  <c r="I43" i="8"/>
  <c r="O39" i="8"/>
  <c r="M39" i="8"/>
  <c r="I39" i="8"/>
  <c r="O35" i="8"/>
  <c r="M35" i="8"/>
  <c r="I35" i="8"/>
  <c r="M31" i="8"/>
  <c r="I31" i="8"/>
  <c r="L30" i="8"/>
  <c r="K30" i="8"/>
  <c r="K8" i="8" s="1"/>
  <c r="J30" i="8"/>
  <c r="O26" i="8"/>
  <c r="M26" i="8"/>
  <c r="I26" i="8"/>
  <c r="O22" i="8"/>
  <c r="M22" i="8"/>
  <c r="I22" i="8"/>
  <c r="O18" i="8"/>
  <c r="M18" i="8"/>
  <c r="I18" i="8"/>
  <c r="M14" i="8"/>
  <c r="I14" i="8"/>
  <c r="O10" i="8"/>
  <c r="M10" i="8"/>
  <c r="I10" i="8"/>
  <c r="L9" i="8"/>
  <c r="K9" i="8"/>
  <c r="J9" i="8"/>
  <c r="J8" i="8" s="1"/>
  <c r="M269" i="7"/>
  <c r="O269" i="7" s="1"/>
  <c r="I269" i="7"/>
  <c r="O265" i="7"/>
  <c r="M265" i="7"/>
  <c r="I265" i="7"/>
  <c r="O261" i="7"/>
  <c r="M261" i="7"/>
  <c r="I261" i="7"/>
  <c r="O257" i="7"/>
  <c r="M257" i="7"/>
  <c r="I257" i="7"/>
  <c r="M253" i="7"/>
  <c r="O253" i="7" s="1"/>
  <c r="I253" i="7"/>
  <c r="O249" i="7"/>
  <c r="M249" i="7"/>
  <c r="I249" i="7"/>
  <c r="O245" i="7"/>
  <c r="M245" i="7"/>
  <c r="I245" i="7"/>
  <c r="O241" i="7"/>
  <c r="M241" i="7"/>
  <c r="I241" i="7"/>
  <c r="M237" i="7"/>
  <c r="O237" i="7" s="1"/>
  <c r="I237" i="7"/>
  <c r="O233" i="7"/>
  <c r="M233" i="7"/>
  <c r="I233" i="7"/>
  <c r="O229" i="7"/>
  <c r="M229" i="7"/>
  <c r="I229" i="7"/>
  <c r="O225" i="7"/>
  <c r="M225" i="7"/>
  <c r="I225" i="7"/>
  <c r="M221" i="7"/>
  <c r="O221" i="7" s="1"/>
  <c r="I221" i="7"/>
  <c r="O217" i="7"/>
  <c r="M217" i="7"/>
  <c r="I217" i="7"/>
  <c r="O213" i="7"/>
  <c r="M213" i="7"/>
  <c r="I213" i="7"/>
  <c r="O209" i="7"/>
  <c r="M209" i="7"/>
  <c r="M208" i="7" s="1"/>
  <c r="I209" i="7"/>
  <c r="L208" i="7"/>
  <c r="K208" i="7"/>
  <c r="J208" i="7"/>
  <c r="M204" i="7"/>
  <c r="O204" i="7" s="1"/>
  <c r="I204" i="7"/>
  <c r="O200" i="7"/>
  <c r="M200" i="7"/>
  <c r="I200" i="7"/>
  <c r="O196" i="7"/>
  <c r="M196" i="7"/>
  <c r="I196" i="7"/>
  <c r="M192" i="7"/>
  <c r="M191" i="7" s="1"/>
  <c r="I192" i="7"/>
  <c r="L191" i="7"/>
  <c r="K191" i="7"/>
  <c r="J191" i="7"/>
  <c r="M187" i="7"/>
  <c r="O187" i="7" s="1"/>
  <c r="I187" i="7"/>
  <c r="O183" i="7"/>
  <c r="M183" i="7"/>
  <c r="I183" i="7"/>
  <c r="O179" i="7"/>
  <c r="M179" i="7"/>
  <c r="I179" i="7"/>
  <c r="M175" i="7"/>
  <c r="O175" i="7" s="1"/>
  <c r="I175" i="7"/>
  <c r="M171" i="7"/>
  <c r="O171" i="7" s="1"/>
  <c r="I171" i="7"/>
  <c r="O167" i="7"/>
  <c r="M167" i="7"/>
  <c r="I167" i="7"/>
  <c r="O163" i="7"/>
  <c r="M163" i="7"/>
  <c r="I163" i="7"/>
  <c r="O159" i="7"/>
  <c r="M159" i="7"/>
  <c r="I159" i="7"/>
  <c r="M155" i="7"/>
  <c r="O155" i="7" s="1"/>
  <c r="I155" i="7"/>
  <c r="O151" i="7"/>
  <c r="M151" i="7"/>
  <c r="I151" i="7"/>
  <c r="O147" i="7"/>
  <c r="M147" i="7"/>
  <c r="I147" i="7"/>
  <c r="M143" i="7"/>
  <c r="O143" i="7" s="1"/>
  <c r="I143" i="7"/>
  <c r="M139" i="7"/>
  <c r="O139" i="7" s="1"/>
  <c r="I139" i="7"/>
  <c r="O135" i="7"/>
  <c r="M135" i="7"/>
  <c r="I135" i="7"/>
  <c r="O131" i="7"/>
  <c r="M131" i="7"/>
  <c r="I131" i="7"/>
  <c r="O127" i="7"/>
  <c r="M127" i="7"/>
  <c r="I127" i="7"/>
  <c r="L126" i="7"/>
  <c r="K126" i="7"/>
  <c r="J126" i="7"/>
  <c r="M122" i="7"/>
  <c r="O122" i="7" s="1"/>
  <c r="I122" i="7"/>
  <c r="O118" i="7"/>
  <c r="M118" i="7"/>
  <c r="I118" i="7"/>
  <c r="L117" i="7"/>
  <c r="K117" i="7"/>
  <c r="J117" i="7"/>
  <c r="O113" i="7"/>
  <c r="M113" i="7"/>
  <c r="I113" i="7"/>
  <c r="M112" i="7"/>
  <c r="L112" i="7"/>
  <c r="K112" i="7"/>
  <c r="J112" i="7"/>
  <c r="O108" i="7"/>
  <c r="M108" i="7"/>
  <c r="I108" i="7"/>
  <c r="M104" i="7"/>
  <c r="I104" i="7"/>
  <c r="L103" i="7"/>
  <c r="K103" i="7"/>
  <c r="J103" i="7"/>
  <c r="O99" i="7"/>
  <c r="M99" i="7"/>
  <c r="I99" i="7"/>
  <c r="O95" i="7"/>
  <c r="M95" i="7"/>
  <c r="I95" i="7"/>
  <c r="O91" i="7"/>
  <c r="M91" i="7"/>
  <c r="I91" i="7"/>
  <c r="M87" i="7"/>
  <c r="O87" i="7" s="1"/>
  <c r="I87" i="7"/>
  <c r="O83" i="7"/>
  <c r="M83" i="7"/>
  <c r="I83" i="7"/>
  <c r="O79" i="7"/>
  <c r="M79" i="7"/>
  <c r="I79" i="7"/>
  <c r="M75" i="7"/>
  <c r="O75" i="7" s="1"/>
  <c r="I75" i="7"/>
  <c r="M71" i="7"/>
  <c r="O71" i="7" s="1"/>
  <c r="I71" i="7"/>
  <c r="O67" i="7"/>
  <c r="M67" i="7"/>
  <c r="I67" i="7"/>
  <c r="O63" i="7"/>
  <c r="M63" i="7"/>
  <c r="I63" i="7"/>
  <c r="O59" i="7"/>
  <c r="M59" i="7"/>
  <c r="I59" i="7"/>
  <c r="M55" i="7"/>
  <c r="O55" i="7" s="1"/>
  <c r="I55" i="7"/>
  <c r="O51" i="7"/>
  <c r="M51" i="7"/>
  <c r="I51" i="7"/>
  <c r="O47" i="7"/>
  <c r="M47" i="7"/>
  <c r="I47" i="7"/>
  <c r="M43" i="7"/>
  <c r="I43" i="7"/>
  <c r="L42" i="7"/>
  <c r="K42" i="7"/>
  <c r="J42" i="7"/>
  <c r="M38" i="7"/>
  <c r="O38" i="7" s="1"/>
  <c r="I38" i="7"/>
  <c r="O34" i="7"/>
  <c r="M34" i="7"/>
  <c r="I34" i="7"/>
  <c r="O30" i="7"/>
  <c r="M30" i="7"/>
  <c r="I30" i="7"/>
  <c r="M26" i="7"/>
  <c r="O26" i="7" s="1"/>
  <c r="I26" i="7"/>
  <c r="M22" i="7"/>
  <c r="O22" i="7" s="1"/>
  <c r="I22" i="7"/>
  <c r="O18" i="7"/>
  <c r="M18" i="7"/>
  <c r="I18" i="7"/>
  <c r="O14" i="7"/>
  <c r="M14" i="7"/>
  <c r="I14" i="7"/>
  <c r="O10" i="7"/>
  <c r="M10" i="7"/>
  <c r="I10" i="7"/>
  <c r="L9" i="7"/>
  <c r="K9" i="7"/>
  <c r="K8" i="7" s="1"/>
  <c r="J9" i="7"/>
  <c r="L8" i="7"/>
  <c r="T7" i="7" s="1"/>
  <c r="O117" i="6"/>
  <c r="M117" i="6"/>
  <c r="I117" i="6"/>
  <c r="O113" i="6"/>
  <c r="M113" i="6"/>
  <c r="I113" i="6"/>
  <c r="M109" i="6"/>
  <c r="O109" i="6" s="1"/>
  <c r="I109" i="6"/>
  <c r="M105" i="6"/>
  <c r="O105" i="6" s="1"/>
  <c r="I105" i="6"/>
  <c r="O101" i="6"/>
  <c r="M101" i="6"/>
  <c r="I101" i="6"/>
  <c r="O97" i="6"/>
  <c r="M97" i="6"/>
  <c r="I97" i="6"/>
  <c r="M93" i="6"/>
  <c r="I93" i="6"/>
  <c r="L92" i="6"/>
  <c r="K92" i="6"/>
  <c r="J92" i="6"/>
  <c r="M88" i="6"/>
  <c r="O88" i="6" s="1"/>
  <c r="I88" i="6"/>
  <c r="O84" i="6"/>
  <c r="M84" i="6"/>
  <c r="I84" i="6"/>
  <c r="M80" i="6"/>
  <c r="O80" i="6" s="1"/>
  <c r="I80" i="6"/>
  <c r="M76" i="6"/>
  <c r="O76" i="6" s="1"/>
  <c r="I76" i="6"/>
  <c r="M72" i="6"/>
  <c r="O72" i="6" s="1"/>
  <c r="I72" i="6"/>
  <c r="O68" i="6"/>
  <c r="M68" i="6"/>
  <c r="I68" i="6"/>
  <c r="M64" i="6"/>
  <c r="O64" i="6" s="1"/>
  <c r="I64" i="6"/>
  <c r="M60" i="6"/>
  <c r="O60" i="6" s="1"/>
  <c r="I60" i="6"/>
  <c r="M56" i="6"/>
  <c r="O56" i="6" s="1"/>
  <c r="I56" i="6"/>
  <c r="O52" i="6"/>
  <c r="M52" i="6"/>
  <c r="I52" i="6"/>
  <c r="M48" i="6"/>
  <c r="O48" i="6" s="1"/>
  <c r="I48" i="6"/>
  <c r="M44" i="6"/>
  <c r="O44" i="6" s="1"/>
  <c r="I44" i="6"/>
  <c r="M40" i="6"/>
  <c r="O40" i="6" s="1"/>
  <c r="I40" i="6"/>
  <c r="M39" i="6"/>
  <c r="L39" i="6"/>
  <c r="K39" i="6"/>
  <c r="J39" i="6"/>
  <c r="O35" i="6"/>
  <c r="M35" i="6"/>
  <c r="I35" i="6"/>
  <c r="M31" i="6"/>
  <c r="M30" i="6" s="1"/>
  <c r="I31" i="6"/>
  <c r="L30" i="6"/>
  <c r="L8" i="6" s="1"/>
  <c r="T7" i="6" s="1"/>
  <c r="K30" i="6"/>
  <c r="J30" i="6"/>
  <c r="M26" i="6"/>
  <c r="O26" i="6" s="1"/>
  <c r="I26" i="6"/>
  <c r="M22" i="6"/>
  <c r="O22" i="6" s="1"/>
  <c r="I22" i="6"/>
  <c r="O18" i="6"/>
  <c r="M18" i="6"/>
  <c r="I18" i="6"/>
  <c r="O14" i="6"/>
  <c r="M14" i="6"/>
  <c r="I14" i="6"/>
  <c r="M10" i="6"/>
  <c r="I10" i="6"/>
  <c r="L9" i="6"/>
  <c r="K9" i="6"/>
  <c r="J9" i="6"/>
  <c r="J8" i="6" s="1"/>
  <c r="K8" i="6"/>
  <c r="O31" i="5"/>
  <c r="M31" i="5"/>
  <c r="I31" i="5"/>
  <c r="M27" i="5"/>
  <c r="O27" i="5" s="1"/>
  <c r="I27" i="5"/>
  <c r="M26" i="5"/>
  <c r="L26" i="5"/>
  <c r="K26" i="5"/>
  <c r="J26" i="5"/>
  <c r="J8" i="5" s="1"/>
  <c r="O22" i="5"/>
  <c r="M22" i="5"/>
  <c r="I22" i="5"/>
  <c r="O18" i="5"/>
  <c r="M18" i="5"/>
  <c r="I18" i="5"/>
  <c r="M14" i="5"/>
  <c r="O14" i="5" s="1"/>
  <c r="I14" i="5"/>
  <c r="M10" i="5"/>
  <c r="O10" i="5" s="1"/>
  <c r="I10" i="5"/>
  <c r="L9" i="5"/>
  <c r="K9" i="5"/>
  <c r="J9" i="5"/>
  <c r="L8" i="5"/>
  <c r="K8" i="5"/>
  <c r="T7" i="5"/>
  <c r="M326" i="4"/>
  <c r="M325" i="4" s="1"/>
  <c r="I326" i="4"/>
  <c r="L325" i="4"/>
  <c r="K325" i="4"/>
  <c r="J325" i="4"/>
  <c r="M321" i="4"/>
  <c r="O321" i="4" s="1"/>
  <c r="I321" i="4"/>
  <c r="O317" i="4"/>
  <c r="M317" i="4"/>
  <c r="I317" i="4"/>
  <c r="O313" i="4"/>
  <c r="M313" i="4"/>
  <c r="I313" i="4"/>
  <c r="M309" i="4"/>
  <c r="O309" i="4" s="1"/>
  <c r="I309" i="4"/>
  <c r="M305" i="4"/>
  <c r="O305" i="4" s="1"/>
  <c r="I305" i="4"/>
  <c r="O301" i="4"/>
  <c r="M301" i="4"/>
  <c r="I301" i="4"/>
  <c r="M297" i="4"/>
  <c r="O297" i="4" s="1"/>
  <c r="I297" i="4"/>
  <c r="O293" i="4"/>
  <c r="M293" i="4"/>
  <c r="I293" i="4"/>
  <c r="M289" i="4"/>
  <c r="O289" i="4" s="1"/>
  <c r="I289" i="4"/>
  <c r="O285" i="4"/>
  <c r="M285" i="4"/>
  <c r="I285" i="4"/>
  <c r="O281" i="4"/>
  <c r="M281" i="4"/>
  <c r="I281" i="4"/>
  <c r="M277" i="4"/>
  <c r="O277" i="4" s="1"/>
  <c r="I277" i="4"/>
  <c r="M273" i="4"/>
  <c r="O273" i="4" s="1"/>
  <c r="I273" i="4"/>
  <c r="O269" i="4"/>
  <c r="M269" i="4"/>
  <c r="I269" i="4"/>
  <c r="M265" i="4"/>
  <c r="O265" i="4" s="1"/>
  <c r="I265" i="4"/>
  <c r="L264" i="4"/>
  <c r="K264" i="4"/>
  <c r="J264" i="4"/>
  <c r="O260" i="4"/>
  <c r="M260" i="4"/>
  <c r="I260" i="4"/>
  <c r="M256" i="4"/>
  <c r="O256" i="4" s="1"/>
  <c r="I256" i="4"/>
  <c r="O252" i="4"/>
  <c r="M252" i="4"/>
  <c r="I252" i="4"/>
  <c r="O248" i="4"/>
  <c r="M248" i="4"/>
  <c r="I248" i="4"/>
  <c r="M244" i="4"/>
  <c r="O244" i="4" s="1"/>
  <c r="I244" i="4"/>
  <c r="M240" i="4"/>
  <c r="O240" i="4" s="1"/>
  <c r="I240" i="4"/>
  <c r="O236" i="4"/>
  <c r="M236" i="4"/>
  <c r="I236" i="4"/>
  <c r="L235" i="4"/>
  <c r="K235" i="4"/>
  <c r="J235" i="4"/>
  <c r="M231" i="4"/>
  <c r="O231" i="4" s="1"/>
  <c r="I231" i="4"/>
  <c r="O227" i="4"/>
  <c r="M227" i="4"/>
  <c r="I227" i="4"/>
  <c r="M223" i="4"/>
  <c r="O223" i="4" s="1"/>
  <c r="I223" i="4"/>
  <c r="O219" i="4"/>
  <c r="M219" i="4"/>
  <c r="I219" i="4"/>
  <c r="O215" i="4"/>
  <c r="M215" i="4"/>
  <c r="I215" i="4"/>
  <c r="M211" i="4"/>
  <c r="O211" i="4" s="1"/>
  <c r="I211" i="4"/>
  <c r="M207" i="4"/>
  <c r="O207" i="4" s="1"/>
  <c r="I207" i="4"/>
  <c r="O203" i="4"/>
  <c r="M203" i="4"/>
  <c r="I203" i="4"/>
  <c r="M199" i="4"/>
  <c r="O199" i="4" s="1"/>
  <c r="I199" i="4"/>
  <c r="O195" i="4"/>
  <c r="M195" i="4"/>
  <c r="I195" i="4"/>
  <c r="M191" i="4"/>
  <c r="O191" i="4" s="1"/>
  <c r="I191" i="4"/>
  <c r="O187" i="4"/>
  <c r="M187" i="4"/>
  <c r="I187" i="4"/>
  <c r="O183" i="4"/>
  <c r="M183" i="4"/>
  <c r="I183" i="4"/>
  <c r="M179" i="4"/>
  <c r="O179" i="4" s="1"/>
  <c r="I179" i="4"/>
  <c r="M175" i="4"/>
  <c r="O175" i="4" s="1"/>
  <c r="I175" i="4"/>
  <c r="O171" i="4"/>
  <c r="M171" i="4"/>
  <c r="I171" i="4"/>
  <c r="M167" i="4"/>
  <c r="O167" i="4" s="1"/>
  <c r="I167" i="4"/>
  <c r="O163" i="4"/>
  <c r="M163" i="4"/>
  <c r="I163" i="4"/>
  <c r="M159" i="4"/>
  <c r="O159" i="4" s="1"/>
  <c r="I159" i="4"/>
  <c r="O155" i="4"/>
  <c r="M155" i="4"/>
  <c r="I155" i="4"/>
  <c r="O151" i="4"/>
  <c r="M151" i="4"/>
  <c r="I151" i="4"/>
  <c r="M147" i="4"/>
  <c r="M146" i="4" s="1"/>
  <c r="I147" i="4"/>
  <c r="L146" i="4"/>
  <c r="L8" i="4" s="1"/>
  <c r="T7" i="4" s="1"/>
  <c r="F13" i="1" s="1"/>
  <c r="K146" i="4"/>
  <c r="J146" i="4"/>
  <c r="M142" i="4"/>
  <c r="O142" i="4" s="1"/>
  <c r="I142" i="4"/>
  <c r="O138" i="4"/>
  <c r="M138" i="4"/>
  <c r="I138" i="4"/>
  <c r="O134" i="4"/>
  <c r="M134" i="4"/>
  <c r="I134" i="4"/>
  <c r="M130" i="4"/>
  <c r="O130" i="4" s="1"/>
  <c r="I130" i="4"/>
  <c r="M126" i="4"/>
  <c r="O126" i="4" s="1"/>
  <c r="I126" i="4"/>
  <c r="O122" i="4"/>
  <c r="M122" i="4"/>
  <c r="I122" i="4"/>
  <c r="M118" i="4"/>
  <c r="O118" i="4" s="1"/>
  <c r="I118" i="4"/>
  <c r="O114" i="4"/>
  <c r="M114" i="4"/>
  <c r="I114" i="4"/>
  <c r="M110" i="4"/>
  <c r="O110" i="4" s="1"/>
  <c r="I110" i="4"/>
  <c r="O106" i="4"/>
  <c r="M106" i="4"/>
  <c r="I106" i="4"/>
  <c r="O102" i="4"/>
  <c r="M102" i="4"/>
  <c r="I102" i="4"/>
  <c r="M98" i="4"/>
  <c r="O98" i="4" s="1"/>
  <c r="I98" i="4"/>
  <c r="M94" i="4"/>
  <c r="O94" i="4" s="1"/>
  <c r="I94" i="4"/>
  <c r="O90" i="4"/>
  <c r="M90" i="4"/>
  <c r="I90" i="4"/>
  <c r="M86" i="4"/>
  <c r="O86" i="4" s="1"/>
  <c r="I86" i="4"/>
  <c r="O82" i="4"/>
  <c r="M82" i="4"/>
  <c r="I82" i="4"/>
  <c r="M78" i="4"/>
  <c r="O78" i="4" s="1"/>
  <c r="I78" i="4"/>
  <c r="O74" i="4"/>
  <c r="M74" i="4"/>
  <c r="I74" i="4"/>
  <c r="O70" i="4"/>
  <c r="M70" i="4"/>
  <c r="I70" i="4"/>
  <c r="M66" i="4"/>
  <c r="O66" i="4" s="1"/>
  <c r="I66" i="4"/>
  <c r="M62" i="4"/>
  <c r="O62" i="4" s="1"/>
  <c r="I62" i="4"/>
  <c r="O58" i="4"/>
  <c r="M58" i="4"/>
  <c r="I58" i="4"/>
  <c r="M54" i="4"/>
  <c r="O54" i="4" s="1"/>
  <c r="I54" i="4"/>
  <c r="O50" i="4"/>
  <c r="M50" i="4"/>
  <c r="I50" i="4"/>
  <c r="M46" i="4"/>
  <c r="O46" i="4" s="1"/>
  <c r="I46" i="4"/>
  <c r="O42" i="4"/>
  <c r="M42" i="4"/>
  <c r="I42" i="4"/>
  <c r="O38" i="4"/>
  <c r="M38" i="4"/>
  <c r="I38" i="4"/>
  <c r="M34" i="4"/>
  <c r="O34" i="4" s="1"/>
  <c r="I34" i="4"/>
  <c r="M30" i="4"/>
  <c r="O30" i="4" s="1"/>
  <c r="I30" i="4"/>
  <c r="O26" i="4"/>
  <c r="M26" i="4"/>
  <c r="I26" i="4"/>
  <c r="M22" i="4"/>
  <c r="O22" i="4" s="1"/>
  <c r="I22" i="4"/>
  <c r="O18" i="4"/>
  <c r="M18" i="4"/>
  <c r="I18" i="4"/>
  <c r="M14" i="4"/>
  <c r="O14" i="4" s="1"/>
  <c r="I14" i="4"/>
  <c r="O10" i="4"/>
  <c r="M10" i="4"/>
  <c r="I10" i="4"/>
  <c r="L9" i="4"/>
  <c r="K9" i="4"/>
  <c r="J9" i="4"/>
  <c r="J8" i="4"/>
  <c r="M302" i="3"/>
  <c r="O302" i="3" s="1"/>
  <c r="I302" i="3"/>
  <c r="O298" i="3"/>
  <c r="M298" i="3"/>
  <c r="I298" i="3"/>
  <c r="M297" i="3"/>
  <c r="L297" i="3"/>
  <c r="K297" i="3"/>
  <c r="J297" i="3"/>
  <c r="O293" i="3"/>
  <c r="M293" i="3"/>
  <c r="I293" i="3"/>
  <c r="M289" i="3"/>
  <c r="O289" i="3" s="1"/>
  <c r="I289" i="3"/>
  <c r="M285" i="3"/>
  <c r="O285" i="3" s="1"/>
  <c r="I285" i="3"/>
  <c r="O281" i="3"/>
  <c r="M281" i="3"/>
  <c r="I281" i="3"/>
  <c r="M277" i="3"/>
  <c r="O277" i="3" s="1"/>
  <c r="I277" i="3"/>
  <c r="O273" i="3"/>
  <c r="M273" i="3"/>
  <c r="I273" i="3"/>
  <c r="M269" i="3"/>
  <c r="O269" i="3" s="1"/>
  <c r="I269" i="3"/>
  <c r="O265" i="3"/>
  <c r="M265" i="3"/>
  <c r="I265" i="3"/>
  <c r="O261" i="3"/>
  <c r="M261" i="3"/>
  <c r="I261" i="3"/>
  <c r="M257" i="3"/>
  <c r="O257" i="3" s="1"/>
  <c r="I257" i="3"/>
  <c r="M253" i="3"/>
  <c r="O253" i="3" s="1"/>
  <c r="I253" i="3"/>
  <c r="O249" i="3"/>
  <c r="M249" i="3"/>
  <c r="I249" i="3"/>
  <c r="M245" i="3"/>
  <c r="O245" i="3" s="1"/>
  <c r="I245" i="3"/>
  <c r="O241" i="3"/>
  <c r="M241" i="3"/>
  <c r="I241" i="3"/>
  <c r="M237" i="3"/>
  <c r="O237" i="3" s="1"/>
  <c r="I237" i="3"/>
  <c r="L236" i="3"/>
  <c r="K236" i="3"/>
  <c r="J236" i="3"/>
  <c r="J8" i="3" s="1"/>
  <c r="O232" i="3"/>
  <c r="M232" i="3"/>
  <c r="I232" i="3"/>
  <c r="O228" i="3"/>
  <c r="M228" i="3"/>
  <c r="I228" i="3"/>
  <c r="M224" i="3"/>
  <c r="O224" i="3" s="1"/>
  <c r="I224" i="3"/>
  <c r="M220" i="3"/>
  <c r="O220" i="3" s="1"/>
  <c r="I220" i="3"/>
  <c r="O216" i="3"/>
  <c r="M216" i="3"/>
  <c r="I216" i="3"/>
  <c r="M212" i="3"/>
  <c r="O212" i="3" s="1"/>
  <c r="I212" i="3"/>
  <c r="O208" i="3"/>
  <c r="M208" i="3"/>
  <c r="I208" i="3"/>
  <c r="L207" i="3"/>
  <c r="K207" i="3"/>
  <c r="J207" i="3"/>
  <c r="M203" i="3"/>
  <c r="O203" i="3" s="1"/>
  <c r="I203" i="3"/>
  <c r="O199" i="3"/>
  <c r="M199" i="3"/>
  <c r="I199" i="3"/>
  <c r="M195" i="3"/>
  <c r="O195" i="3" s="1"/>
  <c r="I195" i="3"/>
  <c r="O191" i="3"/>
  <c r="M191" i="3"/>
  <c r="I191" i="3"/>
  <c r="M187" i="3"/>
  <c r="O187" i="3" s="1"/>
  <c r="I187" i="3"/>
  <c r="O183" i="3"/>
  <c r="M183" i="3"/>
  <c r="I183" i="3"/>
  <c r="O179" i="3"/>
  <c r="M179" i="3"/>
  <c r="I179" i="3"/>
  <c r="M175" i="3"/>
  <c r="O175" i="3" s="1"/>
  <c r="I175" i="3"/>
  <c r="M171" i="3"/>
  <c r="O171" i="3" s="1"/>
  <c r="I171" i="3"/>
  <c r="O167" i="3"/>
  <c r="M167" i="3"/>
  <c r="I167" i="3"/>
  <c r="M163" i="3"/>
  <c r="O163" i="3" s="1"/>
  <c r="I163" i="3"/>
  <c r="O159" i="3"/>
  <c r="M159" i="3"/>
  <c r="I159" i="3"/>
  <c r="M155" i="3"/>
  <c r="O155" i="3" s="1"/>
  <c r="I155" i="3"/>
  <c r="O151" i="3"/>
  <c r="M151" i="3"/>
  <c r="I151" i="3"/>
  <c r="O147" i="3"/>
  <c r="M147" i="3"/>
  <c r="I147" i="3"/>
  <c r="M143" i="3"/>
  <c r="O143" i="3" s="1"/>
  <c r="I143" i="3"/>
  <c r="M139" i="3"/>
  <c r="O139" i="3" s="1"/>
  <c r="I139" i="3"/>
  <c r="O135" i="3"/>
  <c r="M135" i="3"/>
  <c r="I135" i="3"/>
  <c r="M131" i="3"/>
  <c r="O131" i="3" s="1"/>
  <c r="I131" i="3"/>
  <c r="M130" i="3"/>
  <c r="L130" i="3"/>
  <c r="K130" i="3"/>
  <c r="J130" i="3"/>
  <c r="O126" i="3"/>
  <c r="M126" i="3"/>
  <c r="I126" i="3"/>
  <c r="M122" i="3"/>
  <c r="O122" i="3" s="1"/>
  <c r="I122" i="3"/>
  <c r="O118" i="3"/>
  <c r="M118" i="3"/>
  <c r="I118" i="3"/>
  <c r="M114" i="3"/>
  <c r="O114" i="3" s="1"/>
  <c r="I114" i="3"/>
  <c r="O110" i="3"/>
  <c r="M110" i="3"/>
  <c r="I110" i="3"/>
  <c r="M106" i="3"/>
  <c r="O106" i="3" s="1"/>
  <c r="I106" i="3"/>
  <c r="O102" i="3"/>
  <c r="M102" i="3"/>
  <c r="I102" i="3"/>
  <c r="M98" i="3"/>
  <c r="O98" i="3" s="1"/>
  <c r="I98" i="3"/>
  <c r="O94" i="3"/>
  <c r="M94" i="3"/>
  <c r="I94" i="3"/>
  <c r="M90" i="3"/>
  <c r="O90" i="3" s="1"/>
  <c r="I90" i="3"/>
  <c r="O86" i="3"/>
  <c r="M86" i="3"/>
  <c r="I86" i="3"/>
  <c r="M82" i="3"/>
  <c r="O82" i="3" s="1"/>
  <c r="I82" i="3"/>
  <c r="O78" i="3"/>
  <c r="M78" i="3"/>
  <c r="I78" i="3"/>
  <c r="M74" i="3"/>
  <c r="O74" i="3" s="1"/>
  <c r="I74" i="3"/>
  <c r="O70" i="3"/>
  <c r="M70" i="3"/>
  <c r="I70" i="3"/>
  <c r="M66" i="3"/>
  <c r="O66" i="3" s="1"/>
  <c r="I66" i="3"/>
  <c r="O62" i="3"/>
  <c r="M62" i="3"/>
  <c r="I62" i="3"/>
  <c r="M58" i="3"/>
  <c r="O58" i="3" s="1"/>
  <c r="I58" i="3"/>
  <c r="O54" i="3"/>
  <c r="M54" i="3"/>
  <c r="I54" i="3"/>
  <c r="M50" i="3"/>
  <c r="O50" i="3" s="1"/>
  <c r="I50" i="3"/>
  <c r="O46" i="3"/>
  <c r="M46" i="3"/>
  <c r="I46" i="3"/>
  <c r="M42" i="3"/>
  <c r="O42" i="3" s="1"/>
  <c r="I42" i="3"/>
  <c r="O38" i="3"/>
  <c r="M38" i="3"/>
  <c r="I38" i="3"/>
  <c r="M34" i="3"/>
  <c r="O34" i="3" s="1"/>
  <c r="I34" i="3"/>
  <c r="O30" i="3"/>
  <c r="M30" i="3"/>
  <c r="I30" i="3"/>
  <c r="M26" i="3"/>
  <c r="O26" i="3" s="1"/>
  <c r="I26" i="3"/>
  <c r="O22" i="3"/>
  <c r="M22" i="3"/>
  <c r="I22" i="3"/>
  <c r="M18" i="3"/>
  <c r="O18" i="3" s="1"/>
  <c r="I18" i="3"/>
  <c r="O14" i="3"/>
  <c r="M14" i="3"/>
  <c r="I14" i="3"/>
  <c r="M10" i="3"/>
  <c r="O10" i="3" s="1"/>
  <c r="I10" i="3"/>
  <c r="L9" i="3"/>
  <c r="K9" i="3"/>
  <c r="J9" i="3"/>
  <c r="L8" i="3"/>
  <c r="K8" i="3"/>
  <c r="T7" i="3"/>
  <c r="F12" i="1" s="1"/>
  <c r="O89" i="2"/>
  <c r="M89" i="2"/>
  <c r="I89" i="2"/>
  <c r="M85" i="2"/>
  <c r="O85" i="2" s="1"/>
  <c r="I85" i="2"/>
  <c r="O81" i="2"/>
  <c r="M81" i="2"/>
  <c r="I81" i="2"/>
  <c r="M77" i="2"/>
  <c r="M72" i="2" s="1"/>
  <c r="I77" i="2"/>
  <c r="O73" i="2"/>
  <c r="M73" i="2"/>
  <c r="I73" i="2"/>
  <c r="L72" i="2"/>
  <c r="K72" i="2"/>
  <c r="J72" i="2"/>
  <c r="M68" i="2"/>
  <c r="O68" i="2" s="1"/>
  <c r="I68" i="2"/>
  <c r="O64" i="2"/>
  <c r="M64" i="2"/>
  <c r="M63" i="2" s="1"/>
  <c r="I64" i="2"/>
  <c r="L63" i="2"/>
  <c r="K63" i="2"/>
  <c r="J63" i="2"/>
  <c r="M59" i="2"/>
  <c r="O59" i="2" s="1"/>
  <c r="I59" i="2"/>
  <c r="O55" i="2"/>
  <c r="M55" i="2"/>
  <c r="I55" i="2"/>
  <c r="M51" i="2"/>
  <c r="O51" i="2" s="1"/>
  <c r="I51" i="2"/>
  <c r="O47" i="2"/>
  <c r="M47" i="2"/>
  <c r="M46" i="2" s="1"/>
  <c r="I47" i="2"/>
  <c r="L46" i="2"/>
  <c r="L8" i="2" s="1"/>
  <c r="T7" i="2" s="1"/>
  <c r="F11" i="1" s="1"/>
  <c r="K46" i="2"/>
  <c r="J46" i="2"/>
  <c r="J8" i="2" s="1"/>
  <c r="M42" i="2"/>
  <c r="O42" i="2" s="1"/>
  <c r="I42" i="2"/>
  <c r="O38" i="2"/>
  <c r="M38" i="2"/>
  <c r="I38" i="2"/>
  <c r="M34" i="2"/>
  <c r="O34" i="2" s="1"/>
  <c r="I34" i="2"/>
  <c r="O30" i="2"/>
  <c r="M30" i="2"/>
  <c r="I30" i="2"/>
  <c r="M26" i="2"/>
  <c r="O26" i="2" s="1"/>
  <c r="I26" i="2"/>
  <c r="O22" i="2"/>
  <c r="M22" i="2"/>
  <c r="I22" i="2"/>
  <c r="M18" i="2"/>
  <c r="O18" i="2" s="1"/>
  <c r="I18" i="2"/>
  <c r="O14" i="2"/>
  <c r="M14" i="2"/>
  <c r="I14" i="2"/>
  <c r="M10" i="2"/>
  <c r="M9" i="2" s="1"/>
  <c r="I10" i="2"/>
  <c r="L9" i="2"/>
  <c r="K9" i="2"/>
  <c r="K8" i="2" s="1"/>
  <c r="J9" i="2"/>
  <c r="F23" i="1"/>
  <c r="D23" i="1"/>
  <c r="C23" i="1"/>
  <c r="E23" i="1" s="1"/>
  <c r="F22" i="1"/>
  <c r="F21" i="1" s="1"/>
  <c r="D22" i="1"/>
  <c r="C22" i="1"/>
  <c r="E22" i="1" s="1"/>
  <c r="E21" i="1" s="1"/>
  <c r="D21" i="1"/>
  <c r="C21" i="1"/>
  <c r="F20" i="1"/>
  <c r="F19" i="1"/>
  <c r="F18" i="1"/>
  <c r="F17" i="1"/>
  <c r="F16" i="1" s="1"/>
  <c r="F15" i="1"/>
  <c r="F14" i="1"/>
  <c r="F10" i="1" l="1"/>
  <c r="M8" i="2"/>
  <c r="C11" i="1"/>
  <c r="M9" i="3"/>
  <c r="M8" i="3" s="1"/>
  <c r="C12" i="1" s="1"/>
  <c r="M9" i="4"/>
  <c r="M264" i="4"/>
  <c r="M9" i="5"/>
  <c r="M8" i="5" s="1"/>
  <c r="C15" i="1" s="1"/>
  <c r="M42" i="7"/>
  <c r="M59" i="8"/>
  <c r="O64" i="8"/>
  <c r="M94" i="8"/>
  <c r="O99" i="8"/>
  <c r="M3" i="9"/>
  <c r="M3" i="10"/>
  <c r="O10" i="2"/>
  <c r="O77" i="2"/>
  <c r="M236" i="3"/>
  <c r="M235" i="4"/>
  <c r="O43" i="7"/>
  <c r="J8" i="7"/>
  <c r="M103" i="7"/>
  <c r="O104" i="7"/>
  <c r="M126" i="7"/>
  <c r="O192" i="7"/>
  <c r="M9" i="8"/>
  <c r="O14" i="8"/>
  <c r="M207" i="3"/>
  <c r="K8" i="4"/>
  <c r="O147" i="4"/>
  <c r="O326" i="4"/>
  <c r="M9" i="6"/>
  <c r="M8" i="6" s="1"/>
  <c r="C17" i="1" s="1"/>
  <c r="O10" i="6"/>
  <c r="O31" i="6"/>
  <c r="M92" i="6"/>
  <c r="O93" i="6"/>
  <c r="M9" i="7"/>
  <c r="M8" i="7" s="1"/>
  <c r="C18" i="1" s="1"/>
  <c r="M117" i="7"/>
  <c r="M30" i="8"/>
  <c r="O31" i="8"/>
  <c r="D18" i="1" l="1"/>
  <c r="E18" i="1" s="1"/>
  <c r="D12" i="1"/>
  <c r="E12" i="1" s="1"/>
  <c r="D17" i="1"/>
  <c r="E17" i="1" s="1"/>
  <c r="C16" i="1"/>
  <c r="E11" i="1"/>
  <c r="D11" i="1"/>
  <c r="E15" i="1"/>
  <c r="E14" i="1" s="1"/>
  <c r="D15" i="1"/>
  <c r="C14" i="1"/>
  <c r="M8" i="8"/>
  <c r="C20" i="1" s="1"/>
  <c r="M8" i="4"/>
  <c r="C13" i="1" s="1"/>
  <c r="E16" i="1" l="1"/>
  <c r="D13" i="1"/>
  <c r="E13" i="1" s="1"/>
  <c r="E10" i="1" s="1"/>
  <c r="C10" i="1"/>
  <c r="D20" i="1"/>
  <c r="E20" i="1" s="1"/>
  <c r="E19" i="1" s="1"/>
  <c r="C19" i="1"/>
  <c r="M3" i="6"/>
  <c r="D16" i="1"/>
  <c r="M3" i="7"/>
  <c r="M3" i="5"/>
  <c r="D14" i="1"/>
  <c r="C7" i="1" l="1"/>
  <c r="M3" i="3"/>
  <c r="C6" i="1"/>
  <c r="D10" i="1"/>
  <c r="M3" i="2"/>
  <c r="M3" i="4"/>
  <c r="M3" i="8"/>
  <c r="D19" i="1"/>
</calcChain>
</file>

<file path=xl/sharedStrings.xml><?xml version="1.0" encoding="utf-8"?>
<sst xmlns="http://schemas.openxmlformats.org/spreadsheetml/2006/main" count="5063" uniqueCount="814">
  <si>
    <t>Aspe</t>
  </si>
  <si>
    <t>Soupis objektů s DPH</t>
  </si>
  <si>
    <t>3273514800-zm2</t>
  </si>
  <si>
    <t>Zvýšení rychlosti v traťovém úseku Vodňany – Bavorov</t>
  </si>
  <si>
    <t>ZŘ</t>
  </si>
  <si>
    <t>20200610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</si>
  <si>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</si>
  <si>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</si>
  <si>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</si>
  <si>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</si>
  <si>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</si>
  <si>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</si>
  <si>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</si>
  <si>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</si>
  <si>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</si>
  <si>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</si>
  <si>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</si>
  <si>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v km 4,784 (P1419)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</si>
  <si>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</si>
  <si>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</si>
  <si>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</si>
  <si>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</si>
  <si>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</si>
  <si>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</si>
  <si>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</si>
  <si>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</si>
  <si>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</si>
  <si>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</si>
  <si>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</si>
  <si>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</si>
  <si>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</si>
  <si>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</si>
  <si>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</si>
  <si>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</si>
  <si>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</si>
  <si>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</si>
  <si>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</si>
  <si>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</si>
  <si>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</si>
  <si>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</si>
  <si>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</si>
  <si>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</si>
  <si>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</si>
  <si>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</si>
  <si>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</si>
  <si>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</si>
  <si>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</si>
  <si>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</si>
  <si>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Úprava PZZ</t>
  </si>
  <si>
    <t>P</t>
  </si>
  <si>
    <t>R1</t>
  </si>
  <si>
    <t/>
  </si>
  <si>
    <t>Úprava zapojení PZZ (prodloužení přibližovacího úseku)</t>
  </si>
  <si>
    <t>HOD</t>
  </si>
  <si>
    <t>R-položky</t>
  </si>
  <si>
    <t>PP</t>
  </si>
  <si>
    <t>popis položky</t>
  </si>
  <si>
    <t>VV</t>
  </si>
  <si>
    <t>výkaz výměr</t>
  </si>
  <si>
    <t>TS</t>
  </si>
  <si>
    <t>Položka obsahuje zajištění a provedení čiností určenných položkou včetně dodávky potřebného pomocného materiálu a dopravy na místo určení, provedení zkušebního provozu se všemi pomocnými a doplňujícími pracemi a součástmi, případné použití mechanizmů</t>
  </si>
  <si>
    <t>75D268</t>
  </si>
  <si>
    <t>PŘEJEZDNÍK - DEMONTÁŽ</t>
  </si>
  <si>
    <t>KUS</t>
  </si>
  <si>
    <t>OTSKP 2019</t>
  </si>
  <si>
    <t>Technická specifikace položky odpovídá příslušné cenové soustavě.</t>
  </si>
  <si>
    <t>75D267</t>
  </si>
  <si>
    <t>PŘEJEZDNÍK - MONTÁŽ</t>
  </si>
  <si>
    <t>4</t>
  </si>
  <si>
    <t>75E117</t>
  </si>
  <si>
    <t>DOZOR PRACOVNÍKŮ PROVOZOVATELE PŘI PRÁCI NA ŽIVÉM ZAŘÍZENÍ</t>
  </si>
  <si>
    <t>5</t>
  </si>
  <si>
    <t>75E197</t>
  </si>
  <si>
    <t>PŘÍPRAVA A CELKOVÉ ZKOUŠKY PŘEJEZDOVÉHO ZABEZPEČOVACÍHO ZAŘÍZENÍ PRO JEDNU KOLEJ</t>
  </si>
  <si>
    <t>6</t>
  </si>
  <si>
    <t>75E127</t>
  </si>
  <si>
    <t>CELKOVÁ PROHLÍDKA ZAŘÍZENÍ A VYHOTOVENÍ REVIZNÍ ZPRÁVY</t>
  </si>
  <si>
    <t>7</t>
  </si>
  <si>
    <t>75E1B7</t>
  </si>
  <si>
    <t>REGULACE A ZKOUŠENÍ ZABEZPEČOVACÍHO ZAŘÍZENÍ</t>
  </si>
  <si>
    <t>8</t>
  </si>
  <si>
    <t>74F323</t>
  </si>
  <si>
    <t>PROTOKOL UTZ</t>
  </si>
  <si>
    <t>9</t>
  </si>
  <si>
    <t>R2</t>
  </si>
  <si>
    <t>Přechodné dopravní značení - DODÁVKA A MONTÁŽ</t>
  </si>
  <si>
    <t>Výkaz výměr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</si>
  <si>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</si>
  <si>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Kabelizace</t>
  </si>
  <si>
    <t>10</t>
  </si>
  <si>
    <t>75A131</t>
  </si>
  <si>
    <t>KABEL METALICKÝ DVOUPLÁŠŤOVÝ DO 12 PÁRŮ - DODÁVKA</t>
  </si>
  <si>
    <t>KMPÁR</t>
  </si>
  <si>
    <t>11</t>
  </si>
  <si>
    <t>75A217</t>
  </si>
  <si>
    <t>ZATAŽENÍ A SPOJKOVÁNÍ KABELŮ DO 12 PÁRŮ - MONTÁŽ</t>
  </si>
  <si>
    <t>12</t>
  </si>
  <si>
    <t>75II11</t>
  </si>
  <si>
    <t>SPOJKA PRO CELOPLASTOVÉ KABELY BEZ PANCÍŘE DO 100 ŽIL</t>
  </si>
  <si>
    <t>13</t>
  </si>
  <si>
    <t>75II1X</t>
  </si>
  <si>
    <t>SPOJKA PRO CELOPLASTOVÉ KABELY BEZ PANCÍŘE - MONTÁŽ</t>
  </si>
  <si>
    <t>Zemní práce</t>
  </si>
  <si>
    <t>14</t>
  </si>
  <si>
    <t>13193</t>
  </si>
  <si>
    <t>HLOUBENÍ JAM ZAPAŽ I NEPAŽ TŘ III</t>
  </si>
  <si>
    <t>M3</t>
  </si>
  <si>
    <t>15</t>
  </si>
  <si>
    <t>14173</t>
  </si>
  <si>
    <t>PROTLAČOVÁNÍ POTRUBÍ Z PLAST HMOT DN DO 200MM</t>
  </si>
  <si>
    <t>M</t>
  </si>
  <si>
    <t>Výstroj trati</t>
  </si>
  <si>
    <t>16</t>
  </si>
  <si>
    <t>923311</t>
  </si>
  <si>
    <t>PŘEDVĚSTNÍK N - TROJÚHELNÍKOVÝ ŠTÍT</t>
  </si>
  <si>
    <t>17</t>
  </si>
  <si>
    <t>923341</t>
  </si>
  <si>
    <t>RYCHLOSTNÍK N - TABULE</t>
  </si>
  <si>
    <t>18</t>
  </si>
  <si>
    <t>923821</t>
  </si>
  <si>
    <t>SLOUPEK DN 60 PRO NÁVĚST</t>
  </si>
  <si>
    <t>19</t>
  </si>
  <si>
    <t>75C728</t>
  </si>
  <si>
    <t>VZDÁLENOSTNÍ UPOZORNOVADLO, NEPROMĚNNÉ NÁVĚSTIDLO SE ZÁKLADEM - DEMONTÁŽ</t>
  </si>
  <si>
    <t>2019_OTSKP</t>
  </si>
  <si>
    <t>20</t>
  </si>
  <si>
    <t>75C727</t>
  </si>
  <si>
    <t>VZDÁLENOSTNÍ UPOZORNOVADLO, NEPROMĚNNÉ NÁVĚSTIDLO SE ZÁKLADEM - MONTÁŽ</t>
  </si>
  <si>
    <t xml:space="preserve">  PS 02</t>
  </si>
  <si>
    <t>PZS v km 5,918 (P1420)</t>
  </si>
  <si>
    <t>PS 02</t>
  </si>
  <si>
    <t>Přejezdová technologie</t>
  </si>
  <si>
    <t>75B111</t>
  </si>
  <si>
    <t>VNITŘNÍ KABELOVÉ ROZVODY DO 20 KABELŮ - DODÁVKA</t>
  </si>
  <si>
    <t>75B117</t>
  </si>
  <si>
    <t>VNITŘNÍ KABELOVÉ ROZVODY DO 20 KABELŮ - MONTÁŽ</t>
  </si>
  <si>
    <t>75B6A1</t>
  </si>
  <si>
    <t>USMĚRŇOVAČ 24 V/50 A - DODÁVKA</t>
  </si>
  <si>
    <t>75B6G7</t>
  </si>
  <si>
    <t>USMĚRŇOVAČ - MONTÁŽ</t>
  </si>
  <si>
    <t>BEZÚDRŽBOVÁ BATERIE 24 V/132 AH - DODÁVKA</t>
  </si>
  <si>
    <t>Položka obsahuje dodání kompletní baterie podle typu včetně potřebného pomocného materiálu a jeho dopravy na místo určení</t>
  </si>
  <si>
    <t>75B6T7</t>
  </si>
  <si>
    <t>BATERIE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</si>
  <si>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</si>
  <si>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</si>
  <si>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</si>
  <si>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</si>
  <si>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</si>
  <si>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</si>
  <si>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</si>
  <si>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</si>
  <si>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75IEC1</t>
  </si>
  <si>
    <t>VENKOVNÍ TELEFONNÍ OBJEKT NA SLOUPKU</t>
  </si>
  <si>
    <t>75IECX</t>
  </si>
  <si>
    <t>VENKOVNÍ TELEFONNÍ OBJEKT - MONTÁŽ</t>
  </si>
  <si>
    <t>Skříňka místního ovládání - dodávka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</si>
  <si>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</si>
  <si>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R3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</si>
  <si>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</si>
  <si>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</si>
  <si>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R4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</si>
  <si>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</si>
  <si>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</si>
  <si>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R5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</si>
  <si>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</si>
  <si>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</si>
  <si>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R6</t>
  </si>
  <si>
    <t>VÝSTRAŽNÍK BEZ ZÁVORY, 1 SKŘÍŇ - DODÁVKA</t>
  </si>
  <si>
    <t>Položka obsahuje dodávka výstražníku dle názvu položky podle jeho typu a potřebného pomocného materiálu a dopravy do staveništního skladu</t>
  </si>
  <si>
    <t>75D227</t>
  </si>
  <si>
    <t>VÝSTRAŽNÍK BEZ ZÁVORY, 1 SKŘÍŇ - MONTÁŽ</t>
  </si>
  <si>
    <t>75D271</t>
  </si>
  <si>
    <t>ZAŘÍZENÍ (PZZ) PRO NEVIDOMÉ - DODÁVKA</t>
  </si>
  <si>
    <t>75D277</t>
  </si>
  <si>
    <t>ZAŘÍZENÍ (PZZ) PRO NEVIDOMÉ - MONTÁŽ</t>
  </si>
  <si>
    <t>21</t>
  </si>
  <si>
    <t>75D261</t>
  </si>
  <si>
    <t>PŘEJEZDNÍK - DODÁVKA</t>
  </si>
  <si>
    <t>22</t>
  </si>
  <si>
    <t>23</t>
  </si>
  <si>
    <t>75C721</t>
  </si>
  <si>
    <t>VZDÁLENOSTNÍ UPOZORNOVADLO, NEPROMĚNNÉ NÁVĚSTIDLO SE ZÁKLADEM - DODÁVKA</t>
  </si>
  <si>
    <t>24</t>
  </si>
  <si>
    <t>25</t>
  </si>
  <si>
    <t>26</t>
  </si>
  <si>
    <t>27</t>
  </si>
  <si>
    <t>28</t>
  </si>
  <si>
    <t>29</t>
  </si>
  <si>
    <t>30</t>
  </si>
  <si>
    <t>R7</t>
  </si>
  <si>
    <t>31</t>
  </si>
  <si>
    <t>32</t>
  </si>
  <si>
    <t>33</t>
  </si>
  <si>
    <t>75A141</t>
  </si>
  <si>
    <t>KABEL METALICKÝ DVOUPLÁŠŤOVÝ PŘES 12 PÁRŮ - DODÁVKA</t>
  </si>
  <si>
    <t>34</t>
  </si>
  <si>
    <t>75A227</t>
  </si>
  <si>
    <t>ZATAŽENÍ A SPOJKOVÁNÍ KABELŮ PŘES 12 PÁRŮ - MONTÁŽ</t>
  </si>
  <si>
    <t>35</t>
  </si>
  <si>
    <t>75I322</t>
  </si>
  <si>
    <t>KABEL ZEMNÍ DVOUPLÁŠŤOVÝ S PANCÍŘEM PRŮMĚRU ŽÍLY 0,8 MM DO 25XN</t>
  </si>
  <si>
    <t>KMČTYŘKA</t>
  </si>
  <si>
    <t>36</t>
  </si>
  <si>
    <t>75I32X</t>
  </si>
  <si>
    <t>KABEL ZEMNÍ DVOUPLÁŠŤOVÝ S PANCÍŘEM PRŮMĚRU ŽÍLY 0,8 MM - MONTÁŽ</t>
  </si>
  <si>
    <t>37</t>
  </si>
  <si>
    <t>38</t>
  </si>
  <si>
    <t>39</t>
  </si>
  <si>
    <t>75II21</t>
  </si>
  <si>
    <t>SPOJKA PRO CELOPLASTOVÉ KABELY S PANCÍŘEM DO 100 ŽIL</t>
  </si>
  <si>
    <t>40</t>
  </si>
  <si>
    <t>75II2X</t>
  </si>
  <si>
    <t>SPOJKA PRO CELOPLASTOVÉ KABELY S PANCÍŘEM - MONTÁŽ</t>
  </si>
  <si>
    <t>41</t>
  </si>
  <si>
    <t>75II31</t>
  </si>
  <si>
    <t>SPOJKA DÁLKOVÉHO KABELU DO 100 ŽIL</t>
  </si>
  <si>
    <t>42</t>
  </si>
  <si>
    <t>75II3X</t>
  </si>
  <si>
    <t>SPOJKA DÁLKOVÉHO KABELU - MONTÁŽ</t>
  </si>
  <si>
    <t>43</t>
  </si>
  <si>
    <t>701005</t>
  </si>
  <si>
    <t>VYHLEDÁVACÍ MARKER ZEMNÍ S MOŽNOSTÍ ZÁPISU</t>
  </si>
  <si>
    <t>44</t>
  </si>
  <si>
    <t>75IG61</t>
  </si>
  <si>
    <t>VEDENÍ UZEMŇOVACÍ V ZEMI Z FEZN DRÁTU DO 120 MM2</t>
  </si>
  <si>
    <t>45</t>
  </si>
  <si>
    <t>75IG6X</t>
  </si>
  <si>
    <t>VEDENÍ UZEMŇOVACÍ V ZEMI Z FEZN DRÁTU DO 120 MM2  - MONTÁŽ</t>
  </si>
  <si>
    <t>46</t>
  </si>
  <si>
    <t>75IG11</t>
  </si>
  <si>
    <t>TYČ UZEMŇOVACÍ</t>
  </si>
  <si>
    <t>47</t>
  </si>
  <si>
    <t>75IG1X</t>
  </si>
  <si>
    <t>TYČ UZEMŇOVACÍ - MONTÁŽ</t>
  </si>
  <si>
    <t>48</t>
  </si>
  <si>
    <t>75IJ24</t>
  </si>
  <si>
    <t>MĚŘENÍ ZÁVĚREČNÉ DÁLKOVÝCH KABELŮ V JEDNOM SMĚRU V PLNÉM ROZSAHU BEZ PROVOZU</t>
  </si>
  <si>
    <t>ČTYŘKA</t>
  </si>
  <si>
    <t>49</t>
  </si>
  <si>
    <t>75IJ21</t>
  </si>
  <si>
    <t>MĚŘENÍ ZKRÁCENÉ ZÁVĚREČNÉ DÁLKOVÉHO KABELU V OBOU SMĚRECH ZA PROVOZU</t>
  </si>
  <si>
    <t>Trubka HDPE</t>
  </si>
  <si>
    <t>50</t>
  </si>
  <si>
    <t>75I911</t>
  </si>
  <si>
    <t>OPTOTRUBKA HDPE PRŮMĚRU DO 40 MM</t>
  </si>
  <si>
    <t>51</t>
  </si>
  <si>
    <t>75I91X</t>
  </si>
  <si>
    <t>OPTOTRUBKA HDPE - MONTÁŽ</t>
  </si>
  <si>
    <t>52</t>
  </si>
  <si>
    <t>75I962</t>
  </si>
  <si>
    <t>OPTOTRUBKA - KALIBRACE</t>
  </si>
  <si>
    <t>53</t>
  </si>
  <si>
    <t>75I961</t>
  </si>
  <si>
    <t>OPTOTRUBKA - HERMETIZACE ÚSEKU DO 2000 M</t>
  </si>
  <si>
    <t>ÚSEK</t>
  </si>
  <si>
    <t>54</t>
  </si>
  <si>
    <t>75IA11</t>
  </si>
  <si>
    <t>OPTOTRUBKOVÁ SPOJKA  PRŮMĚRU DO 40 MM</t>
  </si>
  <si>
    <t>55</t>
  </si>
  <si>
    <t>75IA1X</t>
  </si>
  <si>
    <t>OPTOTRUBKOVÁ SPOJKA  - MONTÁŽ</t>
  </si>
  <si>
    <t>56</t>
  </si>
  <si>
    <t>57</t>
  </si>
  <si>
    <t>R8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</si>
  <si>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</si>
  <si>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</si>
  <si>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</si>
  <si>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58</t>
  </si>
  <si>
    <t>709210</t>
  </si>
  <si>
    <t>KŘIŽOVATKA KABELOVÝCH VEDENÍ SE STÁVAJÍCÍ INŽENÝRSKOU SÍTÍ (KABELEM, POTRUBÍM APOD.)</t>
  </si>
  <si>
    <t>59</t>
  </si>
  <si>
    <t>R9</t>
  </si>
  <si>
    <t>POMOC PRÁCE ZŘÍZ NEBO ZAJIŠŤ OCHRANU INŽENÝRSKÝCH SÍTÍ</t>
  </si>
  <si>
    <t>KPL</t>
  </si>
  <si>
    <t>Zahrnuje veškeré náklady spojené s objednatelem požadovanými pracemi</t>
  </si>
  <si>
    <t>60</t>
  </si>
  <si>
    <t>61</t>
  </si>
  <si>
    <t>13293</t>
  </si>
  <si>
    <t>HLOUBENÍ RÝH ŠÍŘ DO 2M PAŽ I NEPAŽ TŘ. III</t>
  </si>
  <si>
    <t>62</t>
  </si>
  <si>
    <t>17411</t>
  </si>
  <si>
    <t>ZÁSYP JAM A RÝH ZEMINOU SE ZHUTNĚNÍM</t>
  </si>
  <si>
    <t>63</t>
  </si>
  <si>
    <t>702312</t>
  </si>
  <si>
    <t>ZAKRYTÍ KABELŮ VÝSTRAŽNOU FÓLIÍ ŠÍŘKY PŘES 20 DO 40 CM</t>
  </si>
  <si>
    <t>64</t>
  </si>
  <si>
    <t>65</t>
  </si>
  <si>
    <t>R10</t>
  </si>
  <si>
    <t>KABELOVÝ ŽLAB ZEMNÍ VČETNĚ KRYTU SVĚTLÉ ŠÍŘKY PŘES 120 DO 250 MM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</si>
  <si>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</si>
  <si>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66</t>
  </si>
  <si>
    <t>R11</t>
  </si>
  <si>
    <t>ULOŽENÍ KABELŮ DO KABELOVÉHO ŽLABU</t>
  </si>
  <si>
    <t>Položka zahrnuje komplet práce spojené s uložením kabelů a trubek HDPE do kabelového žlabu.</t>
  </si>
  <si>
    <t>67</t>
  </si>
  <si>
    <t>R12</t>
  </si>
  <si>
    <t>KABELOVÁ CHRÁNIČKA ZEMNÍ DN PŘES 100 DO 200 MM</t>
  </si>
  <si>
    <t>Položka zahrnuje materiál dle názvu položky včetně montáže a uložení</t>
  </si>
  <si>
    <t>68</t>
  </si>
  <si>
    <t>18210</t>
  </si>
  <si>
    <t>ÚPRAVA POVRCHŮ SROVNÁNÍM ÚZEMÍ</t>
  </si>
  <si>
    <t>69</t>
  </si>
  <si>
    <t>111204</t>
  </si>
  <si>
    <t>ODSTRANĚNÍ KŘOVIN S ODVOZEM DO 5KM</t>
  </si>
  <si>
    <t>M2</t>
  </si>
  <si>
    <t>70</t>
  </si>
  <si>
    <t>465922</t>
  </si>
  <si>
    <t>DLAŽBY Z BETONOVÝCH DLAŽDIC NA MC</t>
  </si>
  <si>
    <t>71</t>
  </si>
  <si>
    <t>02911</t>
  </si>
  <si>
    <t>OSTATNÍ POŽADAVKY - GEODETICKÉ ZAMĚŘENÍ</t>
  </si>
  <si>
    <t>HM</t>
  </si>
  <si>
    <t>Demontáže</t>
  </si>
  <si>
    <t>72</t>
  </si>
  <si>
    <t>75II3Y</t>
  </si>
  <si>
    <t>SPOJKA DÁLKOVÉHO KABELU - DEMONTÁŽ</t>
  </si>
  <si>
    <t>73</t>
  </si>
  <si>
    <t>R13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</si>
  <si>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</si>
  <si>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</si>
  <si>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 xml:space="preserve">  PS 03</t>
  </si>
  <si>
    <t>PZS v km 6,869 (P1422)</t>
  </si>
  <si>
    <t>PS 03</t>
  </si>
  <si>
    <t>BEZÚDRŽBOVÁ BATERIE 24 V/259 AH - DODÁVKA</t>
  </si>
  <si>
    <t>VÝSTRAŽNÍK SE ZÁVOROU, 2 SKŘÍNĚ - DODÁVKA</t>
  </si>
  <si>
    <t>Položka obsahuje dodávka výstražníku se závorou 2 skříně podle jeho typu a potřebného pomocného materiálu a dopravy do staveništního skladu</t>
  </si>
  <si>
    <t>75D237</t>
  </si>
  <si>
    <t>VÝSTRAŽNÍK SE ZÁVOROU, 2 SKŘÍNĚ - MONTÁŽ</t>
  </si>
  <si>
    <t>SNÍMAČ POČÍTAČE NÁPRAV - DODÁVKA</t>
  </si>
  <si>
    <t>Položka obsahuje kompletní dodávka snímače počítače náprav, potřebného pomocného materiálu a dopravy do staveništního skladu</t>
  </si>
  <si>
    <t>75C917</t>
  </si>
  <si>
    <t>SNÍMAČ POČÍTAČE NÁPRAV - MONTÁŽ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</si>
  <si>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</si>
  <si>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</si>
  <si>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</si>
  <si>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</si>
  <si>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</si>
  <si>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</si>
  <si>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</si>
  <si>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</si>
  <si>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75A151</t>
  </si>
  <si>
    <t>KABEL METALICKÝ SE STÍNĚNÍM DO 12 PÁRŮ - DODÁVKA</t>
  </si>
  <si>
    <t>75A237</t>
  </si>
  <si>
    <t>ZATAŽENÍ A SPOJKOVÁNÍ KABELŮ SE STÍNĚNÍM DO 12 PÁRŮ - MONTÁŽ</t>
  </si>
  <si>
    <t>742H12</t>
  </si>
  <si>
    <t>KABEL NN ČTYŘ- A PĚTIŽÍLOVÝ CU S PLASTOVOU IZOLACÍ OD 4 DO 16 MM2</t>
  </si>
  <si>
    <t>742L12</t>
  </si>
  <si>
    <t>UKONČENÍ DVOU AŽ PĚTIŽÍLOVÉHO KABELU V ROZVADĚČI NEBO NA PŘÍSTROJI OD 4 DO 16 MM2</t>
  </si>
  <si>
    <t>75IE41</t>
  </si>
  <si>
    <t>SLOUPKOVÝ ROZVADĚČ DO 100 PÁRŮ</t>
  </si>
  <si>
    <t>75IE5X</t>
  </si>
  <si>
    <t>SLOUPKOVÝ ROZVADĚČ PŘES 100 PÁRŮ - MONTÁŽ</t>
  </si>
  <si>
    <t>75IF21</t>
  </si>
  <si>
    <t>ROZPOJOVACÍ SVORKOVNICE 2/10, 2/8</t>
  </si>
  <si>
    <t>75IF2X</t>
  </si>
  <si>
    <t>ROZPOJOVACÍ SVORKOVNICE 2/10, 2/8 - MONTÁŽ</t>
  </si>
  <si>
    <t>R14</t>
  </si>
  <si>
    <t>R15</t>
  </si>
  <si>
    <t>R16</t>
  </si>
  <si>
    <t>74</t>
  </si>
  <si>
    <t>R17</t>
  </si>
  <si>
    <t>75</t>
  </si>
  <si>
    <t>76</t>
  </si>
  <si>
    <t>77</t>
  </si>
  <si>
    <t>78</t>
  </si>
  <si>
    <t>79</t>
  </si>
  <si>
    <t>R18</t>
  </si>
  <si>
    <t>D.4</t>
  </si>
  <si>
    <t>Ostatní objekty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</si>
  <si>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</si>
  <si>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</si>
  <si>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</si>
  <si>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</si>
  <si>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</si>
  <si>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</si>
  <si>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</si>
  <si>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</si>
  <si>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</si>
  <si>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</si>
  <si>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</si>
  <si>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</si>
  <si>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</si>
  <si>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</si>
  <si>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</si>
  <si>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</si>
  <si>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</si>
  <si>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</si>
  <si>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</si>
  <si>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</si>
  <si>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</si>
  <si>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</si>
  <si>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</si>
  <si>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</si>
  <si>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</si>
  <si>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</si>
  <si>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</si>
  <si>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</si>
  <si>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</si>
  <si>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</si>
  <si>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</si>
  <si>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E.1.3</t>
  </si>
  <si>
    <t>Železniční přejezdy</t>
  </si>
  <si>
    <t xml:space="preserve">  SO 01</t>
  </si>
  <si>
    <t>Přejezd v km 5,918</t>
  </si>
  <si>
    <t>SO 01</t>
  </si>
  <si>
    <t>0</t>
  </si>
  <si>
    <t>Všeobecné položky</t>
  </si>
  <si>
    <t>015150</t>
  </si>
  <si>
    <t>POPLATKY ZA LIKVIDACŮ ODPADŮ NEKONTAMINOVANÝCH - 17 05 08  ŠTĚRK Z KOLEJIŠTĚ (ODPAD PO RECYKLACI)</t>
  </si>
  <si>
    <t>T</t>
  </si>
  <si>
    <t>OTSKP-SPK+ŽS 2019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</si>
  <si>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</si>
  <si>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1: objem odtěženého kolejového lože * objemová hmotnost 
2: (2,1*25)*1,8</t>
  </si>
  <si>
    <t>Technická specifikace položky odpovídá příslušné cenové soustavě</t>
  </si>
  <si>
    <t>015210</t>
  </si>
  <si>
    <t>POPLATKY ZA LIKVIDACŮ ODPADŮ NEKONTAMINOVANÝCH - 17 01 01  ŽELEZNIČNÍ PRAŽCE BETONOVÉ</t>
  </si>
  <si>
    <t>1: 38ks , 1ks/252kg 
2: (38*252)/1000</t>
  </si>
  <si>
    <t>015250</t>
  </si>
  <si>
    <t>POPLATKY ZA LIKVIDACŮ ODPADŮ NEKONTAMINOVANÝCH - 17 02 03  POLYETYLÉNOVÉ  PODLOŽKY (ŽEL. SVRŠEK)</t>
  </si>
  <si>
    <t>1: pražců 38ks*2*0,09 
2: 38*2*0,09/1000</t>
  </si>
  <si>
    <t>015260</t>
  </si>
  <si>
    <t>POPLATKY ZA LIKVIDACŮ ODPADŮ NEKONTAMINOVANÝCH - 07 02 99  PRYŽOVÉ PODLOŽKY (ŽEL. SVRŠEK)</t>
  </si>
  <si>
    <t>1: pražce 38ks*2*0,163 
2: 38*2*0,163/1000</t>
  </si>
  <si>
    <t>015330</t>
  </si>
  <si>
    <t>POPLATKY ZA LIKVIDACŮ ODPADŮ NEKONTAMINOVANÝCH - 17 05 04  KAMENNÁ SUŤ</t>
  </si>
  <si>
    <t>1: podkladní vrstvy z vozovky * objemová hmotnost 
2: 5,512*1</t>
  </si>
  <si>
    <t>113328</t>
  </si>
  <si>
    <t>ODSTRAN PODKL ZPEVNĚNÝCH PLOCH Z KAMENIVA NESTMEL, ODVOZ DO 20KM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</si>
  <si>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</si>
  <si>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odstranění podkladních vrstev a krytu z kameniva drceného. tl. 250mm 
2: (12,45+9,6)*0,25</t>
  </si>
  <si>
    <t>18110</t>
  </si>
  <si>
    <t>ÚPRAVA PLÁNĚ SE ZHUTNĚNÍM V HORNINĚ TŘ. I</t>
  </si>
  <si>
    <t>položka zahrnuje úpravu pláně včetně vyrovnání výškových rozdílů. Míru zhutnění určuje projekt.</t>
  </si>
  <si>
    <t>1: šířka zemní pláně * délka rekonstrukce 
2: 6,2*25</t>
  </si>
  <si>
    <t>Komunikace</t>
  </si>
  <si>
    <t>56313</t>
  </si>
  <si>
    <t>VOZOVKOVÉ VRSTVY Z MECHANICKY ZPEVNĚNÉHO KAMENIVA TL. DO 150MM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</si>
  <si>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</si>
  <si>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1: viz situace přejezdu 
2: (12,45+9,6)*1,05*1,05</t>
  </si>
  <si>
    <t>572111</t>
  </si>
  <si>
    <t>INFILTRAČNÍ POSTŘIK ASFALTOVÝ DO 0,5KG/M2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</si>
  <si>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</si>
  <si>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572221</t>
  </si>
  <si>
    <t>SPOJOVACÍ POSTŘIK Z ASFALTU DO 1,0KG/M2</t>
  </si>
  <si>
    <t>1: viz situace přejezdu 
2: (12,45+9,6)*1,05</t>
  </si>
  <si>
    <t>512550</t>
  </si>
  <si>
    <t>KOLEJOVÉ LOŽE - ZŘÍZENÍ Z KAMENIVA HRUBÉHO DRCENÉHO (ŠTĚRK)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</si>
  <si>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</si>
  <si>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1: štěrkové lože plocha (viz VPŘ) * délka 
2: 2,1*25</t>
  </si>
  <si>
    <t>513550</t>
  </si>
  <si>
    <t>KOLEJOVÉ LOŽE - DOPLNĚNÍ Z KAMENIVA HRUBÉHO DRCENÉHO (ŠTĚRK)</t>
  </si>
  <si>
    <t>1: doplnění ŠL 5% obj. při úpravě GPK * počet podbíjení 2x 
2: 125*0,05*3,4*2</t>
  </si>
  <si>
    <t>528152</t>
  </si>
  <si>
    <t>KOLEJ 49 E1, ROZD. "C", BEZSTYKOVÁ, PR. BET. BEZPODKLADNICOVÝ, UP. PRUŽNÉ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</si>
  <si>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</si>
  <si>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1: kolejové pole 25m  
2: 25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</si>
  <si>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</si>
  <si>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</si>
  <si>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</si>
  <si>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1: celkový úsek GPK - 125m 
2: 125*2</t>
  </si>
  <si>
    <t>545121</t>
  </si>
  <si>
    <t>SVAR KOLEJNIC (STEJNÉHO TVARU) 49 E1, T JEDNOTLIVĚ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</si>
  <si>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</si>
  <si>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1: počet svarů při délce kolejového pole 75m, počet 4ks 
2: 4</t>
  </si>
  <si>
    <t>549311</t>
  </si>
  <si>
    <t>ZRUŠENÍ A ZNOVUZŘÍZENÍ BEZSTYKOVÉ KOLEJE NA NEDEMONTOVANÝCH ÚSECÍCH V KOLEJI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</si>
  <si>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</si>
  <si>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1: celková délka bezstykové koleje (délka vyměňovaného pole 25m + navazující úseky 100m) 
2: 125</t>
  </si>
  <si>
    <t>549510</t>
  </si>
  <si>
    <t>ŘEZÁNÍ KOLEJNIC BEZ OHLEDU NA TVAR</t>
  </si>
  <si>
    <t>OTSKP-SPK</t>
  </si>
  <si>
    <t>1. Položka obsahuje:  
 – veškeré práce a materiály spojené s řezáním kolejnic  
 – příplatky za ztížené podmínky při práci v koleji, např. překážky po stranách koleje, práci v tunelu apod.  
2. Položka neobsahuje:  
 X  
3. Způsob měření:  
Udává se počet kusů kompletní konstrukce nebo práce.</t>
  </si>
  <si>
    <t>1: 4 řezy 
2: 4</t>
  </si>
  <si>
    <t>56361</t>
  </si>
  <si>
    <t>VOZOVKOVÉ VRSTVY Z RECYKLOVANÉHO MATERIÁLU TL DO 50MM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</si>
  <si>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</si>
  <si>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574A41</t>
  </si>
  <si>
    <t>ASFALTOVÝ BETON PRO OBRUSNÉ VRSTVY ACO 8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</si>
  <si>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</si>
  <si>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1: viz situace přejezdu 
2: 12,45+9,6</t>
  </si>
  <si>
    <t>58920</t>
  </si>
  <si>
    <t>VÝPLŇ SPAR MODIFIKOVANÝM ASFALTEM</t>
  </si>
  <si>
    <t>položka zahrnuje:  
- dodávku předepsaného materiálu  
- vyčištění a výplň spar tímto materiálem</t>
  </si>
  <si>
    <t>1: zalití spar asfaltovou zálivkou mezi stávajícím a novým krytem vozovka a mezi přejezdovou kci a novým krytem vozovky 
2: 2*(3,8+4,6)</t>
  </si>
  <si>
    <t>Ostatní konstrukce a práce</t>
  </si>
  <si>
    <t>914141</t>
  </si>
  <si>
    <t>DOPRAV ZNAČ ZÁKL VEL OCEL FÓLIE TŘ 3 - DODÁVKA A MONT</t>
  </si>
  <si>
    <t>položka zahrnuje:  
- dodávku a montáž značek v požadovaném provedení</t>
  </si>
  <si>
    <t>1: 2 ks značky A32b 
2: 2</t>
  </si>
  <si>
    <t>921940</t>
  </si>
  <si>
    <t>MONTÁŽ PŘEJEZDU NEBO PŘECHODU Z JAKÝCHKOLIV VYZÍSKANÝCH NEBO REGENEROVANÝCH DÍLCŮ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</si>
  <si>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</si>
  <si>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plocha přejezdu včetně závěrných zídek 
2: 18,55</t>
  </si>
  <si>
    <t>965010</t>
  </si>
  <si>
    <t>ODSTRANĚNÍ KOLEJOVÉHO LOŽE A DRÁŽNÍCH STEZEK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</si>
  <si>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</si>
  <si>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1: stávající tl. pod bet. pražci dle geotechnického průzkumu 0,25m 
2: 2,1*25</t>
  </si>
  <si>
    <t>965021</t>
  </si>
  <si>
    <t>ODSTRANĚNÍ KOLEJOVÉHO LOŽE A DRÁŽNÍCH STEZEK - ODVOZ NA SKLÁDKU</t>
  </si>
  <si>
    <t>M3KM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</si>
  <si>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</si>
  <si>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1: stávající tl. pod dř. pražci dle geotechnického průzkumu, uložení na skládku ve vzdálenosti cca 20km 
2: 2,1*25*20</t>
  </si>
  <si>
    <t>965113</t>
  </si>
  <si>
    <t>DEMONTÁŽ KOLEJE NA BETONOVÝCH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</si>
  <si>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</si>
  <si>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1: délka stávajícího kolejové pole na betonových pražcích 
2: 25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</si>
  <si>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</si>
  <si>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</si>
  <si>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</si>
  <si>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</si>
  <si>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1: délka kolejnicového pásu (0,04943 t/m) 
počet betonových pražců (252kg/ks) 
drobné kolejinovo (PE podložka 0,09 kg/ks; Pryžová podložka 0,163 kg/ks) 
2: ((0,04943*25*2)+(0,00009*2*38)+(0,000163*2*38))*20+(38*0,252)*20</t>
  </si>
  <si>
    <t>965311</t>
  </si>
  <si>
    <t>ROZEBRÁNÍ PŘEJEZDU, PŘECHODU Z DÍLCŮ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</si>
  <si>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</si>
  <si>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betonová přejezdová kce 
2: 18,55</t>
  </si>
  <si>
    <t xml:space="preserve">  SO 02</t>
  </si>
  <si>
    <t>Přejezd v km 6,869</t>
  </si>
  <si>
    <t>SO 02</t>
  </si>
  <si>
    <t>015111</t>
  </si>
  <si>
    <t>POPLATKY ZA LIKVIDACŮ ODPADŮ NEKONTAMINOVANÝCH - 17 05 04  VYTĚŽENÉ ZEMINY A HORNINY -  I. TŘÍDA - TĚŽITELNOSTI</t>
  </si>
  <si>
    <t>1: výkopová zemina (odečten objem na zásypy) * objemová hmotnost 
2: (49,920+36,630+3,718-0,198)*1,8</t>
  </si>
  <si>
    <t>015130</t>
  </si>
  <si>
    <t>POPLATKY ZA LIKVIDACŮ ODPADŮ NEKONTAMINOVANÝCH - 17 03 02  VYBOURANÝ ASFALTOVÝ BETON BEZ DEHTU</t>
  </si>
  <si>
    <t>1: odstranění asfaltového stávajícího krytu, tl. 100mm * objemová hmotnost 
2: (39,4+30,7)*0,1*1,5</t>
  </si>
  <si>
    <t>1: objem odtěženého kolejového lože * objemová hmotnost 
2: (2,1*50)*1,8</t>
  </si>
  <si>
    <t>015160</t>
  </si>
  <si>
    <t>POPLATKY ZA LIKVIDACŮ ODPADŮ NEKONTAMINOVANÝCH - 02 01 03  SMÝCENÉ STROMY A KEŘE</t>
  </si>
  <si>
    <t>1: odhad 25kg 
2: 0,025</t>
  </si>
  <si>
    <t>1: pražců 75ks*2*0,09 
2: 75*2*0,09/1000</t>
  </si>
  <si>
    <t>1: pražce 75ks*2*0,163 
2: 75*2*0,163/1000</t>
  </si>
  <si>
    <t>1: podkladní vrstvy z vozovky * objemová hmotnost 
2: 24,535*1</t>
  </si>
  <si>
    <t>015520</t>
  </si>
  <si>
    <t>POPLATKY ZA LIKVIDACŮ ODPADŮ NEBEZPEČNÝCH - 17 02 04*  ŽELEZNIČNÍ PRAŽCE DŘEVĚNÉ</t>
  </si>
  <si>
    <t>1: 75ks , 1ks/80kg 
2: (75*80)/1000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</si>
  <si>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</si>
  <si>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</si>
  <si>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</si>
  <si>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odhad 25m2 
2: 25</t>
  </si>
  <si>
    <t>1: odstranění podkladních vrstev z kameniva drceného. tl. 350mm 
2: (39,4+30,7)*0,35</t>
  </si>
  <si>
    <t>113728</t>
  </si>
  <si>
    <t>FRÉZOVÁNÍ ZPEVNĚNÝCH PLOCH ASFALTOVÝCH, ODVOZ DO 20KM</t>
  </si>
  <si>
    <t>1: odstranění asfaltového stávajícího krytu, tl. 100mm, v - viz. situace 
2: (39,4+30,7)*0,1</t>
  </si>
  <si>
    <t>12110</t>
  </si>
  <si>
    <t>SEJMUTÍ ORNICE NEBO LESNÍ PŮDY</t>
  </si>
  <si>
    <t>položka zahrnuje sejmutí ornice bez ohledu na tloušťku vrstvy a její vodorovnou dopravu  
nezahrnuje uložení na trvalou skládku</t>
  </si>
  <si>
    <t>1: 100 m2,hloubky 150mm - odhad 
2: 100*0,15</t>
  </si>
  <si>
    <t>123738</t>
  </si>
  <si>
    <t>ODKOP PRO SPOD STAVBU SILNIC A ŽELEZNIC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</si>
  <si>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</si>
  <si>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podklad pro sanaci želez. spodku plocha (viz VPŘ) * délka sanace 
2: (1,44+0,96)*20,8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</si>
  <si>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</si>
  <si>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</si>
  <si>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</si>
  <si>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délka železničních nezpevněných příkopů 
2: 326</t>
  </si>
  <si>
    <t>12940</t>
  </si>
  <si>
    <t>ČIŠTĚNÍ RÁMOVÝCH A KLENBOVÝCH PROPUSTŮ OD NÁNOSŮ</t>
  </si>
  <si>
    <t>1: délka propustku * šířka propustku * výška nánosu 
2: 12,3*1*0,5</t>
  </si>
  <si>
    <t>132738</t>
  </si>
  <si>
    <t>HLOUBENÍ RÝH ŠÍŘ DO 2M PAŽ I NEPAŽ TŘ. 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</si>
  <si>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</si>
  <si>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trativod + svodné potrubí - šířka *  hloubka * délka 
2: 0,5*1,1*(50+16,6)</t>
  </si>
  <si>
    <t>133738</t>
  </si>
  <si>
    <t>HLOUBENÍ ŠACHET ZAPAŽ I NEPAŽ TŘ. I, ODVOZ DO 20KM</t>
  </si>
  <si>
    <t>1: 2 šachty 
2: (1,3*1,3*1,1)*2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</si>
  <si>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</si>
  <si>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zásyp okolo šachet 2 ks 
2: (0,3*0,3*1,1)*2</t>
  </si>
  <si>
    <t>17511</t>
  </si>
  <si>
    <t>OBSYP POTRUBÍ A OBJEKTŮ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</si>
  <si>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</si>
  <si>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1: délka svodného potrubí * šířka rýhy * výška obsypu 
2: 16,6*0,5*0,5</t>
  </si>
  <si>
    <t>1: šířka zemní pláně * délka rekonstrukce 
2: 6,2*50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</si>
  <si>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</si>
  <si>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</si>
  <si>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</si>
  <si>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1: plochy zatravnění svahu 100m2 
2: 100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</si>
  <si>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</si>
  <si>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</si>
  <si>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</si>
  <si>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1: plochy zatravnění svahu 
2: 100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</si>
  <si>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</si>
  <si>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</si>
  <si>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</si>
  <si>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1: zalévaní svahů + rovinu 
2: 100*0,15</t>
  </si>
  <si>
    <t>Základy</t>
  </si>
  <si>
    <t>21197</t>
  </si>
  <si>
    <t>OPLÁŠTĚNÍ ODVODŇOVACÍCH ŽEBER Z GEOTEXTILIE</t>
  </si>
  <si>
    <t>položka zahrnuje dodávku předepsané geotextilie, mimostaveništní a vnitrostaveništní dopravu a její uložení včetně potřebných přesahů (nezapočítávají se do výměry)</t>
  </si>
  <si>
    <t>1: délka trativodu * šířka geotextilie * 20% překryv 
2: 50*1,1*1,2</t>
  </si>
  <si>
    <t>212635</t>
  </si>
  <si>
    <t>TRATIVODY KOMPL Z TRUB Z PLAST HM DN DO 150MM, RÝHA TŘ 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</si>
  <si>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</si>
  <si>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délka trativodu 
2: 50</t>
  </si>
  <si>
    <t>Svislé konstrukce</t>
  </si>
  <si>
    <t>327115</t>
  </si>
  <si>
    <t>ZDI OPĚR, ZÁRUB, NÁBŘEŽ Z DÍLCŮ BETON DO C30/37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</si>
  <si>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</si>
  <si>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1: počet krabicových dílu opěrných zdí U3 * objem jednoho dílu (rozšíření drážní stezky) 
2: 5 * 0,85</t>
  </si>
  <si>
    <t>Vodorovné konstrukce</t>
  </si>
  <si>
    <t>451313</t>
  </si>
  <si>
    <t>PODKLADNÍ A VÝPLŇOVÉ VRSTVY Z PROSTÉHO BETONU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</si>
  <si>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</si>
  <si>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podkladní beton pod krabicové díly + zpevněné příkopy, délka * šířka podkladní vrstvy * tl. vrstvy 
2: (15,1*1*0,1)+((68,6+21,3)*1,13*0,1)</t>
  </si>
  <si>
    <t>466922</t>
  </si>
  <si>
    <t>DLAŽBY VEGETAČNÍ Z BETONOVÝCH DLAŽDIC NA MC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</si>
  <si>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zahrnuje zřízení lože dlažbyz cementové malty předepsané kvality a v předepsané tloušťce  
- nutné zemní práce (svahování, úpravu pláně a pod.)  
- nezahrnuje podklad pod dlažbu, vykazuje se samostatně položkami SD 45</t>
  </si>
  <si>
    <t>1: zatravňovací prefabrikát  viz situace přejezdu 
2: 36</t>
  </si>
  <si>
    <t>1: viz situace přejezdu 
2: (39,4+30,7)*1,05*1,05*1,05*1,05</t>
  </si>
  <si>
    <t>56334</t>
  </si>
  <si>
    <t>VOZOVKOVÉ VRSTVY ZE ŠTĚRKODRTI TL. DO 200MM</t>
  </si>
  <si>
    <t>1: viz situace přejezdu 
2: (39,4+30,7)*1,05*1,05*1,05*1,05*1,05</t>
  </si>
  <si>
    <t>1: viz situace přejezdu 
2: (39,4+30,7)*1,05*1,05*1,05</t>
  </si>
  <si>
    <t>1: viz situace přejezdu 
2: (39,4+30,7)*1,05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</si>
  <si>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</si>
  <si>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</si>
  <si>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</si>
  <si>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délka ZKPP * šířka ZKPP * tl. ZKPP 
2: 20,8*4,8*(0,2+0,3)</t>
  </si>
  <si>
    <t>1: štěrkové lože plocha (viz VPŘ) * délka + zapuštěné štěrkové lože pod přejezdem 
2: 2,1*50+(0,206+0,198)*50</t>
  </si>
  <si>
    <t>1: doplnění ŠL 5% obj. při úpravě GPK * počet podbíjení 2x 
2: 240*0,05*3,4*2</t>
  </si>
  <si>
    <t>528352</t>
  </si>
  <si>
    <t>KOLEJ 49 E1, ROZD. "U", BEZSTYKOVÁ, PR. BET. BEZPODKLADNICOVÝ, UP. PRUŽNÉ</t>
  </si>
  <si>
    <t>1: kolejové pole 50m  
2: 50</t>
  </si>
  <si>
    <t>1: celkový úsek GPK - 240m 
2: 240*2</t>
  </si>
  <si>
    <t>543331</t>
  </si>
  <si>
    <t>VÝMĚNA KOLEJNICE 49 E1 JEDNOTLIVĚ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</si>
  <si>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</si>
  <si>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1: výměna kolejnicových pásů v délce 25m 
2: 25*2</t>
  </si>
  <si>
    <t>1: celková délka bezstykové koleje (délka vyměňovaného pole 50m + navazující úseky 190m) 
2: 240</t>
  </si>
  <si>
    <t>OTSKP-SPK+ŽS 2018</t>
  </si>
  <si>
    <t>574A33</t>
  </si>
  <si>
    <t>ASFALTOVÝ BETON PRO OBRUSNÉ VRSTVY ACO 11 TL. 40MM</t>
  </si>
  <si>
    <t>1: viz situace přejezdu 
2: 39,4+30,7</t>
  </si>
  <si>
    <t>574E56</t>
  </si>
  <si>
    <t>ASFALTOVÝ BETON PRO PODKLADNÍ VRSTVY ACP 16+, 16S TL. 60MM</t>
  </si>
  <si>
    <t>1: viz situace přejezdu 
2: ((39,4+30,7)*1,05)*1,05</t>
  </si>
  <si>
    <t>1: zalití spar asfaltovou zálivkou mezi stávajícím a novým krytem vozovka a mezi zavěrnou zídkou a novým krytem vozovky 
2: 8,9+8,3+8,4+9,1</t>
  </si>
  <si>
    <t>Trubní vedení</t>
  </si>
  <si>
    <t>87434</t>
  </si>
  <si>
    <t>POTRUBÍ Z TRUB PLASTOVÝCH ODPADNÍCH DN DO 200MM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</si>
  <si>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</si>
  <si>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1: délka svodného potrubí 
2: 16,6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</si>
  <si>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</si>
  <si>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</si>
  <si>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</si>
  <si>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2ks 
2: 2</t>
  </si>
  <si>
    <t>R1-897724</t>
  </si>
  <si>
    <t>ČISTÍCÍ TVAROVKA Z PLASTU SV. ŠÍŘKY DO 250MM</t>
  </si>
  <si>
    <t>Firemní materiály</t>
  </si>
  <si>
    <t>1: čistící tvarovka na konci spádoviště svodného potrubí 
2: 1</t>
  </si>
  <si>
    <t>R2-89623</t>
  </si>
  <si>
    <t>SPADIŠTĚ KANALIZAČNÍ PLASTOVÉ NA POTRUBÍ DN DO 200MM</t>
  </si>
  <si>
    <t>1: kompletní set plastového spádiště pro zapojení svodného potrubí do stávající kanalizační šachty. 1ks 
2: 1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</si>
  <si>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</si>
  <si>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1: 1 ks předvesníku na změnu rychlosti z 60 km/h na 40 km/h 
2: 1</t>
  </si>
  <si>
    <t>935232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</si>
  <si>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</si>
  <si>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</si>
  <si>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délka zpevněných příkopů viz situace (300 ks) 
2: 21,4+68,6</t>
  </si>
  <si>
    <t>965841</t>
  </si>
  <si>
    <t>DEMONTÁŽ JAKÉKOLIV NÁVĚSTI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</si>
  <si>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</si>
  <si>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1: Demontáž rychlostníku 50km/h 
2: 1</t>
  </si>
  <si>
    <t>1: 4 ks značky A32b 
2: 4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</si>
  <si>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</si>
  <si>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</si>
  <si>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</si>
  <si>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1: podélná čára oddělující jízdní pruhy š. 0,125mm viz situace přejezdu 
2: 14,19*0,125</t>
  </si>
  <si>
    <t>919112</t>
  </si>
  <si>
    <t>ŘEZÁNÍ ASFALTOVÉHO KRYTU VOZOVEK TL DO 100MM</t>
  </si>
  <si>
    <t>položka zahrnuje řezání vozovkové vrstvy v předepsané tloušťce, včetně spotřeby vody</t>
  </si>
  <si>
    <t>1: řezání stávajícího asfaltového krytu 
2: 8,9+8,3+8,4+9,1</t>
  </si>
  <si>
    <t>921112</t>
  </si>
  <si>
    <t>ŽELEZNIČNÍ PŘEJEZD CELOPRYŽOVÝ NA BETONOVÝCH PRAŽCÍCH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</si>
  <si>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</si>
  <si>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1: plocha přejezdu včetně závěrných zídek 
2: 39,27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</si>
  <si>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</si>
  <si>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</si>
  <si>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</si>
  <si>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1: pražce s antikorozní úpravou rozdělení "u" - 10,8m 
2: 10,8</t>
  </si>
  <si>
    <t>1: počet nových rychlostníků pro 50km/hod a pro 60 km/hod 
2: 3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</si>
  <si>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</si>
  <si>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1: počet nových rychlostníků  pro 50km/hod a pro 60 km/hod + 1 ks předvěsti 
2: 4</t>
  </si>
  <si>
    <t>1: stávající tl. pod bet. pražci dle geotechnického průzkumu 0,25m 
2: 2,1*50</t>
  </si>
  <si>
    <t>1: stávající tl. pod dř. pražci dle geotechnického průzkumu 0,25m, uložení na skládku ve vzdálenosti cca 20km 
2: 2,1*50*20</t>
  </si>
  <si>
    <t>965123</t>
  </si>
  <si>
    <t>DEMONTÁŽ KOLEJE NA DŘEVĚNÝCH PRAŽCÍCH DO KOLEJOVÝCH POLÍ S ODVOZEM NA MONTÁŽNÍ ZÁKLADNU S NÁSLEDNÝM - ROZEBRÁNÍM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</si>
  <si>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</si>
  <si>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1: délka stávajícího kolejové pole na dřevěných pražcích 
2: 50</t>
  </si>
  <si>
    <t>965126</t>
  </si>
  <si>
    <t>DEMONTÁŽ KOLEJE NA DŘEVĚNÝCH PRAŽCÍCH - ODVOZ ROZEBRANÝCH SOUČÁSTÍ (Z MÍSTA DEMONTÁŽE NEBO Z - MONTÁŽNÍ ZÁKLADNY) K LIKVIDACI</t>
  </si>
  <si>
    <t>1: délka kolejnicového pásu (0,04943 t/m) 
počet dřevěných pražců (80kg/ks) 
drobné kolejinovo (PE podložka 0,09 kg/ks; Pryžová podložka 0,163 kg/ks) 
2: ((0,04943*50*2)+(0,00009*2*75)+(0,000163*2*75))*20+(75*0,08)*20</t>
  </si>
  <si>
    <t>965321</t>
  </si>
  <si>
    <t>ROZEBRÁNÍ PŘEJEZDU, PŘECHODU OSTATNÍCH</t>
  </si>
  <si>
    <t>1: asfaltová přejezdová kce 
2: 10,6*1,3</t>
  </si>
  <si>
    <t>965322</t>
  </si>
  <si>
    <t>ROZEBRÁNÍ PŘEJEZDU, PŘECHODU OSTATNÍCH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</si>
  <si>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</si>
  <si>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1: plocha pryžové kce * tl. 0,15m * objemová hmotnost * uložení na skládku ve vzdálenosti cca 20km 
2: (13,78*0,15*1,5)*20</t>
  </si>
  <si>
    <t>E.1.4</t>
  </si>
  <si>
    <t>Mosty, propustky, zdi</t>
  </si>
  <si>
    <t xml:space="preserve">  SO 03</t>
  </si>
  <si>
    <t>Propustek v km 5,931</t>
  </si>
  <si>
    <t>SO 03</t>
  </si>
  <si>
    <t>1: Viz položka č. 131738 + č. 132738 *  objemová tíha 2,0 t/m3 
2: (80,175+2,13)*2</t>
  </si>
  <si>
    <t>015140</t>
  </si>
  <si>
    <t>POPLATKY ZA LIKVIDACŮ ODPADŮ NEKONTAMINOVANÝCH - 17 01 01  BETON Z DEMOLIC OBJEKTŮ, ZÁKLADŮ TV</t>
  </si>
  <si>
    <t>1: demolice stávajícího propustku 
2: digitální měření plochy příčného řezu římsy a nosné desky * šířka* 2,2t/m3 
3: 0,8727*4,3*2,2</t>
  </si>
  <si>
    <t>1: likvidace náletových dřevin, křovisek (viz položka č. 111208) - odhad dle stávajícího stavu*0,05kg/m2 
2: 20*0,05</t>
  </si>
  <si>
    <t>1: demolice stávajícího propustku 
2: viz položka č. 966138 * 2,1t/m3 
3: 30,701*2,1</t>
  </si>
  <si>
    <t>015570</t>
  </si>
  <si>
    <t>POPLATKY ZA LIKVIDACŮ ODPADŮ NEBEZPEČNÝCH - 17 03 03*  ASFALTOVÉ STAVEBNÍ NÁTĚRY</t>
  </si>
  <si>
    <t>1: předpoklad odpadu je 0,05T - historické izolace propustku 
2: 0,05</t>
  </si>
  <si>
    <t>1: upravovaná oblast - odhad 
2: 50</t>
  </si>
  <si>
    <t>113298</t>
  </si>
  <si>
    <t>ODSTRANĚNÍ ZPEVNĚNÝCH PLOCH, PŘÍKOPŮ A RIGOLŮ Z LOMOVÉHO KAMENE, ODVOZ DO 20KM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</si>
  <si>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</si>
  <si>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předpokládá se stávající kamenný příkop 1m dlouhý, 1m široký a 0,2m vysoký 
2: 1*1*0,2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</si>
  <si>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</si>
  <si>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</si>
  <si>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</si>
  <si>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20</t>
  </si>
  <si>
    <t>12930</t>
  </si>
  <si>
    <t>ČIŠTĚNÍ PŘÍKOPŮ OD NÁNOSU</t>
  </si>
  <si>
    <t>1: pročištění stávajícího koryta - odhad dle terénu  
2: vtok 5m délky, 2m šířky a 0,55m výšky 
3: 5*2*0,55 
4: výtok 5m délky, 2m šířky a 0,55m výšky 
5: 5*2*0,55</t>
  </si>
  <si>
    <t>131738</t>
  </si>
  <si>
    <t>HLOUBENÍ JAM ZAPAŽ I NEPAŽ TŘ. I, ODVOZ DO 20KM</t>
  </si>
  <si>
    <t>1: výkop v oblasti propustku 
2: délka*šířka*výška*rezerva 10% 
3: 4,3*1,15*7,95*1,1 
4: svahy výkop v oblasti propustku ve sklonu 1:1,25  , rozměry * rezerva 10% * počet 
5: ((1,525*1,225)/2)*7,95*1,1*2 
6: výkop v oblasti vtoku 
7: délka*šířka*výška*počet* rezerva10% 
8: 4,1*2,18*0,3*1,1 
9: svahy u vtoku 
10: 1,9*0,975*0,3*1,1 
11: 1,9*0,975*0,3*1,1 
12: (3,35+1,9+3,1)*0,3*2*1,1 
13: 3,1*0,3*0,3*2*1,1 
14: výkop v oblasti výtoku 
15: délka*šířka*výška* počet*rezerva10% 
16: 4,1*2,18*0,3*1,1 
17: svahy u výtoku 
18: 1,9*0,975*0,3*1,1 
19: 1,9*0,975*0,3*1,1 
20: (3,35+1,9+3,1)*0,3*2*1,1 
21: 3,1*0,3*0,3*2*1,1</t>
  </si>
  <si>
    <t>1: rýhy základu propustku 
2: délka*šířka*výška*rezerva 10%*počet 
3: 2,4*0,4*0,6*1,1*2 
4: rýhy koncových prahů 
5: délka*šířka*výška*rezerva 10%*počet 
6: 2,18*0,3*0,6*1,1*2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</si>
  <si>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</si>
  <si>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</si>
  <si>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</si>
  <si>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měřeno digitálně(z podélného řezu zásypu propustku), * délka spodní hrany propustku* rezerva 10% frakce 0/64 
2: ((1,9*1,5*7,95)+(((1,25*(4,95+1,9))/2))*7,95)*1,1 
3: měřeno digitálně(z podélného řezu zásypu nad propustkem), * délka horní hrany propustku* rezerva 10% frakce 16/32 
4: 0,64*4,75*1,1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</si>
  <si>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</si>
  <si>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</si>
  <si>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</si>
  <si>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lože výšky 0,2m 
2: délka*výška*šířka*rezerva 10% 
3: 7,955*0,2*2,4*1,1 
4: základové pasy 
5: 2,4*0,4*0,6*1,1*2 
6: překrytí vodorovné hyrdoizolace 
7: 4,7*0,05*2,5*1,1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</si>
  <si>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</si>
  <si>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</si>
  <si>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</si>
  <si>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D.2.1.4.1.9 
2: 0,443</t>
  </si>
  <si>
    <t>21461C</t>
  </si>
  <si>
    <t>SEPARAČNÍ GEOTEXTILIE DO 300G/M2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</si>
  <si>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</si>
  <si>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</si>
  <si>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</si>
  <si>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</si>
  <si>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římsa na vtoku 
2: digitální měření plochy příčného řezu * délka * rezerva 5% 
3: 0,175*3,4*1,05 
4: římsa n výtoku 
5: digitální měření plochy příčného řezu * délka * rezerva 5% 
6: 0,225*3,4*1,05</t>
  </si>
  <si>
    <t>317365</t>
  </si>
  <si>
    <t>VÝZTUŽ ŘÍMS Z OCELI 10505, B500B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</si>
  <si>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</si>
  <si>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1: tabulka oceli viz příloha D.2.1.4.1.9 
2: 0,159</t>
  </si>
  <si>
    <t>348171</t>
  </si>
  <si>
    <t>ZÁBRADLÍ Z DÍLCŮ KOVOVÝCH S NÁTĚREM</t>
  </si>
  <si>
    <t>KG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</si>
  <si>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</si>
  <si>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1: tabulka oceli viz příloha D.2.1.4.1.10 
2: 244,55</t>
  </si>
  <si>
    <t>1: podkladní beton pod základem 
2: délka*šířka*výška* rezerva 10%*počet 
3: 7,16*2,8*0,1*1,1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</si>
  <si>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</si>
  <si>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</si>
  <si>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</si>
  <si>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místě vtoku 
2: délka*šířka*výška*rezerva 10% 
3: (1,8+2,4+1,8)*1*0,3*1,1 
4: dlažba okolo vtokového dílce 
5: plocha * výška*rezerva 10% 
6: 13*0,3*1,1 
7: plocha*výška*rezerva 10%*počet 
8: 1,5*0,3*1,1*2 
9:  dlažba v místě výtoku 
10: dlažba okolo výtokového dílce 
11: délka*šířka*výška*rezerva 10% 
12: (1,8+2,4+1,8)*1*0,3*1,1 
13: plocha * výška*rezerva 10% 
14: 13*0,3*1,1 
15: plocha*výška*rezerva 10%*počet 
16: 1,5*0,3*1,1*2 
17: dlažba v propustku 
18: délka*šířka*výška*rezerva 10% 
19: 7,96*2*0,3*1,1 
20: dlažba v propustku pro migraci živočichů 
21: délka*šířka*výška*rezerva 10% 
22: 7,96*0,85*0,15*1,1</t>
  </si>
  <si>
    <t>711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</si>
  <si>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</si>
  <si>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</si>
  <si>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</si>
  <si>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</si>
  <si>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izolační nátěr bude proveden 2x, digitálně měřeno 
2: prefa ŽB blok : obvod * délka  * rezerva 10% * počet vrstev 
3: 6,8*7,96*1,1*2</t>
  </si>
  <si>
    <t>711131</t>
  </si>
  <si>
    <t>IZOLACE BĚŽNÝCH KONSTRUKCÍ PROTI VOLNĚ STÉKAJÍCÍ VODĚ ASFALTOVÝMI NÁTĚRY</t>
  </si>
  <si>
    <t>1: digitálně měřeno 
2: prefa ŽB blok : obvod * délka  * rezerva 10%  
3: 6,8*7,96*1,1</t>
  </si>
  <si>
    <t>91843</t>
  </si>
  <si>
    <t>PROPUSTY RÁMOVÉ 200/200</t>
  </si>
  <si>
    <t>Položka zahrnuje:  
- dodání a položení prefabrikovaných rámů z dokumentací předepsaných rozměrů  
- případné úpravy rámů  
Nezahrnuje podkladní vrstvy, vyrovnávací a spádový beton uvnitř rámů a na jejich povrchu, izolaci.</t>
  </si>
  <si>
    <t>1: propustek je složen z: 
2: 1x vtokový díl se šikmým čelem  
3: 2x rámový propustek 
4: 1x výtokový díl se šikmým čelem  
5: celková délka 
6: 4*1,99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</si>
  <si>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</si>
  <si>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</si>
  <si>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</si>
  <si>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demolice stávajícího propustku 
2: předpokládané rozměry propustku 4,3m délky, 4,3m šířky a 1,15m výšky - otvor 4,3m délky, šířky 1,5m, výšky 1,15m  
3: (4,3*4,3*1,15)-(4,3*1,5*1,15) 
4: předpokládané  rozměry základů délky 4,3m, šířky 0,6m, výšky 0,85m * počet 
5: 4,3*0,6*0,85*2 
6: předpokládané rozměry vodovodní trouby délky 10m * šířky 1,5m * výšky 0,915m - otvor poloměr 0,2m délky 10m 
7: (10*1,5*0,915)-(3,14*0,2*0,2*10)</t>
  </si>
  <si>
    <t>966168</t>
  </si>
  <si>
    <t>BOURÁNÍ KONSTRUKCÍ ZE ŽELEZOBETONU S ODVOZEM DO 20KM</t>
  </si>
  <si>
    <t>1: demolice stávajícího propustku - deska 
2: délka * šířka * výška 
3: 4,8*4,35*0,3</t>
  </si>
  <si>
    <t>E.3.6</t>
  </si>
  <si>
    <t>Rozvodny vn, nn, osvětlení a dálkové ovládání odpojovačů</t>
  </si>
  <si>
    <t xml:space="preserve">  SO 04</t>
  </si>
  <si>
    <t>Přípojka nn pro PZZ v km 5,918</t>
  </si>
  <si>
    <t>SO 04</t>
  </si>
  <si>
    <t>Přípojka nn pro PZZ</t>
  </si>
  <si>
    <t>742H11</t>
  </si>
  <si>
    <t>KABEL NN ČTYŘ- A PĚTIŽÍLOVÝ CU S PLASTOVOU IZOLACÍ DO 2,5 MM2</t>
  </si>
  <si>
    <t>742L11</t>
  </si>
  <si>
    <t>UKONČENÍ DVOU AŽ PĚTIŽÍLOVÉHO KABELU V ROZVADĚČI NEBO NA PŘÍSTROJI DO 2,5 MM2</t>
  </si>
  <si>
    <t>743F21</t>
  </si>
  <si>
    <t>SKŘÍŇ ELEKTROMĚROVÁ V KOMPAKTNÍM PILÍŘI PRO PŘÍMÉ MĚŘENÍ DO 80 A JEDNOSAZBOVÉ VČETNĚ VÝSTROJE</t>
  </si>
  <si>
    <t>744Q22</t>
  </si>
  <si>
    <t>SVODIČ PŘEPĚTÍ TYP 1+2 (TŘÍDA B+C) 3-4 PÓLOVÝ</t>
  </si>
  <si>
    <t>744633</t>
  </si>
  <si>
    <t>JISTIČ TŘÍPÓLOVÝ (10 KA) OD 13 DO 20 A</t>
  </si>
  <si>
    <t>747213</t>
  </si>
  <si>
    <t>CELKOVÁ PROHLÍDKA, ZKOUŠENÍ, MĚŘENÍ A VYHOTOVENÍ VÝCHOZÍ REVIZNÍ ZPRÁVY, PRO OBJEM IN PŘES 500 DO 1000 TIS. KČ</t>
  </si>
  <si>
    <t>744634</t>
  </si>
  <si>
    <t>JISTIČ TŘÍPÓLOVÝ (10 KA) OD 25 DO 40 A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</si>
  <si>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</si>
  <si>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</si>
  <si>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</si>
  <si>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</si>
  <si>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702311</t>
  </si>
  <si>
    <t>ZAKRYTÍ KABELŮ VÝSTRAŽNOU FÓLIÍ ŠÍŘKY DO 20 CM</t>
  </si>
  <si>
    <t xml:space="preserve">  SO 05</t>
  </si>
  <si>
    <t>Přípojka nn pro PZZ v km 6,869</t>
  </si>
  <si>
    <t>SO 05</t>
  </si>
  <si>
    <t>742H13</t>
  </si>
  <si>
    <t>KABEL NN ČTYŘ- A PĚTIŽÍLOVÝ CU S PLASTOVOU IZOLACÍ OD 25 DO 50 MM2</t>
  </si>
  <si>
    <t>742L13</t>
  </si>
  <si>
    <t>UKONČENÍ DVOU AŽ PĚTIŽÍLOVÉHO KABELU V ROZVADĚČI NEBO NA PŘÍSTROJI OD 25 DO 50 MM2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</si>
</sst>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0+C10+C14+C16+C19+C21</f>
        <v>0</v>
      </c>
    </row>
    <row r="7" spans="1:6" ht="12.75" customHeight="1" x14ac:dyDescent="0.2">
      <c r="B7" s="15" t="s">
        <v>7</v>
      </c>
      <c r="C7" s="17">
        <f>0+E10+E14+E16+E19+E21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0+C11+C12+C13</f>
        <v>0</v>
      </c>
      <c r="D10" s="21">
        <f t="shared" ref="D10:D23" si="0">C10*0.21</f>
        <v>0</v>
      </c>
      <c r="E10" s="21">
        <f>0+E11+E12+E13</f>
        <v>0</v>
      </c>
      <c r="F10" s="20">
        <f>0+F11+F12+F13</f>
        <v>172</v>
      </c>
    </row>
    <row r="11" spans="1:6" x14ac:dyDescent="0.2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20</v>
      </c>
    </row>
    <row r="12" spans="1:6" x14ac:dyDescent="0.2">
      <c r="A12" s="18" t="s">
        <v>128</v>
      </c>
      <c r="B12" s="19" t="s">
        <v>129</v>
      </c>
      <c r="C12" s="21">
        <f>'PS 02'!K8+'PS 02'!M8</f>
        <v>0</v>
      </c>
      <c r="D12" s="21">
        <f t="shared" si="0"/>
        <v>0</v>
      </c>
      <c r="E12" s="21">
        <f>C12+D12</f>
        <v>0</v>
      </c>
      <c r="F12" s="20">
        <f>'PS 02'!T7</f>
        <v>73</v>
      </c>
    </row>
    <row r="13" spans="1:6" x14ac:dyDescent="0.2">
      <c r="A13" s="18" t="s">
        <v>321</v>
      </c>
      <c r="B13" s="19" t="s">
        <v>322</v>
      </c>
      <c r="C13" s="21">
        <f>'PS 03'!K8+'PS 03'!M8</f>
        <v>0</v>
      </c>
      <c r="D13" s="21">
        <f t="shared" si="0"/>
        <v>0</v>
      </c>
      <c r="E13" s="21">
        <f>C13+D13</f>
        <v>0</v>
      </c>
      <c r="F13" s="20">
        <f>'PS 03'!T7</f>
        <v>79</v>
      </c>
    </row>
    <row r="14" spans="1:6" x14ac:dyDescent="0.2">
      <c r="A14" s="18" t="s">
        <v>368</v>
      </c>
      <c r="B14" s="19" t="s">
        <v>369</v>
      </c>
      <c r="C14" s="21">
        <f>0+C15</f>
        <v>0</v>
      </c>
      <c r="D14" s="21">
        <f t="shared" si="0"/>
        <v>0</v>
      </c>
      <c r="E14" s="21">
        <f>0+E15</f>
        <v>0</v>
      </c>
      <c r="F14" s="20">
        <f>0+F15</f>
        <v>6</v>
      </c>
    </row>
    <row r="15" spans="1:6" x14ac:dyDescent="0.2">
      <c r="A15" s="18" t="s">
        <v>370</v>
      </c>
      <c r="B15" s="19" t="s">
        <v>371</v>
      </c>
      <c r="C15" s="21">
        <f>'SO 98-98'!K8+'SO 98-98'!M8</f>
        <v>0</v>
      </c>
      <c r="D15" s="21">
        <f t="shared" si="0"/>
        <v>0</v>
      </c>
      <c r="E15" s="21">
        <f>C15+D15</f>
        <v>0</v>
      </c>
      <c r="F15" s="20">
        <f>'SO 98-98'!T7</f>
        <v>6</v>
      </c>
    </row>
    <row r="16" spans="1:6" x14ac:dyDescent="0.2">
      <c r="A16" s="18" t="s">
        <v>401</v>
      </c>
      <c r="B16" s="19" t="s">
        <v>402</v>
      </c>
      <c r="C16" s="21">
        <f>0+C17+C18</f>
        <v>0</v>
      </c>
      <c r="D16" s="21">
        <f t="shared" si="0"/>
        <v>0</v>
      </c>
      <c r="E16" s="21">
        <f>0+E17+E18</f>
        <v>0</v>
      </c>
      <c r="F16" s="20">
        <f>0+F17+F18</f>
        <v>91</v>
      </c>
    </row>
    <row r="17" spans="1:6" x14ac:dyDescent="0.2">
      <c r="A17" s="18" t="s">
        <v>403</v>
      </c>
      <c r="B17" s="19" t="s">
        <v>404</v>
      </c>
      <c r="C17" s="21">
        <f>'SO 01'!K8+'SO 01'!M8</f>
        <v>0</v>
      </c>
      <c r="D17" s="21">
        <f t="shared" si="0"/>
        <v>0</v>
      </c>
      <c r="E17" s="21">
        <f>C17+D17</f>
        <v>0</v>
      </c>
      <c r="F17" s="20">
        <f>'SO 01'!T7</f>
        <v>27</v>
      </c>
    </row>
    <row r="18" spans="1:6" x14ac:dyDescent="0.2">
      <c r="A18" s="18" t="s">
        <v>516</v>
      </c>
      <c r="B18" s="19" t="s">
        <v>517</v>
      </c>
      <c r="C18" s="21">
        <f>'SO 02'!K8+'SO 02'!M8</f>
        <v>0</v>
      </c>
      <c r="D18" s="21">
        <f t="shared" si="0"/>
        <v>0</v>
      </c>
      <c r="E18" s="21">
        <f>C18+D18</f>
        <v>0</v>
      </c>
      <c r="F18" s="20">
        <f>'SO 02'!T7</f>
        <v>64</v>
      </c>
    </row>
    <row r="19" spans="1:6" x14ac:dyDescent="0.2">
      <c r="A19" s="18" t="s">
        <v>698</v>
      </c>
      <c r="B19" s="19" t="s">
        <v>699</v>
      </c>
      <c r="C19" s="21">
        <f>0+C20</f>
        <v>0</v>
      </c>
      <c r="D19" s="21">
        <f t="shared" si="0"/>
        <v>0</v>
      </c>
      <c r="E19" s="21">
        <f>0+E20</f>
        <v>0</v>
      </c>
      <c r="F19" s="20">
        <f>0+F20</f>
        <v>25</v>
      </c>
    </row>
    <row r="20" spans="1:6" x14ac:dyDescent="0.2">
      <c r="A20" s="18" t="s">
        <v>700</v>
      </c>
      <c r="B20" s="19" t="s">
        <v>701</v>
      </c>
      <c r="C20" s="21">
        <f>'SO 03'!K8+'SO 03'!M8</f>
        <v>0</v>
      </c>
      <c r="D20" s="21">
        <f t="shared" si="0"/>
        <v>0</v>
      </c>
      <c r="E20" s="21">
        <f>C20+D20</f>
        <v>0</v>
      </c>
      <c r="F20" s="20">
        <f>'SO 03'!T7</f>
        <v>25</v>
      </c>
    </row>
    <row r="21" spans="1:6" x14ac:dyDescent="0.2">
      <c r="A21" s="18" t="s">
        <v>781</v>
      </c>
      <c r="B21" s="19" t="s">
        <v>782</v>
      </c>
      <c r="C21" s="21">
        <f>0+C22+C23</f>
        <v>0</v>
      </c>
      <c r="D21" s="21">
        <f t="shared" si="0"/>
        <v>0</v>
      </c>
      <c r="E21" s="21">
        <f>0+E22+E23</f>
        <v>0</v>
      </c>
      <c r="F21" s="20">
        <f>0+F22+F23</f>
        <v>31</v>
      </c>
    </row>
    <row r="22" spans="1:6" x14ac:dyDescent="0.2">
      <c r="A22" s="18" t="s">
        <v>783</v>
      </c>
      <c r="B22" s="19" t="s">
        <v>784</v>
      </c>
      <c r="C22" s="21">
        <f>'SO 04'!K8+'SO 04'!M8</f>
        <v>0</v>
      </c>
      <c r="D22" s="21">
        <f t="shared" si="0"/>
        <v>0</v>
      </c>
      <c r="E22" s="21">
        <f>C22+D22</f>
        <v>0</v>
      </c>
      <c r="F22" s="20">
        <f>'SO 04'!T7</f>
        <v>15</v>
      </c>
    </row>
    <row r="23" spans="1:6" x14ac:dyDescent="0.2">
      <c r="A23" s="18" t="s">
        <v>807</v>
      </c>
      <c r="B23" s="19" t="s">
        <v>808</v>
      </c>
      <c r="C23" s="21">
        <f>'SO 05'!K8+'SO 05'!M8</f>
        <v>0</v>
      </c>
      <c r="D23" s="21">
        <f t="shared" si="0"/>
        <v>0</v>
      </c>
      <c r="E23" s="21">
        <f>C23+D23</f>
        <v>0</v>
      </c>
      <c r="F23" s="20">
        <f>'SO 05'!T7</f>
        <v>16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781</v>
      </c>
      <c r="M3" s="43">
        <f>Rekapitulace!C21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781</v>
      </c>
      <c r="D4" s="9"/>
      <c r="E4" s="3" t="s">
        <v>782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COUNTIFS(L8:L70,"=0",A8:A70,"P")+COUNTIFS(L8:L70,"",A8:A70,"P")+SUM(Q8:Q70)</f>
        <v>16</v>
      </c>
    </row>
    <row r="8" spans="1:20" x14ac:dyDescent="0.2">
      <c r="A8" t="s">
        <v>44</v>
      </c>
      <c r="C8" s="30" t="s">
        <v>809</v>
      </c>
      <c r="E8" s="32" t="s">
        <v>808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47</v>
      </c>
      <c r="E9" s="35" t="s">
        <v>786</v>
      </c>
      <c r="J9" s="34">
        <f>0</f>
        <v>0</v>
      </c>
      <c r="K9" s="34">
        <f>0</f>
        <v>0</v>
      </c>
      <c r="L9" s="34">
        <f>0+L10+L14+L18+L22+L26+L30+L34+L38+L42+L46+L50+L54+L58+L62+L66+L70</f>
        <v>0</v>
      </c>
      <c r="M9" s="34">
        <f>0+M10+M14+M18+M22+M26+M30+M34+M38+M42+M46+M50+M54+M58+M62+M66+M70</f>
        <v>0</v>
      </c>
    </row>
    <row r="10" spans="1:20" x14ac:dyDescent="0.2">
      <c r="A10" t="s">
        <v>49</v>
      </c>
      <c r="B10" s="36" t="s">
        <v>47</v>
      </c>
      <c r="C10" s="36" t="s">
        <v>787</v>
      </c>
      <c r="D10" s="37" t="s">
        <v>51</v>
      </c>
      <c r="E10" s="13" t="s">
        <v>788</v>
      </c>
      <c r="F10" s="38" t="s">
        <v>110</v>
      </c>
      <c r="G10" s="39">
        <v>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65</v>
      </c>
    </row>
    <row r="14" spans="1:20" ht="25.5" x14ac:dyDescent="0.2">
      <c r="A14" t="s">
        <v>49</v>
      </c>
      <c r="B14" s="36" t="s">
        <v>27</v>
      </c>
      <c r="C14" s="36" t="s">
        <v>789</v>
      </c>
      <c r="D14" s="37" t="s">
        <v>51</v>
      </c>
      <c r="E14" s="13" t="s">
        <v>790</v>
      </c>
      <c r="F14" s="38" t="s">
        <v>63</v>
      </c>
      <c r="G14" s="39">
        <v>2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65</v>
      </c>
    </row>
    <row r="18" spans="1:16" ht="25.5" x14ac:dyDescent="0.2">
      <c r="A18" t="s">
        <v>49</v>
      </c>
      <c r="B18" s="36" t="s">
        <v>26</v>
      </c>
      <c r="C18" s="36" t="s">
        <v>810</v>
      </c>
      <c r="D18" s="37" t="s">
        <v>51</v>
      </c>
      <c r="E18" s="13" t="s">
        <v>811</v>
      </c>
      <c r="F18" s="38" t="s">
        <v>110</v>
      </c>
      <c r="G18" s="39">
        <v>1030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65</v>
      </c>
    </row>
    <row r="22" spans="1:16" ht="25.5" x14ac:dyDescent="0.2">
      <c r="A22" t="s">
        <v>49</v>
      </c>
      <c r="B22" s="36" t="s">
        <v>68</v>
      </c>
      <c r="C22" s="36" t="s">
        <v>812</v>
      </c>
      <c r="D22" s="37" t="s">
        <v>51</v>
      </c>
      <c r="E22" s="13" t="s">
        <v>813</v>
      </c>
      <c r="F22" s="38" t="s">
        <v>63</v>
      </c>
      <c r="G22" s="39">
        <v>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65</v>
      </c>
    </row>
    <row r="26" spans="1:16" ht="25.5" x14ac:dyDescent="0.2">
      <c r="A26" t="s">
        <v>49</v>
      </c>
      <c r="B26" s="36" t="s">
        <v>71</v>
      </c>
      <c r="C26" s="36" t="s">
        <v>791</v>
      </c>
      <c r="D26" s="37" t="s">
        <v>51</v>
      </c>
      <c r="E26" s="13" t="s">
        <v>792</v>
      </c>
      <c r="F26" s="38" t="s">
        <v>63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64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x14ac:dyDescent="0.2">
      <c r="A29" t="s">
        <v>59</v>
      </c>
      <c r="E29" s="41" t="s">
        <v>65</v>
      </c>
    </row>
    <row r="30" spans="1:16" x14ac:dyDescent="0.2">
      <c r="A30" t="s">
        <v>49</v>
      </c>
      <c r="B30" s="36" t="s">
        <v>74</v>
      </c>
      <c r="C30" s="36" t="s">
        <v>793</v>
      </c>
      <c r="D30" s="37" t="s">
        <v>51</v>
      </c>
      <c r="E30" s="13" t="s">
        <v>794</v>
      </c>
      <c r="F30" s="38" t="s">
        <v>63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65</v>
      </c>
    </row>
    <row r="34" spans="1:16" x14ac:dyDescent="0.2">
      <c r="A34" t="s">
        <v>49</v>
      </c>
      <c r="B34" s="36" t="s">
        <v>77</v>
      </c>
      <c r="C34" s="36" t="s">
        <v>795</v>
      </c>
      <c r="D34" s="37" t="s">
        <v>51</v>
      </c>
      <c r="E34" s="13" t="s">
        <v>796</v>
      </c>
      <c r="F34" s="38" t="s">
        <v>63</v>
      </c>
      <c r="G34" s="39">
        <v>2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65</v>
      </c>
    </row>
    <row r="38" spans="1:16" ht="25.5" x14ac:dyDescent="0.2">
      <c r="A38" t="s">
        <v>49</v>
      </c>
      <c r="B38" s="36" t="s">
        <v>77</v>
      </c>
      <c r="C38" s="36" t="s">
        <v>797</v>
      </c>
      <c r="D38" s="37" t="s">
        <v>51</v>
      </c>
      <c r="E38" s="13" t="s">
        <v>798</v>
      </c>
      <c r="F38" s="38" t="s">
        <v>63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65</v>
      </c>
    </row>
    <row r="42" spans="1:16" ht="25.5" x14ac:dyDescent="0.2">
      <c r="A42" t="s">
        <v>49</v>
      </c>
      <c r="B42" s="36" t="s">
        <v>80</v>
      </c>
      <c r="C42" s="36" t="s">
        <v>801</v>
      </c>
      <c r="D42" s="37" t="s">
        <v>51</v>
      </c>
      <c r="E42" s="13" t="s">
        <v>802</v>
      </c>
      <c r="F42" s="38" t="s">
        <v>63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64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56</v>
      </c>
    </row>
    <row r="44" spans="1:16" x14ac:dyDescent="0.2">
      <c r="A44" s="37" t="s">
        <v>57</v>
      </c>
      <c r="E44" s="42" t="s">
        <v>58</v>
      </c>
    </row>
    <row r="45" spans="1:16" x14ac:dyDescent="0.2">
      <c r="A45" t="s">
        <v>59</v>
      </c>
      <c r="E45" s="41" t="s">
        <v>65</v>
      </c>
    </row>
    <row r="46" spans="1:16" x14ac:dyDescent="0.2">
      <c r="A46" t="s">
        <v>49</v>
      </c>
      <c r="B46" s="36" t="s">
        <v>83</v>
      </c>
      <c r="C46" s="36" t="s">
        <v>803</v>
      </c>
      <c r="D46" s="37" t="s">
        <v>51</v>
      </c>
      <c r="E46" s="13" t="s">
        <v>804</v>
      </c>
      <c r="F46" s="38" t="s">
        <v>53</v>
      </c>
      <c r="G46" s="39">
        <v>30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64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56</v>
      </c>
    </row>
    <row r="48" spans="1:16" x14ac:dyDescent="0.2">
      <c r="A48" s="37" t="s">
        <v>57</v>
      </c>
      <c r="E48" s="42" t="s">
        <v>58</v>
      </c>
    </row>
    <row r="49" spans="1:16" x14ac:dyDescent="0.2">
      <c r="A49" t="s">
        <v>59</v>
      </c>
      <c r="E49" s="41" t="s">
        <v>65</v>
      </c>
    </row>
    <row r="50" spans="1:16" x14ac:dyDescent="0.2">
      <c r="A50" t="s">
        <v>49</v>
      </c>
      <c r="B50" s="36" t="s">
        <v>89</v>
      </c>
      <c r="C50" s="36" t="s">
        <v>104</v>
      </c>
      <c r="D50" s="37" t="s">
        <v>51</v>
      </c>
      <c r="E50" s="13" t="s">
        <v>105</v>
      </c>
      <c r="F50" s="38" t="s">
        <v>106</v>
      </c>
      <c r="G50" s="39">
        <v>1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64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56</v>
      </c>
    </row>
    <row r="52" spans="1:16" x14ac:dyDescent="0.2">
      <c r="A52" s="37" t="s">
        <v>57</v>
      </c>
      <c r="E52" s="42" t="s">
        <v>58</v>
      </c>
    </row>
    <row r="53" spans="1:16" x14ac:dyDescent="0.2">
      <c r="A53" t="s">
        <v>59</v>
      </c>
      <c r="E53" s="41" t="s">
        <v>65</v>
      </c>
    </row>
    <row r="54" spans="1:16" x14ac:dyDescent="0.2">
      <c r="A54" t="s">
        <v>49</v>
      </c>
      <c r="B54" s="36" t="s">
        <v>93</v>
      </c>
      <c r="C54" s="36" t="s">
        <v>278</v>
      </c>
      <c r="D54" s="37" t="s">
        <v>51</v>
      </c>
      <c r="E54" s="13" t="s">
        <v>279</v>
      </c>
      <c r="F54" s="38" t="s">
        <v>106</v>
      </c>
      <c r="G54" s="39">
        <v>180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64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56</v>
      </c>
    </row>
    <row r="56" spans="1:16" x14ac:dyDescent="0.2">
      <c r="A56" s="37" t="s">
        <v>57</v>
      </c>
      <c r="E56" s="42" t="s">
        <v>58</v>
      </c>
    </row>
    <row r="57" spans="1:16" x14ac:dyDescent="0.2">
      <c r="A57" t="s">
        <v>59</v>
      </c>
      <c r="E57" s="41" t="s">
        <v>65</v>
      </c>
    </row>
    <row r="58" spans="1:16" x14ac:dyDescent="0.2">
      <c r="A58" t="s">
        <v>49</v>
      </c>
      <c r="B58" s="36" t="s">
        <v>96</v>
      </c>
      <c r="C58" s="36" t="s">
        <v>281</v>
      </c>
      <c r="D58" s="37" t="s">
        <v>51</v>
      </c>
      <c r="E58" s="13" t="s">
        <v>282</v>
      </c>
      <c r="F58" s="38" t="s">
        <v>106</v>
      </c>
      <c r="G58" s="39">
        <v>180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64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56</v>
      </c>
    </row>
    <row r="60" spans="1:16" x14ac:dyDescent="0.2">
      <c r="A60" s="37" t="s">
        <v>57</v>
      </c>
      <c r="E60" s="42" t="s">
        <v>58</v>
      </c>
    </row>
    <row r="61" spans="1:16" x14ac:dyDescent="0.2">
      <c r="A61" t="s">
        <v>59</v>
      </c>
      <c r="E61" s="41" t="s">
        <v>65</v>
      </c>
    </row>
    <row r="62" spans="1:16" x14ac:dyDescent="0.2">
      <c r="A62" t="s">
        <v>49</v>
      </c>
      <c r="B62" s="36" t="s">
        <v>99</v>
      </c>
      <c r="C62" s="36" t="s">
        <v>97</v>
      </c>
      <c r="D62" s="37" t="s">
        <v>51</v>
      </c>
      <c r="E62" s="13" t="s">
        <v>98</v>
      </c>
      <c r="F62" s="38" t="s">
        <v>63</v>
      </c>
      <c r="G62" s="39">
        <v>2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64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56</v>
      </c>
    </row>
    <row r="64" spans="1:16" x14ac:dyDescent="0.2">
      <c r="A64" s="37" t="s">
        <v>57</v>
      </c>
      <c r="E64" s="42" t="s">
        <v>58</v>
      </c>
    </row>
    <row r="65" spans="1:16" x14ac:dyDescent="0.2">
      <c r="A65" t="s">
        <v>59</v>
      </c>
      <c r="E65" s="41" t="s">
        <v>65</v>
      </c>
    </row>
    <row r="66" spans="1:16" x14ac:dyDescent="0.2">
      <c r="A66" t="s">
        <v>49</v>
      </c>
      <c r="B66" s="36" t="s">
        <v>103</v>
      </c>
      <c r="C66" s="36" t="s">
        <v>100</v>
      </c>
      <c r="D66" s="37" t="s">
        <v>51</v>
      </c>
      <c r="E66" s="13" t="s">
        <v>101</v>
      </c>
      <c r="F66" s="38" t="s">
        <v>63</v>
      </c>
      <c r="G66" s="39">
        <v>2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64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56</v>
      </c>
    </row>
    <row r="68" spans="1:16" x14ac:dyDescent="0.2">
      <c r="A68" s="37" t="s">
        <v>57</v>
      </c>
      <c r="E68" s="42" t="s">
        <v>58</v>
      </c>
    </row>
    <row r="69" spans="1:16" x14ac:dyDescent="0.2">
      <c r="A69" t="s">
        <v>59</v>
      </c>
      <c r="E69" s="41" t="s">
        <v>65</v>
      </c>
    </row>
    <row r="70" spans="1:16" x14ac:dyDescent="0.2">
      <c r="A70" t="s">
        <v>49</v>
      </c>
      <c r="B70" s="36" t="s">
        <v>107</v>
      </c>
      <c r="C70" s="36" t="s">
        <v>805</v>
      </c>
      <c r="D70" s="37" t="s">
        <v>51</v>
      </c>
      <c r="E70" s="13" t="s">
        <v>806</v>
      </c>
      <c r="F70" s="38" t="s">
        <v>110</v>
      </c>
      <c r="G70" s="39">
        <v>1000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64</v>
      </c>
      <c r="O70">
        <f>(M70*21)/100</f>
        <v>0</v>
      </c>
      <c r="P70" t="s">
        <v>27</v>
      </c>
    </row>
    <row r="71" spans="1:16" x14ac:dyDescent="0.2">
      <c r="A71" s="37" t="s">
        <v>55</v>
      </c>
      <c r="E71" s="41" t="s">
        <v>56</v>
      </c>
    </row>
    <row r="72" spans="1:16" x14ac:dyDescent="0.2">
      <c r="A72" s="37" t="s">
        <v>57</v>
      </c>
      <c r="E72" s="42" t="s">
        <v>58</v>
      </c>
    </row>
    <row r="73" spans="1:16" x14ac:dyDescent="0.2">
      <c r="A73" t="s">
        <v>59</v>
      </c>
      <c r="E73" s="41" t="s">
        <v>65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COUNTIFS(L8:L89,"=0",A8:A89,"P")+COUNTIFS(L8:L89,"",A8:A89,"P")+SUM(Q8:Q89)</f>
        <v>20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0+J9+J46+J63+J72</f>
        <v>0</v>
      </c>
      <c r="K8" s="31">
        <f>0+K9+K46+K63+K72</f>
        <v>0</v>
      </c>
      <c r="L8" s="31">
        <f>0+L9+L46+L63+L72</f>
        <v>0</v>
      </c>
      <c r="M8" s="31">
        <f>0+M9+M46+M63+M72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0+L10+L14+L18+L22+L26+L30+L34+L38+L42</f>
        <v>0</v>
      </c>
      <c r="M9" s="34">
        <f>0+M10+M14+M18+M22+M26+M30+M34+M38+M42</f>
        <v>0</v>
      </c>
    </row>
    <row r="10" spans="1:20" x14ac:dyDescent="0.2">
      <c r="A10" t="s">
        <v>49</v>
      </c>
      <c r="B10" s="36" t="s">
        <v>47</v>
      </c>
      <c r="C10" s="36" t="s">
        <v>50</v>
      </c>
      <c r="D10" s="37" t="s">
        <v>51</v>
      </c>
      <c r="E10" s="13" t="s">
        <v>52</v>
      </c>
      <c r="F10" s="38" t="s">
        <v>53</v>
      </c>
      <c r="G10" s="39">
        <v>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ht="51" x14ac:dyDescent="0.2">
      <c r="A13" t="s">
        <v>59</v>
      </c>
      <c r="E13" s="41" t="s">
        <v>60</v>
      </c>
    </row>
    <row r="14" spans="1:20" x14ac:dyDescent="0.2">
      <c r="A14" t="s">
        <v>49</v>
      </c>
      <c r="B14" s="36" t="s">
        <v>27</v>
      </c>
      <c r="C14" s="36" t="s">
        <v>61</v>
      </c>
      <c r="D14" s="37" t="s">
        <v>51</v>
      </c>
      <c r="E14" s="13" t="s">
        <v>62</v>
      </c>
      <c r="F14" s="38" t="s">
        <v>63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65</v>
      </c>
    </row>
    <row r="18" spans="1:16" x14ac:dyDescent="0.2">
      <c r="A18" t="s">
        <v>49</v>
      </c>
      <c r="B18" s="36" t="s">
        <v>26</v>
      </c>
      <c r="C18" s="36" t="s">
        <v>66</v>
      </c>
      <c r="D18" s="37" t="s">
        <v>51</v>
      </c>
      <c r="E18" s="13" t="s">
        <v>67</v>
      </c>
      <c r="F18" s="38" t="s">
        <v>63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65</v>
      </c>
    </row>
    <row r="22" spans="1:16" x14ac:dyDescent="0.2">
      <c r="A22" t="s">
        <v>49</v>
      </c>
      <c r="B22" s="36" t="s">
        <v>68</v>
      </c>
      <c r="C22" s="36" t="s">
        <v>69</v>
      </c>
      <c r="D22" s="37" t="s">
        <v>51</v>
      </c>
      <c r="E22" s="13" t="s">
        <v>70</v>
      </c>
      <c r="F22" s="38" t="s">
        <v>53</v>
      </c>
      <c r="G22" s="39">
        <v>8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65</v>
      </c>
    </row>
    <row r="26" spans="1:16" ht="25.5" x14ac:dyDescent="0.2">
      <c r="A26" t="s">
        <v>49</v>
      </c>
      <c r="B26" s="36" t="s">
        <v>71</v>
      </c>
      <c r="C26" s="36" t="s">
        <v>72</v>
      </c>
      <c r="D26" s="37" t="s">
        <v>51</v>
      </c>
      <c r="E26" s="13" t="s">
        <v>73</v>
      </c>
      <c r="F26" s="38" t="s">
        <v>63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64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x14ac:dyDescent="0.2">
      <c r="A29" t="s">
        <v>59</v>
      </c>
      <c r="E29" s="41" t="s">
        <v>65</v>
      </c>
    </row>
    <row r="30" spans="1:16" x14ac:dyDescent="0.2">
      <c r="A30" t="s">
        <v>49</v>
      </c>
      <c r="B30" s="36" t="s">
        <v>74</v>
      </c>
      <c r="C30" s="36" t="s">
        <v>75</v>
      </c>
      <c r="D30" s="37" t="s">
        <v>51</v>
      </c>
      <c r="E30" s="13" t="s">
        <v>76</v>
      </c>
      <c r="F30" s="38" t="s">
        <v>53</v>
      </c>
      <c r="G30" s="39">
        <v>24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65</v>
      </c>
    </row>
    <row r="34" spans="1:16" x14ac:dyDescent="0.2">
      <c r="A34" t="s">
        <v>49</v>
      </c>
      <c r="B34" s="36" t="s">
        <v>77</v>
      </c>
      <c r="C34" s="36" t="s">
        <v>78</v>
      </c>
      <c r="D34" s="37" t="s">
        <v>51</v>
      </c>
      <c r="E34" s="13" t="s">
        <v>79</v>
      </c>
      <c r="F34" s="38" t="s">
        <v>53</v>
      </c>
      <c r="G34" s="39">
        <v>24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65</v>
      </c>
    </row>
    <row r="38" spans="1:16" x14ac:dyDescent="0.2">
      <c r="A38" t="s">
        <v>49</v>
      </c>
      <c r="B38" s="36" t="s">
        <v>80</v>
      </c>
      <c r="C38" s="36" t="s">
        <v>81</v>
      </c>
      <c r="D38" s="37" t="s">
        <v>51</v>
      </c>
      <c r="E38" s="13" t="s">
        <v>82</v>
      </c>
      <c r="F38" s="38" t="s">
        <v>63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65</v>
      </c>
    </row>
    <row r="42" spans="1:16" x14ac:dyDescent="0.2">
      <c r="A42" t="s">
        <v>49</v>
      </c>
      <c r="B42" s="36" t="s">
        <v>83</v>
      </c>
      <c r="C42" s="36" t="s">
        <v>84</v>
      </c>
      <c r="D42" s="37" t="s">
        <v>51</v>
      </c>
      <c r="E42" s="13" t="s">
        <v>85</v>
      </c>
      <c r="F42" s="38" t="s">
        <v>63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54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9</v>
      </c>
    </row>
    <row r="44" spans="1:16" x14ac:dyDescent="0.2">
      <c r="A44" s="37" t="s">
        <v>57</v>
      </c>
      <c r="E44" s="42" t="s">
        <v>86</v>
      </c>
    </row>
    <row r="45" spans="1:16" ht="63.75" x14ac:dyDescent="0.2">
      <c r="A45" t="s">
        <v>59</v>
      </c>
      <c r="E45" s="41" t="s">
        <v>87</v>
      </c>
    </row>
    <row r="46" spans="1:16" x14ac:dyDescent="0.2">
      <c r="A46" t="s">
        <v>46</v>
      </c>
      <c r="C46" s="33" t="s">
        <v>27</v>
      </c>
      <c r="E46" s="35" t="s">
        <v>88</v>
      </c>
      <c r="J46" s="34">
        <f>0</f>
        <v>0</v>
      </c>
      <c r="K46" s="34">
        <f>0</f>
        <v>0</v>
      </c>
      <c r="L46" s="34">
        <f>0+L47+L51+L55+L59</f>
        <v>0</v>
      </c>
      <c r="M46" s="34">
        <f>0+M47+M51+M55+M59</f>
        <v>0</v>
      </c>
    </row>
    <row r="47" spans="1:16" x14ac:dyDescent="0.2">
      <c r="A47" t="s">
        <v>49</v>
      </c>
      <c r="B47" s="36" t="s">
        <v>89</v>
      </c>
      <c r="C47" s="36" t="s">
        <v>90</v>
      </c>
      <c r="D47" s="37" t="s">
        <v>51</v>
      </c>
      <c r="E47" s="13" t="s">
        <v>91</v>
      </c>
      <c r="F47" s="38" t="s">
        <v>92</v>
      </c>
      <c r="G47" s="39">
        <v>1.05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64</v>
      </c>
      <c r="O47">
        <f>(M47*21)/100</f>
        <v>0</v>
      </c>
      <c r="P47" t="s">
        <v>27</v>
      </c>
    </row>
    <row r="48" spans="1:16" x14ac:dyDescent="0.2">
      <c r="A48" s="37" t="s">
        <v>55</v>
      </c>
      <c r="E48" s="41" t="s">
        <v>56</v>
      </c>
    </row>
    <row r="49" spans="1:16" x14ac:dyDescent="0.2">
      <c r="A49" s="37" t="s">
        <v>57</v>
      </c>
      <c r="E49" s="42" t="s">
        <v>58</v>
      </c>
    </row>
    <row r="50" spans="1:16" x14ac:dyDescent="0.2">
      <c r="A50" t="s">
        <v>59</v>
      </c>
      <c r="E50" s="41" t="s">
        <v>65</v>
      </c>
    </row>
    <row r="51" spans="1:16" x14ac:dyDescent="0.2">
      <c r="A51" t="s">
        <v>49</v>
      </c>
      <c r="B51" s="36" t="s">
        <v>93</v>
      </c>
      <c r="C51" s="36" t="s">
        <v>94</v>
      </c>
      <c r="D51" s="37" t="s">
        <v>51</v>
      </c>
      <c r="E51" s="13" t="s">
        <v>95</v>
      </c>
      <c r="F51" s="38" t="s">
        <v>92</v>
      </c>
      <c r="G51" s="39">
        <v>1.05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64</v>
      </c>
      <c r="O51">
        <f>(M51*21)/100</f>
        <v>0</v>
      </c>
      <c r="P51" t="s">
        <v>27</v>
      </c>
    </row>
    <row r="52" spans="1:16" x14ac:dyDescent="0.2">
      <c r="A52" s="37" t="s">
        <v>55</v>
      </c>
      <c r="E52" s="41" t="s">
        <v>56</v>
      </c>
    </row>
    <row r="53" spans="1:16" x14ac:dyDescent="0.2">
      <c r="A53" s="37" t="s">
        <v>57</v>
      </c>
      <c r="E53" s="42" t="s">
        <v>58</v>
      </c>
    </row>
    <row r="54" spans="1:16" x14ac:dyDescent="0.2">
      <c r="A54" t="s">
        <v>59</v>
      </c>
      <c r="E54" s="41" t="s">
        <v>65</v>
      </c>
    </row>
    <row r="55" spans="1:16" x14ac:dyDescent="0.2">
      <c r="A55" t="s">
        <v>49</v>
      </c>
      <c r="B55" s="36" t="s">
        <v>96</v>
      </c>
      <c r="C55" s="36" t="s">
        <v>97</v>
      </c>
      <c r="D55" s="37" t="s">
        <v>51</v>
      </c>
      <c r="E55" s="13" t="s">
        <v>98</v>
      </c>
      <c r="F55" s="38" t="s">
        <v>63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64</v>
      </c>
      <c r="O55">
        <f>(M55*21)/100</f>
        <v>0</v>
      </c>
      <c r="P55" t="s">
        <v>27</v>
      </c>
    </row>
    <row r="56" spans="1:16" x14ac:dyDescent="0.2">
      <c r="A56" s="37" t="s">
        <v>55</v>
      </c>
      <c r="E56" s="41" t="s">
        <v>56</v>
      </c>
    </row>
    <row r="57" spans="1:16" x14ac:dyDescent="0.2">
      <c r="A57" s="37" t="s">
        <v>57</v>
      </c>
      <c r="E57" s="42" t="s">
        <v>58</v>
      </c>
    </row>
    <row r="58" spans="1:16" x14ac:dyDescent="0.2">
      <c r="A58" t="s">
        <v>59</v>
      </c>
      <c r="E58" s="41" t="s">
        <v>65</v>
      </c>
    </row>
    <row r="59" spans="1:16" x14ac:dyDescent="0.2">
      <c r="A59" t="s">
        <v>49</v>
      </c>
      <c r="B59" s="36" t="s">
        <v>99</v>
      </c>
      <c r="C59" s="36" t="s">
        <v>100</v>
      </c>
      <c r="D59" s="37" t="s">
        <v>51</v>
      </c>
      <c r="E59" s="13" t="s">
        <v>101</v>
      </c>
      <c r="F59" s="38" t="s">
        <v>63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64</v>
      </c>
      <c r="O59">
        <f>(M59*21)/100</f>
        <v>0</v>
      </c>
      <c r="P59" t="s">
        <v>27</v>
      </c>
    </row>
    <row r="60" spans="1:16" x14ac:dyDescent="0.2">
      <c r="A60" s="37" t="s">
        <v>55</v>
      </c>
      <c r="E60" s="41" t="s">
        <v>56</v>
      </c>
    </row>
    <row r="61" spans="1:16" x14ac:dyDescent="0.2">
      <c r="A61" s="37" t="s">
        <v>57</v>
      </c>
      <c r="E61" s="42" t="s">
        <v>58</v>
      </c>
    </row>
    <row r="62" spans="1:16" x14ac:dyDescent="0.2">
      <c r="A62" t="s">
        <v>59</v>
      </c>
      <c r="E62" s="41" t="s">
        <v>65</v>
      </c>
    </row>
    <row r="63" spans="1:16" x14ac:dyDescent="0.2">
      <c r="A63" t="s">
        <v>46</v>
      </c>
      <c r="C63" s="33" t="s">
        <v>26</v>
      </c>
      <c r="E63" s="35" t="s">
        <v>102</v>
      </c>
      <c r="J63" s="34">
        <f>0</f>
        <v>0</v>
      </c>
      <c r="K63" s="34">
        <f>0</f>
        <v>0</v>
      </c>
      <c r="L63" s="34">
        <f>0+L64+L68</f>
        <v>0</v>
      </c>
      <c r="M63" s="34">
        <f>0+M64+M68</f>
        <v>0</v>
      </c>
    </row>
    <row r="64" spans="1:16" x14ac:dyDescent="0.2">
      <c r="A64" t="s">
        <v>49</v>
      </c>
      <c r="B64" s="36" t="s">
        <v>103</v>
      </c>
      <c r="C64" s="36" t="s">
        <v>104</v>
      </c>
      <c r="D64" s="37" t="s">
        <v>51</v>
      </c>
      <c r="E64" s="13" t="s">
        <v>105</v>
      </c>
      <c r="F64" s="38" t="s">
        <v>106</v>
      </c>
      <c r="G64" s="39">
        <v>5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64</v>
      </c>
      <c r="O64">
        <f>(M64*21)/100</f>
        <v>0</v>
      </c>
      <c r="P64" t="s">
        <v>27</v>
      </c>
    </row>
    <row r="65" spans="1:16" x14ac:dyDescent="0.2">
      <c r="A65" s="37" t="s">
        <v>55</v>
      </c>
      <c r="E65" s="41" t="s">
        <v>56</v>
      </c>
    </row>
    <row r="66" spans="1:16" x14ac:dyDescent="0.2">
      <c r="A66" s="37" t="s">
        <v>57</v>
      </c>
      <c r="E66" s="42" t="s">
        <v>58</v>
      </c>
    </row>
    <row r="67" spans="1:16" x14ac:dyDescent="0.2">
      <c r="A67" t="s">
        <v>59</v>
      </c>
      <c r="E67" s="41" t="s">
        <v>65</v>
      </c>
    </row>
    <row r="68" spans="1:16" x14ac:dyDescent="0.2">
      <c r="A68" t="s">
        <v>49</v>
      </c>
      <c r="B68" s="36" t="s">
        <v>107</v>
      </c>
      <c r="C68" s="36" t="s">
        <v>108</v>
      </c>
      <c r="D68" s="37" t="s">
        <v>51</v>
      </c>
      <c r="E68" s="13" t="s">
        <v>109</v>
      </c>
      <c r="F68" s="38" t="s">
        <v>110</v>
      </c>
      <c r="G68" s="39">
        <v>5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64</v>
      </c>
      <c r="O68">
        <f>(M68*21)/100</f>
        <v>0</v>
      </c>
      <c r="P68" t="s">
        <v>27</v>
      </c>
    </row>
    <row r="69" spans="1:16" x14ac:dyDescent="0.2">
      <c r="A69" s="37" t="s">
        <v>55</v>
      </c>
      <c r="E69" s="41" t="s">
        <v>56</v>
      </c>
    </row>
    <row r="70" spans="1:16" x14ac:dyDescent="0.2">
      <c r="A70" s="37" t="s">
        <v>57</v>
      </c>
      <c r="E70" s="42" t="s">
        <v>58</v>
      </c>
    </row>
    <row r="71" spans="1:16" x14ac:dyDescent="0.2">
      <c r="A71" t="s">
        <v>59</v>
      </c>
      <c r="E71" s="41" t="s">
        <v>65</v>
      </c>
    </row>
    <row r="72" spans="1:16" x14ac:dyDescent="0.2">
      <c r="A72" t="s">
        <v>46</v>
      </c>
      <c r="C72" s="33" t="s">
        <v>68</v>
      </c>
      <c r="E72" s="35" t="s">
        <v>111</v>
      </c>
      <c r="J72" s="34">
        <f>0</f>
        <v>0</v>
      </c>
      <c r="K72" s="34">
        <f>0</f>
        <v>0</v>
      </c>
      <c r="L72" s="34">
        <f>0+L73+L77+L81+L85+L89</f>
        <v>0</v>
      </c>
      <c r="M72" s="34">
        <f>0+M73+M77+M81+M85+M89</f>
        <v>0</v>
      </c>
    </row>
    <row r="73" spans="1:16" x14ac:dyDescent="0.2">
      <c r="A73" t="s">
        <v>49</v>
      </c>
      <c r="B73" s="36" t="s">
        <v>112</v>
      </c>
      <c r="C73" s="36" t="s">
        <v>113</v>
      </c>
      <c r="D73" s="37" t="s">
        <v>51</v>
      </c>
      <c r="E73" s="13" t="s">
        <v>114</v>
      </c>
      <c r="F73" s="38" t="s">
        <v>63</v>
      </c>
      <c r="G73" s="39">
        <v>1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64</v>
      </c>
      <c r="O73">
        <f>(M73*21)/100</f>
        <v>0</v>
      </c>
      <c r="P73" t="s">
        <v>27</v>
      </c>
    </row>
    <row r="74" spans="1:16" x14ac:dyDescent="0.2">
      <c r="A74" s="37" t="s">
        <v>55</v>
      </c>
      <c r="E74" s="41" t="s">
        <v>56</v>
      </c>
    </row>
    <row r="75" spans="1:16" x14ac:dyDescent="0.2">
      <c r="A75" s="37" t="s">
        <v>57</v>
      </c>
      <c r="E75" s="42" t="s">
        <v>58</v>
      </c>
    </row>
    <row r="76" spans="1:16" x14ac:dyDescent="0.2">
      <c r="A76" t="s">
        <v>59</v>
      </c>
      <c r="E76" s="41" t="s">
        <v>65</v>
      </c>
    </row>
    <row r="77" spans="1:16" x14ac:dyDescent="0.2">
      <c r="A77" t="s">
        <v>49</v>
      </c>
      <c r="B77" s="36" t="s">
        <v>115</v>
      </c>
      <c r="C77" s="36" t="s">
        <v>116</v>
      </c>
      <c r="D77" s="37" t="s">
        <v>51</v>
      </c>
      <c r="E77" s="13" t="s">
        <v>117</v>
      </c>
      <c r="F77" s="38" t="s">
        <v>63</v>
      </c>
      <c r="G77" s="39">
        <v>1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64</v>
      </c>
      <c r="O77">
        <f>(M77*21)/100</f>
        <v>0</v>
      </c>
      <c r="P77" t="s">
        <v>27</v>
      </c>
    </row>
    <row r="78" spans="1:16" x14ac:dyDescent="0.2">
      <c r="A78" s="37" t="s">
        <v>55</v>
      </c>
      <c r="E78" s="41" t="s">
        <v>56</v>
      </c>
    </row>
    <row r="79" spans="1:16" x14ac:dyDescent="0.2">
      <c r="A79" s="37" t="s">
        <v>57</v>
      </c>
      <c r="E79" s="42" t="s">
        <v>58</v>
      </c>
    </row>
    <row r="80" spans="1:16" x14ac:dyDescent="0.2">
      <c r="A80" t="s">
        <v>59</v>
      </c>
      <c r="E80" s="41" t="s">
        <v>65</v>
      </c>
    </row>
    <row r="81" spans="1:16" x14ac:dyDescent="0.2">
      <c r="A81" t="s">
        <v>49</v>
      </c>
      <c r="B81" s="36" t="s">
        <v>118</v>
      </c>
      <c r="C81" s="36" t="s">
        <v>119</v>
      </c>
      <c r="D81" s="37" t="s">
        <v>51</v>
      </c>
      <c r="E81" s="13" t="s">
        <v>120</v>
      </c>
      <c r="F81" s="38" t="s">
        <v>63</v>
      </c>
      <c r="G81" s="39">
        <v>2</v>
      </c>
      <c r="H81" s="38">
        <v>0</v>
      </c>
      <c r="I81" s="38">
        <f>ROUND(G81*H81,6)</f>
        <v>0</v>
      </c>
      <c r="L81" s="40">
        <v>0</v>
      </c>
      <c r="M81" s="34">
        <f>ROUND(ROUND(L81,2)*ROUND(G81,3),2)</f>
        <v>0</v>
      </c>
      <c r="N81" s="38" t="s">
        <v>64</v>
      </c>
      <c r="O81">
        <f>(M81*21)/100</f>
        <v>0</v>
      </c>
      <c r="P81" t="s">
        <v>27</v>
      </c>
    </row>
    <row r="82" spans="1:16" x14ac:dyDescent="0.2">
      <c r="A82" s="37" t="s">
        <v>55</v>
      </c>
      <c r="E82" s="41" t="s">
        <v>56</v>
      </c>
    </row>
    <row r="83" spans="1:16" x14ac:dyDescent="0.2">
      <c r="A83" s="37" t="s">
        <v>57</v>
      </c>
      <c r="E83" s="42" t="s">
        <v>58</v>
      </c>
    </row>
    <row r="84" spans="1:16" x14ac:dyDescent="0.2">
      <c r="A84" t="s">
        <v>59</v>
      </c>
      <c r="E84" s="41" t="s">
        <v>65</v>
      </c>
    </row>
    <row r="85" spans="1:16" ht="25.5" x14ac:dyDescent="0.2">
      <c r="A85" t="s">
        <v>49</v>
      </c>
      <c r="B85" s="36" t="s">
        <v>121</v>
      </c>
      <c r="C85" s="36" t="s">
        <v>122</v>
      </c>
      <c r="D85" s="37" t="s">
        <v>51</v>
      </c>
      <c r="E85" s="13" t="s">
        <v>123</v>
      </c>
      <c r="F85" s="38" t="s">
        <v>63</v>
      </c>
      <c r="G85" s="39">
        <v>1</v>
      </c>
      <c r="H85" s="38">
        <v>0</v>
      </c>
      <c r="I85" s="38">
        <f>ROUND(G85*H85,6)</f>
        <v>0</v>
      </c>
      <c r="L85" s="40">
        <v>0</v>
      </c>
      <c r="M85" s="34">
        <f>ROUND(ROUND(L85,2)*ROUND(G85,3),2)</f>
        <v>0</v>
      </c>
      <c r="N85" s="38" t="s">
        <v>124</v>
      </c>
      <c r="O85">
        <f>(M85*21)/100</f>
        <v>0</v>
      </c>
      <c r="P85" t="s">
        <v>27</v>
      </c>
    </row>
    <row r="86" spans="1:16" x14ac:dyDescent="0.2">
      <c r="A86" s="37" t="s">
        <v>55</v>
      </c>
      <c r="E86" s="41" t="s">
        <v>51</v>
      </c>
    </row>
    <row r="87" spans="1:16" x14ac:dyDescent="0.2">
      <c r="A87" s="37" t="s">
        <v>57</v>
      </c>
      <c r="E87" s="42" t="s">
        <v>51</v>
      </c>
    </row>
    <row r="88" spans="1:16" x14ac:dyDescent="0.2">
      <c r="A88" t="s">
        <v>59</v>
      </c>
      <c r="E88" s="41" t="s">
        <v>65</v>
      </c>
    </row>
    <row r="89" spans="1:16" ht="25.5" x14ac:dyDescent="0.2">
      <c r="A89" t="s">
        <v>49</v>
      </c>
      <c r="B89" s="36" t="s">
        <v>125</v>
      </c>
      <c r="C89" s="36" t="s">
        <v>126</v>
      </c>
      <c r="D89" s="37" t="s">
        <v>51</v>
      </c>
      <c r="E89" s="13" t="s">
        <v>127</v>
      </c>
      <c r="F89" s="38" t="s">
        <v>63</v>
      </c>
      <c r="G89" s="39">
        <v>1</v>
      </c>
      <c r="H89" s="38">
        <v>0</v>
      </c>
      <c r="I89" s="38">
        <f>ROUND(G89*H89,6)</f>
        <v>0</v>
      </c>
      <c r="L89" s="40">
        <v>0</v>
      </c>
      <c r="M89" s="34">
        <f>ROUND(ROUND(L89,2)*ROUND(G89,3),2)</f>
        <v>0</v>
      </c>
      <c r="N89" s="38" t="s">
        <v>124</v>
      </c>
      <c r="O89">
        <f>(M89*21)/100</f>
        <v>0</v>
      </c>
      <c r="P89" t="s">
        <v>27</v>
      </c>
    </row>
    <row r="90" spans="1:16" x14ac:dyDescent="0.2">
      <c r="A90" s="37" t="s">
        <v>55</v>
      </c>
      <c r="E90" s="41" t="s">
        <v>51</v>
      </c>
    </row>
    <row r="91" spans="1:16" x14ac:dyDescent="0.2">
      <c r="A91" s="37" t="s">
        <v>57</v>
      </c>
      <c r="E91" s="42" t="s">
        <v>51</v>
      </c>
    </row>
    <row r="92" spans="1:16" x14ac:dyDescent="0.2">
      <c r="A92" t="s">
        <v>59</v>
      </c>
      <c r="E92" s="41" t="s">
        <v>65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5"/>
  <sheetViews>
    <sheetView tabSelected="1"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COUNTIFS(L8:L302,"=0",A8:A302,"P")+COUNTIFS(L8:L302,"",A8:A302,"P")+SUM(Q8:Q302)</f>
        <v>73</v>
      </c>
    </row>
    <row r="8" spans="1:20" x14ac:dyDescent="0.2">
      <c r="A8" t="s">
        <v>44</v>
      </c>
      <c r="C8" s="30" t="s">
        <v>130</v>
      </c>
      <c r="E8" s="32" t="s">
        <v>129</v>
      </c>
      <c r="J8" s="31">
        <f>0+J9+J130+J207+J236+J297</f>
        <v>0</v>
      </c>
      <c r="K8" s="31">
        <f>0+K9+K130+K207+K236+K297</f>
        <v>0</v>
      </c>
      <c r="L8" s="31">
        <f>0+L9+L130+L207+L236+L297</f>
        <v>0</v>
      </c>
      <c r="M8" s="31">
        <f>0+M9+M130+M207+M236+M297</f>
        <v>0</v>
      </c>
    </row>
    <row r="9" spans="1:20" x14ac:dyDescent="0.2">
      <c r="A9" t="s">
        <v>46</v>
      </c>
      <c r="C9" s="33" t="s">
        <v>47</v>
      </c>
      <c r="E9" s="35" t="s">
        <v>131</v>
      </c>
      <c r="J9" s="34">
        <f>0</f>
        <v>0</v>
      </c>
      <c r="K9" s="34">
        <f>0</f>
        <v>0</v>
      </c>
      <c r="L9" s="34">
        <f>0+L10+L14+L18+L22+L26+L30+L34+L38+L42+L46+L50+L54+L58+L62+L66+L70+L74+L78+L82+L86+L90+L94+L98+L102+L106+L110+L114+L118+L122+L126</f>
        <v>0</v>
      </c>
      <c r="M9" s="34">
        <f>0+M10+M14+M18+M22+M26+M30+M34+M38+M42+M46+M50+M54+M58+M62+M66+M70+M74+M78+M82+M86+M90+M94+M98+M102+M106+M110+M114+M118+M122+M126</f>
        <v>0</v>
      </c>
    </row>
    <row r="10" spans="1:20" x14ac:dyDescent="0.2">
      <c r="A10" t="s">
        <v>49</v>
      </c>
      <c r="B10" s="36" t="s">
        <v>47</v>
      </c>
      <c r="C10" s="36" t="s">
        <v>132</v>
      </c>
      <c r="D10" s="37" t="s">
        <v>51</v>
      </c>
      <c r="E10" s="13" t="s">
        <v>133</v>
      </c>
      <c r="F10" s="38" t="s">
        <v>110</v>
      </c>
      <c r="G10" s="39">
        <v>10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65</v>
      </c>
    </row>
    <row r="14" spans="1:20" x14ac:dyDescent="0.2">
      <c r="A14" t="s">
        <v>49</v>
      </c>
      <c r="B14" s="36" t="s">
        <v>27</v>
      </c>
      <c r="C14" s="36" t="s">
        <v>134</v>
      </c>
      <c r="D14" s="37" t="s">
        <v>51</v>
      </c>
      <c r="E14" s="13" t="s">
        <v>135</v>
      </c>
      <c r="F14" s="38" t="s">
        <v>110</v>
      </c>
      <c r="G14" s="39">
        <v>10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65</v>
      </c>
    </row>
    <row r="18" spans="1:16" x14ac:dyDescent="0.2">
      <c r="A18" t="s">
        <v>49</v>
      </c>
      <c r="B18" s="36" t="s">
        <v>26</v>
      </c>
      <c r="C18" s="36" t="s">
        <v>136</v>
      </c>
      <c r="D18" s="37" t="s">
        <v>51</v>
      </c>
      <c r="E18" s="13" t="s">
        <v>137</v>
      </c>
      <c r="F18" s="38" t="s">
        <v>63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65</v>
      </c>
    </row>
    <row r="22" spans="1:16" x14ac:dyDescent="0.2">
      <c r="A22" t="s">
        <v>49</v>
      </c>
      <c r="B22" s="36" t="s">
        <v>68</v>
      </c>
      <c r="C22" s="36" t="s">
        <v>138</v>
      </c>
      <c r="D22" s="37" t="s">
        <v>51</v>
      </c>
      <c r="E22" s="13" t="s">
        <v>139</v>
      </c>
      <c r="F22" s="38" t="s">
        <v>63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65</v>
      </c>
    </row>
    <row r="26" spans="1:16" x14ac:dyDescent="0.2">
      <c r="A26" t="s">
        <v>49</v>
      </c>
      <c r="B26" s="36" t="s">
        <v>71</v>
      </c>
      <c r="C26" s="36" t="s">
        <v>50</v>
      </c>
      <c r="D26" s="37" t="s">
        <v>51</v>
      </c>
      <c r="E26" s="13" t="s">
        <v>140</v>
      </c>
      <c r="F26" s="38" t="s">
        <v>63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ht="25.5" x14ac:dyDescent="0.2">
      <c r="A29" t="s">
        <v>59</v>
      </c>
      <c r="E29" s="41" t="s">
        <v>141</v>
      </c>
    </row>
    <row r="30" spans="1:16" x14ac:dyDescent="0.2">
      <c r="A30" t="s">
        <v>49</v>
      </c>
      <c r="B30" s="36" t="s">
        <v>74</v>
      </c>
      <c r="C30" s="36" t="s">
        <v>142</v>
      </c>
      <c r="D30" s="37" t="s">
        <v>51</v>
      </c>
      <c r="E30" s="13" t="s">
        <v>143</v>
      </c>
      <c r="F30" s="38" t="s">
        <v>63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65</v>
      </c>
    </row>
    <row r="34" spans="1:16" ht="25.5" x14ac:dyDescent="0.2">
      <c r="A34" t="s">
        <v>49</v>
      </c>
      <c r="B34" s="36" t="s">
        <v>77</v>
      </c>
      <c r="C34" s="36" t="s">
        <v>144</v>
      </c>
      <c r="D34" s="37" t="s">
        <v>51</v>
      </c>
      <c r="E34" s="13" t="s">
        <v>145</v>
      </c>
      <c r="F34" s="38" t="s">
        <v>63</v>
      </c>
      <c r="G34" s="39">
        <v>1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65</v>
      </c>
    </row>
    <row r="38" spans="1:16" ht="25.5" x14ac:dyDescent="0.2">
      <c r="A38" t="s">
        <v>49</v>
      </c>
      <c r="B38" s="36" t="s">
        <v>80</v>
      </c>
      <c r="C38" s="36" t="s">
        <v>146</v>
      </c>
      <c r="D38" s="37" t="s">
        <v>51</v>
      </c>
      <c r="E38" s="13" t="s">
        <v>147</v>
      </c>
      <c r="F38" s="38" t="s">
        <v>63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65</v>
      </c>
    </row>
    <row r="42" spans="1:16" ht="25.5" x14ac:dyDescent="0.2">
      <c r="A42" t="s">
        <v>49</v>
      </c>
      <c r="B42" s="36" t="s">
        <v>83</v>
      </c>
      <c r="C42" s="36" t="s">
        <v>148</v>
      </c>
      <c r="D42" s="37" t="s">
        <v>51</v>
      </c>
      <c r="E42" s="13" t="s">
        <v>149</v>
      </c>
      <c r="F42" s="38" t="s">
        <v>63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64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56</v>
      </c>
    </row>
    <row r="44" spans="1:16" x14ac:dyDescent="0.2">
      <c r="A44" s="37" t="s">
        <v>57</v>
      </c>
      <c r="E44" s="42" t="s">
        <v>58</v>
      </c>
    </row>
    <row r="45" spans="1:16" x14ac:dyDescent="0.2">
      <c r="A45" t="s">
        <v>59</v>
      </c>
      <c r="E45" s="41" t="s">
        <v>65</v>
      </c>
    </row>
    <row r="46" spans="1:16" x14ac:dyDescent="0.2">
      <c r="A46" t="s">
        <v>49</v>
      </c>
      <c r="B46" s="36" t="s">
        <v>89</v>
      </c>
      <c r="C46" s="36" t="s">
        <v>150</v>
      </c>
      <c r="D46" s="37" t="s">
        <v>51</v>
      </c>
      <c r="E46" s="13" t="s">
        <v>151</v>
      </c>
      <c r="F46" s="38" t="s">
        <v>63</v>
      </c>
      <c r="G46" s="39">
        <v>1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64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56</v>
      </c>
    </row>
    <row r="48" spans="1:16" x14ac:dyDescent="0.2">
      <c r="A48" s="37" t="s">
        <v>57</v>
      </c>
      <c r="E48" s="42" t="s">
        <v>58</v>
      </c>
    </row>
    <row r="49" spans="1:16" x14ac:dyDescent="0.2">
      <c r="A49" t="s">
        <v>59</v>
      </c>
      <c r="E49" s="41" t="s">
        <v>65</v>
      </c>
    </row>
    <row r="50" spans="1:16" x14ac:dyDescent="0.2">
      <c r="A50" t="s">
        <v>49</v>
      </c>
      <c r="B50" s="36" t="s">
        <v>93</v>
      </c>
      <c r="C50" s="36" t="s">
        <v>152</v>
      </c>
      <c r="D50" s="37" t="s">
        <v>51</v>
      </c>
      <c r="E50" s="13" t="s">
        <v>153</v>
      </c>
      <c r="F50" s="38" t="s">
        <v>63</v>
      </c>
      <c r="G50" s="39">
        <v>1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64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56</v>
      </c>
    </row>
    <row r="52" spans="1:16" x14ac:dyDescent="0.2">
      <c r="A52" s="37" t="s">
        <v>57</v>
      </c>
      <c r="E52" s="42" t="s">
        <v>58</v>
      </c>
    </row>
    <row r="53" spans="1:16" x14ac:dyDescent="0.2">
      <c r="A53" t="s">
        <v>59</v>
      </c>
      <c r="E53" s="41" t="s">
        <v>65</v>
      </c>
    </row>
    <row r="54" spans="1:16" x14ac:dyDescent="0.2">
      <c r="A54" t="s">
        <v>49</v>
      </c>
      <c r="B54" s="36" t="s">
        <v>96</v>
      </c>
      <c r="C54" s="36" t="s">
        <v>154</v>
      </c>
      <c r="D54" s="37" t="s">
        <v>51</v>
      </c>
      <c r="E54" s="13" t="s">
        <v>155</v>
      </c>
      <c r="F54" s="38" t="s">
        <v>63</v>
      </c>
      <c r="G54" s="39">
        <v>1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64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56</v>
      </c>
    </row>
    <row r="56" spans="1:16" x14ac:dyDescent="0.2">
      <c r="A56" s="37" t="s">
        <v>57</v>
      </c>
      <c r="E56" s="42" t="s">
        <v>58</v>
      </c>
    </row>
    <row r="57" spans="1:16" x14ac:dyDescent="0.2">
      <c r="A57" t="s">
        <v>59</v>
      </c>
      <c r="E57" s="41" t="s">
        <v>65</v>
      </c>
    </row>
    <row r="58" spans="1:16" x14ac:dyDescent="0.2">
      <c r="A58" t="s">
        <v>49</v>
      </c>
      <c r="B58" s="36" t="s">
        <v>99</v>
      </c>
      <c r="C58" s="36" t="s">
        <v>84</v>
      </c>
      <c r="D58" s="37" t="s">
        <v>51</v>
      </c>
      <c r="E58" s="13" t="s">
        <v>156</v>
      </c>
      <c r="F58" s="38" t="s">
        <v>63</v>
      </c>
      <c r="G58" s="39">
        <v>1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54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9</v>
      </c>
    </row>
    <row r="60" spans="1:16" x14ac:dyDescent="0.2">
      <c r="A60" s="37" t="s">
        <v>57</v>
      </c>
      <c r="E60" s="42" t="s">
        <v>86</v>
      </c>
    </row>
    <row r="61" spans="1:16" ht="51" x14ac:dyDescent="0.2">
      <c r="A61" t="s">
        <v>59</v>
      </c>
      <c r="E61" s="41" t="s">
        <v>157</v>
      </c>
    </row>
    <row r="62" spans="1:16" x14ac:dyDescent="0.2">
      <c r="A62" t="s">
        <v>49</v>
      </c>
      <c r="B62" s="36" t="s">
        <v>103</v>
      </c>
      <c r="C62" s="36" t="s">
        <v>158</v>
      </c>
      <c r="D62" s="37" t="s">
        <v>51</v>
      </c>
      <c r="E62" s="13" t="s">
        <v>159</v>
      </c>
      <c r="F62" s="38" t="s">
        <v>63</v>
      </c>
      <c r="G62" s="39">
        <v>1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54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9</v>
      </c>
    </row>
    <row r="64" spans="1:16" x14ac:dyDescent="0.2">
      <c r="A64" s="37" t="s">
        <v>57</v>
      </c>
      <c r="E64" s="42" t="s">
        <v>86</v>
      </c>
    </row>
    <row r="65" spans="1:16" ht="63.75" x14ac:dyDescent="0.2">
      <c r="A65" t="s">
        <v>59</v>
      </c>
      <c r="E65" s="41" t="s">
        <v>160</v>
      </c>
    </row>
    <row r="66" spans="1:16" x14ac:dyDescent="0.2">
      <c r="A66" t="s">
        <v>49</v>
      </c>
      <c r="B66" s="36" t="s">
        <v>107</v>
      </c>
      <c r="C66" s="36" t="s">
        <v>161</v>
      </c>
      <c r="D66" s="37" t="s">
        <v>51</v>
      </c>
      <c r="E66" s="13" t="s">
        <v>162</v>
      </c>
      <c r="F66" s="38" t="s">
        <v>63</v>
      </c>
      <c r="G66" s="39">
        <v>1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54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9</v>
      </c>
    </row>
    <row r="68" spans="1:16" x14ac:dyDescent="0.2">
      <c r="A68" s="37" t="s">
        <v>57</v>
      </c>
      <c r="E68" s="42" t="s">
        <v>86</v>
      </c>
    </row>
    <row r="69" spans="1:16" ht="51" x14ac:dyDescent="0.2">
      <c r="A69" t="s">
        <v>59</v>
      </c>
      <c r="E69" s="41" t="s">
        <v>163</v>
      </c>
    </row>
    <row r="70" spans="1:16" x14ac:dyDescent="0.2">
      <c r="A70" t="s">
        <v>49</v>
      </c>
      <c r="B70" s="36" t="s">
        <v>112</v>
      </c>
      <c r="C70" s="36" t="s">
        <v>164</v>
      </c>
      <c r="D70" s="37" t="s">
        <v>51</v>
      </c>
      <c r="E70" s="13" t="s">
        <v>165</v>
      </c>
      <c r="F70" s="38" t="s">
        <v>63</v>
      </c>
      <c r="G70" s="39">
        <v>1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54</v>
      </c>
      <c r="O70">
        <f>(M70*21)/100</f>
        <v>0</v>
      </c>
      <c r="P70" t="s">
        <v>27</v>
      </c>
    </row>
    <row r="71" spans="1:16" x14ac:dyDescent="0.2">
      <c r="A71" s="37" t="s">
        <v>55</v>
      </c>
      <c r="E71" s="41" t="s">
        <v>9</v>
      </c>
    </row>
    <row r="72" spans="1:16" x14ac:dyDescent="0.2">
      <c r="A72" s="37" t="s">
        <v>57</v>
      </c>
      <c r="E72" s="42" t="s">
        <v>86</v>
      </c>
    </row>
    <row r="73" spans="1:16" ht="38.25" x14ac:dyDescent="0.2">
      <c r="A73" t="s">
        <v>59</v>
      </c>
      <c r="E73" s="41" t="s">
        <v>166</v>
      </c>
    </row>
    <row r="74" spans="1:16" x14ac:dyDescent="0.2">
      <c r="A74" t="s">
        <v>49</v>
      </c>
      <c r="B74" s="36" t="s">
        <v>115</v>
      </c>
      <c r="C74" s="36" t="s">
        <v>167</v>
      </c>
      <c r="D74" s="37" t="s">
        <v>51</v>
      </c>
      <c r="E74" s="13" t="s">
        <v>168</v>
      </c>
      <c r="F74" s="38" t="s">
        <v>63</v>
      </c>
      <c r="G74" s="39">
        <v>2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54</v>
      </c>
      <c r="O74">
        <f>(M74*21)/100</f>
        <v>0</v>
      </c>
      <c r="P74" t="s">
        <v>27</v>
      </c>
    </row>
    <row r="75" spans="1:16" x14ac:dyDescent="0.2">
      <c r="A75" s="37" t="s">
        <v>55</v>
      </c>
      <c r="E75" s="41" t="s">
        <v>56</v>
      </c>
    </row>
    <row r="76" spans="1:16" x14ac:dyDescent="0.2">
      <c r="A76" s="37" t="s">
        <v>57</v>
      </c>
      <c r="E76" s="42" t="s">
        <v>58</v>
      </c>
    </row>
    <row r="77" spans="1:16" ht="25.5" x14ac:dyDescent="0.2">
      <c r="A77" t="s">
        <v>59</v>
      </c>
      <c r="E77" s="41" t="s">
        <v>169</v>
      </c>
    </row>
    <row r="78" spans="1:16" x14ac:dyDescent="0.2">
      <c r="A78" t="s">
        <v>49</v>
      </c>
      <c r="B78" s="36" t="s">
        <v>118</v>
      </c>
      <c r="C78" s="36" t="s">
        <v>170</v>
      </c>
      <c r="D78" s="37" t="s">
        <v>51</v>
      </c>
      <c r="E78" s="13" t="s">
        <v>171</v>
      </c>
      <c r="F78" s="38" t="s">
        <v>63</v>
      </c>
      <c r="G78" s="39">
        <v>2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64</v>
      </c>
      <c r="O78">
        <f>(M78*21)/100</f>
        <v>0</v>
      </c>
      <c r="P78" t="s">
        <v>27</v>
      </c>
    </row>
    <row r="79" spans="1:16" x14ac:dyDescent="0.2">
      <c r="A79" s="37" t="s">
        <v>55</v>
      </c>
      <c r="E79" s="41" t="s">
        <v>56</v>
      </c>
    </row>
    <row r="80" spans="1:16" x14ac:dyDescent="0.2">
      <c r="A80" s="37" t="s">
        <v>57</v>
      </c>
      <c r="E80" s="42" t="s">
        <v>58</v>
      </c>
    </row>
    <row r="81" spans="1:16" x14ac:dyDescent="0.2">
      <c r="A81" t="s">
        <v>59</v>
      </c>
      <c r="E81" s="41" t="s">
        <v>65</v>
      </c>
    </row>
    <row r="82" spans="1:16" x14ac:dyDescent="0.2">
      <c r="A82" t="s">
        <v>49</v>
      </c>
      <c r="B82" s="36" t="s">
        <v>121</v>
      </c>
      <c r="C82" s="36" t="s">
        <v>172</v>
      </c>
      <c r="D82" s="37" t="s">
        <v>51</v>
      </c>
      <c r="E82" s="13" t="s">
        <v>173</v>
      </c>
      <c r="F82" s="38" t="s">
        <v>63</v>
      </c>
      <c r="G82" s="39">
        <v>1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64</v>
      </c>
      <c r="O82">
        <f>(M82*21)/100</f>
        <v>0</v>
      </c>
      <c r="P82" t="s">
        <v>27</v>
      </c>
    </row>
    <row r="83" spans="1:16" x14ac:dyDescent="0.2">
      <c r="A83" s="37" t="s">
        <v>55</v>
      </c>
      <c r="E83" s="41" t="s">
        <v>56</v>
      </c>
    </row>
    <row r="84" spans="1:16" x14ac:dyDescent="0.2">
      <c r="A84" s="37" t="s">
        <v>57</v>
      </c>
      <c r="E84" s="42" t="s">
        <v>58</v>
      </c>
    </row>
    <row r="85" spans="1:16" x14ac:dyDescent="0.2">
      <c r="A85" t="s">
        <v>59</v>
      </c>
      <c r="E85" s="41" t="s">
        <v>65</v>
      </c>
    </row>
    <row r="86" spans="1:16" x14ac:dyDescent="0.2">
      <c r="A86" t="s">
        <v>49</v>
      </c>
      <c r="B86" s="36" t="s">
        <v>125</v>
      </c>
      <c r="C86" s="36" t="s">
        <v>174</v>
      </c>
      <c r="D86" s="37" t="s">
        <v>51</v>
      </c>
      <c r="E86" s="13" t="s">
        <v>175</v>
      </c>
      <c r="F86" s="38" t="s">
        <v>63</v>
      </c>
      <c r="G86" s="39">
        <v>1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64</v>
      </c>
      <c r="O86">
        <f>(M86*21)/100</f>
        <v>0</v>
      </c>
      <c r="P86" t="s">
        <v>27</v>
      </c>
    </row>
    <row r="87" spans="1:16" x14ac:dyDescent="0.2">
      <c r="A87" s="37" t="s">
        <v>55</v>
      </c>
      <c r="E87" s="41" t="s">
        <v>56</v>
      </c>
    </row>
    <row r="88" spans="1:16" x14ac:dyDescent="0.2">
      <c r="A88" s="37" t="s">
        <v>57</v>
      </c>
      <c r="E88" s="42" t="s">
        <v>58</v>
      </c>
    </row>
    <row r="89" spans="1:16" x14ac:dyDescent="0.2">
      <c r="A89" t="s">
        <v>59</v>
      </c>
      <c r="E89" s="41" t="s">
        <v>65</v>
      </c>
    </row>
    <row r="90" spans="1:16" x14ac:dyDescent="0.2">
      <c r="A90" t="s">
        <v>49</v>
      </c>
      <c r="B90" s="36" t="s">
        <v>176</v>
      </c>
      <c r="C90" s="36" t="s">
        <v>177</v>
      </c>
      <c r="D90" s="37" t="s">
        <v>51</v>
      </c>
      <c r="E90" s="13" t="s">
        <v>178</v>
      </c>
      <c r="F90" s="38" t="s">
        <v>63</v>
      </c>
      <c r="G90" s="39">
        <v>2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64</v>
      </c>
      <c r="O90">
        <f>(M90*21)/100</f>
        <v>0</v>
      </c>
      <c r="P90" t="s">
        <v>27</v>
      </c>
    </row>
    <row r="91" spans="1:16" x14ac:dyDescent="0.2">
      <c r="A91" s="37" t="s">
        <v>55</v>
      </c>
      <c r="E91" s="41" t="s">
        <v>56</v>
      </c>
    </row>
    <row r="92" spans="1:16" x14ac:dyDescent="0.2">
      <c r="A92" s="37" t="s">
        <v>57</v>
      </c>
      <c r="E92" s="42" t="s">
        <v>58</v>
      </c>
    </row>
    <row r="93" spans="1:16" x14ac:dyDescent="0.2">
      <c r="A93" t="s">
        <v>59</v>
      </c>
      <c r="E93" s="41" t="s">
        <v>65</v>
      </c>
    </row>
    <row r="94" spans="1:16" x14ac:dyDescent="0.2">
      <c r="A94" t="s">
        <v>49</v>
      </c>
      <c r="B94" s="36" t="s">
        <v>179</v>
      </c>
      <c r="C94" s="36" t="s">
        <v>66</v>
      </c>
      <c r="D94" s="37" t="s">
        <v>51</v>
      </c>
      <c r="E94" s="13" t="s">
        <v>67</v>
      </c>
      <c r="F94" s="38" t="s">
        <v>63</v>
      </c>
      <c r="G94" s="39">
        <v>2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64</v>
      </c>
      <c r="O94">
        <f>(M94*21)/100</f>
        <v>0</v>
      </c>
      <c r="P94" t="s">
        <v>27</v>
      </c>
    </row>
    <row r="95" spans="1:16" x14ac:dyDescent="0.2">
      <c r="A95" s="37" t="s">
        <v>55</v>
      </c>
      <c r="E95" s="41" t="s">
        <v>56</v>
      </c>
    </row>
    <row r="96" spans="1:16" x14ac:dyDescent="0.2">
      <c r="A96" s="37" t="s">
        <v>57</v>
      </c>
      <c r="E96" s="42" t="s">
        <v>58</v>
      </c>
    </row>
    <row r="97" spans="1:16" x14ac:dyDescent="0.2">
      <c r="A97" t="s">
        <v>59</v>
      </c>
      <c r="E97" s="41" t="s">
        <v>65</v>
      </c>
    </row>
    <row r="98" spans="1:16" ht="25.5" x14ac:dyDescent="0.2">
      <c r="A98" t="s">
        <v>49</v>
      </c>
      <c r="B98" s="36" t="s">
        <v>180</v>
      </c>
      <c r="C98" s="36" t="s">
        <v>181</v>
      </c>
      <c r="D98" s="37" t="s">
        <v>51</v>
      </c>
      <c r="E98" s="13" t="s">
        <v>182</v>
      </c>
      <c r="F98" s="38" t="s">
        <v>63</v>
      </c>
      <c r="G98" s="39">
        <v>2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64</v>
      </c>
      <c r="O98">
        <f>(M98*21)/100</f>
        <v>0</v>
      </c>
      <c r="P98" t="s">
        <v>27</v>
      </c>
    </row>
    <row r="99" spans="1:16" x14ac:dyDescent="0.2">
      <c r="A99" s="37" t="s">
        <v>55</v>
      </c>
      <c r="E99" s="41" t="s">
        <v>56</v>
      </c>
    </row>
    <row r="100" spans="1:16" x14ac:dyDescent="0.2">
      <c r="A100" s="37" t="s">
        <v>57</v>
      </c>
      <c r="E100" s="42" t="s">
        <v>58</v>
      </c>
    </row>
    <row r="101" spans="1:16" x14ac:dyDescent="0.2">
      <c r="A101" t="s">
        <v>59</v>
      </c>
      <c r="E101" s="41" t="s">
        <v>65</v>
      </c>
    </row>
    <row r="102" spans="1:16" ht="25.5" x14ac:dyDescent="0.2">
      <c r="A102" t="s">
        <v>49</v>
      </c>
      <c r="B102" s="36" t="s">
        <v>183</v>
      </c>
      <c r="C102" s="36" t="s">
        <v>126</v>
      </c>
      <c r="D102" s="37" t="s">
        <v>51</v>
      </c>
      <c r="E102" s="13" t="s">
        <v>127</v>
      </c>
      <c r="F102" s="38" t="s">
        <v>63</v>
      </c>
      <c r="G102" s="39">
        <v>2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64</v>
      </c>
      <c r="O102">
        <f>(M102*21)/100</f>
        <v>0</v>
      </c>
      <c r="P102" t="s">
        <v>27</v>
      </c>
    </row>
    <row r="103" spans="1:16" x14ac:dyDescent="0.2">
      <c r="A103" s="37" t="s">
        <v>55</v>
      </c>
      <c r="E103" s="41" t="s">
        <v>56</v>
      </c>
    </row>
    <row r="104" spans="1:16" x14ac:dyDescent="0.2">
      <c r="A104" s="37" t="s">
        <v>57</v>
      </c>
      <c r="E104" s="42" t="s">
        <v>58</v>
      </c>
    </row>
    <row r="105" spans="1:16" x14ac:dyDescent="0.2">
      <c r="A105" t="s">
        <v>59</v>
      </c>
      <c r="E105" s="41" t="s">
        <v>65</v>
      </c>
    </row>
    <row r="106" spans="1:16" x14ac:dyDescent="0.2">
      <c r="A106" t="s">
        <v>49</v>
      </c>
      <c r="B106" s="36" t="s">
        <v>184</v>
      </c>
      <c r="C106" s="36" t="s">
        <v>69</v>
      </c>
      <c r="D106" s="37" t="s">
        <v>51</v>
      </c>
      <c r="E106" s="13" t="s">
        <v>70</v>
      </c>
      <c r="F106" s="38" t="s">
        <v>53</v>
      </c>
      <c r="G106" s="39">
        <v>24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64</v>
      </c>
      <c r="O106">
        <f>(M106*21)/100</f>
        <v>0</v>
      </c>
      <c r="P106" t="s">
        <v>27</v>
      </c>
    </row>
    <row r="107" spans="1:16" x14ac:dyDescent="0.2">
      <c r="A107" s="37" t="s">
        <v>55</v>
      </c>
      <c r="E107" s="41" t="s">
        <v>56</v>
      </c>
    </row>
    <row r="108" spans="1:16" x14ac:dyDescent="0.2">
      <c r="A108" s="37" t="s">
        <v>57</v>
      </c>
      <c r="E108" s="42" t="s">
        <v>58</v>
      </c>
    </row>
    <row r="109" spans="1:16" x14ac:dyDescent="0.2">
      <c r="A109" t="s">
        <v>59</v>
      </c>
      <c r="E109" s="41" t="s">
        <v>65</v>
      </c>
    </row>
    <row r="110" spans="1:16" ht="25.5" x14ac:dyDescent="0.2">
      <c r="A110" t="s">
        <v>49</v>
      </c>
      <c r="B110" s="36" t="s">
        <v>185</v>
      </c>
      <c r="C110" s="36" t="s">
        <v>72</v>
      </c>
      <c r="D110" s="37" t="s">
        <v>51</v>
      </c>
      <c r="E110" s="13" t="s">
        <v>73</v>
      </c>
      <c r="F110" s="38" t="s">
        <v>63</v>
      </c>
      <c r="G110" s="39">
        <v>1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64</v>
      </c>
      <c r="O110">
        <f>(M110*21)/100</f>
        <v>0</v>
      </c>
      <c r="P110" t="s">
        <v>27</v>
      </c>
    </row>
    <row r="111" spans="1:16" x14ac:dyDescent="0.2">
      <c r="A111" s="37" t="s">
        <v>55</v>
      </c>
      <c r="E111" s="41" t="s">
        <v>56</v>
      </c>
    </row>
    <row r="112" spans="1:16" x14ac:dyDescent="0.2">
      <c r="A112" s="37" t="s">
        <v>57</v>
      </c>
      <c r="E112" s="42" t="s">
        <v>58</v>
      </c>
    </row>
    <row r="113" spans="1:16" x14ac:dyDescent="0.2">
      <c r="A113" t="s">
        <v>59</v>
      </c>
      <c r="E113" s="41" t="s">
        <v>65</v>
      </c>
    </row>
    <row r="114" spans="1:16" x14ac:dyDescent="0.2">
      <c r="A114" t="s">
        <v>49</v>
      </c>
      <c r="B114" s="36" t="s">
        <v>186</v>
      </c>
      <c r="C114" s="36" t="s">
        <v>75</v>
      </c>
      <c r="D114" s="37" t="s">
        <v>51</v>
      </c>
      <c r="E114" s="13" t="s">
        <v>76</v>
      </c>
      <c r="F114" s="38" t="s">
        <v>53</v>
      </c>
      <c r="G114" s="39">
        <v>24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64</v>
      </c>
      <c r="O114">
        <f>(M114*21)/100</f>
        <v>0</v>
      </c>
      <c r="P114" t="s">
        <v>27</v>
      </c>
    </row>
    <row r="115" spans="1:16" x14ac:dyDescent="0.2">
      <c r="A115" s="37" t="s">
        <v>55</v>
      </c>
      <c r="E115" s="41" t="s">
        <v>56</v>
      </c>
    </row>
    <row r="116" spans="1:16" x14ac:dyDescent="0.2">
      <c r="A116" s="37" t="s">
        <v>57</v>
      </c>
      <c r="E116" s="42" t="s">
        <v>58</v>
      </c>
    </row>
    <row r="117" spans="1:16" x14ac:dyDescent="0.2">
      <c r="A117" t="s">
        <v>59</v>
      </c>
      <c r="E117" s="41" t="s">
        <v>65</v>
      </c>
    </row>
    <row r="118" spans="1:16" x14ac:dyDescent="0.2">
      <c r="A118" t="s">
        <v>49</v>
      </c>
      <c r="B118" s="36" t="s">
        <v>187</v>
      </c>
      <c r="C118" s="36" t="s">
        <v>78</v>
      </c>
      <c r="D118" s="37" t="s">
        <v>51</v>
      </c>
      <c r="E118" s="13" t="s">
        <v>79</v>
      </c>
      <c r="F118" s="38" t="s">
        <v>53</v>
      </c>
      <c r="G118" s="39">
        <v>24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64</v>
      </c>
      <c r="O118">
        <f>(M118*21)/100</f>
        <v>0</v>
      </c>
      <c r="P118" t="s">
        <v>27</v>
      </c>
    </row>
    <row r="119" spans="1:16" x14ac:dyDescent="0.2">
      <c r="A119" s="37" t="s">
        <v>55</v>
      </c>
      <c r="E119" s="41" t="s">
        <v>56</v>
      </c>
    </row>
    <row r="120" spans="1:16" x14ac:dyDescent="0.2">
      <c r="A120" s="37" t="s">
        <v>57</v>
      </c>
      <c r="E120" s="42" t="s">
        <v>58</v>
      </c>
    </row>
    <row r="121" spans="1:16" x14ac:dyDescent="0.2">
      <c r="A121" t="s">
        <v>59</v>
      </c>
      <c r="E121" s="41" t="s">
        <v>65</v>
      </c>
    </row>
    <row r="122" spans="1:16" x14ac:dyDescent="0.2">
      <c r="A122" t="s">
        <v>49</v>
      </c>
      <c r="B122" s="36" t="s">
        <v>188</v>
      </c>
      <c r="C122" s="36" t="s">
        <v>81</v>
      </c>
      <c r="D122" s="37" t="s">
        <v>51</v>
      </c>
      <c r="E122" s="13" t="s">
        <v>82</v>
      </c>
      <c r="F122" s="38" t="s">
        <v>63</v>
      </c>
      <c r="G122" s="39">
        <v>1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64</v>
      </c>
      <c r="O122">
        <f>(M122*21)/100</f>
        <v>0</v>
      </c>
      <c r="P122" t="s">
        <v>27</v>
      </c>
    </row>
    <row r="123" spans="1:16" x14ac:dyDescent="0.2">
      <c r="A123" s="37" t="s">
        <v>55</v>
      </c>
      <c r="E123" s="41" t="s">
        <v>56</v>
      </c>
    </row>
    <row r="124" spans="1:16" x14ac:dyDescent="0.2">
      <c r="A124" s="37" t="s">
        <v>57</v>
      </c>
      <c r="E124" s="42" t="s">
        <v>58</v>
      </c>
    </row>
    <row r="125" spans="1:16" x14ac:dyDescent="0.2">
      <c r="A125" t="s">
        <v>59</v>
      </c>
      <c r="E125" s="41" t="s">
        <v>65</v>
      </c>
    </row>
    <row r="126" spans="1:16" x14ac:dyDescent="0.2">
      <c r="A126" t="s">
        <v>49</v>
      </c>
      <c r="B126" s="36" t="s">
        <v>189</v>
      </c>
      <c r="C126" s="36" t="s">
        <v>190</v>
      </c>
      <c r="D126" s="37" t="s">
        <v>51</v>
      </c>
      <c r="E126" s="13" t="s">
        <v>85</v>
      </c>
      <c r="F126" s="38" t="s">
        <v>63</v>
      </c>
      <c r="G126" s="39">
        <v>1</v>
      </c>
      <c r="H126" s="38">
        <v>0</v>
      </c>
      <c r="I126" s="38">
        <f>ROUND(G126*H126,6)</f>
        <v>0</v>
      </c>
      <c r="L126" s="40">
        <v>0</v>
      </c>
      <c r="M126" s="34">
        <f>ROUND(ROUND(L126,2)*ROUND(G126,3),2)</f>
        <v>0</v>
      </c>
      <c r="N126" s="38" t="s">
        <v>54</v>
      </c>
      <c r="O126">
        <f>(M126*21)/100</f>
        <v>0</v>
      </c>
      <c r="P126" t="s">
        <v>27</v>
      </c>
    </row>
    <row r="127" spans="1:16" x14ac:dyDescent="0.2">
      <c r="A127" s="37" t="s">
        <v>55</v>
      </c>
      <c r="E127" s="41" t="s">
        <v>9</v>
      </c>
    </row>
    <row r="128" spans="1:16" x14ac:dyDescent="0.2">
      <c r="A128" s="37" t="s">
        <v>57</v>
      </c>
      <c r="E128" s="42" t="s">
        <v>86</v>
      </c>
    </row>
    <row r="129" spans="1:16" ht="63.75" x14ac:dyDescent="0.2">
      <c r="A129" t="s">
        <v>59</v>
      </c>
      <c r="E129" s="41" t="s">
        <v>87</v>
      </c>
    </row>
    <row r="130" spans="1:16" x14ac:dyDescent="0.2">
      <c r="A130" t="s">
        <v>46</v>
      </c>
      <c r="C130" s="33" t="s">
        <v>27</v>
      </c>
      <c r="E130" s="35" t="s">
        <v>88</v>
      </c>
      <c r="J130" s="34">
        <f>0</f>
        <v>0</v>
      </c>
      <c r="K130" s="34">
        <f>0</f>
        <v>0</v>
      </c>
      <c r="L130" s="34">
        <f>0+L131+L135+L139+L143+L147+L151+L155+L159+L163+L167+L171+L175+L179+L183+L187+L191+L195+L199+L203</f>
        <v>0</v>
      </c>
      <c r="M130" s="34">
        <f>0+M131+M135+M139+M143+M147+M151+M155+M159+M163+M167+M171+M175+M179+M183+M187+M191+M195+M199+M203</f>
        <v>0</v>
      </c>
    </row>
    <row r="131" spans="1:16" x14ac:dyDescent="0.2">
      <c r="A131" t="s">
        <v>49</v>
      </c>
      <c r="B131" s="36" t="s">
        <v>191</v>
      </c>
      <c r="C131" s="36" t="s">
        <v>90</v>
      </c>
      <c r="D131" s="37" t="s">
        <v>51</v>
      </c>
      <c r="E131" s="13" t="s">
        <v>91</v>
      </c>
      <c r="F131" s="38" t="s">
        <v>92</v>
      </c>
      <c r="G131" s="39">
        <v>23.51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64</v>
      </c>
      <c r="O131">
        <f>(M131*21)/100</f>
        <v>0</v>
      </c>
      <c r="P131" t="s">
        <v>27</v>
      </c>
    </row>
    <row r="132" spans="1:16" x14ac:dyDescent="0.2">
      <c r="A132" s="37" t="s">
        <v>55</v>
      </c>
      <c r="E132" s="41" t="s">
        <v>56</v>
      </c>
    </row>
    <row r="133" spans="1:16" x14ac:dyDescent="0.2">
      <c r="A133" s="37" t="s">
        <v>57</v>
      </c>
      <c r="E133" s="42" t="s">
        <v>58</v>
      </c>
    </row>
    <row r="134" spans="1:16" x14ac:dyDescent="0.2">
      <c r="A134" t="s">
        <v>59</v>
      </c>
      <c r="E134" s="41" t="s">
        <v>65</v>
      </c>
    </row>
    <row r="135" spans="1:16" x14ac:dyDescent="0.2">
      <c r="A135" t="s">
        <v>49</v>
      </c>
      <c r="B135" s="36" t="s">
        <v>192</v>
      </c>
      <c r="C135" s="36" t="s">
        <v>94</v>
      </c>
      <c r="D135" s="37" t="s">
        <v>51</v>
      </c>
      <c r="E135" s="13" t="s">
        <v>95</v>
      </c>
      <c r="F135" s="38" t="s">
        <v>92</v>
      </c>
      <c r="G135" s="39">
        <v>23.51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64</v>
      </c>
      <c r="O135">
        <f>(M135*21)/100</f>
        <v>0</v>
      </c>
      <c r="P135" t="s">
        <v>27</v>
      </c>
    </row>
    <row r="136" spans="1:16" x14ac:dyDescent="0.2">
      <c r="A136" s="37" t="s">
        <v>55</v>
      </c>
      <c r="E136" s="41" t="s">
        <v>56</v>
      </c>
    </row>
    <row r="137" spans="1:16" x14ac:dyDescent="0.2">
      <c r="A137" s="37" t="s">
        <v>57</v>
      </c>
      <c r="E137" s="42" t="s">
        <v>58</v>
      </c>
    </row>
    <row r="138" spans="1:16" x14ac:dyDescent="0.2">
      <c r="A138" t="s">
        <v>59</v>
      </c>
      <c r="E138" s="41" t="s">
        <v>65</v>
      </c>
    </row>
    <row r="139" spans="1:16" x14ac:dyDescent="0.2">
      <c r="A139" t="s">
        <v>49</v>
      </c>
      <c r="B139" s="36" t="s">
        <v>193</v>
      </c>
      <c r="C139" s="36" t="s">
        <v>194</v>
      </c>
      <c r="D139" s="37" t="s">
        <v>51</v>
      </c>
      <c r="E139" s="13" t="s">
        <v>195</v>
      </c>
      <c r="F139" s="38" t="s">
        <v>92</v>
      </c>
      <c r="G139" s="39">
        <v>18.48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64</v>
      </c>
      <c r="O139">
        <f>(M139*21)/100</f>
        <v>0</v>
      </c>
      <c r="P139" t="s">
        <v>27</v>
      </c>
    </row>
    <row r="140" spans="1:16" x14ac:dyDescent="0.2">
      <c r="A140" s="37" t="s">
        <v>55</v>
      </c>
      <c r="E140" s="41" t="s">
        <v>56</v>
      </c>
    </row>
    <row r="141" spans="1:16" x14ac:dyDescent="0.2">
      <c r="A141" s="37" t="s">
        <v>57</v>
      </c>
      <c r="E141" s="42" t="s">
        <v>58</v>
      </c>
    </row>
    <row r="142" spans="1:16" x14ac:dyDescent="0.2">
      <c r="A142" t="s">
        <v>59</v>
      </c>
      <c r="E142" s="41" t="s">
        <v>65</v>
      </c>
    </row>
    <row r="143" spans="1:16" x14ac:dyDescent="0.2">
      <c r="A143" t="s">
        <v>49</v>
      </c>
      <c r="B143" s="36" t="s">
        <v>196</v>
      </c>
      <c r="C143" s="36" t="s">
        <v>197</v>
      </c>
      <c r="D143" s="37" t="s">
        <v>51</v>
      </c>
      <c r="E143" s="13" t="s">
        <v>198</v>
      </c>
      <c r="F143" s="38" t="s">
        <v>92</v>
      </c>
      <c r="G143" s="39">
        <v>18.48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64</v>
      </c>
      <c r="O143">
        <f>(M143*21)/100</f>
        <v>0</v>
      </c>
      <c r="P143" t="s">
        <v>27</v>
      </c>
    </row>
    <row r="144" spans="1:16" x14ac:dyDescent="0.2">
      <c r="A144" s="37" t="s">
        <v>55</v>
      </c>
      <c r="E144" s="41" t="s">
        <v>56</v>
      </c>
    </row>
    <row r="145" spans="1:16" x14ac:dyDescent="0.2">
      <c r="A145" s="37" t="s">
        <v>57</v>
      </c>
      <c r="E145" s="42" t="s">
        <v>58</v>
      </c>
    </row>
    <row r="146" spans="1:16" x14ac:dyDescent="0.2">
      <c r="A146" t="s">
        <v>59</v>
      </c>
      <c r="E146" s="41" t="s">
        <v>65</v>
      </c>
    </row>
    <row r="147" spans="1:16" ht="25.5" x14ac:dyDescent="0.2">
      <c r="A147" t="s">
        <v>49</v>
      </c>
      <c r="B147" s="36" t="s">
        <v>199</v>
      </c>
      <c r="C147" s="36" t="s">
        <v>200</v>
      </c>
      <c r="D147" s="37" t="s">
        <v>51</v>
      </c>
      <c r="E147" s="13" t="s">
        <v>201</v>
      </c>
      <c r="F147" s="38" t="s">
        <v>202</v>
      </c>
      <c r="G147" s="39">
        <v>27.8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64</v>
      </c>
      <c r="O147">
        <f>(M147*21)/100</f>
        <v>0</v>
      </c>
      <c r="P147" t="s">
        <v>27</v>
      </c>
    </row>
    <row r="148" spans="1:16" x14ac:dyDescent="0.2">
      <c r="A148" s="37" t="s">
        <v>55</v>
      </c>
      <c r="E148" s="41" t="s">
        <v>56</v>
      </c>
    </row>
    <row r="149" spans="1:16" x14ac:dyDescent="0.2">
      <c r="A149" s="37" t="s">
        <v>57</v>
      </c>
      <c r="E149" s="42" t="s">
        <v>58</v>
      </c>
    </row>
    <row r="150" spans="1:16" x14ac:dyDescent="0.2">
      <c r="A150" t="s">
        <v>59</v>
      </c>
      <c r="E150" s="41" t="s">
        <v>65</v>
      </c>
    </row>
    <row r="151" spans="1:16" ht="25.5" x14ac:dyDescent="0.2">
      <c r="A151" t="s">
        <v>49</v>
      </c>
      <c r="B151" s="36" t="s">
        <v>203</v>
      </c>
      <c r="C151" s="36" t="s">
        <v>204</v>
      </c>
      <c r="D151" s="37" t="s">
        <v>51</v>
      </c>
      <c r="E151" s="13" t="s">
        <v>205</v>
      </c>
      <c r="F151" s="38" t="s">
        <v>110</v>
      </c>
      <c r="G151" s="39">
        <v>2570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64</v>
      </c>
      <c r="O151">
        <f>(M151*21)/100</f>
        <v>0</v>
      </c>
      <c r="P151" t="s">
        <v>27</v>
      </c>
    </row>
    <row r="152" spans="1:16" x14ac:dyDescent="0.2">
      <c r="A152" s="37" t="s">
        <v>55</v>
      </c>
      <c r="E152" s="41" t="s">
        <v>56</v>
      </c>
    </row>
    <row r="153" spans="1:16" x14ac:dyDescent="0.2">
      <c r="A153" s="37" t="s">
        <v>57</v>
      </c>
      <c r="E153" s="42" t="s">
        <v>58</v>
      </c>
    </row>
    <row r="154" spans="1:16" x14ac:dyDescent="0.2">
      <c r="A154" t="s">
        <v>59</v>
      </c>
      <c r="E154" s="41" t="s">
        <v>65</v>
      </c>
    </row>
    <row r="155" spans="1:16" x14ac:dyDescent="0.2">
      <c r="A155" t="s">
        <v>49</v>
      </c>
      <c r="B155" s="36" t="s">
        <v>206</v>
      </c>
      <c r="C155" s="36" t="s">
        <v>97</v>
      </c>
      <c r="D155" s="37" t="s">
        <v>51</v>
      </c>
      <c r="E155" s="13" t="s">
        <v>98</v>
      </c>
      <c r="F155" s="38" t="s">
        <v>63</v>
      </c>
      <c r="G155" s="39">
        <v>5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64</v>
      </c>
      <c r="O155">
        <f>(M155*21)/100</f>
        <v>0</v>
      </c>
      <c r="P155" t="s">
        <v>27</v>
      </c>
    </row>
    <row r="156" spans="1:16" x14ac:dyDescent="0.2">
      <c r="A156" s="37" t="s">
        <v>55</v>
      </c>
      <c r="E156" s="41" t="s">
        <v>56</v>
      </c>
    </row>
    <row r="157" spans="1:16" x14ac:dyDescent="0.2">
      <c r="A157" s="37" t="s">
        <v>57</v>
      </c>
      <c r="E157" s="42" t="s">
        <v>58</v>
      </c>
    </row>
    <row r="158" spans="1:16" x14ac:dyDescent="0.2">
      <c r="A158" t="s">
        <v>59</v>
      </c>
      <c r="E158" s="41" t="s">
        <v>65</v>
      </c>
    </row>
    <row r="159" spans="1:16" x14ac:dyDescent="0.2">
      <c r="A159" t="s">
        <v>49</v>
      </c>
      <c r="B159" s="36" t="s">
        <v>207</v>
      </c>
      <c r="C159" s="36" t="s">
        <v>100</v>
      </c>
      <c r="D159" s="37" t="s">
        <v>51</v>
      </c>
      <c r="E159" s="13" t="s">
        <v>101</v>
      </c>
      <c r="F159" s="38" t="s">
        <v>63</v>
      </c>
      <c r="G159" s="39">
        <v>5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64</v>
      </c>
      <c r="O159">
        <f>(M159*21)/100</f>
        <v>0</v>
      </c>
      <c r="P159" t="s">
        <v>27</v>
      </c>
    </row>
    <row r="160" spans="1:16" x14ac:dyDescent="0.2">
      <c r="A160" s="37" t="s">
        <v>55</v>
      </c>
      <c r="E160" s="41" t="s">
        <v>56</v>
      </c>
    </row>
    <row r="161" spans="1:16" x14ac:dyDescent="0.2">
      <c r="A161" s="37" t="s">
        <v>57</v>
      </c>
      <c r="E161" s="42" t="s">
        <v>58</v>
      </c>
    </row>
    <row r="162" spans="1:16" x14ac:dyDescent="0.2">
      <c r="A162" t="s">
        <v>59</v>
      </c>
      <c r="E162" s="41" t="s">
        <v>65</v>
      </c>
    </row>
    <row r="163" spans="1:16" x14ac:dyDescent="0.2">
      <c r="A163" t="s">
        <v>49</v>
      </c>
      <c r="B163" s="36" t="s">
        <v>208</v>
      </c>
      <c r="C163" s="36" t="s">
        <v>209</v>
      </c>
      <c r="D163" s="37" t="s">
        <v>51</v>
      </c>
      <c r="E163" s="13" t="s">
        <v>210</v>
      </c>
      <c r="F163" s="38" t="s">
        <v>63</v>
      </c>
      <c r="G163" s="39">
        <v>5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64</v>
      </c>
      <c r="O163">
        <f>(M163*21)/100</f>
        <v>0</v>
      </c>
      <c r="P163" t="s">
        <v>27</v>
      </c>
    </row>
    <row r="164" spans="1:16" x14ac:dyDescent="0.2">
      <c r="A164" s="37" t="s">
        <v>55</v>
      </c>
      <c r="E164" s="41" t="s">
        <v>56</v>
      </c>
    </row>
    <row r="165" spans="1:16" x14ac:dyDescent="0.2">
      <c r="A165" s="37" t="s">
        <v>57</v>
      </c>
      <c r="E165" s="42" t="s">
        <v>58</v>
      </c>
    </row>
    <row r="166" spans="1:16" x14ac:dyDescent="0.2">
      <c r="A166" t="s">
        <v>59</v>
      </c>
      <c r="E166" s="41" t="s">
        <v>65</v>
      </c>
    </row>
    <row r="167" spans="1:16" x14ac:dyDescent="0.2">
      <c r="A167" t="s">
        <v>49</v>
      </c>
      <c r="B167" s="36" t="s">
        <v>211</v>
      </c>
      <c r="C167" s="36" t="s">
        <v>212</v>
      </c>
      <c r="D167" s="37" t="s">
        <v>51</v>
      </c>
      <c r="E167" s="13" t="s">
        <v>213</v>
      </c>
      <c r="F167" s="38" t="s">
        <v>63</v>
      </c>
      <c r="G167" s="39">
        <v>5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64</v>
      </c>
      <c r="O167">
        <f>(M167*21)/100</f>
        <v>0</v>
      </c>
      <c r="P167" t="s">
        <v>27</v>
      </c>
    </row>
    <row r="168" spans="1:16" x14ac:dyDescent="0.2">
      <c r="A168" s="37" t="s">
        <v>55</v>
      </c>
      <c r="E168" s="41" t="s">
        <v>56</v>
      </c>
    </row>
    <row r="169" spans="1:16" x14ac:dyDescent="0.2">
      <c r="A169" s="37" t="s">
        <v>57</v>
      </c>
      <c r="E169" s="42" t="s">
        <v>58</v>
      </c>
    </row>
    <row r="170" spans="1:16" x14ac:dyDescent="0.2">
      <c r="A170" t="s">
        <v>59</v>
      </c>
      <c r="E170" s="41" t="s">
        <v>65</v>
      </c>
    </row>
    <row r="171" spans="1:16" x14ac:dyDescent="0.2">
      <c r="A171" t="s">
        <v>49</v>
      </c>
      <c r="B171" s="36" t="s">
        <v>214</v>
      </c>
      <c r="C171" s="36" t="s">
        <v>215</v>
      </c>
      <c r="D171" s="37" t="s">
        <v>51</v>
      </c>
      <c r="E171" s="13" t="s">
        <v>216</v>
      </c>
      <c r="F171" s="38" t="s">
        <v>63</v>
      </c>
      <c r="G171" s="39">
        <v>2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64</v>
      </c>
      <c r="O171">
        <f>(M171*21)/100</f>
        <v>0</v>
      </c>
      <c r="P171" t="s">
        <v>27</v>
      </c>
    </row>
    <row r="172" spans="1:16" x14ac:dyDescent="0.2">
      <c r="A172" s="37" t="s">
        <v>55</v>
      </c>
      <c r="E172" s="41" t="s">
        <v>56</v>
      </c>
    </row>
    <row r="173" spans="1:16" x14ac:dyDescent="0.2">
      <c r="A173" s="37" t="s">
        <v>57</v>
      </c>
      <c r="E173" s="42" t="s">
        <v>58</v>
      </c>
    </row>
    <row r="174" spans="1:16" x14ac:dyDescent="0.2">
      <c r="A174" t="s">
        <v>59</v>
      </c>
      <c r="E174" s="41" t="s">
        <v>65</v>
      </c>
    </row>
    <row r="175" spans="1:16" x14ac:dyDescent="0.2">
      <c r="A175" t="s">
        <v>49</v>
      </c>
      <c r="B175" s="36" t="s">
        <v>217</v>
      </c>
      <c r="C175" s="36" t="s">
        <v>218</v>
      </c>
      <c r="D175" s="37" t="s">
        <v>51</v>
      </c>
      <c r="E175" s="13" t="s">
        <v>219</v>
      </c>
      <c r="F175" s="38" t="s">
        <v>63</v>
      </c>
      <c r="G175" s="39">
        <v>2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64</v>
      </c>
      <c r="O175">
        <f>(M175*21)/100</f>
        <v>0</v>
      </c>
      <c r="P175" t="s">
        <v>27</v>
      </c>
    </row>
    <row r="176" spans="1:16" x14ac:dyDescent="0.2">
      <c r="A176" s="37" t="s">
        <v>55</v>
      </c>
      <c r="E176" s="41" t="s">
        <v>56</v>
      </c>
    </row>
    <row r="177" spans="1:16" x14ac:dyDescent="0.2">
      <c r="A177" s="37" t="s">
        <v>57</v>
      </c>
      <c r="E177" s="42" t="s">
        <v>58</v>
      </c>
    </row>
    <row r="178" spans="1:16" x14ac:dyDescent="0.2">
      <c r="A178" t="s">
        <v>59</v>
      </c>
      <c r="E178" s="41" t="s">
        <v>65</v>
      </c>
    </row>
    <row r="179" spans="1:16" x14ac:dyDescent="0.2">
      <c r="A179" t="s">
        <v>49</v>
      </c>
      <c r="B179" s="36" t="s">
        <v>220</v>
      </c>
      <c r="C179" s="36" t="s">
        <v>221</v>
      </c>
      <c r="D179" s="37" t="s">
        <v>51</v>
      </c>
      <c r="E179" s="13" t="s">
        <v>222</v>
      </c>
      <c r="F179" s="38" t="s">
        <v>63</v>
      </c>
      <c r="G179" s="39">
        <v>10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64</v>
      </c>
      <c r="O179">
        <f>(M179*21)/100</f>
        <v>0</v>
      </c>
      <c r="P179" t="s">
        <v>27</v>
      </c>
    </row>
    <row r="180" spans="1:16" x14ac:dyDescent="0.2">
      <c r="A180" s="37" t="s">
        <v>55</v>
      </c>
      <c r="E180" s="41" t="s">
        <v>56</v>
      </c>
    </row>
    <row r="181" spans="1:16" x14ac:dyDescent="0.2">
      <c r="A181" s="37" t="s">
        <v>57</v>
      </c>
      <c r="E181" s="42" t="s">
        <v>58</v>
      </c>
    </row>
    <row r="182" spans="1:16" x14ac:dyDescent="0.2">
      <c r="A182" t="s">
        <v>59</v>
      </c>
      <c r="E182" s="41" t="s">
        <v>65</v>
      </c>
    </row>
    <row r="183" spans="1:16" x14ac:dyDescent="0.2">
      <c r="A183" t="s">
        <v>49</v>
      </c>
      <c r="B183" s="36" t="s">
        <v>223</v>
      </c>
      <c r="C183" s="36" t="s">
        <v>224</v>
      </c>
      <c r="D183" s="37" t="s">
        <v>51</v>
      </c>
      <c r="E183" s="13" t="s">
        <v>225</v>
      </c>
      <c r="F183" s="38" t="s">
        <v>110</v>
      </c>
      <c r="G183" s="39">
        <v>150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64</v>
      </c>
      <c r="O183">
        <f>(M183*21)/100</f>
        <v>0</v>
      </c>
      <c r="P183" t="s">
        <v>27</v>
      </c>
    </row>
    <row r="184" spans="1:16" x14ac:dyDescent="0.2">
      <c r="A184" s="37" t="s">
        <v>55</v>
      </c>
      <c r="E184" s="41" t="s">
        <v>56</v>
      </c>
    </row>
    <row r="185" spans="1:16" x14ac:dyDescent="0.2">
      <c r="A185" s="37" t="s">
        <v>57</v>
      </c>
      <c r="E185" s="42" t="s">
        <v>58</v>
      </c>
    </row>
    <row r="186" spans="1:16" x14ac:dyDescent="0.2">
      <c r="A186" t="s">
        <v>59</v>
      </c>
      <c r="E186" s="41" t="s">
        <v>65</v>
      </c>
    </row>
    <row r="187" spans="1:16" x14ac:dyDescent="0.2">
      <c r="A187" t="s">
        <v>49</v>
      </c>
      <c r="B187" s="36" t="s">
        <v>226</v>
      </c>
      <c r="C187" s="36" t="s">
        <v>227</v>
      </c>
      <c r="D187" s="37" t="s">
        <v>51</v>
      </c>
      <c r="E187" s="13" t="s">
        <v>228</v>
      </c>
      <c r="F187" s="38" t="s">
        <v>110</v>
      </c>
      <c r="G187" s="39">
        <v>150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64</v>
      </c>
      <c r="O187">
        <f>(M187*21)/100</f>
        <v>0</v>
      </c>
      <c r="P187" t="s">
        <v>27</v>
      </c>
    </row>
    <row r="188" spans="1:16" x14ac:dyDescent="0.2">
      <c r="A188" s="37" t="s">
        <v>55</v>
      </c>
      <c r="E188" s="41" t="s">
        <v>56</v>
      </c>
    </row>
    <row r="189" spans="1:16" x14ac:dyDescent="0.2">
      <c r="A189" s="37" t="s">
        <v>57</v>
      </c>
      <c r="E189" s="42" t="s">
        <v>58</v>
      </c>
    </row>
    <row r="190" spans="1:16" x14ac:dyDescent="0.2">
      <c r="A190" t="s">
        <v>59</v>
      </c>
      <c r="E190" s="41" t="s">
        <v>65</v>
      </c>
    </row>
    <row r="191" spans="1:16" x14ac:dyDescent="0.2">
      <c r="A191" t="s">
        <v>49</v>
      </c>
      <c r="B191" s="36" t="s">
        <v>229</v>
      </c>
      <c r="C191" s="36" t="s">
        <v>230</v>
      </c>
      <c r="D191" s="37" t="s">
        <v>51</v>
      </c>
      <c r="E191" s="13" t="s">
        <v>231</v>
      </c>
      <c r="F191" s="38" t="s">
        <v>63</v>
      </c>
      <c r="G191" s="39">
        <v>8</v>
      </c>
      <c r="H191" s="38">
        <v>0</v>
      </c>
      <c r="I191" s="38">
        <f>ROUND(G191*H191,6)</f>
        <v>0</v>
      </c>
      <c r="L191" s="40">
        <v>0</v>
      </c>
      <c r="M191" s="34">
        <f>ROUND(ROUND(L191,2)*ROUND(G191,3),2)</f>
        <v>0</v>
      </c>
      <c r="N191" s="38" t="s">
        <v>64</v>
      </c>
      <c r="O191">
        <f>(M191*21)/100</f>
        <v>0</v>
      </c>
      <c r="P191" t="s">
        <v>27</v>
      </c>
    </row>
    <row r="192" spans="1:16" x14ac:dyDescent="0.2">
      <c r="A192" s="37" t="s">
        <v>55</v>
      </c>
      <c r="E192" s="41" t="s">
        <v>56</v>
      </c>
    </row>
    <row r="193" spans="1:16" x14ac:dyDescent="0.2">
      <c r="A193" s="37" t="s">
        <v>57</v>
      </c>
      <c r="E193" s="42" t="s">
        <v>58</v>
      </c>
    </row>
    <row r="194" spans="1:16" x14ac:dyDescent="0.2">
      <c r="A194" t="s">
        <v>59</v>
      </c>
      <c r="E194" s="41" t="s">
        <v>65</v>
      </c>
    </row>
    <row r="195" spans="1:16" x14ac:dyDescent="0.2">
      <c r="A195" t="s">
        <v>49</v>
      </c>
      <c r="B195" s="36" t="s">
        <v>232</v>
      </c>
      <c r="C195" s="36" t="s">
        <v>233</v>
      </c>
      <c r="D195" s="37" t="s">
        <v>51</v>
      </c>
      <c r="E195" s="13" t="s">
        <v>234</v>
      </c>
      <c r="F195" s="38" t="s">
        <v>63</v>
      </c>
      <c r="G195" s="39">
        <v>8</v>
      </c>
      <c r="H195" s="38">
        <v>0</v>
      </c>
      <c r="I195" s="38">
        <f>ROUND(G195*H195,6)</f>
        <v>0</v>
      </c>
      <c r="L195" s="40">
        <v>0</v>
      </c>
      <c r="M195" s="34">
        <f>ROUND(ROUND(L195,2)*ROUND(G195,3),2)</f>
        <v>0</v>
      </c>
      <c r="N195" s="38" t="s">
        <v>64</v>
      </c>
      <c r="O195">
        <f>(M195*21)/100</f>
        <v>0</v>
      </c>
      <c r="P195" t="s">
        <v>27</v>
      </c>
    </row>
    <row r="196" spans="1:16" x14ac:dyDescent="0.2">
      <c r="A196" s="37" t="s">
        <v>55</v>
      </c>
      <c r="E196" s="41" t="s">
        <v>56</v>
      </c>
    </row>
    <row r="197" spans="1:16" x14ac:dyDescent="0.2">
      <c r="A197" s="37" t="s">
        <v>57</v>
      </c>
      <c r="E197" s="42" t="s">
        <v>58</v>
      </c>
    </row>
    <row r="198" spans="1:16" x14ac:dyDescent="0.2">
      <c r="A198" t="s">
        <v>59</v>
      </c>
      <c r="E198" s="41" t="s">
        <v>65</v>
      </c>
    </row>
    <row r="199" spans="1:16" ht="25.5" x14ac:dyDescent="0.2">
      <c r="A199" t="s">
        <v>49</v>
      </c>
      <c r="B199" s="36" t="s">
        <v>235</v>
      </c>
      <c r="C199" s="36" t="s">
        <v>236</v>
      </c>
      <c r="D199" s="37" t="s">
        <v>51</v>
      </c>
      <c r="E199" s="13" t="s">
        <v>237</v>
      </c>
      <c r="F199" s="38" t="s">
        <v>238</v>
      </c>
      <c r="G199" s="39">
        <v>10</v>
      </c>
      <c r="H199" s="38">
        <v>0</v>
      </c>
      <c r="I199" s="38">
        <f>ROUND(G199*H199,6)</f>
        <v>0</v>
      </c>
      <c r="L199" s="40">
        <v>0</v>
      </c>
      <c r="M199" s="34">
        <f>ROUND(ROUND(L199,2)*ROUND(G199,3),2)</f>
        <v>0</v>
      </c>
      <c r="N199" s="38" t="s">
        <v>64</v>
      </c>
      <c r="O199">
        <f>(M199*21)/100</f>
        <v>0</v>
      </c>
      <c r="P199" t="s">
        <v>27</v>
      </c>
    </row>
    <row r="200" spans="1:16" x14ac:dyDescent="0.2">
      <c r="A200" s="37" t="s">
        <v>55</v>
      </c>
      <c r="E200" s="41" t="s">
        <v>56</v>
      </c>
    </row>
    <row r="201" spans="1:16" x14ac:dyDescent="0.2">
      <c r="A201" s="37" t="s">
        <v>57</v>
      </c>
      <c r="E201" s="42" t="s">
        <v>58</v>
      </c>
    </row>
    <row r="202" spans="1:16" x14ac:dyDescent="0.2">
      <c r="A202" t="s">
        <v>59</v>
      </c>
      <c r="E202" s="41" t="s">
        <v>65</v>
      </c>
    </row>
    <row r="203" spans="1:16" ht="25.5" x14ac:dyDescent="0.2">
      <c r="A203" t="s">
        <v>49</v>
      </c>
      <c r="B203" s="36" t="s">
        <v>239</v>
      </c>
      <c r="C203" s="36" t="s">
        <v>240</v>
      </c>
      <c r="D203" s="37" t="s">
        <v>51</v>
      </c>
      <c r="E203" s="13" t="s">
        <v>241</v>
      </c>
      <c r="F203" s="38" t="s">
        <v>238</v>
      </c>
      <c r="G203" s="39">
        <v>30</v>
      </c>
      <c r="H203" s="38">
        <v>0</v>
      </c>
      <c r="I203" s="38">
        <f>ROUND(G203*H203,6)</f>
        <v>0</v>
      </c>
      <c r="L203" s="40">
        <v>0</v>
      </c>
      <c r="M203" s="34">
        <f>ROUND(ROUND(L203,2)*ROUND(G203,3),2)</f>
        <v>0</v>
      </c>
      <c r="N203" s="38" t="s">
        <v>64</v>
      </c>
      <c r="O203">
        <f>(M203*21)/100</f>
        <v>0</v>
      </c>
      <c r="P203" t="s">
        <v>27</v>
      </c>
    </row>
    <row r="204" spans="1:16" x14ac:dyDescent="0.2">
      <c r="A204" s="37" t="s">
        <v>55</v>
      </c>
      <c r="E204" s="41" t="s">
        <v>56</v>
      </c>
    </row>
    <row r="205" spans="1:16" x14ac:dyDescent="0.2">
      <c r="A205" s="37" t="s">
        <v>57</v>
      </c>
      <c r="E205" s="42" t="s">
        <v>58</v>
      </c>
    </row>
    <row r="206" spans="1:16" x14ac:dyDescent="0.2">
      <c r="A206" t="s">
        <v>59</v>
      </c>
      <c r="E206" s="41" t="s">
        <v>65</v>
      </c>
    </row>
    <row r="207" spans="1:16" x14ac:dyDescent="0.2">
      <c r="A207" t="s">
        <v>46</v>
      </c>
      <c r="C207" s="33" t="s">
        <v>26</v>
      </c>
      <c r="E207" s="35" t="s">
        <v>242</v>
      </c>
      <c r="J207" s="34">
        <f>0</f>
        <v>0</v>
      </c>
      <c r="K207" s="34">
        <f>0</f>
        <v>0</v>
      </c>
      <c r="L207" s="34">
        <f>0+L208+L212+L216+L220+L224+L228+L232</f>
        <v>0</v>
      </c>
      <c r="M207" s="34">
        <f>0+M208+M212+M216+M220+M224+M228+M232</f>
        <v>0</v>
      </c>
    </row>
    <row r="208" spans="1:16" x14ac:dyDescent="0.2">
      <c r="A208" t="s">
        <v>49</v>
      </c>
      <c r="B208" s="36" t="s">
        <v>243</v>
      </c>
      <c r="C208" s="36" t="s">
        <v>244</v>
      </c>
      <c r="D208" s="37" t="s">
        <v>51</v>
      </c>
      <c r="E208" s="13" t="s">
        <v>245</v>
      </c>
      <c r="F208" s="38" t="s">
        <v>110</v>
      </c>
      <c r="G208" s="39">
        <v>4300</v>
      </c>
      <c r="H208" s="38">
        <v>0</v>
      </c>
      <c r="I208" s="38">
        <f>ROUND(G208*H208,6)</f>
        <v>0</v>
      </c>
      <c r="L208" s="40">
        <v>0</v>
      </c>
      <c r="M208" s="34">
        <f>ROUND(ROUND(L208,2)*ROUND(G208,3),2)</f>
        <v>0</v>
      </c>
      <c r="N208" s="38" t="s">
        <v>64</v>
      </c>
      <c r="O208">
        <f>(M208*21)/100</f>
        <v>0</v>
      </c>
      <c r="P208" t="s">
        <v>27</v>
      </c>
    </row>
    <row r="209" spans="1:16" x14ac:dyDescent="0.2">
      <c r="A209" s="37" t="s">
        <v>55</v>
      </c>
      <c r="E209" s="41" t="s">
        <v>56</v>
      </c>
    </row>
    <row r="210" spans="1:16" x14ac:dyDescent="0.2">
      <c r="A210" s="37" t="s">
        <v>57</v>
      </c>
      <c r="E210" s="42" t="s">
        <v>58</v>
      </c>
    </row>
    <row r="211" spans="1:16" x14ac:dyDescent="0.2">
      <c r="A211" t="s">
        <v>59</v>
      </c>
      <c r="E211" s="41" t="s">
        <v>65</v>
      </c>
    </row>
    <row r="212" spans="1:16" x14ac:dyDescent="0.2">
      <c r="A212" t="s">
        <v>49</v>
      </c>
      <c r="B212" s="36" t="s">
        <v>246</v>
      </c>
      <c r="C212" s="36" t="s">
        <v>247</v>
      </c>
      <c r="D212" s="37" t="s">
        <v>51</v>
      </c>
      <c r="E212" s="13" t="s">
        <v>248</v>
      </c>
      <c r="F212" s="38" t="s">
        <v>110</v>
      </c>
      <c r="G212" s="39">
        <v>4300</v>
      </c>
      <c r="H212" s="38">
        <v>0</v>
      </c>
      <c r="I212" s="38">
        <f>ROUND(G212*H212,6)</f>
        <v>0</v>
      </c>
      <c r="L212" s="40">
        <v>0</v>
      </c>
      <c r="M212" s="34">
        <f>ROUND(ROUND(L212,2)*ROUND(G212,3),2)</f>
        <v>0</v>
      </c>
      <c r="N212" s="38" t="s">
        <v>64</v>
      </c>
      <c r="O212">
        <f>(M212*21)/100</f>
        <v>0</v>
      </c>
      <c r="P212" t="s">
        <v>27</v>
      </c>
    </row>
    <row r="213" spans="1:16" x14ac:dyDescent="0.2">
      <c r="A213" s="37" t="s">
        <v>55</v>
      </c>
      <c r="E213" s="41" t="s">
        <v>56</v>
      </c>
    </row>
    <row r="214" spans="1:16" x14ac:dyDescent="0.2">
      <c r="A214" s="37" t="s">
        <v>57</v>
      </c>
      <c r="E214" s="42" t="s">
        <v>58</v>
      </c>
    </row>
    <row r="215" spans="1:16" x14ac:dyDescent="0.2">
      <c r="A215" t="s">
        <v>59</v>
      </c>
      <c r="E215" s="41" t="s">
        <v>65</v>
      </c>
    </row>
    <row r="216" spans="1:16" x14ac:dyDescent="0.2">
      <c r="A216" t="s">
        <v>49</v>
      </c>
      <c r="B216" s="36" t="s">
        <v>249</v>
      </c>
      <c r="C216" s="36" t="s">
        <v>250</v>
      </c>
      <c r="D216" s="37" t="s">
        <v>51</v>
      </c>
      <c r="E216" s="13" t="s">
        <v>251</v>
      </c>
      <c r="F216" s="38" t="s">
        <v>110</v>
      </c>
      <c r="G216" s="39">
        <v>4300</v>
      </c>
      <c r="H216" s="38">
        <v>0</v>
      </c>
      <c r="I216" s="38">
        <f>ROUND(G216*H216,6)</f>
        <v>0</v>
      </c>
      <c r="L216" s="40">
        <v>0</v>
      </c>
      <c r="M216" s="34">
        <f>ROUND(ROUND(L216,2)*ROUND(G216,3),2)</f>
        <v>0</v>
      </c>
      <c r="N216" s="38" t="s">
        <v>64</v>
      </c>
      <c r="O216">
        <f>(M216*21)/100</f>
        <v>0</v>
      </c>
      <c r="P216" t="s">
        <v>27</v>
      </c>
    </row>
    <row r="217" spans="1:16" x14ac:dyDescent="0.2">
      <c r="A217" s="37" t="s">
        <v>55</v>
      </c>
      <c r="E217" s="41" t="s">
        <v>56</v>
      </c>
    </row>
    <row r="218" spans="1:16" x14ac:dyDescent="0.2">
      <c r="A218" s="37" t="s">
        <v>57</v>
      </c>
      <c r="E218" s="42" t="s">
        <v>58</v>
      </c>
    </row>
    <row r="219" spans="1:16" x14ac:dyDescent="0.2">
      <c r="A219" t="s">
        <v>59</v>
      </c>
      <c r="E219" s="41" t="s">
        <v>65</v>
      </c>
    </row>
    <row r="220" spans="1:16" x14ac:dyDescent="0.2">
      <c r="A220" t="s">
        <v>49</v>
      </c>
      <c r="B220" s="36" t="s">
        <v>252</v>
      </c>
      <c r="C220" s="36" t="s">
        <v>253</v>
      </c>
      <c r="D220" s="37" t="s">
        <v>51</v>
      </c>
      <c r="E220" s="13" t="s">
        <v>254</v>
      </c>
      <c r="F220" s="38" t="s">
        <v>255</v>
      </c>
      <c r="G220" s="39">
        <v>4</v>
      </c>
      <c r="H220" s="38">
        <v>0</v>
      </c>
      <c r="I220" s="38">
        <f>ROUND(G220*H220,6)</f>
        <v>0</v>
      </c>
      <c r="L220" s="40">
        <v>0</v>
      </c>
      <c r="M220" s="34">
        <f>ROUND(ROUND(L220,2)*ROUND(G220,3),2)</f>
        <v>0</v>
      </c>
      <c r="N220" s="38" t="s">
        <v>64</v>
      </c>
      <c r="O220">
        <f>(M220*21)/100</f>
        <v>0</v>
      </c>
      <c r="P220" t="s">
        <v>27</v>
      </c>
    </row>
    <row r="221" spans="1:16" x14ac:dyDescent="0.2">
      <c r="A221" s="37" t="s">
        <v>55</v>
      </c>
      <c r="E221" s="41" t="s">
        <v>56</v>
      </c>
    </row>
    <row r="222" spans="1:16" x14ac:dyDescent="0.2">
      <c r="A222" s="37" t="s">
        <v>57</v>
      </c>
      <c r="E222" s="42" t="s">
        <v>58</v>
      </c>
    </row>
    <row r="223" spans="1:16" x14ac:dyDescent="0.2">
      <c r="A223" t="s">
        <v>59</v>
      </c>
      <c r="E223" s="41" t="s">
        <v>65</v>
      </c>
    </row>
    <row r="224" spans="1:16" x14ac:dyDescent="0.2">
      <c r="A224" t="s">
        <v>49</v>
      </c>
      <c r="B224" s="36" t="s">
        <v>256</v>
      </c>
      <c r="C224" s="36" t="s">
        <v>257</v>
      </c>
      <c r="D224" s="37" t="s">
        <v>51</v>
      </c>
      <c r="E224" s="13" t="s">
        <v>258</v>
      </c>
      <c r="F224" s="38" t="s">
        <v>63</v>
      </c>
      <c r="G224" s="39">
        <v>12</v>
      </c>
      <c r="H224" s="38">
        <v>0</v>
      </c>
      <c r="I224" s="38">
        <f>ROUND(G224*H224,6)</f>
        <v>0</v>
      </c>
      <c r="L224" s="40">
        <v>0</v>
      </c>
      <c r="M224" s="34">
        <f>ROUND(ROUND(L224,2)*ROUND(G224,3),2)</f>
        <v>0</v>
      </c>
      <c r="N224" s="38" t="s">
        <v>64</v>
      </c>
      <c r="O224">
        <f>(M224*21)/100</f>
        <v>0</v>
      </c>
      <c r="P224" t="s">
        <v>27</v>
      </c>
    </row>
    <row r="225" spans="1:16" x14ac:dyDescent="0.2">
      <c r="A225" s="37" t="s">
        <v>55</v>
      </c>
      <c r="E225" s="41" t="s">
        <v>56</v>
      </c>
    </row>
    <row r="226" spans="1:16" x14ac:dyDescent="0.2">
      <c r="A226" s="37" t="s">
        <v>57</v>
      </c>
      <c r="E226" s="42" t="s">
        <v>58</v>
      </c>
    </row>
    <row r="227" spans="1:16" x14ac:dyDescent="0.2">
      <c r="A227" t="s">
        <v>59</v>
      </c>
      <c r="E227" s="41" t="s">
        <v>65</v>
      </c>
    </row>
    <row r="228" spans="1:16" x14ac:dyDescent="0.2">
      <c r="A228" t="s">
        <v>49</v>
      </c>
      <c r="B228" s="36" t="s">
        <v>259</v>
      </c>
      <c r="C228" s="36" t="s">
        <v>260</v>
      </c>
      <c r="D228" s="37" t="s">
        <v>51</v>
      </c>
      <c r="E228" s="13" t="s">
        <v>261</v>
      </c>
      <c r="F228" s="38" t="s">
        <v>63</v>
      </c>
      <c r="G228" s="39">
        <v>12</v>
      </c>
      <c r="H228" s="38">
        <v>0</v>
      </c>
      <c r="I228" s="38">
        <f>ROUND(G228*H228,6)</f>
        <v>0</v>
      </c>
      <c r="L228" s="40">
        <v>0</v>
      </c>
      <c r="M228" s="34">
        <f>ROUND(ROUND(L228,2)*ROUND(G228,3),2)</f>
        <v>0</v>
      </c>
      <c r="N228" s="38" t="s">
        <v>64</v>
      </c>
      <c r="O228">
        <f>(M228*21)/100</f>
        <v>0</v>
      </c>
      <c r="P228" t="s">
        <v>27</v>
      </c>
    </row>
    <row r="229" spans="1:16" x14ac:dyDescent="0.2">
      <c r="A229" s="37" t="s">
        <v>55</v>
      </c>
      <c r="E229" s="41" t="s">
        <v>56</v>
      </c>
    </row>
    <row r="230" spans="1:16" x14ac:dyDescent="0.2">
      <c r="A230" s="37" t="s">
        <v>57</v>
      </c>
      <c r="E230" s="42" t="s">
        <v>58</v>
      </c>
    </row>
    <row r="231" spans="1:16" x14ac:dyDescent="0.2">
      <c r="A231" t="s">
        <v>59</v>
      </c>
      <c r="E231" s="41" t="s">
        <v>65</v>
      </c>
    </row>
    <row r="232" spans="1:16" x14ac:dyDescent="0.2">
      <c r="A232" t="s">
        <v>49</v>
      </c>
      <c r="B232" s="36" t="s">
        <v>262</v>
      </c>
      <c r="C232" s="36" t="s">
        <v>221</v>
      </c>
      <c r="D232" s="37" t="s">
        <v>51</v>
      </c>
      <c r="E232" s="13" t="s">
        <v>222</v>
      </c>
      <c r="F232" s="38" t="s">
        <v>63</v>
      </c>
      <c r="G232" s="39">
        <v>12</v>
      </c>
      <c r="H232" s="38">
        <v>0</v>
      </c>
      <c r="I232" s="38">
        <f>ROUND(G232*H232,6)</f>
        <v>0</v>
      </c>
      <c r="L232" s="40">
        <v>0</v>
      </c>
      <c r="M232" s="34">
        <f>ROUND(ROUND(L232,2)*ROUND(G232,3),2)</f>
        <v>0</v>
      </c>
      <c r="N232" s="38" t="s">
        <v>64</v>
      </c>
      <c r="O232">
        <f>(M232*21)/100</f>
        <v>0</v>
      </c>
      <c r="P232" t="s">
        <v>27</v>
      </c>
    </row>
    <row r="233" spans="1:16" x14ac:dyDescent="0.2">
      <c r="A233" s="37" t="s">
        <v>55</v>
      </c>
      <c r="E233" s="41" t="s">
        <v>56</v>
      </c>
    </row>
    <row r="234" spans="1:16" x14ac:dyDescent="0.2">
      <c r="A234" s="37" t="s">
        <v>57</v>
      </c>
      <c r="E234" s="42" t="s">
        <v>58</v>
      </c>
    </row>
    <row r="235" spans="1:16" x14ac:dyDescent="0.2">
      <c r="A235" t="s">
        <v>59</v>
      </c>
      <c r="E235" s="41" t="s">
        <v>65</v>
      </c>
    </row>
    <row r="236" spans="1:16" x14ac:dyDescent="0.2">
      <c r="A236" t="s">
        <v>46</v>
      </c>
      <c r="C236" s="33" t="s">
        <v>68</v>
      </c>
      <c r="E236" s="35" t="s">
        <v>102</v>
      </c>
      <c r="J236" s="34">
        <f>0</f>
        <v>0</v>
      </c>
      <c r="K236" s="34">
        <f>0</f>
        <v>0</v>
      </c>
      <c r="L236" s="34">
        <f>0+L237+L241+L245+L249+L253+L257+L261+L265+L269+L273+L277+L281+L285+L289+L293</f>
        <v>0</v>
      </c>
      <c r="M236" s="34">
        <f>0+M237+M241+M245+M249+M253+M257+M261+M265+M269+M273+M277+M281+M285+M289+M293</f>
        <v>0</v>
      </c>
    </row>
    <row r="237" spans="1:16" x14ac:dyDescent="0.2">
      <c r="A237" t="s">
        <v>49</v>
      </c>
      <c r="B237" s="36" t="s">
        <v>263</v>
      </c>
      <c r="C237" s="36" t="s">
        <v>264</v>
      </c>
      <c r="D237" s="37" t="s">
        <v>51</v>
      </c>
      <c r="E237" s="13" t="s">
        <v>265</v>
      </c>
      <c r="F237" s="38" t="s">
        <v>266</v>
      </c>
      <c r="G237" s="39">
        <v>2.2599999999999998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54</v>
      </c>
      <c r="O237">
        <f>(M237*21)/100</f>
        <v>0</v>
      </c>
      <c r="P237" t="s">
        <v>27</v>
      </c>
    </row>
    <row r="238" spans="1:16" x14ac:dyDescent="0.2">
      <c r="A238" s="37" t="s">
        <v>55</v>
      </c>
      <c r="E238" s="41" t="s">
        <v>56</v>
      </c>
    </row>
    <row r="239" spans="1:16" x14ac:dyDescent="0.2">
      <c r="A239" s="37" t="s">
        <v>57</v>
      </c>
      <c r="E239" s="42" t="s">
        <v>58</v>
      </c>
    </row>
    <row r="240" spans="1:16" ht="63.75" x14ac:dyDescent="0.2">
      <c r="A240" t="s">
        <v>59</v>
      </c>
      <c r="E240" s="41" t="s">
        <v>267</v>
      </c>
    </row>
    <row r="241" spans="1:16" ht="25.5" x14ac:dyDescent="0.2">
      <c r="A241" t="s">
        <v>49</v>
      </c>
      <c r="B241" s="36" t="s">
        <v>268</v>
      </c>
      <c r="C241" s="36" t="s">
        <v>269</v>
      </c>
      <c r="D241" s="37" t="s">
        <v>51</v>
      </c>
      <c r="E241" s="13" t="s">
        <v>270</v>
      </c>
      <c r="F241" s="38" t="s">
        <v>63</v>
      </c>
      <c r="G241" s="39">
        <v>5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64</v>
      </c>
      <c r="O241">
        <f>(M241*21)/100</f>
        <v>0</v>
      </c>
      <c r="P241" t="s">
        <v>27</v>
      </c>
    </row>
    <row r="242" spans="1:16" x14ac:dyDescent="0.2">
      <c r="A242" s="37" t="s">
        <v>55</v>
      </c>
      <c r="E242" s="41" t="s">
        <v>56</v>
      </c>
    </row>
    <row r="243" spans="1:16" x14ac:dyDescent="0.2">
      <c r="A243" s="37" t="s">
        <v>57</v>
      </c>
      <c r="E243" s="42" t="s">
        <v>58</v>
      </c>
    </row>
    <row r="244" spans="1:16" x14ac:dyDescent="0.2">
      <c r="A244" t="s">
        <v>59</v>
      </c>
      <c r="E244" s="41" t="s">
        <v>65</v>
      </c>
    </row>
    <row r="245" spans="1:16" x14ac:dyDescent="0.2">
      <c r="A245" t="s">
        <v>49</v>
      </c>
      <c r="B245" s="36" t="s">
        <v>271</v>
      </c>
      <c r="C245" s="36" t="s">
        <v>272</v>
      </c>
      <c r="D245" s="37" t="s">
        <v>51</v>
      </c>
      <c r="E245" s="13" t="s">
        <v>273</v>
      </c>
      <c r="F245" s="38" t="s">
        <v>274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54</v>
      </c>
      <c r="O245">
        <f>(M245*21)/100</f>
        <v>0</v>
      </c>
      <c r="P245" t="s">
        <v>27</v>
      </c>
    </row>
    <row r="246" spans="1:16" x14ac:dyDescent="0.2">
      <c r="A246" s="37" t="s">
        <v>55</v>
      </c>
      <c r="E246" s="41" t="s">
        <v>56</v>
      </c>
    </row>
    <row r="247" spans="1:16" x14ac:dyDescent="0.2">
      <c r="A247" s="37" t="s">
        <v>57</v>
      </c>
      <c r="E247" s="42" t="s">
        <v>58</v>
      </c>
    </row>
    <row r="248" spans="1:16" x14ac:dyDescent="0.2">
      <c r="A248" t="s">
        <v>59</v>
      </c>
      <c r="E248" s="41" t="s">
        <v>275</v>
      </c>
    </row>
    <row r="249" spans="1:16" x14ac:dyDescent="0.2">
      <c r="A249" t="s">
        <v>49</v>
      </c>
      <c r="B249" s="36" t="s">
        <v>276</v>
      </c>
      <c r="C249" s="36" t="s">
        <v>104</v>
      </c>
      <c r="D249" s="37" t="s">
        <v>51</v>
      </c>
      <c r="E249" s="13" t="s">
        <v>105</v>
      </c>
      <c r="F249" s="38" t="s">
        <v>106</v>
      </c>
      <c r="G249" s="39">
        <v>10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64</v>
      </c>
      <c r="O249">
        <f>(M249*21)/100</f>
        <v>0</v>
      </c>
      <c r="P249" t="s">
        <v>27</v>
      </c>
    </row>
    <row r="250" spans="1:16" x14ac:dyDescent="0.2">
      <c r="A250" s="37" t="s">
        <v>55</v>
      </c>
      <c r="E250" s="41" t="s">
        <v>56</v>
      </c>
    </row>
    <row r="251" spans="1:16" x14ac:dyDescent="0.2">
      <c r="A251" s="37" t="s">
        <v>57</v>
      </c>
      <c r="E251" s="42" t="s">
        <v>58</v>
      </c>
    </row>
    <row r="252" spans="1:16" x14ac:dyDescent="0.2">
      <c r="A252" t="s">
        <v>59</v>
      </c>
      <c r="E252" s="41" t="s">
        <v>65</v>
      </c>
    </row>
    <row r="253" spans="1:16" x14ac:dyDescent="0.2">
      <c r="A253" t="s">
        <v>49</v>
      </c>
      <c r="B253" s="36" t="s">
        <v>277</v>
      </c>
      <c r="C253" s="36" t="s">
        <v>278</v>
      </c>
      <c r="D253" s="37" t="s">
        <v>51</v>
      </c>
      <c r="E253" s="13" t="s">
        <v>279</v>
      </c>
      <c r="F253" s="38" t="s">
        <v>106</v>
      </c>
      <c r="G253" s="39">
        <v>711.9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64</v>
      </c>
      <c r="O253">
        <f>(M253*21)/100</f>
        <v>0</v>
      </c>
      <c r="P253" t="s">
        <v>27</v>
      </c>
    </row>
    <row r="254" spans="1:16" x14ac:dyDescent="0.2">
      <c r="A254" s="37" t="s">
        <v>55</v>
      </c>
      <c r="E254" s="41" t="s">
        <v>56</v>
      </c>
    </row>
    <row r="255" spans="1:16" x14ac:dyDescent="0.2">
      <c r="A255" s="37" t="s">
        <v>57</v>
      </c>
      <c r="E255" s="42" t="s">
        <v>58</v>
      </c>
    </row>
    <row r="256" spans="1:16" x14ac:dyDescent="0.2">
      <c r="A256" t="s">
        <v>59</v>
      </c>
      <c r="E256" s="41" t="s">
        <v>65</v>
      </c>
    </row>
    <row r="257" spans="1:16" x14ac:dyDescent="0.2">
      <c r="A257" t="s">
        <v>49</v>
      </c>
      <c r="B257" s="36" t="s">
        <v>280</v>
      </c>
      <c r="C257" s="36" t="s">
        <v>281</v>
      </c>
      <c r="D257" s="37" t="s">
        <v>51</v>
      </c>
      <c r="E257" s="13" t="s">
        <v>282</v>
      </c>
      <c r="F257" s="38" t="s">
        <v>106</v>
      </c>
      <c r="G257" s="39">
        <v>721.9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64</v>
      </c>
      <c r="O257">
        <f>(M257*21)/100</f>
        <v>0</v>
      </c>
      <c r="P257" t="s">
        <v>27</v>
      </c>
    </row>
    <row r="258" spans="1:16" x14ac:dyDescent="0.2">
      <c r="A258" s="37" t="s">
        <v>55</v>
      </c>
      <c r="E258" s="41" t="s">
        <v>56</v>
      </c>
    </row>
    <row r="259" spans="1:16" x14ac:dyDescent="0.2">
      <c r="A259" s="37" t="s">
        <v>57</v>
      </c>
      <c r="E259" s="42" t="s">
        <v>58</v>
      </c>
    </row>
    <row r="260" spans="1:16" x14ac:dyDescent="0.2">
      <c r="A260" t="s">
        <v>59</v>
      </c>
      <c r="E260" s="41" t="s">
        <v>65</v>
      </c>
    </row>
    <row r="261" spans="1:16" x14ac:dyDescent="0.2">
      <c r="A261" t="s">
        <v>49</v>
      </c>
      <c r="B261" s="36" t="s">
        <v>283</v>
      </c>
      <c r="C261" s="36" t="s">
        <v>284</v>
      </c>
      <c r="D261" s="37" t="s">
        <v>51</v>
      </c>
      <c r="E261" s="13" t="s">
        <v>285</v>
      </c>
      <c r="F261" s="38" t="s">
        <v>110</v>
      </c>
      <c r="G261" s="39">
        <v>2260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64</v>
      </c>
      <c r="O261">
        <f>(M261*21)/100</f>
        <v>0</v>
      </c>
      <c r="P261" t="s">
        <v>27</v>
      </c>
    </row>
    <row r="262" spans="1:16" x14ac:dyDescent="0.2">
      <c r="A262" s="37" t="s">
        <v>55</v>
      </c>
      <c r="E262" s="41" t="s">
        <v>56</v>
      </c>
    </row>
    <row r="263" spans="1:16" x14ac:dyDescent="0.2">
      <c r="A263" s="37" t="s">
        <v>57</v>
      </c>
      <c r="E263" s="42" t="s">
        <v>58</v>
      </c>
    </row>
    <row r="264" spans="1:16" x14ac:dyDescent="0.2">
      <c r="A264" t="s">
        <v>59</v>
      </c>
      <c r="E264" s="41" t="s">
        <v>65</v>
      </c>
    </row>
    <row r="265" spans="1:16" x14ac:dyDescent="0.2">
      <c r="A265" t="s">
        <v>49</v>
      </c>
      <c r="B265" s="36" t="s">
        <v>286</v>
      </c>
      <c r="C265" s="36" t="s">
        <v>108</v>
      </c>
      <c r="D265" s="37" t="s">
        <v>51</v>
      </c>
      <c r="E265" s="13" t="s">
        <v>109</v>
      </c>
      <c r="F265" s="38" t="s">
        <v>110</v>
      </c>
      <c r="G265" s="39">
        <v>38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64</v>
      </c>
      <c r="O265">
        <f>(M265*21)/100</f>
        <v>0</v>
      </c>
      <c r="P265" t="s">
        <v>27</v>
      </c>
    </row>
    <row r="266" spans="1:16" x14ac:dyDescent="0.2">
      <c r="A266" s="37" t="s">
        <v>55</v>
      </c>
      <c r="E266" s="41" t="s">
        <v>56</v>
      </c>
    </row>
    <row r="267" spans="1:16" x14ac:dyDescent="0.2">
      <c r="A267" s="37" t="s">
        <v>57</v>
      </c>
      <c r="E267" s="42" t="s">
        <v>58</v>
      </c>
    </row>
    <row r="268" spans="1:16" x14ac:dyDescent="0.2">
      <c r="A268" t="s">
        <v>59</v>
      </c>
      <c r="E268" s="41" t="s">
        <v>65</v>
      </c>
    </row>
    <row r="269" spans="1:16" ht="25.5" x14ac:dyDescent="0.2">
      <c r="A269" t="s">
        <v>49</v>
      </c>
      <c r="B269" s="36" t="s">
        <v>287</v>
      </c>
      <c r="C269" s="36" t="s">
        <v>288</v>
      </c>
      <c r="D269" s="37" t="s">
        <v>51</v>
      </c>
      <c r="E269" s="13" t="s">
        <v>289</v>
      </c>
      <c r="F269" s="38" t="s">
        <v>110</v>
      </c>
      <c r="G269" s="39">
        <v>30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54</v>
      </c>
      <c r="O269">
        <f>(M269*21)/100</f>
        <v>0</v>
      </c>
      <c r="P269" t="s">
        <v>27</v>
      </c>
    </row>
    <row r="270" spans="1:16" x14ac:dyDescent="0.2">
      <c r="A270" s="37" t="s">
        <v>55</v>
      </c>
      <c r="E270" s="41" t="s">
        <v>56</v>
      </c>
    </row>
    <row r="271" spans="1:16" x14ac:dyDescent="0.2">
      <c r="A271" s="37" t="s">
        <v>57</v>
      </c>
      <c r="E271" s="42" t="s">
        <v>58</v>
      </c>
    </row>
    <row r="272" spans="1:16" ht="38.25" x14ac:dyDescent="0.2">
      <c r="A272" t="s">
        <v>59</v>
      </c>
      <c r="E272" s="41" t="s">
        <v>290</v>
      </c>
    </row>
    <row r="273" spans="1:16" x14ac:dyDescent="0.2">
      <c r="A273" t="s">
        <v>49</v>
      </c>
      <c r="B273" s="36" t="s">
        <v>291</v>
      </c>
      <c r="C273" s="36" t="s">
        <v>292</v>
      </c>
      <c r="D273" s="37" t="s">
        <v>51</v>
      </c>
      <c r="E273" s="13" t="s">
        <v>293</v>
      </c>
      <c r="F273" s="38" t="s">
        <v>110</v>
      </c>
      <c r="G273" s="39">
        <v>30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54</v>
      </c>
      <c r="O273">
        <f>(M273*21)/100</f>
        <v>0</v>
      </c>
      <c r="P273" t="s">
        <v>27</v>
      </c>
    </row>
    <row r="274" spans="1:16" x14ac:dyDescent="0.2">
      <c r="A274" s="37" t="s">
        <v>55</v>
      </c>
      <c r="E274" s="41" t="s">
        <v>9</v>
      </c>
    </row>
    <row r="275" spans="1:16" x14ac:dyDescent="0.2">
      <c r="A275" s="37" t="s">
        <v>57</v>
      </c>
      <c r="E275" s="42" t="s">
        <v>86</v>
      </c>
    </row>
    <row r="276" spans="1:16" ht="25.5" x14ac:dyDescent="0.2">
      <c r="A276" t="s">
        <v>59</v>
      </c>
      <c r="E276" s="41" t="s">
        <v>294</v>
      </c>
    </row>
    <row r="277" spans="1:16" x14ac:dyDescent="0.2">
      <c r="A277" t="s">
        <v>49</v>
      </c>
      <c r="B277" s="36" t="s">
        <v>295</v>
      </c>
      <c r="C277" s="36" t="s">
        <v>296</v>
      </c>
      <c r="D277" s="37" t="s">
        <v>51</v>
      </c>
      <c r="E277" s="13" t="s">
        <v>297</v>
      </c>
      <c r="F277" s="38" t="s">
        <v>110</v>
      </c>
      <c r="G277" s="39">
        <v>30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54</v>
      </c>
      <c r="O277">
        <f>(M277*21)/100</f>
        <v>0</v>
      </c>
      <c r="P277" t="s">
        <v>27</v>
      </c>
    </row>
    <row r="278" spans="1:16" x14ac:dyDescent="0.2">
      <c r="A278" s="37" t="s">
        <v>55</v>
      </c>
      <c r="E278" s="41" t="s">
        <v>56</v>
      </c>
    </row>
    <row r="279" spans="1:16" x14ac:dyDescent="0.2">
      <c r="A279" s="37" t="s">
        <v>57</v>
      </c>
      <c r="E279" s="42" t="s">
        <v>58</v>
      </c>
    </row>
    <row r="280" spans="1:16" x14ac:dyDescent="0.2">
      <c r="A280" t="s">
        <v>59</v>
      </c>
      <c r="E280" s="41" t="s">
        <v>298</v>
      </c>
    </row>
    <row r="281" spans="1:16" x14ac:dyDescent="0.2">
      <c r="A281" t="s">
        <v>49</v>
      </c>
      <c r="B281" s="36" t="s">
        <v>299</v>
      </c>
      <c r="C281" s="36" t="s">
        <v>300</v>
      </c>
      <c r="D281" s="37" t="s">
        <v>51</v>
      </c>
      <c r="E281" s="13" t="s">
        <v>301</v>
      </c>
      <c r="F281" s="38" t="s">
        <v>106</v>
      </c>
      <c r="G281" s="39">
        <v>339</v>
      </c>
      <c r="H281" s="38">
        <v>0</v>
      </c>
      <c r="I281" s="38">
        <f>ROUND(G281*H281,6)</f>
        <v>0</v>
      </c>
      <c r="L281" s="40">
        <v>0</v>
      </c>
      <c r="M281" s="34">
        <f>ROUND(ROUND(L281,2)*ROUND(G281,3),2)</f>
        <v>0</v>
      </c>
      <c r="N281" s="38" t="s">
        <v>64</v>
      </c>
      <c r="O281">
        <f>(M281*21)/100</f>
        <v>0</v>
      </c>
      <c r="P281" t="s">
        <v>27</v>
      </c>
    </row>
    <row r="282" spans="1:16" x14ac:dyDescent="0.2">
      <c r="A282" s="37" t="s">
        <v>55</v>
      </c>
      <c r="E282" s="41" t="s">
        <v>56</v>
      </c>
    </row>
    <row r="283" spans="1:16" x14ac:dyDescent="0.2">
      <c r="A283" s="37" t="s">
        <v>57</v>
      </c>
      <c r="E283" s="42" t="s">
        <v>58</v>
      </c>
    </row>
    <row r="284" spans="1:16" x14ac:dyDescent="0.2">
      <c r="A284" t="s">
        <v>59</v>
      </c>
      <c r="E284" s="41" t="s">
        <v>65</v>
      </c>
    </row>
    <row r="285" spans="1:16" x14ac:dyDescent="0.2">
      <c r="A285" t="s">
        <v>49</v>
      </c>
      <c r="B285" s="36" t="s">
        <v>302</v>
      </c>
      <c r="C285" s="36" t="s">
        <v>303</v>
      </c>
      <c r="D285" s="37" t="s">
        <v>51</v>
      </c>
      <c r="E285" s="13" t="s">
        <v>304</v>
      </c>
      <c r="F285" s="38" t="s">
        <v>305</v>
      </c>
      <c r="G285" s="39">
        <v>40</v>
      </c>
      <c r="H285" s="38">
        <v>0</v>
      </c>
      <c r="I285" s="38">
        <f>ROUND(G285*H285,6)</f>
        <v>0</v>
      </c>
      <c r="L285" s="40">
        <v>0</v>
      </c>
      <c r="M285" s="34">
        <f>ROUND(ROUND(L285,2)*ROUND(G285,3),2)</f>
        <v>0</v>
      </c>
      <c r="N285" s="38" t="s">
        <v>64</v>
      </c>
      <c r="O285">
        <f>(M285*21)/100</f>
        <v>0</v>
      </c>
      <c r="P285" t="s">
        <v>27</v>
      </c>
    </row>
    <row r="286" spans="1:16" x14ac:dyDescent="0.2">
      <c r="A286" s="37" t="s">
        <v>55</v>
      </c>
      <c r="E286" s="41" t="s">
        <v>56</v>
      </c>
    </row>
    <row r="287" spans="1:16" x14ac:dyDescent="0.2">
      <c r="A287" s="37" t="s">
        <v>57</v>
      </c>
      <c r="E287" s="42" t="s">
        <v>58</v>
      </c>
    </row>
    <row r="288" spans="1:16" x14ac:dyDescent="0.2">
      <c r="A288" t="s">
        <v>59</v>
      </c>
      <c r="E288" s="41" t="s">
        <v>65</v>
      </c>
    </row>
    <row r="289" spans="1:16" x14ac:dyDescent="0.2">
      <c r="A289" t="s">
        <v>49</v>
      </c>
      <c r="B289" s="36" t="s">
        <v>306</v>
      </c>
      <c r="C289" s="36" t="s">
        <v>307</v>
      </c>
      <c r="D289" s="37" t="s">
        <v>51</v>
      </c>
      <c r="E289" s="13" t="s">
        <v>308</v>
      </c>
      <c r="F289" s="38" t="s">
        <v>305</v>
      </c>
      <c r="G289" s="39">
        <v>25.2</v>
      </c>
      <c r="H289" s="38">
        <v>0</v>
      </c>
      <c r="I289" s="38">
        <f>ROUND(G289*H289,6)</f>
        <v>0</v>
      </c>
      <c r="L289" s="40">
        <v>0</v>
      </c>
      <c r="M289" s="34">
        <f>ROUND(ROUND(L289,2)*ROUND(G289,3),2)</f>
        <v>0</v>
      </c>
      <c r="N289" s="38" t="s">
        <v>64</v>
      </c>
      <c r="O289">
        <f>(M289*21)/100</f>
        <v>0</v>
      </c>
      <c r="P289" t="s">
        <v>27</v>
      </c>
    </row>
    <row r="290" spans="1:16" x14ac:dyDescent="0.2">
      <c r="A290" s="37" t="s">
        <v>55</v>
      </c>
      <c r="E290" s="41" t="s">
        <v>56</v>
      </c>
    </row>
    <row r="291" spans="1:16" x14ac:dyDescent="0.2">
      <c r="A291" s="37" t="s">
        <v>57</v>
      </c>
      <c r="E291" s="42" t="s">
        <v>58</v>
      </c>
    </row>
    <row r="292" spans="1:16" x14ac:dyDescent="0.2">
      <c r="A292" t="s">
        <v>59</v>
      </c>
      <c r="E292" s="41" t="s">
        <v>65</v>
      </c>
    </row>
    <row r="293" spans="1:16" x14ac:dyDescent="0.2">
      <c r="A293" t="s">
        <v>49</v>
      </c>
      <c r="B293" s="36" t="s">
        <v>309</v>
      </c>
      <c r="C293" s="36" t="s">
        <v>310</v>
      </c>
      <c r="D293" s="37" t="s">
        <v>51</v>
      </c>
      <c r="E293" s="13" t="s">
        <v>311</v>
      </c>
      <c r="F293" s="38" t="s">
        <v>312</v>
      </c>
      <c r="G293" s="39">
        <v>95</v>
      </c>
      <c r="H293" s="38">
        <v>0</v>
      </c>
      <c r="I293" s="38">
        <f>ROUND(G293*H293,6)</f>
        <v>0</v>
      </c>
      <c r="L293" s="40">
        <v>0</v>
      </c>
      <c r="M293" s="34">
        <f>ROUND(ROUND(L293,2)*ROUND(G293,3),2)</f>
        <v>0</v>
      </c>
      <c r="N293" s="38" t="s">
        <v>64</v>
      </c>
      <c r="O293">
        <f>(M293*21)/100</f>
        <v>0</v>
      </c>
      <c r="P293" t="s">
        <v>27</v>
      </c>
    </row>
    <row r="294" spans="1:16" x14ac:dyDescent="0.2">
      <c r="A294" s="37" t="s">
        <v>55</v>
      </c>
      <c r="E294" s="41" t="s">
        <v>56</v>
      </c>
    </row>
    <row r="295" spans="1:16" x14ac:dyDescent="0.2">
      <c r="A295" s="37" t="s">
        <v>57</v>
      </c>
      <c r="E295" s="42" t="s">
        <v>58</v>
      </c>
    </row>
    <row r="296" spans="1:16" x14ac:dyDescent="0.2">
      <c r="A296" t="s">
        <v>59</v>
      </c>
      <c r="E296" s="41" t="s">
        <v>65</v>
      </c>
    </row>
    <row r="297" spans="1:16" x14ac:dyDescent="0.2">
      <c r="A297" t="s">
        <v>46</v>
      </c>
      <c r="C297" s="33" t="s">
        <v>71</v>
      </c>
      <c r="E297" s="35" t="s">
        <v>313</v>
      </c>
      <c r="J297" s="34">
        <f>0</f>
        <v>0</v>
      </c>
      <c r="K297" s="34">
        <f>0</f>
        <v>0</v>
      </c>
      <c r="L297" s="34">
        <f>0+L298+L302</f>
        <v>0</v>
      </c>
      <c r="M297" s="34">
        <f>0+M298+M302</f>
        <v>0</v>
      </c>
    </row>
    <row r="298" spans="1:16" x14ac:dyDescent="0.2">
      <c r="A298" t="s">
        <v>49</v>
      </c>
      <c r="B298" s="36" t="s">
        <v>314</v>
      </c>
      <c r="C298" s="36" t="s">
        <v>315</v>
      </c>
      <c r="D298" s="37" t="s">
        <v>51</v>
      </c>
      <c r="E298" s="13" t="s">
        <v>316</v>
      </c>
      <c r="F298" s="38" t="s">
        <v>63</v>
      </c>
      <c r="G298" s="39">
        <v>2</v>
      </c>
      <c r="H298" s="38">
        <v>0</v>
      </c>
      <c r="I298" s="38">
        <f>ROUND(G298*H298,6)</f>
        <v>0</v>
      </c>
      <c r="L298" s="40">
        <v>0</v>
      </c>
      <c r="M298" s="34">
        <f>ROUND(ROUND(L298,2)*ROUND(G298,3),2)</f>
        <v>0</v>
      </c>
      <c r="N298" s="38" t="s">
        <v>64</v>
      </c>
      <c r="O298">
        <f>(M298*21)/100</f>
        <v>0</v>
      </c>
      <c r="P298" t="s">
        <v>27</v>
      </c>
    </row>
    <row r="299" spans="1:16" x14ac:dyDescent="0.2">
      <c r="A299" s="37" t="s">
        <v>55</v>
      </c>
      <c r="E299" s="41" t="s">
        <v>56</v>
      </c>
    </row>
    <row r="300" spans="1:16" x14ac:dyDescent="0.2">
      <c r="A300" s="37" t="s">
        <v>57</v>
      </c>
      <c r="E300" s="42" t="s">
        <v>58</v>
      </c>
    </row>
    <row r="301" spans="1:16" x14ac:dyDescent="0.2">
      <c r="A301" t="s">
        <v>59</v>
      </c>
      <c r="E301" s="41" t="s">
        <v>65</v>
      </c>
    </row>
    <row r="302" spans="1:16" x14ac:dyDescent="0.2">
      <c r="A302" t="s">
        <v>49</v>
      </c>
      <c r="B302" s="36" t="s">
        <v>317</v>
      </c>
      <c r="C302" s="36" t="s">
        <v>318</v>
      </c>
      <c r="D302" s="37" t="s">
        <v>51</v>
      </c>
      <c r="E302" s="13" t="s">
        <v>319</v>
      </c>
      <c r="F302" s="38" t="s">
        <v>63</v>
      </c>
      <c r="G302" s="39">
        <v>2</v>
      </c>
      <c r="H302" s="38">
        <v>0</v>
      </c>
      <c r="I302" s="38">
        <f>ROUND(G302*H302,6)</f>
        <v>0</v>
      </c>
      <c r="L302" s="40">
        <v>0</v>
      </c>
      <c r="M302" s="34">
        <f>ROUND(ROUND(L302,2)*ROUND(G302,3),2)</f>
        <v>0</v>
      </c>
      <c r="N302" s="38" t="s">
        <v>54</v>
      </c>
      <c r="O302">
        <f>(M302*21)/100</f>
        <v>0</v>
      </c>
      <c r="P302" t="s">
        <v>27</v>
      </c>
    </row>
    <row r="303" spans="1:16" x14ac:dyDescent="0.2">
      <c r="A303" s="37" t="s">
        <v>55</v>
      </c>
      <c r="E303" s="41" t="s">
        <v>56</v>
      </c>
    </row>
    <row r="304" spans="1:16" x14ac:dyDescent="0.2">
      <c r="A304" s="37" t="s">
        <v>57</v>
      </c>
      <c r="E304" s="42" t="s">
        <v>58</v>
      </c>
    </row>
    <row r="305" spans="1:5" ht="51" x14ac:dyDescent="0.2">
      <c r="A305" t="s">
        <v>59</v>
      </c>
      <c r="E305" s="41" t="s">
        <v>320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COUNTIFS(L8:L326,"=0",A8:A326,"P")+COUNTIFS(L8:L326,"",A8:A326,"P")+SUM(Q8:Q326)</f>
        <v>79</v>
      </c>
    </row>
    <row r="8" spans="1:20" x14ac:dyDescent="0.2">
      <c r="A8" t="s">
        <v>44</v>
      </c>
      <c r="C8" s="30" t="s">
        <v>323</v>
      </c>
      <c r="E8" s="32" t="s">
        <v>322</v>
      </c>
      <c r="J8" s="31">
        <f>0+J9+J146+J235+J264+J325</f>
        <v>0</v>
      </c>
      <c r="K8" s="31">
        <f>0+K9+K146+K235+K264+K325</f>
        <v>0</v>
      </c>
      <c r="L8" s="31">
        <f>0+L9+L146+L235+L264+L325</f>
        <v>0</v>
      </c>
      <c r="M8" s="31">
        <f>0+M9+M146+M235+M264+M325</f>
        <v>0</v>
      </c>
    </row>
    <row r="9" spans="1:20" x14ac:dyDescent="0.2">
      <c r="A9" t="s">
        <v>46</v>
      </c>
      <c r="C9" s="33" t="s">
        <v>47</v>
      </c>
      <c r="E9" s="35" t="s">
        <v>131</v>
      </c>
      <c r="J9" s="34">
        <f>0</f>
        <v>0</v>
      </c>
      <c r="K9" s="34">
        <f>0</f>
        <v>0</v>
      </c>
      <c r="L9" s="34">
        <f>0+L10+L14+L18+L22+L26+L30+L34+L38+L42+L46+L50+L54+L58+L62+L66+L70+L74+L78+L82+L86+L90+L94+L98+L102+L106+L110+L114+L118+L122+L126+L130+L134+L138+L142</f>
        <v>0</v>
      </c>
      <c r="M9" s="34">
        <f>0+M10+M14+M18+M22+M26+M30+M34+M38+M42+M46+M50+M54+M58+M62+M66+M70+M74+M78+M82+M86+M90+M94+M98+M102+M106+M110+M114+M118+M122+M126+M130+M134+M138+M142</f>
        <v>0</v>
      </c>
    </row>
    <row r="10" spans="1:20" x14ac:dyDescent="0.2">
      <c r="A10" t="s">
        <v>49</v>
      </c>
      <c r="B10" s="36" t="s">
        <v>47</v>
      </c>
      <c r="C10" s="36" t="s">
        <v>132</v>
      </c>
      <c r="D10" s="37" t="s">
        <v>51</v>
      </c>
      <c r="E10" s="13" t="s">
        <v>133</v>
      </c>
      <c r="F10" s="38" t="s">
        <v>110</v>
      </c>
      <c r="G10" s="39">
        <v>10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65</v>
      </c>
    </row>
    <row r="14" spans="1:20" x14ac:dyDescent="0.2">
      <c r="A14" t="s">
        <v>49</v>
      </c>
      <c r="B14" s="36" t="s">
        <v>27</v>
      </c>
      <c r="C14" s="36" t="s">
        <v>134</v>
      </c>
      <c r="D14" s="37" t="s">
        <v>51</v>
      </c>
      <c r="E14" s="13" t="s">
        <v>135</v>
      </c>
      <c r="F14" s="38" t="s">
        <v>110</v>
      </c>
      <c r="G14" s="39">
        <v>10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65</v>
      </c>
    </row>
    <row r="18" spans="1:16" x14ac:dyDescent="0.2">
      <c r="A18" t="s">
        <v>49</v>
      </c>
      <c r="B18" s="36" t="s">
        <v>26</v>
      </c>
      <c r="C18" s="36" t="s">
        <v>136</v>
      </c>
      <c r="D18" s="37" t="s">
        <v>51</v>
      </c>
      <c r="E18" s="13" t="s">
        <v>137</v>
      </c>
      <c r="F18" s="38" t="s">
        <v>63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65</v>
      </c>
    </row>
    <row r="22" spans="1:16" x14ac:dyDescent="0.2">
      <c r="A22" t="s">
        <v>49</v>
      </c>
      <c r="B22" s="36" t="s">
        <v>68</v>
      </c>
      <c r="C22" s="36" t="s">
        <v>138</v>
      </c>
      <c r="D22" s="37" t="s">
        <v>51</v>
      </c>
      <c r="E22" s="13" t="s">
        <v>139</v>
      </c>
      <c r="F22" s="38" t="s">
        <v>63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65</v>
      </c>
    </row>
    <row r="26" spans="1:16" x14ac:dyDescent="0.2">
      <c r="A26" t="s">
        <v>49</v>
      </c>
      <c r="B26" s="36" t="s">
        <v>71</v>
      </c>
      <c r="C26" s="36" t="s">
        <v>50</v>
      </c>
      <c r="D26" s="37" t="s">
        <v>51</v>
      </c>
      <c r="E26" s="13" t="s">
        <v>324</v>
      </c>
      <c r="F26" s="38" t="s">
        <v>63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ht="25.5" x14ac:dyDescent="0.2">
      <c r="A29" t="s">
        <v>59</v>
      </c>
      <c r="E29" s="41" t="s">
        <v>141</v>
      </c>
    </row>
    <row r="30" spans="1:16" x14ac:dyDescent="0.2">
      <c r="A30" t="s">
        <v>49</v>
      </c>
      <c r="B30" s="36" t="s">
        <v>74</v>
      </c>
      <c r="C30" s="36" t="s">
        <v>142</v>
      </c>
      <c r="D30" s="37" t="s">
        <v>51</v>
      </c>
      <c r="E30" s="13" t="s">
        <v>143</v>
      </c>
      <c r="F30" s="38" t="s">
        <v>63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65</v>
      </c>
    </row>
    <row r="34" spans="1:16" ht="25.5" x14ac:dyDescent="0.2">
      <c r="A34" t="s">
        <v>49</v>
      </c>
      <c r="B34" s="36" t="s">
        <v>77</v>
      </c>
      <c r="C34" s="36" t="s">
        <v>144</v>
      </c>
      <c r="D34" s="37" t="s">
        <v>51</v>
      </c>
      <c r="E34" s="13" t="s">
        <v>145</v>
      </c>
      <c r="F34" s="38" t="s">
        <v>63</v>
      </c>
      <c r="G34" s="39">
        <v>1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65</v>
      </c>
    </row>
    <row r="38" spans="1:16" ht="25.5" x14ac:dyDescent="0.2">
      <c r="A38" t="s">
        <v>49</v>
      </c>
      <c r="B38" s="36" t="s">
        <v>80</v>
      </c>
      <c r="C38" s="36" t="s">
        <v>146</v>
      </c>
      <c r="D38" s="37" t="s">
        <v>51</v>
      </c>
      <c r="E38" s="13" t="s">
        <v>147</v>
      </c>
      <c r="F38" s="38" t="s">
        <v>63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65</v>
      </c>
    </row>
    <row r="42" spans="1:16" ht="25.5" x14ac:dyDescent="0.2">
      <c r="A42" t="s">
        <v>49</v>
      </c>
      <c r="B42" s="36" t="s">
        <v>83</v>
      </c>
      <c r="C42" s="36" t="s">
        <v>148</v>
      </c>
      <c r="D42" s="37" t="s">
        <v>51</v>
      </c>
      <c r="E42" s="13" t="s">
        <v>149</v>
      </c>
      <c r="F42" s="38" t="s">
        <v>63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64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56</v>
      </c>
    </row>
    <row r="44" spans="1:16" x14ac:dyDescent="0.2">
      <c r="A44" s="37" t="s">
        <v>57</v>
      </c>
      <c r="E44" s="42" t="s">
        <v>58</v>
      </c>
    </row>
    <row r="45" spans="1:16" x14ac:dyDescent="0.2">
      <c r="A45" t="s">
        <v>59</v>
      </c>
      <c r="E45" s="41" t="s">
        <v>65</v>
      </c>
    </row>
    <row r="46" spans="1:16" x14ac:dyDescent="0.2">
      <c r="A46" t="s">
        <v>49</v>
      </c>
      <c r="B46" s="36" t="s">
        <v>89</v>
      </c>
      <c r="C46" s="36" t="s">
        <v>150</v>
      </c>
      <c r="D46" s="37" t="s">
        <v>51</v>
      </c>
      <c r="E46" s="13" t="s">
        <v>151</v>
      </c>
      <c r="F46" s="38" t="s">
        <v>63</v>
      </c>
      <c r="G46" s="39">
        <v>1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64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56</v>
      </c>
    </row>
    <row r="48" spans="1:16" x14ac:dyDescent="0.2">
      <c r="A48" s="37" t="s">
        <v>57</v>
      </c>
      <c r="E48" s="42" t="s">
        <v>58</v>
      </c>
    </row>
    <row r="49" spans="1:16" x14ac:dyDescent="0.2">
      <c r="A49" t="s">
        <v>59</v>
      </c>
      <c r="E49" s="41" t="s">
        <v>65</v>
      </c>
    </row>
    <row r="50" spans="1:16" x14ac:dyDescent="0.2">
      <c r="A50" t="s">
        <v>49</v>
      </c>
      <c r="B50" s="36" t="s">
        <v>93</v>
      </c>
      <c r="C50" s="36" t="s">
        <v>152</v>
      </c>
      <c r="D50" s="37" t="s">
        <v>51</v>
      </c>
      <c r="E50" s="13" t="s">
        <v>153</v>
      </c>
      <c r="F50" s="38" t="s">
        <v>63</v>
      </c>
      <c r="G50" s="39">
        <v>1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64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56</v>
      </c>
    </row>
    <row r="52" spans="1:16" x14ac:dyDescent="0.2">
      <c r="A52" s="37" t="s">
        <v>57</v>
      </c>
      <c r="E52" s="42" t="s">
        <v>58</v>
      </c>
    </row>
    <row r="53" spans="1:16" x14ac:dyDescent="0.2">
      <c r="A53" t="s">
        <v>59</v>
      </c>
      <c r="E53" s="41" t="s">
        <v>65</v>
      </c>
    </row>
    <row r="54" spans="1:16" x14ac:dyDescent="0.2">
      <c r="A54" t="s">
        <v>49</v>
      </c>
      <c r="B54" s="36" t="s">
        <v>96</v>
      </c>
      <c r="C54" s="36" t="s">
        <v>154</v>
      </c>
      <c r="D54" s="37" t="s">
        <v>51</v>
      </c>
      <c r="E54" s="13" t="s">
        <v>155</v>
      </c>
      <c r="F54" s="38" t="s">
        <v>63</v>
      </c>
      <c r="G54" s="39">
        <v>1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64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56</v>
      </c>
    </row>
    <row r="56" spans="1:16" x14ac:dyDescent="0.2">
      <c r="A56" s="37" t="s">
        <v>57</v>
      </c>
      <c r="E56" s="42" t="s">
        <v>58</v>
      </c>
    </row>
    <row r="57" spans="1:16" x14ac:dyDescent="0.2">
      <c r="A57" t="s">
        <v>59</v>
      </c>
      <c r="E57" s="41" t="s">
        <v>65</v>
      </c>
    </row>
    <row r="58" spans="1:16" x14ac:dyDescent="0.2">
      <c r="A58" t="s">
        <v>49</v>
      </c>
      <c r="B58" s="36" t="s">
        <v>99</v>
      </c>
      <c r="C58" s="36" t="s">
        <v>84</v>
      </c>
      <c r="D58" s="37" t="s">
        <v>51</v>
      </c>
      <c r="E58" s="13" t="s">
        <v>156</v>
      </c>
      <c r="F58" s="38" t="s">
        <v>63</v>
      </c>
      <c r="G58" s="39">
        <v>1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54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9</v>
      </c>
    </row>
    <row r="60" spans="1:16" x14ac:dyDescent="0.2">
      <c r="A60" s="37" t="s">
        <v>57</v>
      </c>
      <c r="E60" s="42" t="s">
        <v>86</v>
      </c>
    </row>
    <row r="61" spans="1:16" ht="51" x14ac:dyDescent="0.2">
      <c r="A61" t="s">
        <v>59</v>
      </c>
      <c r="E61" s="41" t="s">
        <v>157</v>
      </c>
    </row>
    <row r="62" spans="1:16" x14ac:dyDescent="0.2">
      <c r="A62" t="s">
        <v>49</v>
      </c>
      <c r="B62" s="36" t="s">
        <v>103</v>
      </c>
      <c r="C62" s="36" t="s">
        <v>158</v>
      </c>
      <c r="D62" s="37" t="s">
        <v>51</v>
      </c>
      <c r="E62" s="13" t="s">
        <v>159</v>
      </c>
      <c r="F62" s="38" t="s">
        <v>63</v>
      </c>
      <c r="G62" s="39">
        <v>1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54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9</v>
      </c>
    </row>
    <row r="64" spans="1:16" x14ac:dyDescent="0.2">
      <c r="A64" s="37" t="s">
        <v>57</v>
      </c>
      <c r="E64" s="42" t="s">
        <v>86</v>
      </c>
    </row>
    <row r="65" spans="1:16" ht="63.75" x14ac:dyDescent="0.2">
      <c r="A65" t="s">
        <v>59</v>
      </c>
      <c r="E65" s="41" t="s">
        <v>160</v>
      </c>
    </row>
    <row r="66" spans="1:16" x14ac:dyDescent="0.2">
      <c r="A66" t="s">
        <v>49</v>
      </c>
      <c r="B66" s="36" t="s">
        <v>107</v>
      </c>
      <c r="C66" s="36" t="s">
        <v>161</v>
      </c>
      <c r="D66" s="37" t="s">
        <v>51</v>
      </c>
      <c r="E66" s="13" t="s">
        <v>162</v>
      </c>
      <c r="F66" s="38" t="s">
        <v>63</v>
      </c>
      <c r="G66" s="39">
        <v>1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54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9</v>
      </c>
    </row>
    <row r="68" spans="1:16" x14ac:dyDescent="0.2">
      <c r="A68" s="37" t="s">
        <v>57</v>
      </c>
      <c r="E68" s="42" t="s">
        <v>86</v>
      </c>
    </row>
    <row r="69" spans="1:16" ht="51" x14ac:dyDescent="0.2">
      <c r="A69" t="s">
        <v>59</v>
      </c>
      <c r="E69" s="41" t="s">
        <v>163</v>
      </c>
    </row>
    <row r="70" spans="1:16" x14ac:dyDescent="0.2">
      <c r="A70" t="s">
        <v>49</v>
      </c>
      <c r="B70" s="36" t="s">
        <v>112</v>
      </c>
      <c r="C70" s="36" t="s">
        <v>164</v>
      </c>
      <c r="D70" s="37" t="s">
        <v>51</v>
      </c>
      <c r="E70" s="13" t="s">
        <v>165</v>
      </c>
      <c r="F70" s="38" t="s">
        <v>63</v>
      </c>
      <c r="G70" s="39">
        <v>1</v>
      </c>
      <c r="H70" s="38">
        <v>0</v>
      </c>
      <c r="I70" s="38">
        <f>ROUND(G70*H70,6)</f>
        <v>0</v>
      </c>
      <c r="L70" s="40">
        <v>0</v>
      </c>
      <c r="M70" s="34">
        <f>ROUND(ROUND(L70,2)*ROUND(G70,3),2)</f>
        <v>0</v>
      </c>
      <c r="N70" s="38" t="s">
        <v>54</v>
      </c>
      <c r="O70">
        <f>(M70*21)/100</f>
        <v>0</v>
      </c>
      <c r="P70" t="s">
        <v>27</v>
      </c>
    </row>
    <row r="71" spans="1:16" x14ac:dyDescent="0.2">
      <c r="A71" s="37" t="s">
        <v>55</v>
      </c>
      <c r="E71" s="41" t="s">
        <v>9</v>
      </c>
    </row>
    <row r="72" spans="1:16" x14ac:dyDescent="0.2">
      <c r="A72" s="37" t="s">
        <v>57</v>
      </c>
      <c r="E72" s="42" t="s">
        <v>86</v>
      </c>
    </row>
    <row r="73" spans="1:16" ht="38.25" x14ac:dyDescent="0.2">
      <c r="A73" t="s">
        <v>59</v>
      </c>
      <c r="E73" s="41" t="s">
        <v>166</v>
      </c>
    </row>
    <row r="74" spans="1:16" x14ac:dyDescent="0.2">
      <c r="A74" t="s">
        <v>49</v>
      </c>
      <c r="B74" s="36" t="s">
        <v>115</v>
      </c>
      <c r="C74" s="36" t="s">
        <v>167</v>
      </c>
      <c r="D74" s="37" t="s">
        <v>51</v>
      </c>
      <c r="E74" s="13" t="s">
        <v>325</v>
      </c>
      <c r="F74" s="38" t="s">
        <v>63</v>
      </c>
      <c r="G74" s="39">
        <v>2</v>
      </c>
      <c r="H74" s="38">
        <v>0</v>
      </c>
      <c r="I74" s="38">
        <f>ROUND(G74*H74,6)</f>
        <v>0</v>
      </c>
      <c r="L74" s="40">
        <v>0</v>
      </c>
      <c r="M74" s="34">
        <f>ROUND(ROUND(L74,2)*ROUND(G74,3),2)</f>
        <v>0</v>
      </c>
      <c r="N74" s="38" t="s">
        <v>54</v>
      </c>
      <c r="O74">
        <f>(M74*21)/100</f>
        <v>0</v>
      </c>
      <c r="P74" t="s">
        <v>27</v>
      </c>
    </row>
    <row r="75" spans="1:16" x14ac:dyDescent="0.2">
      <c r="A75" s="37" t="s">
        <v>55</v>
      </c>
      <c r="E75" s="41" t="s">
        <v>56</v>
      </c>
    </row>
    <row r="76" spans="1:16" x14ac:dyDescent="0.2">
      <c r="A76" s="37" t="s">
        <v>57</v>
      </c>
      <c r="E76" s="42" t="s">
        <v>58</v>
      </c>
    </row>
    <row r="77" spans="1:16" ht="25.5" x14ac:dyDescent="0.2">
      <c r="A77" t="s">
        <v>59</v>
      </c>
      <c r="E77" s="41" t="s">
        <v>326</v>
      </c>
    </row>
    <row r="78" spans="1:16" x14ac:dyDescent="0.2">
      <c r="A78" t="s">
        <v>49</v>
      </c>
      <c r="B78" s="36" t="s">
        <v>118</v>
      </c>
      <c r="C78" s="36" t="s">
        <v>327</v>
      </c>
      <c r="D78" s="37" t="s">
        <v>51</v>
      </c>
      <c r="E78" s="13" t="s">
        <v>328</v>
      </c>
      <c r="F78" s="38" t="s">
        <v>63</v>
      </c>
      <c r="G78" s="39">
        <v>2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64</v>
      </c>
      <c r="O78">
        <f>(M78*21)/100</f>
        <v>0</v>
      </c>
      <c r="P78" t="s">
        <v>27</v>
      </c>
    </row>
    <row r="79" spans="1:16" x14ac:dyDescent="0.2">
      <c r="A79" s="37" t="s">
        <v>55</v>
      </c>
      <c r="E79" s="41" t="s">
        <v>56</v>
      </c>
    </row>
    <row r="80" spans="1:16" x14ac:dyDescent="0.2">
      <c r="A80" s="37" t="s">
        <v>57</v>
      </c>
      <c r="E80" s="42" t="s">
        <v>58</v>
      </c>
    </row>
    <row r="81" spans="1:16" x14ac:dyDescent="0.2">
      <c r="A81" t="s">
        <v>59</v>
      </c>
      <c r="E81" s="41" t="s">
        <v>65</v>
      </c>
    </row>
    <row r="82" spans="1:16" x14ac:dyDescent="0.2">
      <c r="A82" t="s">
        <v>49</v>
      </c>
      <c r="B82" s="36" t="s">
        <v>121</v>
      </c>
      <c r="C82" s="36" t="s">
        <v>190</v>
      </c>
      <c r="D82" s="37" t="s">
        <v>51</v>
      </c>
      <c r="E82" s="13" t="s">
        <v>329</v>
      </c>
      <c r="F82" s="38" t="s">
        <v>63</v>
      </c>
      <c r="G82" s="39">
        <v>6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54</v>
      </c>
      <c r="O82">
        <f>(M82*21)/100</f>
        <v>0</v>
      </c>
      <c r="P82" t="s">
        <v>27</v>
      </c>
    </row>
    <row r="83" spans="1:16" x14ac:dyDescent="0.2">
      <c r="A83" s="37" t="s">
        <v>55</v>
      </c>
      <c r="E83" s="41" t="s">
        <v>56</v>
      </c>
    </row>
    <row r="84" spans="1:16" x14ac:dyDescent="0.2">
      <c r="A84" s="37" t="s">
        <v>57</v>
      </c>
      <c r="E84" s="42" t="s">
        <v>58</v>
      </c>
    </row>
    <row r="85" spans="1:16" ht="25.5" x14ac:dyDescent="0.2">
      <c r="A85" t="s">
        <v>59</v>
      </c>
      <c r="E85" s="41" t="s">
        <v>330</v>
      </c>
    </row>
    <row r="86" spans="1:16" x14ac:dyDescent="0.2">
      <c r="A86" t="s">
        <v>49</v>
      </c>
      <c r="B86" s="36" t="s">
        <v>125</v>
      </c>
      <c r="C86" s="36" t="s">
        <v>331</v>
      </c>
      <c r="D86" s="37" t="s">
        <v>51</v>
      </c>
      <c r="E86" s="13" t="s">
        <v>332</v>
      </c>
      <c r="F86" s="38" t="s">
        <v>63</v>
      </c>
      <c r="G86" s="39">
        <v>6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64</v>
      </c>
      <c r="O86">
        <f>(M86*21)/100</f>
        <v>0</v>
      </c>
      <c r="P86" t="s">
        <v>27</v>
      </c>
    </row>
    <row r="87" spans="1:16" x14ac:dyDescent="0.2">
      <c r="A87" s="37" t="s">
        <v>55</v>
      </c>
      <c r="E87" s="41" t="s">
        <v>56</v>
      </c>
    </row>
    <row r="88" spans="1:16" x14ac:dyDescent="0.2">
      <c r="A88" s="37" t="s">
        <v>57</v>
      </c>
      <c r="E88" s="42" t="s">
        <v>58</v>
      </c>
    </row>
    <row r="89" spans="1:16" x14ac:dyDescent="0.2">
      <c r="A89" t="s">
        <v>59</v>
      </c>
      <c r="E89" s="41" t="s">
        <v>65</v>
      </c>
    </row>
    <row r="90" spans="1:16" x14ac:dyDescent="0.2">
      <c r="A90" t="s">
        <v>49</v>
      </c>
      <c r="B90" s="36" t="s">
        <v>176</v>
      </c>
      <c r="C90" s="36" t="s">
        <v>264</v>
      </c>
      <c r="D90" s="37" t="s">
        <v>51</v>
      </c>
      <c r="E90" s="13" t="s">
        <v>333</v>
      </c>
      <c r="F90" s="38" t="s">
        <v>63</v>
      </c>
      <c r="G90" s="39">
        <v>6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54</v>
      </c>
      <c r="O90">
        <f>(M90*21)/100</f>
        <v>0</v>
      </c>
      <c r="P90" t="s">
        <v>27</v>
      </c>
    </row>
    <row r="91" spans="1:16" x14ac:dyDescent="0.2">
      <c r="A91" s="37" t="s">
        <v>55</v>
      </c>
      <c r="E91" s="41" t="s">
        <v>56</v>
      </c>
    </row>
    <row r="92" spans="1:16" x14ac:dyDescent="0.2">
      <c r="A92" s="37" t="s">
        <v>57</v>
      </c>
      <c r="E92" s="42" t="s">
        <v>86</v>
      </c>
    </row>
    <row r="93" spans="1:16" ht="51" x14ac:dyDescent="0.2">
      <c r="A93" t="s">
        <v>59</v>
      </c>
      <c r="E93" s="41" t="s">
        <v>334</v>
      </c>
    </row>
    <row r="94" spans="1:16" x14ac:dyDescent="0.2">
      <c r="A94" t="s">
        <v>49</v>
      </c>
      <c r="B94" s="36" t="s">
        <v>179</v>
      </c>
      <c r="C94" s="36" t="s">
        <v>272</v>
      </c>
      <c r="D94" s="37" t="s">
        <v>51</v>
      </c>
      <c r="E94" s="13" t="s">
        <v>335</v>
      </c>
      <c r="F94" s="38" t="s">
        <v>63</v>
      </c>
      <c r="G94" s="39">
        <v>6</v>
      </c>
      <c r="H94" s="38">
        <v>0</v>
      </c>
      <c r="I94" s="38">
        <f>ROUND(G94*H94,6)</f>
        <v>0</v>
      </c>
      <c r="L94" s="40">
        <v>0</v>
      </c>
      <c r="M94" s="34">
        <f>ROUND(ROUND(L94,2)*ROUND(G94,3),2)</f>
        <v>0</v>
      </c>
      <c r="N94" s="38" t="s">
        <v>54</v>
      </c>
      <c r="O94">
        <f>(M94*21)/100</f>
        <v>0</v>
      </c>
      <c r="P94" t="s">
        <v>27</v>
      </c>
    </row>
    <row r="95" spans="1:16" x14ac:dyDescent="0.2">
      <c r="A95" s="37" t="s">
        <v>55</v>
      </c>
      <c r="E95" s="41" t="s">
        <v>56</v>
      </c>
    </row>
    <row r="96" spans="1:16" x14ac:dyDescent="0.2">
      <c r="A96" s="37" t="s">
        <v>57</v>
      </c>
      <c r="E96" s="42" t="s">
        <v>86</v>
      </c>
    </row>
    <row r="97" spans="1:16" ht="51" x14ac:dyDescent="0.2">
      <c r="A97" t="s">
        <v>59</v>
      </c>
      <c r="E97" s="41" t="s">
        <v>336</v>
      </c>
    </row>
    <row r="98" spans="1:16" x14ac:dyDescent="0.2">
      <c r="A98" t="s">
        <v>49</v>
      </c>
      <c r="B98" s="36" t="s">
        <v>180</v>
      </c>
      <c r="C98" s="36" t="s">
        <v>288</v>
      </c>
      <c r="D98" s="37" t="s">
        <v>51</v>
      </c>
      <c r="E98" s="13" t="s">
        <v>337</v>
      </c>
      <c r="F98" s="38" t="s">
        <v>63</v>
      </c>
      <c r="G98" s="39">
        <v>3</v>
      </c>
      <c r="H98" s="38">
        <v>0</v>
      </c>
      <c r="I98" s="38">
        <f>ROUND(G98*H98,6)</f>
        <v>0</v>
      </c>
      <c r="L98" s="40">
        <v>0</v>
      </c>
      <c r="M98" s="34">
        <f>ROUND(ROUND(L98,2)*ROUND(G98,3),2)</f>
        <v>0</v>
      </c>
      <c r="N98" s="38" t="s">
        <v>54</v>
      </c>
      <c r="O98">
        <f>(M98*21)/100</f>
        <v>0</v>
      </c>
      <c r="P98" t="s">
        <v>27</v>
      </c>
    </row>
    <row r="99" spans="1:16" x14ac:dyDescent="0.2">
      <c r="A99" s="37" t="s">
        <v>55</v>
      </c>
      <c r="E99" s="41" t="s">
        <v>9</v>
      </c>
    </row>
    <row r="100" spans="1:16" x14ac:dyDescent="0.2">
      <c r="A100" s="37" t="s">
        <v>57</v>
      </c>
      <c r="E100" s="42" t="s">
        <v>86</v>
      </c>
    </row>
    <row r="101" spans="1:16" ht="63.75" x14ac:dyDescent="0.2">
      <c r="A101" t="s">
        <v>59</v>
      </c>
      <c r="E101" s="41" t="s">
        <v>338</v>
      </c>
    </row>
    <row r="102" spans="1:16" x14ac:dyDescent="0.2">
      <c r="A102" t="s">
        <v>49</v>
      </c>
      <c r="B102" s="36" t="s">
        <v>183</v>
      </c>
      <c r="C102" s="36" t="s">
        <v>292</v>
      </c>
      <c r="D102" s="37" t="s">
        <v>51</v>
      </c>
      <c r="E102" s="13" t="s">
        <v>339</v>
      </c>
      <c r="F102" s="38" t="s">
        <v>63</v>
      </c>
      <c r="G102" s="39">
        <v>3</v>
      </c>
      <c r="H102" s="38">
        <v>0</v>
      </c>
      <c r="I102" s="38">
        <f>ROUND(G102*H102,6)</f>
        <v>0</v>
      </c>
      <c r="L102" s="40">
        <v>0</v>
      </c>
      <c r="M102" s="34">
        <f>ROUND(ROUND(L102,2)*ROUND(G102,3),2)</f>
        <v>0</v>
      </c>
      <c r="N102" s="38" t="s">
        <v>54</v>
      </c>
      <c r="O102">
        <f>(M102*21)/100</f>
        <v>0</v>
      </c>
      <c r="P102" t="s">
        <v>27</v>
      </c>
    </row>
    <row r="103" spans="1:16" x14ac:dyDescent="0.2">
      <c r="A103" s="37" t="s">
        <v>55</v>
      </c>
      <c r="E103" s="41" t="s">
        <v>9</v>
      </c>
    </row>
    <row r="104" spans="1:16" x14ac:dyDescent="0.2">
      <c r="A104" s="37" t="s">
        <v>57</v>
      </c>
      <c r="E104" s="42" t="s">
        <v>86</v>
      </c>
    </row>
    <row r="105" spans="1:16" ht="63.75" x14ac:dyDescent="0.2">
      <c r="A105" t="s">
        <v>59</v>
      </c>
      <c r="E105" s="41" t="s">
        <v>340</v>
      </c>
    </row>
    <row r="106" spans="1:16" x14ac:dyDescent="0.2">
      <c r="A106" t="s">
        <v>49</v>
      </c>
      <c r="B106" s="36" t="s">
        <v>184</v>
      </c>
      <c r="C106" s="36" t="s">
        <v>177</v>
      </c>
      <c r="D106" s="37" t="s">
        <v>51</v>
      </c>
      <c r="E106" s="13" t="s">
        <v>178</v>
      </c>
      <c r="F106" s="38" t="s">
        <v>63</v>
      </c>
      <c r="G106" s="39">
        <v>3</v>
      </c>
      <c r="H106" s="38">
        <v>0</v>
      </c>
      <c r="I106" s="38">
        <f>ROUND(G106*H106,6)</f>
        <v>0</v>
      </c>
      <c r="L106" s="40">
        <v>0</v>
      </c>
      <c r="M106" s="34">
        <f>ROUND(ROUND(L106,2)*ROUND(G106,3),2)</f>
        <v>0</v>
      </c>
      <c r="N106" s="38" t="s">
        <v>64</v>
      </c>
      <c r="O106">
        <f>(M106*21)/100</f>
        <v>0</v>
      </c>
      <c r="P106" t="s">
        <v>27</v>
      </c>
    </row>
    <row r="107" spans="1:16" x14ac:dyDescent="0.2">
      <c r="A107" s="37" t="s">
        <v>55</v>
      </c>
      <c r="E107" s="41" t="s">
        <v>56</v>
      </c>
    </row>
    <row r="108" spans="1:16" x14ac:dyDescent="0.2">
      <c r="A108" s="37" t="s">
        <v>57</v>
      </c>
      <c r="E108" s="42" t="s">
        <v>58</v>
      </c>
    </row>
    <row r="109" spans="1:16" x14ac:dyDescent="0.2">
      <c r="A109" t="s">
        <v>59</v>
      </c>
      <c r="E109" s="41" t="s">
        <v>65</v>
      </c>
    </row>
    <row r="110" spans="1:16" x14ac:dyDescent="0.2">
      <c r="A110" t="s">
        <v>49</v>
      </c>
      <c r="B110" s="36" t="s">
        <v>185</v>
      </c>
      <c r="C110" s="36" t="s">
        <v>66</v>
      </c>
      <c r="D110" s="37" t="s">
        <v>51</v>
      </c>
      <c r="E110" s="13" t="s">
        <v>67</v>
      </c>
      <c r="F110" s="38" t="s">
        <v>63</v>
      </c>
      <c r="G110" s="39">
        <v>3</v>
      </c>
      <c r="H110" s="38">
        <v>0</v>
      </c>
      <c r="I110" s="38">
        <f>ROUND(G110*H110,6)</f>
        <v>0</v>
      </c>
      <c r="L110" s="40">
        <v>0</v>
      </c>
      <c r="M110" s="34">
        <f>ROUND(ROUND(L110,2)*ROUND(G110,3),2)</f>
        <v>0</v>
      </c>
      <c r="N110" s="38" t="s">
        <v>64</v>
      </c>
      <c r="O110">
        <f>(M110*21)/100</f>
        <v>0</v>
      </c>
      <c r="P110" t="s">
        <v>27</v>
      </c>
    </row>
    <row r="111" spans="1:16" x14ac:dyDescent="0.2">
      <c r="A111" s="37" t="s">
        <v>55</v>
      </c>
      <c r="E111" s="41" t="s">
        <v>56</v>
      </c>
    </row>
    <row r="112" spans="1:16" x14ac:dyDescent="0.2">
      <c r="A112" s="37" t="s">
        <v>57</v>
      </c>
      <c r="E112" s="42" t="s">
        <v>58</v>
      </c>
    </row>
    <row r="113" spans="1:16" x14ac:dyDescent="0.2">
      <c r="A113" t="s">
        <v>59</v>
      </c>
      <c r="E113" s="41" t="s">
        <v>65</v>
      </c>
    </row>
    <row r="114" spans="1:16" ht="25.5" x14ac:dyDescent="0.2">
      <c r="A114" t="s">
        <v>49</v>
      </c>
      <c r="B114" s="36" t="s">
        <v>186</v>
      </c>
      <c r="C114" s="36" t="s">
        <v>181</v>
      </c>
      <c r="D114" s="37" t="s">
        <v>51</v>
      </c>
      <c r="E114" s="13" t="s">
        <v>182</v>
      </c>
      <c r="F114" s="38" t="s">
        <v>63</v>
      </c>
      <c r="G114" s="39">
        <v>2</v>
      </c>
      <c r="H114" s="38">
        <v>0</v>
      </c>
      <c r="I114" s="38">
        <f>ROUND(G114*H114,6)</f>
        <v>0</v>
      </c>
      <c r="L114" s="40">
        <v>0</v>
      </c>
      <c r="M114" s="34">
        <f>ROUND(ROUND(L114,2)*ROUND(G114,3),2)</f>
        <v>0</v>
      </c>
      <c r="N114" s="38" t="s">
        <v>64</v>
      </c>
      <c r="O114">
        <f>(M114*21)/100</f>
        <v>0</v>
      </c>
      <c r="P114" t="s">
        <v>27</v>
      </c>
    </row>
    <row r="115" spans="1:16" x14ac:dyDescent="0.2">
      <c r="A115" s="37" t="s">
        <v>55</v>
      </c>
      <c r="E115" s="41" t="s">
        <v>56</v>
      </c>
    </row>
    <row r="116" spans="1:16" x14ac:dyDescent="0.2">
      <c r="A116" s="37" t="s">
        <v>57</v>
      </c>
      <c r="E116" s="42" t="s">
        <v>58</v>
      </c>
    </row>
    <row r="117" spans="1:16" x14ac:dyDescent="0.2">
      <c r="A117" t="s">
        <v>59</v>
      </c>
      <c r="E117" s="41" t="s">
        <v>65</v>
      </c>
    </row>
    <row r="118" spans="1:16" ht="25.5" x14ac:dyDescent="0.2">
      <c r="A118" t="s">
        <v>49</v>
      </c>
      <c r="B118" s="36" t="s">
        <v>187</v>
      </c>
      <c r="C118" s="36" t="s">
        <v>126</v>
      </c>
      <c r="D118" s="37" t="s">
        <v>51</v>
      </c>
      <c r="E118" s="13" t="s">
        <v>127</v>
      </c>
      <c r="F118" s="38" t="s">
        <v>63</v>
      </c>
      <c r="G118" s="39">
        <v>2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64</v>
      </c>
      <c r="O118">
        <f>(M118*21)/100</f>
        <v>0</v>
      </c>
      <c r="P118" t="s">
        <v>27</v>
      </c>
    </row>
    <row r="119" spans="1:16" x14ac:dyDescent="0.2">
      <c r="A119" s="37" t="s">
        <v>55</v>
      </c>
      <c r="E119" s="41" t="s">
        <v>56</v>
      </c>
    </row>
    <row r="120" spans="1:16" x14ac:dyDescent="0.2">
      <c r="A120" s="37" t="s">
        <v>57</v>
      </c>
      <c r="E120" s="42" t="s">
        <v>58</v>
      </c>
    </row>
    <row r="121" spans="1:16" x14ac:dyDescent="0.2">
      <c r="A121" t="s">
        <v>59</v>
      </c>
      <c r="E121" s="41" t="s">
        <v>65</v>
      </c>
    </row>
    <row r="122" spans="1:16" x14ac:dyDescent="0.2">
      <c r="A122" t="s">
        <v>49</v>
      </c>
      <c r="B122" s="36" t="s">
        <v>188</v>
      </c>
      <c r="C122" s="36" t="s">
        <v>69</v>
      </c>
      <c r="D122" s="37" t="s">
        <v>51</v>
      </c>
      <c r="E122" s="13" t="s">
        <v>70</v>
      </c>
      <c r="F122" s="38" t="s">
        <v>53</v>
      </c>
      <c r="G122" s="39">
        <v>24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64</v>
      </c>
      <c r="O122">
        <f>(M122*21)/100</f>
        <v>0</v>
      </c>
      <c r="P122" t="s">
        <v>27</v>
      </c>
    </row>
    <row r="123" spans="1:16" x14ac:dyDescent="0.2">
      <c r="A123" s="37" t="s">
        <v>55</v>
      </c>
      <c r="E123" s="41" t="s">
        <v>56</v>
      </c>
    </row>
    <row r="124" spans="1:16" x14ac:dyDescent="0.2">
      <c r="A124" s="37" t="s">
        <v>57</v>
      </c>
      <c r="E124" s="42" t="s">
        <v>58</v>
      </c>
    </row>
    <row r="125" spans="1:16" x14ac:dyDescent="0.2">
      <c r="A125" t="s">
        <v>59</v>
      </c>
      <c r="E125" s="41" t="s">
        <v>65</v>
      </c>
    </row>
    <row r="126" spans="1:16" ht="25.5" x14ac:dyDescent="0.2">
      <c r="A126" t="s">
        <v>49</v>
      </c>
      <c r="B126" s="36" t="s">
        <v>189</v>
      </c>
      <c r="C126" s="36" t="s">
        <v>72</v>
      </c>
      <c r="D126" s="37" t="s">
        <v>51</v>
      </c>
      <c r="E126" s="13" t="s">
        <v>73</v>
      </c>
      <c r="F126" s="38" t="s">
        <v>63</v>
      </c>
      <c r="G126" s="39">
        <v>1</v>
      </c>
      <c r="H126" s="38">
        <v>0</v>
      </c>
      <c r="I126" s="38">
        <f>ROUND(G126*H126,6)</f>
        <v>0</v>
      </c>
      <c r="L126" s="40">
        <v>0</v>
      </c>
      <c r="M126" s="34">
        <f>ROUND(ROUND(L126,2)*ROUND(G126,3),2)</f>
        <v>0</v>
      </c>
      <c r="N126" s="38" t="s">
        <v>64</v>
      </c>
      <c r="O126">
        <f>(M126*21)/100</f>
        <v>0</v>
      </c>
      <c r="P126" t="s">
        <v>27</v>
      </c>
    </row>
    <row r="127" spans="1:16" x14ac:dyDescent="0.2">
      <c r="A127" s="37" t="s">
        <v>55</v>
      </c>
      <c r="E127" s="41" t="s">
        <v>56</v>
      </c>
    </row>
    <row r="128" spans="1:16" x14ac:dyDescent="0.2">
      <c r="A128" s="37" t="s">
        <v>57</v>
      </c>
      <c r="E128" s="42" t="s">
        <v>58</v>
      </c>
    </row>
    <row r="129" spans="1:16" x14ac:dyDescent="0.2">
      <c r="A129" t="s">
        <v>59</v>
      </c>
      <c r="E129" s="41" t="s">
        <v>65</v>
      </c>
    </row>
    <row r="130" spans="1:16" x14ac:dyDescent="0.2">
      <c r="A130" t="s">
        <v>49</v>
      </c>
      <c r="B130" s="36" t="s">
        <v>191</v>
      </c>
      <c r="C130" s="36" t="s">
        <v>75</v>
      </c>
      <c r="D130" s="37" t="s">
        <v>51</v>
      </c>
      <c r="E130" s="13" t="s">
        <v>76</v>
      </c>
      <c r="F130" s="38" t="s">
        <v>53</v>
      </c>
      <c r="G130" s="39">
        <v>24</v>
      </c>
      <c r="H130" s="38">
        <v>0</v>
      </c>
      <c r="I130" s="38">
        <f>ROUND(G130*H130,6)</f>
        <v>0</v>
      </c>
      <c r="L130" s="40">
        <v>0</v>
      </c>
      <c r="M130" s="34">
        <f>ROUND(ROUND(L130,2)*ROUND(G130,3),2)</f>
        <v>0</v>
      </c>
      <c r="N130" s="38" t="s">
        <v>64</v>
      </c>
      <c r="O130">
        <f>(M130*21)/100</f>
        <v>0</v>
      </c>
      <c r="P130" t="s">
        <v>27</v>
      </c>
    </row>
    <row r="131" spans="1:16" x14ac:dyDescent="0.2">
      <c r="A131" s="37" t="s">
        <v>55</v>
      </c>
      <c r="E131" s="41" t="s">
        <v>56</v>
      </c>
    </row>
    <row r="132" spans="1:16" x14ac:dyDescent="0.2">
      <c r="A132" s="37" t="s">
        <v>57</v>
      </c>
      <c r="E132" s="42" t="s">
        <v>58</v>
      </c>
    </row>
    <row r="133" spans="1:16" x14ac:dyDescent="0.2">
      <c r="A133" t="s">
        <v>59</v>
      </c>
      <c r="E133" s="41" t="s">
        <v>65</v>
      </c>
    </row>
    <row r="134" spans="1:16" x14ac:dyDescent="0.2">
      <c r="A134" t="s">
        <v>49</v>
      </c>
      <c r="B134" s="36" t="s">
        <v>192</v>
      </c>
      <c r="C134" s="36" t="s">
        <v>78</v>
      </c>
      <c r="D134" s="37" t="s">
        <v>51</v>
      </c>
      <c r="E134" s="13" t="s">
        <v>79</v>
      </c>
      <c r="F134" s="38" t="s">
        <v>53</v>
      </c>
      <c r="G134" s="39">
        <v>24</v>
      </c>
      <c r="H134" s="38">
        <v>0</v>
      </c>
      <c r="I134" s="38">
        <f>ROUND(G134*H134,6)</f>
        <v>0</v>
      </c>
      <c r="L134" s="40">
        <v>0</v>
      </c>
      <c r="M134" s="34">
        <f>ROUND(ROUND(L134,2)*ROUND(G134,3),2)</f>
        <v>0</v>
      </c>
      <c r="N134" s="38" t="s">
        <v>64</v>
      </c>
      <c r="O134">
        <f>(M134*21)/100</f>
        <v>0</v>
      </c>
      <c r="P134" t="s">
        <v>27</v>
      </c>
    </row>
    <row r="135" spans="1:16" x14ac:dyDescent="0.2">
      <c r="A135" s="37" t="s">
        <v>55</v>
      </c>
      <c r="E135" s="41" t="s">
        <v>56</v>
      </c>
    </row>
    <row r="136" spans="1:16" x14ac:dyDescent="0.2">
      <c r="A136" s="37" t="s">
        <v>57</v>
      </c>
      <c r="E136" s="42" t="s">
        <v>58</v>
      </c>
    </row>
    <row r="137" spans="1:16" x14ac:dyDescent="0.2">
      <c r="A137" t="s">
        <v>59</v>
      </c>
      <c r="E137" s="41" t="s">
        <v>65</v>
      </c>
    </row>
    <row r="138" spans="1:16" x14ac:dyDescent="0.2">
      <c r="A138" t="s">
        <v>49</v>
      </c>
      <c r="B138" s="36" t="s">
        <v>193</v>
      </c>
      <c r="C138" s="36" t="s">
        <v>81</v>
      </c>
      <c r="D138" s="37" t="s">
        <v>51</v>
      </c>
      <c r="E138" s="13" t="s">
        <v>82</v>
      </c>
      <c r="F138" s="38" t="s">
        <v>63</v>
      </c>
      <c r="G138" s="39">
        <v>1</v>
      </c>
      <c r="H138" s="38">
        <v>0</v>
      </c>
      <c r="I138" s="38">
        <f>ROUND(G138*H138,6)</f>
        <v>0</v>
      </c>
      <c r="L138" s="40">
        <v>0</v>
      </c>
      <c r="M138" s="34">
        <f>ROUND(ROUND(L138,2)*ROUND(G138,3),2)</f>
        <v>0</v>
      </c>
      <c r="N138" s="38" t="s">
        <v>64</v>
      </c>
      <c r="O138">
        <f>(M138*21)/100</f>
        <v>0</v>
      </c>
      <c r="P138" t="s">
        <v>27</v>
      </c>
    </row>
    <row r="139" spans="1:16" x14ac:dyDescent="0.2">
      <c r="A139" s="37" t="s">
        <v>55</v>
      </c>
      <c r="E139" s="41" t="s">
        <v>56</v>
      </c>
    </row>
    <row r="140" spans="1:16" x14ac:dyDescent="0.2">
      <c r="A140" s="37" t="s">
        <v>57</v>
      </c>
      <c r="E140" s="42" t="s">
        <v>58</v>
      </c>
    </row>
    <row r="141" spans="1:16" x14ac:dyDescent="0.2">
      <c r="A141" t="s">
        <v>59</v>
      </c>
      <c r="E141" s="41" t="s">
        <v>65</v>
      </c>
    </row>
    <row r="142" spans="1:16" x14ac:dyDescent="0.2">
      <c r="A142" t="s">
        <v>49</v>
      </c>
      <c r="B142" s="36" t="s">
        <v>196</v>
      </c>
      <c r="C142" s="36" t="s">
        <v>296</v>
      </c>
      <c r="D142" s="37" t="s">
        <v>51</v>
      </c>
      <c r="E142" s="13" t="s">
        <v>85</v>
      </c>
      <c r="F142" s="38" t="s">
        <v>63</v>
      </c>
      <c r="G142" s="39">
        <v>1</v>
      </c>
      <c r="H142" s="38">
        <v>0</v>
      </c>
      <c r="I142" s="38">
        <f>ROUND(G142*H142,6)</f>
        <v>0</v>
      </c>
      <c r="L142" s="40">
        <v>0</v>
      </c>
      <c r="M142" s="34">
        <f>ROUND(ROUND(L142,2)*ROUND(G142,3),2)</f>
        <v>0</v>
      </c>
      <c r="N142" s="38" t="s">
        <v>54</v>
      </c>
      <c r="O142">
        <f>(M142*21)/100</f>
        <v>0</v>
      </c>
      <c r="P142" t="s">
        <v>27</v>
      </c>
    </row>
    <row r="143" spans="1:16" x14ac:dyDescent="0.2">
      <c r="A143" s="37" t="s">
        <v>55</v>
      </c>
      <c r="E143" s="41" t="s">
        <v>9</v>
      </c>
    </row>
    <row r="144" spans="1:16" x14ac:dyDescent="0.2">
      <c r="A144" s="37" t="s">
        <v>57</v>
      </c>
      <c r="E144" s="42" t="s">
        <v>86</v>
      </c>
    </row>
    <row r="145" spans="1:16" ht="63.75" x14ac:dyDescent="0.2">
      <c r="A145" t="s">
        <v>59</v>
      </c>
      <c r="E145" s="41" t="s">
        <v>87</v>
      </c>
    </row>
    <row r="146" spans="1:16" x14ac:dyDescent="0.2">
      <c r="A146" t="s">
        <v>46</v>
      </c>
      <c r="C146" s="33" t="s">
        <v>27</v>
      </c>
      <c r="E146" s="35" t="s">
        <v>88</v>
      </c>
      <c r="J146" s="34">
        <f>0</f>
        <v>0</v>
      </c>
      <c r="K146" s="34">
        <f>0</f>
        <v>0</v>
      </c>
      <c r="L146" s="34">
        <f>0+L147+L151+L155+L159+L163+L167+L171+L175+L179+L183+L187+L191+L195+L199+L203+L207+L211+L215+L219+L223+L227+L231</f>
        <v>0</v>
      </c>
      <c r="M146" s="34">
        <f>0+M147+M151+M155+M159+M163+M167+M171+M175+M179+M183+M187+M191+M195+M199+M203+M207+M211+M215+M219+M223+M227+M231</f>
        <v>0</v>
      </c>
    </row>
    <row r="147" spans="1:16" x14ac:dyDescent="0.2">
      <c r="A147" t="s">
        <v>49</v>
      </c>
      <c r="B147" s="36" t="s">
        <v>199</v>
      </c>
      <c r="C147" s="36" t="s">
        <v>90</v>
      </c>
      <c r="D147" s="37" t="s">
        <v>51</v>
      </c>
      <c r="E147" s="13" t="s">
        <v>91</v>
      </c>
      <c r="F147" s="38" t="s">
        <v>92</v>
      </c>
      <c r="G147" s="39">
        <v>3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64</v>
      </c>
      <c r="O147">
        <f>(M147*21)/100</f>
        <v>0</v>
      </c>
      <c r="P147" t="s">
        <v>27</v>
      </c>
    </row>
    <row r="148" spans="1:16" x14ac:dyDescent="0.2">
      <c r="A148" s="37" t="s">
        <v>55</v>
      </c>
      <c r="E148" s="41" t="s">
        <v>56</v>
      </c>
    </row>
    <row r="149" spans="1:16" x14ac:dyDescent="0.2">
      <c r="A149" s="37" t="s">
        <v>57</v>
      </c>
      <c r="E149" s="42" t="s">
        <v>58</v>
      </c>
    </row>
    <row r="150" spans="1:16" x14ac:dyDescent="0.2">
      <c r="A150" t="s">
        <v>59</v>
      </c>
      <c r="E150" s="41" t="s">
        <v>65</v>
      </c>
    </row>
    <row r="151" spans="1:16" x14ac:dyDescent="0.2">
      <c r="A151" t="s">
        <v>49</v>
      </c>
      <c r="B151" s="36" t="s">
        <v>203</v>
      </c>
      <c r="C151" s="36" t="s">
        <v>341</v>
      </c>
      <c r="D151" s="37" t="s">
        <v>51</v>
      </c>
      <c r="E151" s="13" t="s">
        <v>342</v>
      </c>
      <c r="F151" s="38" t="s">
        <v>92</v>
      </c>
      <c r="G151" s="39">
        <v>15.17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64</v>
      </c>
      <c r="O151">
        <f>(M151*21)/100</f>
        <v>0</v>
      </c>
      <c r="P151" t="s">
        <v>27</v>
      </c>
    </row>
    <row r="152" spans="1:16" x14ac:dyDescent="0.2">
      <c r="A152" s="37" t="s">
        <v>55</v>
      </c>
      <c r="E152" s="41" t="s">
        <v>56</v>
      </c>
    </row>
    <row r="153" spans="1:16" x14ac:dyDescent="0.2">
      <c r="A153" s="37" t="s">
        <v>57</v>
      </c>
      <c r="E153" s="42" t="s">
        <v>58</v>
      </c>
    </row>
    <row r="154" spans="1:16" x14ac:dyDescent="0.2">
      <c r="A154" t="s">
        <v>59</v>
      </c>
      <c r="E154" s="41" t="s">
        <v>65</v>
      </c>
    </row>
    <row r="155" spans="1:16" x14ac:dyDescent="0.2">
      <c r="A155" t="s">
        <v>49</v>
      </c>
      <c r="B155" s="36" t="s">
        <v>206</v>
      </c>
      <c r="C155" s="36" t="s">
        <v>94</v>
      </c>
      <c r="D155" s="37" t="s">
        <v>51</v>
      </c>
      <c r="E155" s="13" t="s">
        <v>95</v>
      </c>
      <c r="F155" s="38" t="s">
        <v>92</v>
      </c>
      <c r="G155" s="39">
        <v>3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64</v>
      </c>
      <c r="O155">
        <f>(M155*21)/100</f>
        <v>0</v>
      </c>
      <c r="P155" t="s">
        <v>27</v>
      </c>
    </row>
    <row r="156" spans="1:16" x14ac:dyDescent="0.2">
      <c r="A156" s="37" t="s">
        <v>55</v>
      </c>
      <c r="E156" s="41" t="s">
        <v>56</v>
      </c>
    </row>
    <row r="157" spans="1:16" x14ac:dyDescent="0.2">
      <c r="A157" s="37" t="s">
        <v>57</v>
      </c>
      <c r="E157" s="42" t="s">
        <v>58</v>
      </c>
    </row>
    <row r="158" spans="1:16" x14ac:dyDescent="0.2">
      <c r="A158" t="s">
        <v>59</v>
      </c>
      <c r="E158" s="41" t="s">
        <v>65</v>
      </c>
    </row>
    <row r="159" spans="1:16" x14ac:dyDescent="0.2">
      <c r="A159" t="s">
        <v>49</v>
      </c>
      <c r="B159" s="36" t="s">
        <v>207</v>
      </c>
      <c r="C159" s="36" t="s">
        <v>343</v>
      </c>
      <c r="D159" s="37" t="s">
        <v>51</v>
      </c>
      <c r="E159" s="13" t="s">
        <v>344</v>
      </c>
      <c r="F159" s="38" t="s">
        <v>92</v>
      </c>
      <c r="G159" s="39">
        <v>15.17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64</v>
      </c>
      <c r="O159">
        <f>(M159*21)/100</f>
        <v>0</v>
      </c>
      <c r="P159" t="s">
        <v>27</v>
      </c>
    </row>
    <row r="160" spans="1:16" x14ac:dyDescent="0.2">
      <c r="A160" s="37" t="s">
        <v>55</v>
      </c>
      <c r="E160" s="41" t="s">
        <v>56</v>
      </c>
    </row>
    <row r="161" spans="1:16" x14ac:dyDescent="0.2">
      <c r="A161" s="37" t="s">
        <v>57</v>
      </c>
      <c r="E161" s="42" t="s">
        <v>58</v>
      </c>
    </row>
    <row r="162" spans="1:16" x14ac:dyDescent="0.2">
      <c r="A162" t="s">
        <v>59</v>
      </c>
      <c r="E162" s="41" t="s">
        <v>65</v>
      </c>
    </row>
    <row r="163" spans="1:16" ht="25.5" x14ac:dyDescent="0.2">
      <c r="A163" t="s">
        <v>49</v>
      </c>
      <c r="B163" s="36" t="s">
        <v>208</v>
      </c>
      <c r="C163" s="36" t="s">
        <v>200</v>
      </c>
      <c r="D163" s="37" t="s">
        <v>51</v>
      </c>
      <c r="E163" s="13" t="s">
        <v>201</v>
      </c>
      <c r="F163" s="38" t="s">
        <v>202</v>
      </c>
      <c r="G163" s="39">
        <v>12.4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64</v>
      </c>
      <c r="O163">
        <f>(M163*21)/100</f>
        <v>0</v>
      </c>
      <c r="P163" t="s">
        <v>27</v>
      </c>
    </row>
    <row r="164" spans="1:16" x14ac:dyDescent="0.2">
      <c r="A164" s="37" t="s">
        <v>55</v>
      </c>
      <c r="E164" s="41" t="s">
        <v>56</v>
      </c>
    </row>
    <row r="165" spans="1:16" x14ac:dyDescent="0.2">
      <c r="A165" s="37" t="s">
        <v>57</v>
      </c>
      <c r="E165" s="42" t="s">
        <v>58</v>
      </c>
    </row>
    <row r="166" spans="1:16" x14ac:dyDescent="0.2">
      <c r="A166" t="s">
        <v>59</v>
      </c>
      <c r="E166" s="41" t="s">
        <v>65</v>
      </c>
    </row>
    <row r="167" spans="1:16" ht="25.5" x14ac:dyDescent="0.2">
      <c r="A167" t="s">
        <v>49</v>
      </c>
      <c r="B167" s="36" t="s">
        <v>211</v>
      </c>
      <c r="C167" s="36" t="s">
        <v>204</v>
      </c>
      <c r="D167" s="37" t="s">
        <v>51</v>
      </c>
      <c r="E167" s="13" t="s">
        <v>205</v>
      </c>
      <c r="F167" s="38" t="s">
        <v>110</v>
      </c>
      <c r="G167" s="39">
        <v>1240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64</v>
      </c>
      <c r="O167">
        <f>(M167*21)/100</f>
        <v>0</v>
      </c>
      <c r="P167" t="s">
        <v>27</v>
      </c>
    </row>
    <row r="168" spans="1:16" x14ac:dyDescent="0.2">
      <c r="A168" s="37" t="s">
        <v>55</v>
      </c>
      <c r="E168" s="41" t="s">
        <v>56</v>
      </c>
    </row>
    <row r="169" spans="1:16" x14ac:dyDescent="0.2">
      <c r="A169" s="37" t="s">
        <v>57</v>
      </c>
      <c r="E169" s="42" t="s">
        <v>58</v>
      </c>
    </row>
    <row r="170" spans="1:16" x14ac:dyDescent="0.2">
      <c r="A170" t="s">
        <v>59</v>
      </c>
      <c r="E170" s="41" t="s">
        <v>65</v>
      </c>
    </row>
    <row r="171" spans="1:16" ht="25.5" x14ac:dyDescent="0.2">
      <c r="A171" t="s">
        <v>49</v>
      </c>
      <c r="B171" s="36" t="s">
        <v>214</v>
      </c>
      <c r="C171" s="36" t="s">
        <v>345</v>
      </c>
      <c r="D171" s="37" t="s">
        <v>51</v>
      </c>
      <c r="E171" s="13" t="s">
        <v>346</v>
      </c>
      <c r="F171" s="38" t="s">
        <v>110</v>
      </c>
      <c r="G171" s="39">
        <v>135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64</v>
      </c>
      <c r="O171">
        <f>(M171*21)/100</f>
        <v>0</v>
      </c>
      <c r="P171" t="s">
        <v>27</v>
      </c>
    </row>
    <row r="172" spans="1:16" x14ac:dyDescent="0.2">
      <c r="A172" s="37" t="s">
        <v>55</v>
      </c>
      <c r="E172" s="41" t="s">
        <v>56</v>
      </c>
    </row>
    <row r="173" spans="1:16" x14ac:dyDescent="0.2">
      <c r="A173" s="37" t="s">
        <v>57</v>
      </c>
      <c r="E173" s="42" t="s">
        <v>58</v>
      </c>
    </row>
    <row r="174" spans="1:16" x14ac:dyDescent="0.2">
      <c r="A174" t="s">
        <v>59</v>
      </c>
      <c r="E174" s="41" t="s">
        <v>65</v>
      </c>
    </row>
    <row r="175" spans="1:16" ht="25.5" x14ac:dyDescent="0.2">
      <c r="A175" t="s">
        <v>49</v>
      </c>
      <c r="B175" s="36" t="s">
        <v>217</v>
      </c>
      <c r="C175" s="36" t="s">
        <v>347</v>
      </c>
      <c r="D175" s="37" t="s">
        <v>51</v>
      </c>
      <c r="E175" s="13" t="s">
        <v>348</v>
      </c>
      <c r="F175" s="38" t="s">
        <v>63</v>
      </c>
      <c r="G175" s="39">
        <v>4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64</v>
      </c>
      <c r="O175">
        <f>(M175*21)/100</f>
        <v>0</v>
      </c>
      <c r="P175" t="s">
        <v>27</v>
      </c>
    </row>
    <row r="176" spans="1:16" x14ac:dyDescent="0.2">
      <c r="A176" s="37" t="s">
        <v>55</v>
      </c>
      <c r="E176" s="41" t="s">
        <v>56</v>
      </c>
    </row>
    <row r="177" spans="1:16" x14ac:dyDescent="0.2">
      <c r="A177" s="37" t="s">
        <v>57</v>
      </c>
      <c r="E177" s="42" t="s">
        <v>58</v>
      </c>
    </row>
    <row r="178" spans="1:16" x14ac:dyDescent="0.2">
      <c r="A178" t="s">
        <v>59</v>
      </c>
      <c r="E178" s="41" t="s">
        <v>65</v>
      </c>
    </row>
    <row r="179" spans="1:16" x14ac:dyDescent="0.2">
      <c r="A179" t="s">
        <v>49</v>
      </c>
      <c r="B179" s="36" t="s">
        <v>220</v>
      </c>
      <c r="C179" s="36" t="s">
        <v>97</v>
      </c>
      <c r="D179" s="37" t="s">
        <v>51</v>
      </c>
      <c r="E179" s="13" t="s">
        <v>98</v>
      </c>
      <c r="F179" s="38" t="s">
        <v>63</v>
      </c>
      <c r="G179" s="39">
        <v>3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64</v>
      </c>
      <c r="O179">
        <f>(M179*21)/100</f>
        <v>0</v>
      </c>
      <c r="P179" t="s">
        <v>27</v>
      </c>
    </row>
    <row r="180" spans="1:16" x14ac:dyDescent="0.2">
      <c r="A180" s="37" t="s">
        <v>55</v>
      </c>
      <c r="E180" s="41" t="s">
        <v>56</v>
      </c>
    </row>
    <row r="181" spans="1:16" x14ac:dyDescent="0.2">
      <c r="A181" s="37" t="s">
        <v>57</v>
      </c>
      <c r="E181" s="42" t="s">
        <v>58</v>
      </c>
    </row>
    <row r="182" spans="1:16" x14ac:dyDescent="0.2">
      <c r="A182" t="s">
        <v>59</v>
      </c>
      <c r="E182" s="41" t="s">
        <v>65</v>
      </c>
    </row>
    <row r="183" spans="1:16" x14ac:dyDescent="0.2">
      <c r="A183" t="s">
        <v>49</v>
      </c>
      <c r="B183" s="36" t="s">
        <v>223</v>
      </c>
      <c r="C183" s="36" t="s">
        <v>100</v>
      </c>
      <c r="D183" s="37" t="s">
        <v>51</v>
      </c>
      <c r="E183" s="13" t="s">
        <v>101</v>
      </c>
      <c r="F183" s="38" t="s">
        <v>63</v>
      </c>
      <c r="G183" s="39">
        <v>3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64</v>
      </c>
      <c r="O183">
        <f>(M183*21)/100</f>
        <v>0</v>
      </c>
      <c r="P183" t="s">
        <v>27</v>
      </c>
    </row>
    <row r="184" spans="1:16" x14ac:dyDescent="0.2">
      <c r="A184" s="37" t="s">
        <v>55</v>
      </c>
      <c r="E184" s="41" t="s">
        <v>56</v>
      </c>
    </row>
    <row r="185" spans="1:16" x14ac:dyDescent="0.2">
      <c r="A185" s="37" t="s">
        <v>57</v>
      </c>
      <c r="E185" s="42" t="s">
        <v>58</v>
      </c>
    </row>
    <row r="186" spans="1:16" x14ac:dyDescent="0.2">
      <c r="A186" t="s">
        <v>59</v>
      </c>
      <c r="E186" s="41" t="s">
        <v>65</v>
      </c>
    </row>
    <row r="187" spans="1:16" x14ac:dyDescent="0.2">
      <c r="A187" t="s">
        <v>49</v>
      </c>
      <c r="B187" s="36" t="s">
        <v>226</v>
      </c>
      <c r="C187" s="36" t="s">
        <v>209</v>
      </c>
      <c r="D187" s="37" t="s">
        <v>51</v>
      </c>
      <c r="E187" s="13" t="s">
        <v>210</v>
      </c>
      <c r="F187" s="38" t="s">
        <v>63</v>
      </c>
      <c r="G187" s="39">
        <v>3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64</v>
      </c>
      <c r="O187">
        <f>(M187*21)/100</f>
        <v>0</v>
      </c>
      <c r="P187" t="s">
        <v>27</v>
      </c>
    </row>
    <row r="188" spans="1:16" x14ac:dyDescent="0.2">
      <c r="A188" s="37" t="s">
        <v>55</v>
      </c>
      <c r="E188" s="41" t="s">
        <v>56</v>
      </c>
    </row>
    <row r="189" spans="1:16" x14ac:dyDescent="0.2">
      <c r="A189" s="37" t="s">
        <v>57</v>
      </c>
      <c r="E189" s="42" t="s">
        <v>58</v>
      </c>
    </row>
    <row r="190" spans="1:16" x14ac:dyDescent="0.2">
      <c r="A190" t="s">
        <v>59</v>
      </c>
      <c r="E190" s="41" t="s">
        <v>65</v>
      </c>
    </row>
    <row r="191" spans="1:16" x14ac:dyDescent="0.2">
      <c r="A191" t="s">
        <v>49</v>
      </c>
      <c r="B191" s="36" t="s">
        <v>229</v>
      </c>
      <c r="C191" s="36" t="s">
        <v>212</v>
      </c>
      <c r="D191" s="37" t="s">
        <v>51</v>
      </c>
      <c r="E191" s="13" t="s">
        <v>213</v>
      </c>
      <c r="F191" s="38" t="s">
        <v>63</v>
      </c>
      <c r="G191" s="39">
        <v>3</v>
      </c>
      <c r="H191" s="38">
        <v>0</v>
      </c>
      <c r="I191" s="38">
        <f>ROUND(G191*H191,6)</f>
        <v>0</v>
      </c>
      <c r="L191" s="40">
        <v>0</v>
      </c>
      <c r="M191" s="34">
        <f>ROUND(ROUND(L191,2)*ROUND(G191,3),2)</f>
        <v>0</v>
      </c>
      <c r="N191" s="38" t="s">
        <v>64</v>
      </c>
      <c r="O191">
        <f>(M191*21)/100</f>
        <v>0</v>
      </c>
      <c r="P191" t="s">
        <v>27</v>
      </c>
    </row>
    <row r="192" spans="1:16" x14ac:dyDescent="0.2">
      <c r="A192" s="37" t="s">
        <v>55</v>
      </c>
      <c r="E192" s="41" t="s">
        <v>56</v>
      </c>
    </row>
    <row r="193" spans="1:16" x14ac:dyDescent="0.2">
      <c r="A193" s="37" t="s">
        <v>57</v>
      </c>
      <c r="E193" s="42" t="s">
        <v>58</v>
      </c>
    </row>
    <row r="194" spans="1:16" x14ac:dyDescent="0.2">
      <c r="A194" t="s">
        <v>59</v>
      </c>
      <c r="E194" s="41" t="s">
        <v>65</v>
      </c>
    </row>
    <row r="195" spans="1:16" x14ac:dyDescent="0.2">
      <c r="A195" t="s">
        <v>49</v>
      </c>
      <c r="B195" s="36" t="s">
        <v>232</v>
      </c>
      <c r="C195" s="36" t="s">
        <v>349</v>
      </c>
      <c r="D195" s="37" t="s">
        <v>51</v>
      </c>
      <c r="E195" s="13" t="s">
        <v>350</v>
      </c>
      <c r="F195" s="38" t="s">
        <v>63</v>
      </c>
      <c r="G195" s="39">
        <v>1</v>
      </c>
      <c r="H195" s="38">
        <v>0</v>
      </c>
      <c r="I195" s="38">
        <f>ROUND(G195*H195,6)</f>
        <v>0</v>
      </c>
      <c r="L195" s="40">
        <v>0</v>
      </c>
      <c r="M195" s="34">
        <f>ROUND(ROUND(L195,2)*ROUND(G195,3),2)</f>
        <v>0</v>
      </c>
      <c r="N195" s="38" t="s">
        <v>64</v>
      </c>
      <c r="O195">
        <f>(M195*21)/100</f>
        <v>0</v>
      </c>
      <c r="P195" t="s">
        <v>27</v>
      </c>
    </row>
    <row r="196" spans="1:16" x14ac:dyDescent="0.2">
      <c r="A196" s="37" t="s">
        <v>55</v>
      </c>
      <c r="E196" s="41" t="s">
        <v>56</v>
      </c>
    </row>
    <row r="197" spans="1:16" x14ac:dyDescent="0.2">
      <c r="A197" s="37" t="s">
        <v>57</v>
      </c>
      <c r="E197" s="42" t="s">
        <v>58</v>
      </c>
    </row>
    <row r="198" spans="1:16" x14ac:dyDescent="0.2">
      <c r="A198" t="s">
        <v>59</v>
      </c>
      <c r="E198" s="41" t="s">
        <v>65</v>
      </c>
    </row>
    <row r="199" spans="1:16" x14ac:dyDescent="0.2">
      <c r="A199" t="s">
        <v>49</v>
      </c>
      <c r="B199" s="36" t="s">
        <v>235</v>
      </c>
      <c r="C199" s="36" t="s">
        <v>351</v>
      </c>
      <c r="D199" s="37" t="s">
        <v>51</v>
      </c>
      <c r="E199" s="13" t="s">
        <v>352</v>
      </c>
      <c r="F199" s="38" t="s">
        <v>63</v>
      </c>
      <c r="G199" s="39">
        <v>1</v>
      </c>
      <c r="H199" s="38">
        <v>0</v>
      </c>
      <c r="I199" s="38">
        <f>ROUND(G199*H199,6)</f>
        <v>0</v>
      </c>
      <c r="L199" s="40">
        <v>0</v>
      </c>
      <c r="M199" s="34">
        <f>ROUND(ROUND(L199,2)*ROUND(G199,3),2)</f>
        <v>0</v>
      </c>
      <c r="N199" s="38" t="s">
        <v>64</v>
      </c>
      <c r="O199">
        <f>(M199*21)/100</f>
        <v>0</v>
      </c>
      <c r="P199" t="s">
        <v>27</v>
      </c>
    </row>
    <row r="200" spans="1:16" x14ac:dyDescent="0.2">
      <c r="A200" s="37" t="s">
        <v>55</v>
      </c>
      <c r="E200" s="41" t="s">
        <v>56</v>
      </c>
    </row>
    <row r="201" spans="1:16" x14ac:dyDescent="0.2">
      <c r="A201" s="37" t="s">
        <v>57</v>
      </c>
      <c r="E201" s="42" t="s">
        <v>58</v>
      </c>
    </row>
    <row r="202" spans="1:16" x14ac:dyDescent="0.2">
      <c r="A202" t="s">
        <v>59</v>
      </c>
      <c r="E202" s="41" t="s">
        <v>65</v>
      </c>
    </row>
    <row r="203" spans="1:16" x14ac:dyDescent="0.2">
      <c r="A203" t="s">
        <v>49</v>
      </c>
      <c r="B203" s="36" t="s">
        <v>239</v>
      </c>
      <c r="C203" s="36" t="s">
        <v>353</v>
      </c>
      <c r="D203" s="37" t="s">
        <v>51</v>
      </c>
      <c r="E203" s="13" t="s">
        <v>354</v>
      </c>
      <c r="F203" s="38" t="s">
        <v>63</v>
      </c>
      <c r="G203" s="39">
        <v>2</v>
      </c>
      <c r="H203" s="38">
        <v>0</v>
      </c>
      <c r="I203" s="38">
        <f>ROUND(G203*H203,6)</f>
        <v>0</v>
      </c>
      <c r="L203" s="40">
        <v>0</v>
      </c>
      <c r="M203" s="34">
        <f>ROUND(ROUND(L203,2)*ROUND(G203,3),2)</f>
        <v>0</v>
      </c>
      <c r="N203" s="38" t="s">
        <v>64</v>
      </c>
      <c r="O203">
        <f>(M203*21)/100</f>
        <v>0</v>
      </c>
      <c r="P203" t="s">
        <v>27</v>
      </c>
    </row>
    <row r="204" spans="1:16" x14ac:dyDescent="0.2">
      <c r="A204" s="37" t="s">
        <v>55</v>
      </c>
      <c r="E204" s="41" t="s">
        <v>56</v>
      </c>
    </row>
    <row r="205" spans="1:16" x14ac:dyDescent="0.2">
      <c r="A205" s="37" t="s">
        <v>57</v>
      </c>
      <c r="E205" s="42" t="s">
        <v>58</v>
      </c>
    </row>
    <row r="206" spans="1:16" x14ac:dyDescent="0.2">
      <c r="A206" t="s">
        <v>59</v>
      </c>
      <c r="E206" s="41" t="s">
        <v>65</v>
      </c>
    </row>
    <row r="207" spans="1:16" x14ac:dyDescent="0.2">
      <c r="A207" t="s">
        <v>49</v>
      </c>
      <c r="B207" s="36" t="s">
        <v>243</v>
      </c>
      <c r="C207" s="36" t="s">
        <v>355</v>
      </c>
      <c r="D207" s="37" t="s">
        <v>51</v>
      </c>
      <c r="E207" s="13" t="s">
        <v>356</v>
      </c>
      <c r="F207" s="38" t="s">
        <v>63</v>
      </c>
      <c r="G207" s="39">
        <v>2</v>
      </c>
      <c r="H207" s="38">
        <v>0</v>
      </c>
      <c r="I207" s="38">
        <f>ROUND(G207*H207,6)</f>
        <v>0</v>
      </c>
      <c r="L207" s="40">
        <v>0</v>
      </c>
      <c r="M207" s="34">
        <f>ROUND(ROUND(L207,2)*ROUND(G207,3),2)</f>
        <v>0</v>
      </c>
      <c r="N207" s="38" t="s">
        <v>64</v>
      </c>
      <c r="O207">
        <f>(M207*21)/100</f>
        <v>0</v>
      </c>
      <c r="P207" t="s">
        <v>27</v>
      </c>
    </row>
    <row r="208" spans="1:16" x14ac:dyDescent="0.2">
      <c r="A208" s="37" t="s">
        <v>55</v>
      </c>
      <c r="E208" s="41" t="s">
        <v>56</v>
      </c>
    </row>
    <row r="209" spans="1:16" x14ac:dyDescent="0.2">
      <c r="A209" s="37" t="s">
        <v>57</v>
      </c>
      <c r="E209" s="42" t="s">
        <v>58</v>
      </c>
    </row>
    <row r="210" spans="1:16" x14ac:dyDescent="0.2">
      <c r="A210" t="s">
        <v>59</v>
      </c>
      <c r="E210" s="41" t="s">
        <v>65</v>
      </c>
    </row>
    <row r="211" spans="1:16" x14ac:dyDescent="0.2">
      <c r="A211" t="s">
        <v>49</v>
      </c>
      <c r="B211" s="36" t="s">
        <v>246</v>
      </c>
      <c r="C211" s="36" t="s">
        <v>221</v>
      </c>
      <c r="D211" s="37" t="s">
        <v>51</v>
      </c>
      <c r="E211" s="13" t="s">
        <v>222</v>
      </c>
      <c r="F211" s="38" t="s">
        <v>63</v>
      </c>
      <c r="G211" s="39">
        <v>6</v>
      </c>
      <c r="H211" s="38">
        <v>0</v>
      </c>
      <c r="I211" s="38">
        <f>ROUND(G211*H211,6)</f>
        <v>0</v>
      </c>
      <c r="L211" s="40">
        <v>0</v>
      </c>
      <c r="M211" s="34">
        <f>ROUND(ROUND(L211,2)*ROUND(G211,3),2)</f>
        <v>0</v>
      </c>
      <c r="N211" s="38" t="s">
        <v>64</v>
      </c>
      <c r="O211">
        <f>(M211*21)/100</f>
        <v>0</v>
      </c>
      <c r="P211" t="s">
        <v>27</v>
      </c>
    </row>
    <row r="212" spans="1:16" x14ac:dyDescent="0.2">
      <c r="A212" s="37" t="s">
        <v>55</v>
      </c>
      <c r="E212" s="41" t="s">
        <v>56</v>
      </c>
    </row>
    <row r="213" spans="1:16" x14ac:dyDescent="0.2">
      <c r="A213" s="37" t="s">
        <v>57</v>
      </c>
      <c r="E213" s="42" t="s">
        <v>58</v>
      </c>
    </row>
    <row r="214" spans="1:16" x14ac:dyDescent="0.2">
      <c r="A214" t="s">
        <v>59</v>
      </c>
      <c r="E214" s="41" t="s">
        <v>65</v>
      </c>
    </row>
    <row r="215" spans="1:16" x14ac:dyDescent="0.2">
      <c r="A215" t="s">
        <v>49</v>
      </c>
      <c r="B215" s="36" t="s">
        <v>249</v>
      </c>
      <c r="C215" s="36" t="s">
        <v>224</v>
      </c>
      <c r="D215" s="37" t="s">
        <v>51</v>
      </c>
      <c r="E215" s="13" t="s">
        <v>225</v>
      </c>
      <c r="F215" s="38" t="s">
        <v>110</v>
      </c>
      <c r="G215" s="39">
        <v>150</v>
      </c>
      <c r="H215" s="38">
        <v>0</v>
      </c>
      <c r="I215" s="38">
        <f>ROUND(G215*H215,6)</f>
        <v>0</v>
      </c>
      <c r="L215" s="40">
        <v>0</v>
      </c>
      <c r="M215" s="34">
        <f>ROUND(ROUND(L215,2)*ROUND(G215,3),2)</f>
        <v>0</v>
      </c>
      <c r="N215" s="38" t="s">
        <v>64</v>
      </c>
      <c r="O215">
        <f>(M215*21)/100</f>
        <v>0</v>
      </c>
      <c r="P215" t="s">
        <v>27</v>
      </c>
    </row>
    <row r="216" spans="1:16" x14ac:dyDescent="0.2">
      <c r="A216" s="37" t="s">
        <v>55</v>
      </c>
      <c r="E216" s="41" t="s">
        <v>56</v>
      </c>
    </row>
    <row r="217" spans="1:16" x14ac:dyDescent="0.2">
      <c r="A217" s="37" t="s">
        <v>57</v>
      </c>
      <c r="E217" s="42" t="s">
        <v>58</v>
      </c>
    </row>
    <row r="218" spans="1:16" x14ac:dyDescent="0.2">
      <c r="A218" t="s">
        <v>59</v>
      </c>
      <c r="E218" s="41" t="s">
        <v>65</v>
      </c>
    </row>
    <row r="219" spans="1:16" x14ac:dyDescent="0.2">
      <c r="A219" t="s">
        <v>49</v>
      </c>
      <c r="B219" s="36" t="s">
        <v>252</v>
      </c>
      <c r="C219" s="36" t="s">
        <v>227</v>
      </c>
      <c r="D219" s="37" t="s">
        <v>51</v>
      </c>
      <c r="E219" s="13" t="s">
        <v>228</v>
      </c>
      <c r="F219" s="38" t="s">
        <v>110</v>
      </c>
      <c r="G219" s="39">
        <v>150</v>
      </c>
      <c r="H219" s="38">
        <v>0</v>
      </c>
      <c r="I219" s="38">
        <f>ROUND(G219*H219,6)</f>
        <v>0</v>
      </c>
      <c r="L219" s="40">
        <v>0</v>
      </c>
      <c r="M219" s="34">
        <f>ROUND(ROUND(L219,2)*ROUND(G219,3),2)</f>
        <v>0</v>
      </c>
      <c r="N219" s="38" t="s">
        <v>64</v>
      </c>
      <c r="O219">
        <f>(M219*21)/100</f>
        <v>0</v>
      </c>
      <c r="P219" t="s">
        <v>27</v>
      </c>
    </row>
    <row r="220" spans="1:16" x14ac:dyDescent="0.2">
      <c r="A220" s="37" t="s">
        <v>55</v>
      </c>
      <c r="E220" s="41" t="s">
        <v>56</v>
      </c>
    </row>
    <row r="221" spans="1:16" x14ac:dyDescent="0.2">
      <c r="A221" s="37" t="s">
        <v>57</v>
      </c>
      <c r="E221" s="42" t="s">
        <v>58</v>
      </c>
    </row>
    <row r="222" spans="1:16" x14ac:dyDescent="0.2">
      <c r="A222" t="s">
        <v>59</v>
      </c>
      <c r="E222" s="41" t="s">
        <v>65</v>
      </c>
    </row>
    <row r="223" spans="1:16" x14ac:dyDescent="0.2">
      <c r="A223" t="s">
        <v>49</v>
      </c>
      <c r="B223" s="36" t="s">
        <v>256</v>
      </c>
      <c r="C223" s="36" t="s">
        <v>230</v>
      </c>
      <c r="D223" s="37" t="s">
        <v>51</v>
      </c>
      <c r="E223" s="13" t="s">
        <v>231</v>
      </c>
      <c r="F223" s="38" t="s">
        <v>63</v>
      </c>
      <c r="G223" s="39">
        <v>8</v>
      </c>
      <c r="H223" s="38">
        <v>0</v>
      </c>
      <c r="I223" s="38">
        <f>ROUND(G223*H223,6)</f>
        <v>0</v>
      </c>
      <c r="L223" s="40">
        <v>0</v>
      </c>
      <c r="M223" s="34">
        <f>ROUND(ROUND(L223,2)*ROUND(G223,3),2)</f>
        <v>0</v>
      </c>
      <c r="N223" s="38" t="s">
        <v>64</v>
      </c>
      <c r="O223">
        <f>(M223*21)/100</f>
        <v>0</v>
      </c>
      <c r="P223" t="s">
        <v>27</v>
      </c>
    </row>
    <row r="224" spans="1:16" x14ac:dyDescent="0.2">
      <c r="A224" s="37" t="s">
        <v>55</v>
      </c>
      <c r="E224" s="41" t="s">
        <v>56</v>
      </c>
    </row>
    <row r="225" spans="1:16" x14ac:dyDescent="0.2">
      <c r="A225" s="37" t="s">
        <v>57</v>
      </c>
      <c r="E225" s="42" t="s">
        <v>58</v>
      </c>
    </row>
    <row r="226" spans="1:16" x14ac:dyDescent="0.2">
      <c r="A226" t="s">
        <v>59</v>
      </c>
      <c r="E226" s="41" t="s">
        <v>65</v>
      </c>
    </row>
    <row r="227" spans="1:16" x14ac:dyDescent="0.2">
      <c r="A227" t="s">
        <v>49</v>
      </c>
      <c r="B227" s="36" t="s">
        <v>259</v>
      </c>
      <c r="C227" s="36" t="s">
        <v>233</v>
      </c>
      <c r="D227" s="37" t="s">
        <v>51</v>
      </c>
      <c r="E227" s="13" t="s">
        <v>234</v>
      </c>
      <c r="F227" s="38" t="s">
        <v>63</v>
      </c>
      <c r="G227" s="39">
        <v>8</v>
      </c>
      <c r="H227" s="38">
        <v>0</v>
      </c>
      <c r="I227" s="38">
        <f>ROUND(G227*H227,6)</f>
        <v>0</v>
      </c>
      <c r="L227" s="40">
        <v>0</v>
      </c>
      <c r="M227" s="34">
        <f>ROUND(ROUND(L227,2)*ROUND(G227,3),2)</f>
        <v>0</v>
      </c>
      <c r="N227" s="38" t="s">
        <v>64</v>
      </c>
      <c r="O227">
        <f>(M227*21)/100</f>
        <v>0</v>
      </c>
      <c r="P227" t="s">
        <v>27</v>
      </c>
    </row>
    <row r="228" spans="1:16" x14ac:dyDescent="0.2">
      <c r="A228" s="37" t="s">
        <v>55</v>
      </c>
      <c r="E228" s="41" t="s">
        <v>56</v>
      </c>
    </row>
    <row r="229" spans="1:16" x14ac:dyDescent="0.2">
      <c r="A229" s="37" t="s">
        <v>57</v>
      </c>
      <c r="E229" s="42" t="s">
        <v>58</v>
      </c>
    </row>
    <row r="230" spans="1:16" x14ac:dyDescent="0.2">
      <c r="A230" t="s">
        <v>59</v>
      </c>
      <c r="E230" s="41" t="s">
        <v>65</v>
      </c>
    </row>
    <row r="231" spans="1:16" ht="25.5" x14ac:dyDescent="0.2">
      <c r="A231" t="s">
        <v>49</v>
      </c>
      <c r="B231" s="36" t="s">
        <v>262</v>
      </c>
      <c r="C231" s="36" t="s">
        <v>236</v>
      </c>
      <c r="D231" s="37" t="s">
        <v>51</v>
      </c>
      <c r="E231" s="13" t="s">
        <v>237</v>
      </c>
      <c r="F231" s="38" t="s">
        <v>238</v>
      </c>
      <c r="G231" s="39">
        <v>10</v>
      </c>
      <c r="H231" s="38">
        <v>0</v>
      </c>
      <c r="I231" s="38">
        <f>ROUND(G231*H231,6)</f>
        <v>0</v>
      </c>
      <c r="L231" s="40">
        <v>0</v>
      </c>
      <c r="M231" s="34">
        <f>ROUND(ROUND(L231,2)*ROUND(G231,3),2)</f>
        <v>0</v>
      </c>
      <c r="N231" s="38" t="s">
        <v>64</v>
      </c>
      <c r="O231">
        <f>(M231*21)/100</f>
        <v>0</v>
      </c>
      <c r="P231" t="s">
        <v>27</v>
      </c>
    </row>
    <row r="232" spans="1:16" x14ac:dyDescent="0.2">
      <c r="A232" s="37" t="s">
        <v>55</v>
      </c>
      <c r="E232" s="41" t="s">
        <v>56</v>
      </c>
    </row>
    <row r="233" spans="1:16" x14ac:dyDescent="0.2">
      <c r="A233" s="37" t="s">
        <v>57</v>
      </c>
      <c r="E233" s="42" t="s">
        <v>58</v>
      </c>
    </row>
    <row r="234" spans="1:16" x14ac:dyDescent="0.2">
      <c r="A234" t="s">
        <v>59</v>
      </c>
      <c r="E234" s="41" t="s">
        <v>65</v>
      </c>
    </row>
    <row r="235" spans="1:16" x14ac:dyDescent="0.2">
      <c r="A235" t="s">
        <v>46</v>
      </c>
      <c r="C235" s="33" t="s">
        <v>26</v>
      </c>
      <c r="E235" s="35" t="s">
        <v>242</v>
      </c>
      <c r="J235" s="34">
        <f>0</f>
        <v>0</v>
      </c>
      <c r="K235" s="34">
        <f>0</f>
        <v>0</v>
      </c>
      <c r="L235" s="34">
        <f>0+L236+L240+L244+L248+L252+L256+L260</f>
        <v>0</v>
      </c>
      <c r="M235" s="34">
        <f>0+M236+M240+M244+M248+M252+M256+M260</f>
        <v>0</v>
      </c>
    </row>
    <row r="236" spans="1:16" x14ac:dyDescent="0.2">
      <c r="A236" t="s">
        <v>49</v>
      </c>
      <c r="B236" s="36" t="s">
        <v>263</v>
      </c>
      <c r="C236" s="36" t="s">
        <v>244</v>
      </c>
      <c r="D236" s="37" t="s">
        <v>51</v>
      </c>
      <c r="E236" s="13" t="s">
        <v>245</v>
      </c>
      <c r="F236" s="38" t="s">
        <v>110</v>
      </c>
      <c r="G236" s="39">
        <v>2480</v>
      </c>
      <c r="H236" s="38">
        <v>0</v>
      </c>
      <c r="I236" s="38">
        <f>ROUND(G236*H236,6)</f>
        <v>0</v>
      </c>
      <c r="L236" s="40">
        <v>0</v>
      </c>
      <c r="M236" s="34">
        <f>ROUND(ROUND(L236,2)*ROUND(G236,3),2)</f>
        <v>0</v>
      </c>
      <c r="N236" s="38" t="s">
        <v>64</v>
      </c>
      <c r="O236">
        <f>(M236*21)/100</f>
        <v>0</v>
      </c>
      <c r="P236" t="s">
        <v>27</v>
      </c>
    </row>
    <row r="237" spans="1:16" x14ac:dyDescent="0.2">
      <c r="A237" s="37" t="s">
        <v>55</v>
      </c>
      <c r="E237" s="41" t="s">
        <v>56</v>
      </c>
    </row>
    <row r="238" spans="1:16" x14ac:dyDescent="0.2">
      <c r="A238" s="37" t="s">
        <v>57</v>
      </c>
      <c r="E238" s="42" t="s">
        <v>58</v>
      </c>
    </row>
    <row r="239" spans="1:16" x14ac:dyDescent="0.2">
      <c r="A239" t="s">
        <v>59</v>
      </c>
      <c r="E239" s="41" t="s">
        <v>65</v>
      </c>
    </row>
    <row r="240" spans="1:16" x14ac:dyDescent="0.2">
      <c r="A240" t="s">
        <v>49</v>
      </c>
      <c r="B240" s="36" t="s">
        <v>268</v>
      </c>
      <c r="C240" s="36" t="s">
        <v>247</v>
      </c>
      <c r="D240" s="37" t="s">
        <v>51</v>
      </c>
      <c r="E240" s="13" t="s">
        <v>248</v>
      </c>
      <c r="F240" s="38" t="s">
        <v>110</v>
      </c>
      <c r="G240" s="39">
        <v>2480</v>
      </c>
      <c r="H240" s="38">
        <v>0</v>
      </c>
      <c r="I240" s="38">
        <f>ROUND(G240*H240,6)</f>
        <v>0</v>
      </c>
      <c r="L240" s="40">
        <v>0</v>
      </c>
      <c r="M240" s="34">
        <f>ROUND(ROUND(L240,2)*ROUND(G240,3),2)</f>
        <v>0</v>
      </c>
      <c r="N240" s="38" t="s">
        <v>64</v>
      </c>
      <c r="O240">
        <f>(M240*21)/100</f>
        <v>0</v>
      </c>
      <c r="P240" t="s">
        <v>27</v>
      </c>
    </row>
    <row r="241" spans="1:16" x14ac:dyDescent="0.2">
      <c r="A241" s="37" t="s">
        <v>55</v>
      </c>
      <c r="E241" s="41" t="s">
        <v>56</v>
      </c>
    </row>
    <row r="242" spans="1:16" x14ac:dyDescent="0.2">
      <c r="A242" s="37" t="s">
        <v>57</v>
      </c>
      <c r="E242" s="42" t="s">
        <v>58</v>
      </c>
    </row>
    <row r="243" spans="1:16" x14ac:dyDescent="0.2">
      <c r="A243" t="s">
        <v>59</v>
      </c>
      <c r="E243" s="41" t="s">
        <v>65</v>
      </c>
    </row>
    <row r="244" spans="1:16" x14ac:dyDescent="0.2">
      <c r="A244" t="s">
        <v>49</v>
      </c>
      <c r="B244" s="36" t="s">
        <v>271</v>
      </c>
      <c r="C244" s="36" t="s">
        <v>250</v>
      </c>
      <c r="D244" s="37" t="s">
        <v>51</v>
      </c>
      <c r="E244" s="13" t="s">
        <v>251</v>
      </c>
      <c r="F244" s="38" t="s">
        <v>110</v>
      </c>
      <c r="G244" s="39">
        <v>2480</v>
      </c>
      <c r="H244" s="38">
        <v>0</v>
      </c>
      <c r="I244" s="38">
        <f>ROUND(G244*H244,6)</f>
        <v>0</v>
      </c>
      <c r="L244" s="40">
        <v>0</v>
      </c>
      <c r="M244" s="34">
        <f>ROUND(ROUND(L244,2)*ROUND(G244,3),2)</f>
        <v>0</v>
      </c>
      <c r="N244" s="38" t="s">
        <v>64</v>
      </c>
      <c r="O244">
        <f>(M244*21)/100</f>
        <v>0</v>
      </c>
      <c r="P244" t="s">
        <v>27</v>
      </c>
    </row>
    <row r="245" spans="1:16" x14ac:dyDescent="0.2">
      <c r="A245" s="37" t="s">
        <v>55</v>
      </c>
      <c r="E245" s="41" t="s">
        <v>56</v>
      </c>
    </row>
    <row r="246" spans="1:16" x14ac:dyDescent="0.2">
      <c r="A246" s="37" t="s">
        <v>57</v>
      </c>
      <c r="E246" s="42" t="s">
        <v>58</v>
      </c>
    </row>
    <row r="247" spans="1:16" x14ac:dyDescent="0.2">
      <c r="A247" t="s">
        <v>59</v>
      </c>
      <c r="E247" s="41" t="s">
        <v>65</v>
      </c>
    </row>
    <row r="248" spans="1:16" x14ac:dyDescent="0.2">
      <c r="A248" t="s">
        <v>49</v>
      </c>
      <c r="B248" s="36" t="s">
        <v>276</v>
      </c>
      <c r="C248" s="36" t="s">
        <v>253</v>
      </c>
      <c r="D248" s="37" t="s">
        <v>51</v>
      </c>
      <c r="E248" s="13" t="s">
        <v>254</v>
      </c>
      <c r="F248" s="38" t="s">
        <v>255</v>
      </c>
      <c r="G248" s="39">
        <v>2</v>
      </c>
      <c r="H248" s="38">
        <v>0</v>
      </c>
      <c r="I248" s="38">
        <f>ROUND(G248*H248,6)</f>
        <v>0</v>
      </c>
      <c r="L248" s="40">
        <v>0</v>
      </c>
      <c r="M248" s="34">
        <f>ROUND(ROUND(L248,2)*ROUND(G248,3),2)</f>
        <v>0</v>
      </c>
      <c r="N248" s="38" t="s">
        <v>64</v>
      </c>
      <c r="O248">
        <f>(M248*21)/100</f>
        <v>0</v>
      </c>
      <c r="P248" t="s">
        <v>27</v>
      </c>
    </row>
    <row r="249" spans="1:16" x14ac:dyDescent="0.2">
      <c r="A249" s="37" t="s">
        <v>55</v>
      </c>
      <c r="E249" s="41" t="s">
        <v>56</v>
      </c>
    </row>
    <row r="250" spans="1:16" x14ac:dyDescent="0.2">
      <c r="A250" s="37" t="s">
        <v>57</v>
      </c>
      <c r="E250" s="42" t="s">
        <v>58</v>
      </c>
    </row>
    <row r="251" spans="1:16" x14ac:dyDescent="0.2">
      <c r="A251" t="s">
        <v>59</v>
      </c>
      <c r="E251" s="41" t="s">
        <v>65</v>
      </c>
    </row>
    <row r="252" spans="1:16" x14ac:dyDescent="0.2">
      <c r="A252" t="s">
        <v>49</v>
      </c>
      <c r="B252" s="36" t="s">
        <v>277</v>
      </c>
      <c r="C252" s="36" t="s">
        <v>257</v>
      </c>
      <c r="D252" s="37" t="s">
        <v>51</v>
      </c>
      <c r="E252" s="13" t="s">
        <v>258</v>
      </c>
      <c r="F252" s="38" t="s">
        <v>63</v>
      </c>
      <c r="G252" s="39">
        <v>8</v>
      </c>
      <c r="H252" s="38">
        <v>0</v>
      </c>
      <c r="I252" s="38">
        <f>ROUND(G252*H252,6)</f>
        <v>0</v>
      </c>
      <c r="L252" s="40">
        <v>0</v>
      </c>
      <c r="M252" s="34">
        <f>ROUND(ROUND(L252,2)*ROUND(G252,3),2)</f>
        <v>0</v>
      </c>
      <c r="N252" s="38" t="s">
        <v>64</v>
      </c>
      <c r="O252">
        <f>(M252*21)/100</f>
        <v>0</v>
      </c>
      <c r="P252" t="s">
        <v>27</v>
      </c>
    </row>
    <row r="253" spans="1:16" x14ac:dyDescent="0.2">
      <c r="A253" s="37" t="s">
        <v>55</v>
      </c>
      <c r="E253" s="41" t="s">
        <v>56</v>
      </c>
    </row>
    <row r="254" spans="1:16" x14ac:dyDescent="0.2">
      <c r="A254" s="37" t="s">
        <v>57</v>
      </c>
      <c r="E254" s="42" t="s">
        <v>58</v>
      </c>
    </row>
    <row r="255" spans="1:16" x14ac:dyDescent="0.2">
      <c r="A255" t="s">
        <v>59</v>
      </c>
      <c r="E255" s="41" t="s">
        <v>65</v>
      </c>
    </row>
    <row r="256" spans="1:16" x14ac:dyDescent="0.2">
      <c r="A256" t="s">
        <v>49</v>
      </c>
      <c r="B256" s="36" t="s">
        <v>280</v>
      </c>
      <c r="C256" s="36" t="s">
        <v>260</v>
      </c>
      <c r="D256" s="37" t="s">
        <v>51</v>
      </c>
      <c r="E256" s="13" t="s">
        <v>261</v>
      </c>
      <c r="F256" s="38" t="s">
        <v>63</v>
      </c>
      <c r="G256" s="39">
        <v>8</v>
      </c>
      <c r="H256" s="38">
        <v>0</v>
      </c>
      <c r="I256" s="38">
        <f>ROUND(G256*H256,6)</f>
        <v>0</v>
      </c>
      <c r="L256" s="40">
        <v>0</v>
      </c>
      <c r="M256" s="34">
        <f>ROUND(ROUND(L256,2)*ROUND(G256,3),2)</f>
        <v>0</v>
      </c>
      <c r="N256" s="38" t="s">
        <v>64</v>
      </c>
      <c r="O256">
        <f>(M256*21)/100</f>
        <v>0</v>
      </c>
      <c r="P256" t="s">
        <v>27</v>
      </c>
    </row>
    <row r="257" spans="1:16" x14ac:dyDescent="0.2">
      <c r="A257" s="37" t="s">
        <v>55</v>
      </c>
      <c r="E257" s="41" t="s">
        <v>56</v>
      </c>
    </row>
    <row r="258" spans="1:16" x14ac:dyDescent="0.2">
      <c r="A258" s="37" t="s">
        <v>57</v>
      </c>
      <c r="E258" s="42" t="s">
        <v>58</v>
      </c>
    </row>
    <row r="259" spans="1:16" x14ac:dyDescent="0.2">
      <c r="A259" t="s">
        <v>59</v>
      </c>
      <c r="E259" s="41" t="s">
        <v>65</v>
      </c>
    </row>
    <row r="260" spans="1:16" x14ac:dyDescent="0.2">
      <c r="A260" t="s">
        <v>49</v>
      </c>
      <c r="B260" s="36" t="s">
        <v>283</v>
      </c>
      <c r="C260" s="36" t="s">
        <v>221</v>
      </c>
      <c r="D260" s="37" t="s">
        <v>51</v>
      </c>
      <c r="E260" s="13" t="s">
        <v>222</v>
      </c>
      <c r="F260" s="38" t="s">
        <v>63</v>
      </c>
      <c r="G260" s="39">
        <v>8</v>
      </c>
      <c r="H260" s="38">
        <v>0</v>
      </c>
      <c r="I260" s="38">
        <f>ROUND(G260*H260,6)</f>
        <v>0</v>
      </c>
      <c r="L260" s="40">
        <v>0</v>
      </c>
      <c r="M260" s="34">
        <f>ROUND(ROUND(L260,2)*ROUND(G260,3),2)</f>
        <v>0</v>
      </c>
      <c r="N260" s="38" t="s">
        <v>64</v>
      </c>
      <c r="O260">
        <f>(M260*21)/100</f>
        <v>0</v>
      </c>
      <c r="P260" t="s">
        <v>27</v>
      </c>
    </row>
    <row r="261" spans="1:16" x14ac:dyDescent="0.2">
      <c r="A261" s="37" t="s">
        <v>55</v>
      </c>
      <c r="E261" s="41" t="s">
        <v>56</v>
      </c>
    </row>
    <row r="262" spans="1:16" x14ac:dyDescent="0.2">
      <c r="A262" s="37" t="s">
        <v>57</v>
      </c>
      <c r="E262" s="42" t="s">
        <v>58</v>
      </c>
    </row>
    <row r="263" spans="1:16" x14ac:dyDescent="0.2">
      <c r="A263" t="s">
        <v>59</v>
      </c>
      <c r="E263" s="41" t="s">
        <v>65</v>
      </c>
    </row>
    <row r="264" spans="1:16" x14ac:dyDescent="0.2">
      <c r="A264" t="s">
        <v>46</v>
      </c>
      <c r="C264" s="33" t="s">
        <v>68</v>
      </c>
      <c r="E264" s="35" t="s">
        <v>102</v>
      </c>
      <c r="J264" s="34">
        <f>0</f>
        <v>0</v>
      </c>
      <c r="K264" s="34">
        <f>0</f>
        <v>0</v>
      </c>
      <c r="L264" s="34">
        <f>0+L265+L269+L273+L277+L281+L285+L289+L293+L297+L301+L305+L309+L313+L317+L321</f>
        <v>0</v>
      </c>
      <c r="M264" s="34">
        <f>0+M265+M269+M273+M277+M281+M285+M289+M293+M297+M301+M305+M309+M313+M317+M321</f>
        <v>0</v>
      </c>
    </row>
    <row r="265" spans="1:16" x14ac:dyDescent="0.2">
      <c r="A265" t="s">
        <v>49</v>
      </c>
      <c r="B265" s="36" t="s">
        <v>286</v>
      </c>
      <c r="C265" s="36" t="s">
        <v>318</v>
      </c>
      <c r="D265" s="37" t="s">
        <v>51</v>
      </c>
      <c r="E265" s="13" t="s">
        <v>265</v>
      </c>
      <c r="F265" s="38" t="s">
        <v>266</v>
      </c>
      <c r="G265" s="39">
        <v>1.45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54</v>
      </c>
      <c r="O265">
        <f>(M265*21)/100</f>
        <v>0</v>
      </c>
      <c r="P265" t="s">
        <v>27</v>
      </c>
    </row>
    <row r="266" spans="1:16" x14ac:dyDescent="0.2">
      <c r="A266" s="37" t="s">
        <v>55</v>
      </c>
      <c r="E266" s="41" t="s">
        <v>56</v>
      </c>
    </row>
    <row r="267" spans="1:16" x14ac:dyDescent="0.2">
      <c r="A267" s="37" t="s">
        <v>57</v>
      </c>
      <c r="E267" s="42" t="s">
        <v>58</v>
      </c>
    </row>
    <row r="268" spans="1:16" ht="63.75" x14ac:dyDescent="0.2">
      <c r="A268" t="s">
        <v>59</v>
      </c>
      <c r="E268" s="41" t="s">
        <v>267</v>
      </c>
    </row>
    <row r="269" spans="1:16" ht="25.5" x14ac:dyDescent="0.2">
      <c r="A269" t="s">
        <v>49</v>
      </c>
      <c r="B269" s="36" t="s">
        <v>287</v>
      </c>
      <c r="C269" s="36" t="s">
        <v>269</v>
      </c>
      <c r="D269" s="37" t="s">
        <v>51</v>
      </c>
      <c r="E269" s="13" t="s">
        <v>270</v>
      </c>
      <c r="F269" s="38" t="s">
        <v>63</v>
      </c>
      <c r="G269" s="39">
        <v>5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64</v>
      </c>
      <c r="O269">
        <f>(M269*21)/100</f>
        <v>0</v>
      </c>
      <c r="P269" t="s">
        <v>27</v>
      </c>
    </row>
    <row r="270" spans="1:16" x14ac:dyDescent="0.2">
      <c r="A270" s="37" t="s">
        <v>55</v>
      </c>
      <c r="E270" s="41" t="s">
        <v>56</v>
      </c>
    </row>
    <row r="271" spans="1:16" x14ac:dyDescent="0.2">
      <c r="A271" s="37" t="s">
        <v>57</v>
      </c>
      <c r="E271" s="42" t="s">
        <v>58</v>
      </c>
    </row>
    <row r="272" spans="1:16" x14ac:dyDescent="0.2">
      <c r="A272" t="s">
        <v>59</v>
      </c>
      <c r="E272" s="41" t="s">
        <v>65</v>
      </c>
    </row>
    <row r="273" spans="1:16" x14ac:dyDescent="0.2">
      <c r="A273" t="s">
        <v>49</v>
      </c>
      <c r="B273" s="36" t="s">
        <v>291</v>
      </c>
      <c r="C273" s="36" t="s">
        <v>357</v>
      </c>
      <c r="D273" s="37" t="s">
        <v>51</v>
      </c>
      <c r="E273" s="13" t="s">
        <v>273</v>
      </c>
      <c r="F273" s="38" t="s">
        <v>274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54</v>
      </c>
      <c r="O273">
        <f>(M273*21)/100</f>
        <v>0</v>
      </c>
      <c r="P273" t="s">
        <v>27</v>
      </c>
    </row>
    <row r="274" spans="1:16" x14ac:dyDescent="0.2">
      <c r="A274" s="37" t="s">
        <v>55</v>
      </c>
      <c r="E274" s="41" t="s">
        <v>56</v>
      </c>
    </row>
    <row r="275" spans="1:16" x14ac:dyDescent="0.2">
      <c r="A275" s="37" t="s">
        <v>57</v>
      </c>
      <c r="E275" s="42" t="s">
        <v>58</v>
      </c>
    </row>
    <row r="276" spans="1:16" x14ac:dyDescent="0.2">
      <c r="A276" t="s">
        <v>59</v>
      </c>
      <c r="E276" s="41" t="s">
        <v>275</v>
      </c>
    </row>
    <row r="277" spans="1:16" x14ac:dyDescent="0.2">
      <c r="A277" t="s">
        <v>49</v>
      </c>
      <c r="B277" s="36" t="s">
        <v>295</v>
      </c>
      <c r="C277" s="36" t="s">
        <v>104</v>
      </c>
      <c r="D277" s="37" t="s">
        <v>51</v>
      </c>
      <c r="E277" s="13" t="s">
        <v>105</v>
      </c>
      <c r="F277" s="38" t="s">
        <v>106</v>
      </c>
      <c r="G277" s="39">
        <v>8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64</v>
      </c>
      <c r="O277">
        <f>(M277*21)/100</f>
        <v>0</v>
      </c>
      <c r="P277" t="s">
        <v>27</v>
      </c>
    </row>
    <row r="278" spans="1:16" x14ac:dyDescent="0.2">
      <c r="A278" s="37" t="s">
        <v>55</v>
      </c>
      <c r="E278" s="41" t="s">
        <v>56</v>
      </c>
    </row>
    <row r="279" spans="1:16" x14ac:dyDescent="0.2">
      <c r="A279" s="37" t="s">
        <v>57</v>
      </c>
      <c r="E279" s="42" t="s">
        <v>58</v>
      </c>
    </row>
    <row r="280" spans="1:16" x14ac:dyDescent="0.2">
      <c r="A280" t="s">
        <v>59</v>
      </c>
      <c r="E280" s="41" t="s">
        <v>65</v>
      </c>
    </row>
    <row r="281" spans="1:16" x14ac:dyDescent="0.2">
      <c r="A281" t="s">
        <v>49</v>
      </c>
      <c r="B281" s="36" t="s">
        <v>299</v>
      </c>
      <c r="C281" s="36" t="s">
        <v>278</v>
      </c>
      <c r="D281" s="37" t="s">
        <v>51</v>
      </c>
      <c r="E281" s="13" t="s">
        <v>279</v>
      </c>
      <c r="F281" s="38" t="s">
        <v>106</v>
      </c>
      <c r="G281" s="39">
        <v>456.75</v>
      </c>
      <c r="H281" s="38">
        <v>0</v>
      </c>
      <c r="I281" s="38">
        <f>ROUND(G281*H281,6)</f>
        <v>0</v>
      </c>
      <c r="L281" s="40">
        <v>0</v>
      </c>
      <c r="M281" s="34">
        <f>ROUND(ROUND(L281,2)*ROUND(G281,3),2)</f>
        <v>0</v>
      </c>
      <c r="N281" s="38" t="s">
        <v>64</v>
      </c>
      <c r="O281">
        <f>(M281*21)/100</f>
        <v>0</v>
      </c>
      <c r="P281" t="s">
        <v>27</v>
      </c>
    </row>
    <row r="282" spans="1:16" x14ac:dyDescent="0.2">
      <c r="A282" s="37" t="s">
        <v>55</v>
      </c>
      <c r="E282" s="41" t="s">
        <v>56</v>
      </c>
    </row>
    <row r="283" spans="1:16" x14ac:dyDescent="0.2">
      <c r="A283" s="37" t="s">
        <v>57</v>
      </c>
      <c r="E283" s="42" t="s">
        <v>58</v>
      </c>
    </row>
    <row r="284" spans="1:16" x14ac:dyDescent="0.2">
      <c r="A284" t="s">
        <v>59</v>
      </c>
      <c r="E284" s="41" t="s">
        <v>65</v>
      </c>
    </row>
    <row r="285" spans="1:16" x14ac:dyDescent="0.2">
      <c r="A285" t="s">
        <v>49</v>
      </c>
      <c r="B285" s="36" t="s">
        <v>302</v>
      </c>
      <c r="C285" s="36" t="s">
        <v>281</v>
      </c>
      <c r="D285" s="37" t="s">
        <v>51</v>
      </c>
      <c r="E285" s="13" t="s">
        <v>282</v>
      </c>
      <c r="F285" s="38" t="s">
        <v>106</v>
      </c>
      <c r="G285" s="39">
        <v>464.75</v>
      </c>
      <c r="H285" s="38">
        <v>0</v>
      </c>
      <c r="I285" s="38">
        <f>ROUND(G285*H285,6)</f>
        <v>0</v>
      </c>
      <c r="L285" s="40">
        <v>0</v>
      </c>
      <c r="M285" s="34">
        <f>ROUND(ROUND(L285,2)*ROUND(G285,3),2)</f>
        <v>0</v>
      </c>
      <c r="N285" s="38" t="s">
        <v>64</v>
      </c>
      <c r="O285">
        <f>(M285*21)/100</f>
        <v>0</v>
      </c>
      <c r="P285" t="s">
        <v>27</v>
      </c>
    </row>
    <row r="286" spans="1:16" x14ac:dyDescent="0.2">
      <c r="A286" s="37" t="s">
        <v>55</v>
      </c>
      <c r="E286" s="41" t="s">
        <v>56</v>
      </c>
    </row>
    <row r="287" spans="1:16" x14ac:dyDescent="0.2">
      <c r="A287" s="37" t="s">
        <v>57</v>
      </c>
      <c r="E287" s="42" t="s">
        <v>58</v>
      </c>
    </row>
    <row r="288" spans="1:16" x14ac:dyDescent="0.2">
      <c r="A288" t="s">
        <v>59</v>
      </c>
      <c r="E288" s="41" t="s">
        <v>65</v>
      </c>
    </row>
    <row r="289" spans="1:16" x14ac:dyDescent="0.2">
      <c r="A289" t="s">
        <v>49</v>
      </c>
      <c r="B289" s="36" t="s">
        <v>306</v>
      </c>
      <c r="C289" s="36" t="s">
        <v>284</v>
      </c>
      <c r="D289" s="37" t="s">
        <v>51</v>
      </c>
      <c r="E289" s="13" t="s">
        <v>285</v>
      </c>
      <c r="F289" s="38" t="s">
        <v>110</v>
      </c>
      <c r="G289" s="39">
        <v>1450</v>
      </c>
      <c r="H289" s="38">
        <v>0</v>
      </c>
      <c r="I289" s="38">
        <f>ROUND(G289*H289,6)</f>
        <v>0</v>
      </c>
      <c r="L289" s="40">
        <v>0</v>
      </c>
      <c r="M289" s="34">
        <f>ROUND(ROUND(L289,2)*ROUND(G289,3),2)</f>
        <v>0</v>
      </c>
      <c r="N289" s="38" t="s">
        <v>64</v>
      </c>
      <c r="O289">
        <f>(M289*21)/100</f>
        <v>0</v>
      </c>
      <c r="P289" t="s">
        <v>27</v>
      </c>
    </row>
    <row r="290" spans="1:16" x14ac:dyDescent="0.2">
      <c r="A290" s="37" t="s">
        <v>55</v>
      </c>
      <c r="E290" s="41" t="s">
        <v>56</v>
      </c>
    </row>
    <row r="291" spans="1:16" x14ac:dyDescent="0.2">
      <c r="A291" s="37" t="s">
        <v>57</v>
      </c>
      <c r="E291" s="42" t="s">
        <v>58</v>
      </c>
    </row>
    <row r="292" spans="1:16" x14ac:dyDescent="0.2">
      <c r="A292" t="s">
        <v>59</v>
      </c>
      <c r="E292" s="41" t="s">
        <v>65</v>
      </c>
    </row>
    <row r="293" spans="1:16" x14ac:dyDescent="0.2">
      <c r="A293" t="s">
        <v>49</v>
      </c>
      <c r="B293" s="36" t="s">
        <v>309</v>
      </c>
      <c r="C293" s="36" t="s">
        <v>108</v>
      </c>
      <c r="D293" s="37" t="s">
        <v>51</v>
      </c>
      <c r="E293" s="13" t="s">
        <v>109</v>
      </c>
      <c r="F293" s="38" t="s">
        <v>110</v>
      </c>
      <c r="G293" s="39">
        <v>43</v>
      </c>
      <c r="H293" s="38">
        <v>0</v>
      </c>
      <c r="I293" s="38">
        <f>ROUND(G293*H293,6)</f>
        <v>0</v>
      </c>
      <c r="L293" s="40">
        <v>0</v>
      </c>
      <c r="M293" s="34">
        <f>ROUND(ROUND(L293,2)*ROUND(G293,3),2)</f>
        <v>0</v>
      </c>
      <c r="N293" s="38" t="s">
        <v>64</v>
      </c>
      <c r="O293">
        <f>(M293*21)/100</f>
        <v>0</v>
      </c>
      <c r="P293" t="s">
        <v>27</v>
      </c>
    </row>
    <row r="294" spans="1:16" x14ac:dyDescent="0.2">
      <c r="A294" s="37" t="s">
        <v>55</v>
      </c>
      <c r="E294" s="41" t="s">
        <v>56</v>
      </c>
    </row>
    <row r="295" spans="1:16" x14ac:dyDescent="0.2">
      <c r="A295" s="37" t="s">
        <v>57</v>
      </c>
      <c r="E295" s="42" t="s">
        <v>58</v>
      </c>
    </row>
    <row r="296" spans="1:16" x14ac:dyDescent="0.2">
      <c r="A296" t="s">
        <v>59</v>
      </c>
      <c r="E296" s="41" t="s">
        <v>65</v>
      </c>
    </row>
    <row r="297" spans="1:16" ht="25.5" x14ac:dyDescent="0.2">
      <c r="A297" t="s">
        <v>49</v>
      </c>
      <c r="B297" s="36" t="s">
        <v>314</v>
      </c>
      <c r="C297" s="36" t="s">
        <v>358</v>
      </c>
      <c r="D297" s="37" t="s">
        <v>51</v>
      </c>
      <c r="E297" s="13" t="s">
        <v>289</v>
      </c>
      <c r="F297" s="38" t="s">
        <v>110</v>
      </c>
      <c r="G297" s="39">
        <v>5</v>
      </c>
      <c r="H297" s="38">
        <v>0</v>
      </c>
      <c r="I297" s="38">
        <f>ROUND(G297*H297,6)</f>
        <v>0</v>
      </c>
      <c r="L297" s="40">
        <v>0</v>
      </c>
      <c r="M297" s="34">
        <f>ROUND(ROUND(L297,2)*ROUND(G297,3),2)</f>
        <v>0</v>
      </c>
      <c r="N297" s="38" t="s">
        <v>54</v>
      </c>
      <c r="O297">
        <f>(M297*21)/100</f>
        <v>0</v>
      </c>
      <c r="P297" t="s">
        <v>27</v>
      </c>
    </row>
    <row r="298" spans="1:16" x14ac:dyDescent="0.2">
      <c r="A298" s="37" t="s">
        <v>55</v>
      </c>
      <c r="E298" s="41" t="s">
        <v>56</v>
      </c>
    </row>
    <row r="299" spans="1:16" x14ac:dyDescent="0.2">
      <c r="A299" s="37" t="s">
        <v>57</v>
      </c>
      <c r="E299" s="42" t="s">
        <v>58</v>
      </c>
    </row>
    <row r="300" spans="1:16" ht="38.25" x14ac:dyDescent="0.2">
      <c r="A300" t="s">
        <v>59</v>
      </c>
      <c r="E300" s="41" t="s">
        <v>290</v>
      </c>
    </row>
    <row r="301" spans="1:16" x14ac:dyDescent="0.2">
      <c r="A301" t="s">
        <v>49</v>
      </c>
      <c r="B301" s="36" t="s">
        <v>317</v>
      </c>
      <c r="C301" s="36" t="s">
        <v>359</v>
      </c>
      <c r="D301" s="37" t="s">
        <v>51</v>
      </c>
      <c r="E301" s="13" t="s">
        <v>293</v>
      </c>
      <c r="F301" s="38" t="s">
        <v>110</v>
      </c>
      <c r="G301" s="39">
        <v>5</v>
      </c>
      <c r="H301" s="38">
        <v>0</v>
      </c>
      <c r="I301" s="38">
        <f>ROUND(G301*H301,6)</f>
        <v>0</v>
      </c>
      <c r="L301" s="40">
        <v>0</v>
      </c>
      <c r="M301" s="34">
        <f>ROUND(ROUND(L301,2)*ROUND(G301,3),2)</f>
        <v>0</v>
      </c>
      <c r="N301" s="38" t="s">
        <v>54</v>
      </c>
      <c r="O301">
        <f>(M301*21)/100</f>
        <v>0</v>
      </c>
      <c r="P301" t="s">
        <v>27</v>
      </c>
    </row>
    <row r="302" spans="1:16" x14ac:dyDescent="0.2">
      <c r="A302" s="37" t="s">
        <v>55</v>
      </c>
      <c r="E302" s="41" t="s">
        <v>9</v>
      </c>
    </row>
    <row r="303" spans="1:16" x14ac:dyDescent="0.2">
      <c r="A303" s="37" t="s">
        <v>57</v>
      </c>
      <c r="E303" s="42" t="s">
        <v>86</v>
      </c>
    </row>
    <row r="304" spans="1:16" ht="25.5" x14ac:dyDescent="0.2">
      <c r="A304" t="s">
        <v>59</v>
      </c>
      <c r="E304" s="41" t="s">
        <v>294</v>
      </c>
    </row>
    <row r="305" spans="1:16" x14ac:dyDescent="0.2">
      <c r="A305" t="s">
        <v>49</v>
      </c>
      <c r="B305" s="36" t="s">
        <v>360</v>
      </c>
      <c r="C305" s="36" t="s">
        <v>361</v>
      </c>
      <c r="D305" s="37" t="s">
        <v>51</v>
      </c>
      <c r="E305" s="13" t="s">
        <v>297</v>
      </c>
      <c r="F305" s="38" t="s">
        <v>110</v>
      </c>
      <c r="G305" s="39">
        <v>30</v>
      </c>
      <c r="H305" s="38">
        <v>0</v>
      </c>
      <c r="I305" s="38">
        <f>ROUND(G305*H305,6)</f>
        <v>0</v>
      </c>
      <c r="L305" s="40">
        <v>0</v>
      </c>
      <c r="M305" s="34">
        <f>ROUND(ROUND(L305,2)*ROUND(G305,3),2)</f>
        <v>0</v>
      </c>
      <c r="N305" s="38" t="s">
        <v>54</v>
      </c>
      <c r="O305">
        <f>(M305*21)/100</f>
        <v>0</v>
      </c>
      <c r="P305" t="s">
        <v>27</v>
      </c>
    </row>
    <row r="306" spans="1:16" x14ac:dyDescent="0.2">
      <c r="A306" s="37" t="s">
        <v>55</v>
      </c>
      <c r="E306" s="41" t="s">
        <v>56</v>
      </c>
    </row>
    <row r="307" spans="1:16" x14ac:dyDescent="0.2">
      <c r="A307" s="37" t="s">
        <v>57</v>
      </c>
      <c r="E307" s="42" t="s">
        <v>58</v>
      </c>
    </row>
    <row r="308" spans="1:16" x14ac:dyDescent="0.2">
      <c r="A308" t="s">
        <v>59</v>
      </c>
      <c r="E308" s="41" t="s">
        <v>298</v>
      </c>
    </row>
    <row r="309" spans="1:16" x14ac:dyDescent="0.2">
      <c r="A309" t="s">
        <v>49</v>
      </c>
      <c r="B309" s="36" t="s">
        <v>362</v>
      </c>
      <c r="C309" s="36" t="s">
        <v>300</v>
      </c>
      <c r="D309" s="37" t="s">
        <v>51</v>
      </c>
      <c r="E309" s="13" t="s">
        <v>301</v>
      </c>
      <c r="F309" s="38" t="s">
        <v>106</v>
      </c>
      <c r="G309" s="39">
        <v>217.5</v>
      </c>
      <c r="H309" s="38">
        <v>0</v>
      </c>
      <c r="I309" s="38">
        <f>ROUND(G309*H309,6)</f>
        <v>0</v>
      </c>
      <c r="L309" s="40">
        <v>0</v>
      </c>
      <c r="M309" s="34">
        <f>ROUND(ROUND(L309,2)*ROUND(G309,3),2)</f>
        <v>0</v>
      </c>
      <c r="N309" s="38" t="s">
        <v>64</v>
      </c>
      <c r="O309">
        <f>(M309*21)/100</f>
        <v>0</v>
      </c>
      <c r="P309" t="s">
        <v>27</v>
      </c>
    </row>
    <row r="310" spans="1:16" x14ac:dyDescent="0.2">
      <c r="A310" s="37" t="s">
        <v>55</v>
      </c>
      <c r="E310" s="41" t="s">
        <v>56</v>
      </c>
    </row>
    <row r="311" spans="1:16" x14ac:dyDescent="0.2">
      <c r="A311" s="37" t="s">
        <v>57</v>
      </c>
      <c r="E311" s="42" t="s">
        <v>58</v>
      </c>
    </row>
    <row r="312" spans="1:16" x14ac:dyDescent="0.2">
      <c r="A312" t="s">
        <v>59</v>
      </c>
      <c r="E312" s="41" t="s">
        <v>65</v>
      </c>
    </row>
    <row r="313" spans="1:16" x14ac:dyDescent="0.2">
      <c r="A313" t="s">
        <v>49</v>
      </c>
      <c r="B313" s="36" t="s">
        <v>363</v>
      </c>
      <c r="C313" s="36" t="s">
        <v>303</v>
      </c>
      <c r="D313" s="37" t="s">
        <v>51</v>
      </c>
      <c r="E313" s="13" t="s">
        <v>304</v>
      </c>
      <c r="F313" s="38" t="s">
        <v>305</v>
      </c>
      <c r="G313" s="39">
        <v>40</v>
      </c>
      <c r="H313" s="38">
        <v>0</v>
      </c>
      <c r="I313" s="38">
        <f>ROUND(G313*H313,6)</f>
        <v>0</v>
      </c>
      <c r="L313" s="40">
        <v>0</v>
      </c>
      <c r="M313" s="34">
        <f>ROUND(ROUND(L313,2)*ROUND(G313,3),2)</f>
        <v>0</v>
      </c>
      <c r="N313" s="38" t="s">
        <v>64</v>
      </c>
      <c r="O313">
        <f>(M313*21)/100</f>
        <v>0</v>
      </c>
      <c r="P313" t="s">
        <v>27</v>
      </c>
    </row>
    <row r="314" spans="1:16" x14ac:dyDescent="0.2">
      <c r="A314" s="37" t="s">
        <v>55</v>
      </c>
      <c r="E314" s="41" t="s">
        <v>56</v>
      </c>
    </row>
    <row r="315" spans="1:16" x14ac:dyDescent="0.2">
      <c r="A315" s="37" t="s">
        <v>57</v>
      </c>
      <c r="E315" s="42" t="s">
        <v>58</v>
      </c>
    </row>
    <row r="316" spans="1:16" x14ac:dyDescent="0.2">
      <c r="A316" t="s">
        <v>59</v>
      </c>
      <c r="E316" s="41" t="s">
        <v>65</v>
      </c>
    </row>
    <row r="317" spans="1:16" x14ac:dyDescent="0.2">
      <c r="A317" t="s">
        <v>49</v>
      </c>
      <c r="B317" s="36" t="s">
        <v>364</v>
      </c>
      <c r="C317" s="36" t="s">
        <v>307</v>
      </c>
      <c r="D317" s="37" t="s">
        <v>51</v>
      </c>
      <c r="E317" s="13" t="s">
        <v>308</v>
      </c>
      <c r="F317" s="38" t="s">
        <v>305</v>
      </c>
      <c r="G317" s="39">
        <v>25.2</v>
      </c>
      <c r="H317" s="38">
        <v>0</v>
      </c>
      <c r="I317" s="38">
        <f>ROUND(G317*H317,6)</f>
        <v>0</v>
      </c>
      <c r="L317" s="40">
        <v>0</v>
      </c>
      <c r="M317" s="34">
        <f>ROUND(ROUND(L317,2)*ROUND(G317,3),2)</f>
        <v>0</v>
      </c>
      <c r="N317" s="38" t="s">
        <v>64</v>
      </c>
      <c r="O317">
        <f>(M317*21)/100</f>
        <v>0</v>
      </c>
      <c r="P317" t="s">
        <v>27</v>
      </c>
    </row>
    <row r="318" spans="1:16" x14ac:dyDescent="0.2">
      <c r="A318" s="37" t="s">
        <v>55</v>
      </c>
      <c r="E318" s="41" t="s">
        <v>56</v>
      </c>
    </row>
    <row r="319" spans="1:16" x14ac:dyDescent="0.2">
      <c r="A319" s="37" t="s">
        <v>57</v>
      </c>
      <c r="E319" s="42" t="s">
        <v>58</v>
      </c>
    </row>
    <row r="320" spans="1:16" x14ac:dyDescent="0.2">
      <c r="A320" t="s">
        <v>59</v>
      </c>
      <c r="E320" s="41" t="s">
        <v>65</v>
      </c>
    </row>
    <row r="321" spans="1:16" x14ac:dyDescent="0.2">
      <c r="A321" t="s">
        <v>49</v>
      </c>
      <c r="B321" s="36" t="s">
        <v>365</v>
      </c>
      <c r="C321" s="36" t="s">
        <v>310</v>
      </c>
      <c r="D321" s="37" t="s">
        <v>51</v>
      </c>
      <c r="E321" s="13" t="s">
        <v>311</v>
      </c>
      <c r="F321" s="38" t="s">
        <v>312</v>
      </c>
      <c r="G321" s="39">
        <v>60</v>
      </c>
      <c r="H321" s="38">
        <v>0</v>
      </c>
      <c r="I321" s="38">
        <f>ROUND(G321*H321,6)</f>
        <v>0</v>
      </c>
      <c r="L321" s="40">
        <v>0</v>
      </c>
      <c r="M321" s="34">
        <f>ROUND(ROUND(L321,2)*ROUND(G321,3),2)</f>
        <v>0</v>
      </c>
      <c r="N321" s="38" t="s">
        <v>64</v>
      </c>
      <c r="O321">
        <f>(M321*21)/100</f>
        <v>0</v>
      </c>
      <c r="P321" t="s">
        <v>27</v>
      </c>
    </row>
    <row r="322" spans="1:16" x14ac:dyDescent="0.2">
      <c r="A322" s="37" t="s">
        <v>55</v>
      </c>
      <c r="E322" s="41" t="s">
        <v>56</v>
      </c>
    </row>
    <row r="323" spans="1:16" x14ac:dyDescent="0.2">
      <c r="A323" s="37" t="s">
        <v>57</v>
      </c>
      <c r="E323" s="42" t="s">
        <v>58</v>
      </c>
    </row>
    <row r="324" spans="1:16" x14ac:dyDescent="0.2">
      <c r="A324" t="s">
        <v>59</v>
      </c>
      <c r="E324" s="41" t="s">
        <v>65</v>
      </c>
    </row>
    <row r="325" spans="1:16" x14ac:dyDescent="0.2">
      <c r="A325" t="s">
        <v>46</v>
      </c>
      <c r="C325" s="33" t="s">
        <v>71</v>
      </c>
      <c r="E325" s="35" t="s">
        <v>313</v>
      </c>
      <c r="J325" s="34">
        <f>0</f>
        <v>0</v>
      </c>
      <c r="K325" s="34">
        <f>0</f>
        <v>0</v>
      </c>
      <c r="L325" s="34">
        <f>0+L326</f>
        <v>0</v>
      </c>
      <c r="M325" s="34">
        <f>0+M326</f>
        <v>0</v>
      </c>
    </row>
    <row r="326" spans="1:16" x14ac:dyDescent="0.2">
      <c r="A326" t="s">
        <v>49</v>
      </c>
      <c r="B326" s="36" t="s">
        <v>366</v>
      </c>
      <c r="C326" s="36" t="s">
        <v>367</v>
      </c>
      <c r="D326" s="37" t="s">
        <v>51</v>
      </c>
      <c r="E326" s="13" t="s">
        <v>319</v>
      </c>
      <c r="F326" s="38" t="s">
        <v>63</v>
      </c>
      <c r="G326" s="39">
        <v>2</v>
      </c>
      <c r="H326" s="38">
        <v>0</v>
      </c>
      <c r="I326" s="38">
        <f>ROUND(G326*H326,6)</f>
        <v>0</v>
      </c>
      <c r="L326" s="40">
        <v>0</v>
      </c>
      <c r="M326" s="34">
        <f>ROUND(ROUND(L326,2)*ROUND(G326,3),2)</f>
        <v>0</v>
      </c>
      <c r="N326" s="38" t="s">
        <v>54</v>
      </c>
      <c r="O326">
        <f>(M326*21)/100</f>
        <v>0</v>
      </c>
      <c r="P326" t="s">
        <v>27</v>
      </c>
    </row>
    <row r="327" spans="1:16" x14ac:dyDescent="0.2">
      <c r="A327" s="37" t="s">
        <v>55</v>
      </c>
      <c r="E327" s="41" t="s">
        <v>56</v>
      </c>
    </row>
    <row r="328" spans="1:16" x14ac:dyDescent="0.2">
      <c r="A328" s="37" t="s">
        <v>57</v>
      </c>
      <c r="E328" s="42" t="s">
        <v>58</v>
      </c>
    </row>
    <row r="329" spans="1:16" ht="51" x14ac:dyDescent="0.2">
      <c r="A329" t="s">
        <v>59</v>
      </c>
      <c r="E329" s="41" t="s">
        <v>320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368</v>
      </c>
      <c r="M3" s="43">
        <f>Rekapitulace!C14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368</v>
      </c>
      <c r="D4" s="9"/>
      <c r="E4" s="3" t="s">
        <v>369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372</v>
      </c>
      <c r="E8" s="32" t="s">
        <v>371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x14ac:dyDescent="0.2">
      <c r="A9" t="s">
        <v>46</v>
      </c>
      <c r="C9" s="33" t="s">
        <v>47</v>
      </c>
      <c r="E9" s="35" t="s">
        <v>373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47</v>
      </c>
      <c r="C10" s="36" t="s">
        <v>374</v>
      </c>
      <c r="D10" s="37" t="s">
        <v>51</v>
      </c>
      <c r="E10" s="13" t="s">
        <v>375</v>
      </c>
      <c r="F10" s="38" t="s">
        <v>274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376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377</v>
      </c>
    </row>
    <row r="12" spans="1:20" x14ac:dyDescent="0.2">
      <c r="A12" s="37" t="s">
        <v>57</v>
      </c>
      <c r="E12" s="42" t="s">
        <v>378</v>
      </c>
    </row>
    <row r="13" spans="1:20" ht="89.25" x14ac:dyDescent="0.2">
      <c r="A13" t="s">
        <v>59</v>
      </c>
      <c r="E13" s="41" t="s">
        <v>379</v>
      </c>
    </row>
    <row r="14" spans="1:20" x14ac:dyDescent="0.2">
      <c r="A14" t="s">
        <v>49</v>
      </c>
      <c r="B14" s="36" t="s">
        <v>27</v>
      </c>
      <c r="C14" s="36" t="s">
        <v>380</v>
      </c>
      <c r="D14" s="37" t="s">
        <v>51</v>
      </c>
      <c r="E14" s="13" t="s">
        <v>381</v>
      </c>
      <c r="F14" s="38" t="s">
        <v>274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376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382</v>
      </c>
    </row>
    <row r="16" spans="1:20" x14ac:dyDescent="0.2">
      <c r="A16" s="37" t="s">
        <v>57</v>
      </c>
      <c r="E16" s="42" t="s">
        <v>378</v>
      </c>
    </row>
    <row r="17" spans="1:16" ht="114.75" x14ac:dyDescent="0.2">
      <c r="A17" t="s">
        <v>59</v>
      </c>
      <c r="E17" s="41" t="s">
        <v>383</v>
      </c>
    </row>
    <row r="18" spans="1:16" x14ac:dyDescent="0.2">
      <c r="A18" t="s">
        <v>49</v>
      </c>
      <c r="B18" s="36" t="s">
        <v>26</v>
      </c>
      <c r="C18" s="36" t="s">
        <v>384</v>
      </c>
      <c r="D18" s="37" t="s">
        <v>51</v>
      </c>
      <c r="E18" s="13" t="s">
        <v>385</v>
      </c>
      <c r="F18" s="38" t="s">
        <v>274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376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386</v>
      </c>
    </row>
    <row r="20" spans="1:16" x14ac:dyDescent="0.2">
      <c r="A20" s="37" t="s">
        <v>57</v>
      </c>
      <c r="E20" s="42" t="s">
        <v>378</v>
      </c>
    </row>
    <row r="21" spans="1:16" ht="38.25" x14ac:dyDescent="0.2">
      <c r="A21" t="s">
        <v>59</v>
      </c>
      <c r="E21" s="41" t="s">
        <v>387</v>
      </c>
    </row>
    <row r="22" spans="1:16" x14ac:dyDescent="0.2">
      <c r="A22" t="s">
        <v>49</v>
      </c>
      <c r="B22" s="36" t="s">
        <v>68</v>
      </c>
      <c r="C22" s="36" t="s">
        <v>388</v>
      </c>
      <c r="D22" s="37" t="s">
        <v>51</v>
      </c>
      <c r="E22" s="13" t="s">
        <v>389</v>
      </c>
      <c r="F22" s="38" t="s">
        <v>274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376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390</v>
      </c>
    </row>
    <row r="24" spans="1:16" x14ac:dyDescent="0.2">
      <c r="A24" s="37" t="s">
        <v>57</v>
      </c>
      <c r="E24" s="42" t="s">
        <v>378</v>
      </c>
    </row>
    <row r="25" spans="1:16" ht="63.75" x14ac:dyDescent="0.2">
      <c r="A25" t="s">
        <v>59</v>
      </c>
      <c r="E25" s="41" t="s">
        <v>391</v>
      </c>
    </row>
    <row r="26" spans="1:16" x14ac:dyDescent="0.2">
      <c r="A26" t="s">
        <v>46</v>
      </c>
      <c r="C26" s="33" t="s">
        <v>27</v>
      </c>
      <c r="E26" s="35" t="s">
        <v>392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x14ac:dyDescent="0.2">
      <c r="A27" t="s">
        <v>49</v>
      </c>
      <c r="B27" s="36" t="s">
        <v>71</v>
      </c>
      <c r="C27" s="36" t="s">
        <v>393</v>
      </c>
      <c r="D27" s="37" t="s">
        <v>51</v>
      </c>
      <c r="E27" s="13" t="s">
        <v>394</v>
      </c>
      <c r="F27" s="38" t="s">
        <v>274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376</v>
      </c>
      <c r="O27">
        <f>(M27*21)/100</f>
        <v>0</v>
      </c>
      <c r="P27" t="s">
        <v>27</v>
      </c>
    </row>
    <row r="28" spans="1:16" x14ac:dyDescent="0.2">
      <c r="A28" s="37" t="s">
        <v>55</v>
      </c>
      <c r="E28" s="41" t="s">
        <v>395</v>
      </c>
    </row>
    <row r="29" spans="1:16" x14ac:dyDescent="0.2">
      <c r="A29" s="37" t="s">
        <v>57</v>
      </c>
      <c r="E29" s="42" t="s">
        <v>378</v>
      </c>
    </row>
    <row r="30" spans="1:16" ht="89.25" x14ac:dyDescent="0.2">
      <c r="A30" t="s">
        <v>59</v>
      </c>
      <c r="E30" s="41" t="s">
        <v>396</v>
      </c>
    </row>
    <row r="31" spans="1:16" x14ac:dyDescent="0.2">
      <c r="A31" t="s">
        <v>49</v>
      </c>
      <c r="B31" s="36" t="s">
        <v>74</v>
      </c>
      <c r="C31" s="36" t="s">
        <v>397</v>
      </c>
      <c r="D31" s="37" t="s">
        <v>51</v>
      </c>
      <c r="E31" s="13" t="s">
        <v>398</v>
      </c>
      <c r="F31" s="38" t="s">
        <v>274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376</v>
      </c>
      <c r="O31">
        <f>(M31*21)/100</f>
        <v>0</v>
      </c>
      <c r="P31" t="s">
        <v>27</v>
      </c>
    </row>
    <row r="32" spans="1:16" x14ac:dyDescent="0.2">
      <c r="A32" s="37" t="s">
        <v>55</v>
      </c>
      <c r="E32" s="41" t="s">
        <v>399</v>
      </c>
    </row>
    <row r="33" spans="1:5" x14ac:dyDescent="0.2">
      <c r="A33" s="37" t="s">
        <v>57</v>
      </c>
      <c r="E33" s="42" t="s">
        <v>378</v>
      </c>
    </row>
    <row r="34" spans="1:5" ht="76.5" x14ac:dyDescent="0.2">
      <c r="A34" t="s">
        <v>59</v>
      </c>
      <c r="E34" s="41" t="s">
        <v>400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401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401</v>
      </c>
      <c r="D4" s="9"/>
      <c r="E4" s="3" t="s">
        <v>402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COUNTIFS(L8:L117,"=0",A8:A117,"P")+COUNTIFS(L8:L117,"",A8:A117,"P")+SUM(Q8:Q117)</f>
        <v>27</v>
      </c>
    </row>
    <row r="8" spans="1:20" x14ac:dyDescent="0.2">
      <c r="A8" t="s">
        <v>44</v>
      </c>
      <c r="C8" s="30" t="s">
        <v>405</v>
      </c>
      <c r="E8" s="32" t="s">
        <v>404</v>
      </c>
      <c r="J8" s="31">
        <f>0+J9+J30+J39+J92</f>
        <v>0</v>
      </c>
      <c r="K8" s="31">
        <f>0+K9+K30+K39+K92</f>
        <v>0</v>
      </c>
      <c r="L8" s="31">
        <f>0+L9+L30+L39+L92</f>
        <v>0</v>
      </c>
      <c r="M8" s="31">
        <f>0+M9+M30+M39+M92</f>
        <v>0</v>
      </c>
    </row>
    <row r="9" spans="1:20" x14ac:dyDescent="0.2">
      <c r="A9" t="s">
        <v>46</v>
      </c>
      <c r="C9" s="33" t="s">
        <v>406</v>
      </c>
      <c r="E9" s="35" t="s">
        <v>407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47</v>
      </c>
      <c r="C10" s="36" t="s">
        <v>408</v>
      </c>
      <c r="D10" s="37" t="s">
        <v>51</v>
      </c>
      <c r="E10" s="13" t="s">
        <v>409</v>
      </c>
      <c r="F10" s="38" t="s">
        <v>410</v>
      </c>
      <c r="G10" s="39">
        <v>94.5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411</v>
      </c>
      <c r="O10">
        <f>(M10*21)/100</f>
        <v>0</v>
      </c>
      <c r="P10" t="s">
        <v>27</v>
      </c>
    </row>
    <row r="11" spans="1:20" ht="140.25" x14ac:dyDescent="0.2">
      <c r="A11" s="37" t="s">
        <v>55</v>
      </c>
      <c r="E11" s="41" t="s">
        <v>412</v>
      </c>
    </row>
    <row r="12" spans="1:20" ht="25.5" x14ac:dyDescent="0.2">
      <c r="A12" s="37" t="s">
        <v>57</v>
      </c>
      <c r="E12" s="42" t="s">
        <v>413</v>
      </c>
    </row>
    <row r="13" spans="1:20" x14ac:dyDescent="0.2">
      <c r="A13" t="s">
        <v>59</v>
      </c>
      <c r="E13" s="41" t="s">
        <v>414</v>
      </c>
    </row>
    <row r="14" spans="1:20" ht="25.5" x14ac:dyDescent="0.2">
      <c r="A14" t="s">
        <v>49</v>
      </c>
      <c r="B14" s="36" t="s">
        <v>27</v>
      </c>
      <c r="C14" s="36" t="s">
        <v>415</v>
      </c>
      <c r="D14" s="37" t="s">
        <v>51</v>
      </c>
      <c r="E14" s="13" t="s">
        <v>416</v>
      </c>
      <c r="F14" s="38" t="s">
        <v>410</v>
      </c>
      <c r="G14" s="39">
        <v>9.5760000000000005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411</v>
      </c>
      <c r="O14">
        <f>(M14*21)/100</f>
        <v>0</v>
      </c>
      <c r="P14" t="s">
        <v>27</v>
      </c>
    </row>
    <row r="15" spans="1:20" ht="140.25" x14ac:dyDescent="0.2">
      <c r="A15" s="37" t="s">
        <v>55</v>
      </c>
      <c r="E15" s="41" t="s">
        <v>412</v>
      </c>
    </row>
    <row r="16" spans="1:20" ht="25.5" x14ac:dyDescent="0.2">
      <c r="A16" s="37" t="s">
        <v>57</v>
      </c>
      <c r="E16" s="42" t="s">
        <v>417</v>
      </c>
    </row>
    <row r="17" spans="1:16" x14ac:dyDescent="0.2">
      <c r="A17" t="s">
        <v>59</v>
      </c>
      <c r="E17" s="41" t="s">
        <v>414</v>
      </c>
    </row>
    <row r="18" spans="1:16" ht="25.5" x14ac:dyDescent="0.2">
      <c r="A18" t="s">
        <v>49</v>
      </c>
      <c r="B18" s="36" t="s">
        <v>26</v>
      </c>
      <c r="C18" s="36" t="s">
        <v>418</v>
      </c>
      <c r="D18" s="37" t="s">
        <v>51</v>
      </c>
      <c r="E18" s="13" t="s">
        <v>419</v>
      </c>
      <c r="F18" s="38" t="s">
        <v>410</v>
      </c>
      <c r="G18" s="39">
        <v>7.0000000000000001E-3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411</v>
      </c>
      <c r="O18">
        <f>(M18*21)/100</f>
        <v>0</v>
      </c>
      <c r="P18" t="s">
        <v>27</v>
      </c>
    </row>
    <row r="19" spans="1:16" ht="140.25" x14ac:dyDescent="0.2">
      <c r="A19" s="37" t="s">
        <v>55</v>
      </c>
      <c r="E19" s="41" t="s">
        <v>412</v>
      </c>
    </row>
    <row r="20" spans="1:16" ht="25.5" x14ac:dyDescent="0.2">
      <c r="A20" s="37" t="s">
        <v>57</v>
      </c>
      <c r="E20" s="42" t="s">
        <v>420</v>
      </c>
    </row>
    <row r="21" spans="1:16" x14ac:dyDescent="0.2">
      <c r="A21" t="s">
        <v>59</v>
      </c>
      <c r="E21" s="41" t="s">
        <v>414</v>
      </c>
    </row>
    <row r="22" spans="1:16" ht="25.5" x14ac:dyDescent="0.2">
      <c r="A22" t="s">
        <v>49</v>
      </c>
      <c r="B22" s="36" t="s">
        <v>68</v>
      </c>
      <c r="C22" s="36" t="s">
        <v>421</v>
      </c>
      <c r="D22" s="37" t="s">
        <v>51</v>
      </c>
      <c r="E22" s="13" t="s">
        <v>422</v>
      </c>
      <c r="F22" s="38" t="s">
        <v>410</v>
      </c>
      <c r="G22" s="39">
        <v>1.2E-2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411</v>
      </c>
      <c r="O22">
        <f>(M22*21)/100</f>
        <v>0</v>
      </c>
      <c r="P22" t="s">
        <v>27</v>
      </c>
    </row>
    <row r="23" spans="1:16" ht="140.25" x14ac:dyDescent="0.2">
      <c r="A23" s="37" t="s">
        <v>55</v>
      </c>
      <c r="E23" s="41" t="s">
        <v>412</v>
      </c>
    </row>
    <row r="24" spans="1:16" ht="25.5" x14ac:dyDescent="0.2">
      <c r="A24" s="37" t="s">
        <v>57</v>
      </c>
      <c r="E24" s="42" t="s">
        <v>423</v>
      </c>
    </row>
    <row r="25" spans="1:16" x14ac:dyDescent="0.2">
      <c r="A25" t="s">
        <v>59</v>
      </c>
      <c r="E25" s="41" t="s">
        <v>414</v>
      </c>
    </row>
    <row r="26" spans="1:16" ht="25.5" x14ac:dyDescent="0.2">
      <c r="A26" t="s">
        <v>49</v>
      </c>
      <c r="B26" s="36" t="s">
        <v>71</v>
      </c>
      <c r="C26" s="36" t="s">
        <v>424</v>
      </c>
      <c r="D26" s="37" t="s">
        <v>51</v>
      </c>
      <c r="E26" s="13" t="s">
        <v>425</v>
      </c>
      <c r="F26" s="38" t="s">
        <v>410</v>
      </c>
      <c r="G26" s="39">
        <v>5.5119999999999996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411</v>
      </c>
      <c r="O26">
        <f>(M26*21)/100</f>
        <v>0</v>
      </c>
      <c r="P26" t="s">
        <v>27</v>
      </c>
    </row>
    <row r="27" spans="1:16" ht="140.25" x14ac:dyDescent="0.2">
      <c r="A27" s="37" t="s">
        <v>55</v>
      </c>
      <c r="E27" s="41" t="s">
        <v>412</v>
      </c>
    </row>
    <row r="28" spans="1:16" ht="25.5" x14ac:dyDescent="0.2">
      <c r="A28" s="37" t="s">
        <v>57</v>
      </c>
      <c r="E28" s="42" t="s">
        <v>426</v>
      </c>
    </row>
    <row r="29" spans="1:16" x14ac:dyDescent="0.2">
      <c r="A29" t="s">
        <v>59</v>
      </c>
      <c r="E29" s="41" t="s">
        <v>414</v>
      </c>
    </row>
    <row r="30" spans="1:16" x14ac:dyDescent="0.2">
      <c r="A30" t="s">
        <v>46</v>
      </c>
      <c r="C30" s="33" t="s">
        <v>47</v>
      </c>
      <c r="E30" s="35" t="s">
        <v>102</v>
      </c>
      <c r="J30" s="34">
        <f>0</f>
        <v>0</v>
      </c>
      <c r="K30" s="34">
        <f>0</f>
        <v>0</v>
      </c>
      <c r="L30" s="34">
        <f>0+L31+L35</f>
        <v>0</v>
      </c>
      <c r="M30" s="34">
        <f>0+M31+M35</f>
        <v>0</v>
      </c>
    </row>
    <row r="31" spans="1:16" ht="25.5" x14ac:dyDescent="0.2">
      <c r="A31" t="s">
        <v>49</v>
      </c>
      <c r="B31" s="36" t="s">
        <v>74</v>
      </c>
      <c r="C31" s="36" t="s">
        <v>427</v>
      </c>
      <c r="D31" s="37" t="s">
        <v>51</v>
      </c>
      <c r="E31" s="13" t="s">
        <v>428</v>
      </c>
      <c r="F31" s="38" t="s">
        <v>106</v>
      </c>
      <c r="G31" s="39">
        <v>5.5119999999999996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411</v>
      </c>
      <c r="O31">
        <f>(M31*21)/100</f>
        <v>0</v>
      </c>
      <c r="P31" t="s">
        <v>27</v>
      </c>
    </row>
    <row r="32" spans="1:16" ht="63.75" x14ac:dyDescent="0.2">
      <c r="A32" s="37" t="s">
        <v>55</v>
      </c>
      <c r="E32" s="41" t="s">
        <v>429</v>
      </c>
    </row>
    <row r="33" spans="1:16" ht="38.25" x14ac:dyDescent="0.2">
      <c r="A33" s="37" t="s">
        <v>57</v>
      </c>
      <c r="E33" s="42" t="s">
        <v>430</v>
      </c>
    </row>
    <row r="34" spans="1:16" x14ac:dyDescent="0.2">
      <c r="A34" t="s">
        <v>59</v>
      </c>
      <c r="E34" s="41" t="s">
        <v>414</v>
      </c>
    </row>
    <row r="35" spans="1:16" x14ac:dyDescent="0.2">
      <c r="A35" t="s">
        <v>49</v>
      </c>
      <c r="B35" s="36" t="s">
        <v>77</v>
      </c>
      <c r="C35" s="36" t="s">
        <v>431</v>
      </c>
      <c r="D35" s="37" t="s">
        <v>51</v>
      </c>
      <c r="E35" s="13" t="s">
        <v>432</v>
      </c>
      <c r="F35" s="38" t="s">
        <v>305</v>
      </c>
      <c r="G35" s="39">
        <v>155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411</v>
      </c>
      <c r="O35">
        <f>(M35*21)/100</f>
        <v>0</v>
      </c>
      <c r="P35" t="s">
        <v>27</v>
      </c>
    </row>
    <row r="36" spans="1:16" ht="25.5" x14ac:dyDescent="0.2">
      <c r="A36" s="37" t="s">
        <v>55</v>
      </c>
      <c r="E36" s="41" t="s">
        <v>433</v>
      </c>
    </row>
    <row r="37" spans="1:16" ht="25.5" x14ac:dyDescent="0.2">
      <c r="A37" s="37" t="s">
        <v>57</v>
      </c>
      <c r="E37" s="42" t="s">
        <v>434</v>
      </c>
    </row>
    <row r="38" spans="1:16" x14ac:dyDescent="0.2">
      <c r="A38" t="s">
        <v>59</v>
      </c>
      <c r="E38" s="41" t="s">
        <v>414</v>
      </c>
    </row>
    <row r="39" spans="1:16" x14ac:dyDescent="0.2">
      <c r="A39" t="s">
        <v>46</v>
      </c>
      <c r="C39" s="33" t="s">
        <v>71</v>
      </c>
      <c r="E39" s="35" t="s">
        <v>435</v>
      </c>
      <c r="J39" s="34">
        <f>0</f>
        <v>0</v>
      </c>
      <c r="K39" s="34">
        <f>0</f>
        <v>0</v>
      </c>
      <c r="L39" s="34">
        <f>0+L40+L44+L48+L52+L56+L60+L64+L68+L72+L76+L80+L84+L88</f>
        <v>0</v>
      </c>
      <c r="M39" s="34">
        <f>0+M40+M44+M48+M52+M56+M60+M64+M68+M72+M76+M80+M84+M88</f>
        <v>0</v>
      </c>
    </row>
    <row r="40" spans="1:16" ht="25.5" x14ac:dyDescent="0.2">
      <c r="A40" t="s">
        <v>49</v>
      </c>
      <c r="B40" s="36" t="s">
        <v>80</v>
      </c>
      <c r="C40" s="36" t="s">
        <v>436</v>
      </c>
      <c r="D40" s="37" t="s">
        <v>51</v>
      </c>
      <c r="E40" s="13" t="s">
        <v>437</v>
      </c>
      <c r="F40" s="38" t="s">
        <v>305</v>
      </c>
      <c r="G40" s="39">
        <v>24.31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411</v>
      </c>
      <c r="O40">
        <f>(M40*21)/100</f>
        <v>0</v>
      </c>
      <c r="P40" t="s">
        <v>27</v>
      </c>
    </row>
    <row r="41" spans="1:16" ht="51" x14ac:dyDescent="0.2">
      <c r="A41" s="37" t="s">
        <v>55</v>
      </c>
      <c r="E41" s="41" t="s">
        <v>438</v>
      </c>
    </row>
    <row r="42" spans="1:16" ht="25.5" x14ac:dyDescent="0.2">
      <c r="A42" s="37" t="s">
        <v>57</v>
      </c>
      <c r="E42" s="42" t="s">
        <v>439</v>
      </c>
    </row>
    <row r="43" spans="1:16" x14ac:dyDescent="0.2">
      <c r="A43" t="s">
        <v>59</v>
      </c>
      <c r="E43" s="41" t="s">
        <v>414</v>
      </c>
    </row>
    <row r="44" spans="1:16" x14ac:dyDescent="0.2">
      <c r="A44" t="s">
        <v>49</v>
      </c>
      <c r="B44" s="36" t="s">
        <v>83</v>
      </c>
      <c r="C44" s="36" t="s">
        <v>440</v>
      </c>
      <c r="D44" s="37" t="s">
        <v>51</v>
      </c>
      <c r="E44" s="13" t="s">
        <v>441</v>
      </c>
      <c r="F44" s="38" t="s">
        <v>305</v>
      </c>
      <c r="G44" s="39">
        <v>24.31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411</v>
      </c>
      <c r="O44">
        <f>(M44*21)/100</f>
        <v>0</v>
      </c>
      <c r="P44" t="s">
        <v>27</v>
      </c>
    </row>
    <row r="45" spans="1:16" ht="51" x14ac:dyDescent="0.2">
      <c r="A45" s="37" t="s">
        <v>55</v>
      </c>
      <c r="E45" s="41" t="s">
        <v>442</v>
      </c>
    </row>
    <row r="46" spans="1:16" ht="25.5" x14ac:dyDescent="0.2">
      <c r="A46" s="37" t="s">
        <v>57</v>
      </c>
      <c r="E46" s="42" t="s">
        <v>439</v>
      </c>
    </row>
    <row r="47" spans="1:16" x14ac:dyDescent="0.2">
      <c r="A47" t="s">
        <v>59</v>
      </c>
      <c r="E47" s="41" t="s">
        <v>414</v>
      </c>
    </row>
    <row r="48" spans="1:16" x14ac:dyDescent="0.2">
      <c r="A48" t="s">
        <v>49</v>
      </c>
      <c r="B48" s="36" t="s">
        <v>89</v>
      </c>
      <c r="C48" s="36" t="s">
        <v>443</v>
      </c>
      <c r="D48" s="37" t="s">
        <v>51</v>
      </c>
      <c r="E48" s="13" t="s">
        <v>444</v>
      </c>
      <c r="F48" s="38" t="s">
        <v>305</v>
      </c>
      <c r="G48" s="39">
        <v>23.152000000000001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411</v>
      </c>
      <c r="O48">
        <f>(M48*21)/100</f>
        <v>0</v>
      </c>
      <c r="P48" t="s">
        <v>27</v>
      </c>
    </row>
    <row r="49" spans="1:16" ht="51" x14ac:dyDescent="0.2">
      <c r="A49" s="37" t="s">
        <v>55</v>
      </c>
      <c r="E49" s="41" t="s">
        <v>442</v>
      </c>
    </row>
    <row r="50" spans="1:16" ht="25.5" x14ac:dyDescent="0.2">
      <c r="A50" s="37" t="s">
        <v>57</v>
      </c>
      <c r="E50" s="42" t="s">
        <v>445</v>
      </c>
    </row>
    <row r="51" spans="1:16" x14ac:dyDescent="0.2">
      <c r="A51" t="s">
        <v>59</v>
      </c>
      <c r="E51" s="41" t="s">
        <v>414</v>
      </c>
    </row>
    <row r="52" spans="1:16" x14ac:dyDescent="0.2">
      <c r="A52" t="s">
        <v>49</v>
      </c>
      <c r="B52" s="36" t="s">
        <v>93</v>
      </c>
      <c r="C52" s="36" t="s">
        <v>446</v>
      </c>
      <c r="D52" s="37" t="s">
        <v>51</v>
      </c>
      <c r="E52" s="13" t="s">
        <v>447</v>
      </c>
      <c r="F52" s="38" t="s">
        <v>106</v>
      </c>
      <c r="G52" s="39">
        <v>52.5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411</v>
      </c>
      <c r="O52">
        <f>(M52*21)/100</f>
        <v>0</v>
      </c>
      <c r="P52" t="s">
        <v>27</v>
      </c>
    </row>
    <row r="53" spans="1:16" ht="89.25" x14ac:dyDescent="0.2">
      <c r="A53" s="37" t="s">
        <v>55</v>
      </c>
      <c r="E53" s="41" t="s">
        <v>448</v>
      </c>
    </row>
    <row r="54" spans="1:16" ht="25.5" x14ac:dyDescent="0.2">
      <c r="A54" s="37" t="s">
        <v>57</v>
      </c>
      <c r="E54" s="42" t="s">
        <v>449</v>
      </c>
    </row>
    <row r="55" spans="1:16" x14ac:dyDescent="0.2">
      <c r="A55" t="s">
        <v>59</v>
      </c>
      <c r="E55" s="41" t="s">
        <v>414</v>
      </c>
    </row>
    <row r="56" spans="1:16" x14ac:dyDescent="0.2">
      <c r="A56" t="s">
        <v>49</v>
      </c>
      <c r="B56" s="36" t="s">
        <v>96</v>
      </c>
      <c r="C56" s="36" t="s">
        <v>450</v>
      </c>
      <c r="D56" s="37" t="s">
        <v>51</v>
      </c>
      <c r="E56" s="13" t="s">
        <v>451</v>
      </c>
      <c r="F56" s="38" t="s">
        <v>106</v>
      </c>
      <c r="G56" s="39">
        <v>42.5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411</v>
      </c>
      <c r="O56">
        <f>(M56*21)/100</f>
        <v>0</v>
      </c>
      <c r="P56" t="s">
        <v>27</v>
      </c>
    </row>
    <row r="57" spans="1:16" ht="89.25" x14ac:dyDescent="0.2">
      <c r="A57" s="37" t="s">
        <v>55</v>
      </c>
      <c r="E57" s="41" t="s">
        <v>448</v>
      </c>
    </row>
    <row r="58" spans="1:16" ht="25.5" x14ac:dyDescent="0.2">
      <c r="A58" s="37" t="s">
        <v>57</v>
      </c>
      <c r="E58" s="42" t="s">
        <v>452</v>
      </c>
    </row>
    <row r="59" spans="1:16" x14ac:dyDescent="0.2">
      <c r="A59" t="s">
        <v>59</v>
      </c>
      <c r="E59" s="41" t="s">
        <v>414</v>
      </c>
    </row>
    <row r="60" spans="1:16" ht="25.5" x14ac:dyDescent="0.2">
      <c r="A60" t="s">
        <v>49</v>
      </c>
      <c r="B60" s="36" t="s">
        <v>99</v>
      </c>
      <c r="C60" s="36" t="s">
        <v>453</v>
      </c>
      <c r="D60" s="37" t="s">
        <v>51</v>
      </c>
      <c r="E60" s="13" t="s">
        <v>454</v>
      </c>
      <c r="F60" s="38" t="s">
        <v>110</v>
      </c>
      <c r="G60" s="39">
        <v>25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411</v>
      </c>
      <c r="O60">
        <f>(M60*21)/100</f>
        <v>0</v>
      </c>
      <c r="P60" t="s">
        <v>27</v>
      </c>
    </row>
    <row r="61" spans="1:16" ht="318.75" x14ac:dyDescent="0.2">
      <c r="A61" s="37" t="s">
        <v>55</v>
      </c>
      <c r="E61" s="41" t="s">
        <v>455</v>
      </c>
    </row>
    <row r="62" spans="1:16" ht="25.5" x14ac:dyDescent="0.2">
      <c r="A62" s="37" t="s">
        <v>57</v>
      </c>
      <c r="E62" s="42" t="s">
        <v>456</v>
      </c>
    </row>
    <row r="63" spans="1:16" x14ac:dyDescent="0.2">
      <c r="A63" t="s">
        <v>59</v>
      </c>
      <c r="E63" s="41" t="s">
        <v>414</v>
      </c>
    </row>
    <row r="64" spans="1:16" ht="25.5" x14ac:dyDescent="0.2">
      <c r="A64" t="s">
        <v>49</v>
      </c>
      <c r="B64" s="36" t="s">
        <v>103</v>
      </c>
      <c r="C64" s="36" t="s">
        <v>457</v>
      </c>
      <c r="D64" s="37" t="s">
        <v>51</v>
      </c>
      <c r="E64" s="13" t="s">
        <v>458</v>
      </c>
      <c r="F64" s="38" t="s">
        <v>110</v>
      </c>
      <c r="G64" s="39">
        <v>250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411</v>
      </c>
      <c r="O64">
        <f>(M64*21)/100</f>
        <v>0</v>
      </c>
      <c r="P64" t="s">
        <v>27</v>
      </c>
    </row>
    <row r="65" spans="1:16" ht="114.75" x14ac:dyDescent="0.2">
      <c r="A65" s="37" t="s">
        <v>55</v>
      </c>
      <c r="E65" s="41" t="s">
        <v>459</v>
      </c>
    </row>
    <row r="66" spans="1:16" ht="25.5" x14ac:dyDescent="0.2">
      <c r="A66" s="37" t="s">
        <v>57</v>
      </c>
      <c r="E66" s="42" t="s">
        <v>460</v>
      </c>
    </row>
    <row r="67" spans="1:16" x14ac:dyDescent="0.2">
      <c r="A67" t="s">
        <v>59</v>
      </c>
      <c r="E67" s="41" t="s">
        <v>414</v>
      </c>
    </row>
    <row r="68" spans="1:16" x14ac:dyDescent="0.2">
      <c r="A68" t="s">
        <v>49</v>
      </c>
      <c r="B68" s="36" t="s">
        <v>107</v>
      </c>
      <c r="C68" s="36" t="s">
        <v>461</v>
      </c>
      <c r="D68" s="37" t="s">
        <v>51</v>
      </c>
      <c r="E68" s="13" t="s">
        <v>462</v>
      </c>
      <c r="F68" s="38" t="s">
        <v>63</v>
      </c>
      <c r="G68" s="39">
        <v>4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411</v>
      </c>
      <c r="O68">
        <f>(M68*21)/100</f>
        <v>0</v>
      </c>
      <c r="P68" t="s">
        <v>27</v>
      </c>
    </row>
    <row r="69" spans="1:16" ht="255" x14ac:dyDescent="0.2">
      <c r="A69" s="37" t="s">
        <v>55</v>
      </c>
      <c r="E69" s="41" t="s">
        <v>463</v>
      </c>
    </row>
    <row r="70" spans="1:16" ht="25.5" x14ac:dyDescent="0.2">
      <c r="A70" s="37" t="s">
        <v>57</v>
      </c>
      <c r="E70" s="42" t="s">
        <v>464</v>
      </c>
    </row>
    <row r="71" spans="1:16" x14ac:dyDescent="0.2">
      <c r="A71" t="s">
        <v>59</v>
      </c>
      <c r="E71" s="41" t="s">
        <v>414</v>
      </c>
    </row>
    <row r="72" spans="1:16" ht="25.5" x14ac:dyDescent="0.2">
      <c r="A72" t="s">
        <v>49</v>
      </c>
      <c r="B72" s="36" t="s">
        <v>112</v>
      </c>
      <c r="C72" s="36" t="s">
        <v>465</v>
      </c>
      <c r="D72" s="37" t="s">
        <v>51</v>
      </c>
      <c r="E72" s="13" t="s">
        <v>466</v>
      </c>
      <c r="F72" s="38" t="s">
        <v>110</v>
      </c>
      <c r="G72" s="39">
        <v>125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411</v>
      </c>
      <c r="O72">
        <f>(M72*21)/100</f>
        <v>0</v>
      </c>
      <c r="P72" t="s">
        <v>27</v>
      </c>
    </row>
    <row r="73" spans="1:16" ht="178.5" x14ac:dyDescent="0.2">
      <c r="A73" s="37" t="s">
        <v>55</v>
      </c>
      <c r="E73" s="41" t="s">
        <v>467</v>
      </c>
    </row>
    <row r="74" spans="1:16" ht="38.25" x14ac:dyDescent="0.2">
      <c r="A74" s="37" t="s">
        <v>57</v>
      </c>
      <c r="E74" s="42" t="s">
        <v>468</v>
      </c>
    </row>
    <row r="75" spans="1:16" x14ac:dyDescent="0.2">
      <c r="A75" t="s">
        <v>59</v>
      </c>
      <c r="E75" s="41" t="s">
        <v>414</v>
      </c>
    </row>
    <row r="76" spans="1:16" x14ac:dyDescent="0.2">
      <c r="A76" t="s">
        <v>49</v>
      </c>
      <c r="B76" s="36" t="s">
        <v>115</v>
      </c>
      <c r="C76" s="36" t="s">
        <v>469</v>
      </c>
      <c r="D76" s="37" t="s">
        <v>51</v>
      </c>
      <c r="E76" s="13" t="s">
        <v>470</v>
      </c>
      <c r="F76" s="38" t="s">
        <v>63</v>
      </c>
      <c r="G76" s="39">
        <v>4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471</v>
      </c>
      <c r="O76">
        <f>(M76*21)/100</f>
        <v>0</v>
      </c>
      <c r="P76" t="s">
        <v>27</v>
      </c>
    </row>
    <row r="77" spans="1:16" ht="102" x14ac:dyDescent="0.2">
      <c r="A77" s="37" t="s">
        <v>55</v>
      </c>
      <c r="E77" s="41" t="s">
        <v>472</v>
      </c>
    </row>
    <row r="78" spans="1:16" ht="25.5" x14ac:dyDescent="0.2">
      <c r="A78" s="37" t="s">
        <v>57</v>
      </c>
      <c r="E78" s="42" t="s">
        <v>473</v>
      </c>
    </row>
    <row r="79" spans="1:16" x14ac:dyDescent="0.2">
      <c r="A79" t="s">
        <v>59</v>
      </c>
      <c r="E79" s="41" t="s">
        <v>414</v>
      </c>
    </row>
    <row r="80" spans="1:16" x14ac:dyDescent="0.2">
      <c r="A80" t="s">
        <v>49</v>
      </c>
      <c r="B80" s="36" t="s">
        <v>118</v>
      </c>
      <c r="C80" s="36" t="s">
        <v>474</v>
      </c>
      <c r="D80" s="37" t="s">
        <v>51</v>
      </c>
      <c r="E80" s="13" t="s">
        <v>475</v>
      </c>
      <c r="F80" s="38" t="s">
        <v>305</v>
      </c>
      <c r="G80" s="39">
        <v>23.152000000000001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411</v>
      </c>
      <c r="O80">
        <f>(M80*21)/100</f>
        <v>0</v>
      </c>
      <c r="P80" t="s">
        <v>27</v>
      </c>
    </row>
    <row r="81" spans="1:16" ht="102" x14ac:dyDescent="0.2">
      <c r="A81" s="37" t="s">
        <v>55</v>
      </c>
      <c r="E81" s="41" t="s">
        <v>476</v>
      </c>
    </row>
    <row r="82" spans="1:16" ht="25.5" x14ac:dyDescent="0.2">
      <c r="A82" s="37" t="s">
        <v>57</v>
      </c>
      <c r="E82" s="42" t="s">
        <v>445</v>
      </c>
    </row>
    <row r="83" spans="1:16" x14ac:dyDescent="0.2">
      <c r="A83" t="s">
        <v>59</v>
      </c>
      <c r="E83" s="41" t="s">
        <v>414</v>
      </c>
    </row>
    <row r="84" spans="1:16" x14ac:dyDescent="0.2">
      <c r="A84" t="s">
        <v>49</v>
      </c>
      <c r="B84" s="36" t="s">
        <v>121</v>
      </c>
      <c r="C84" s="36" t="s">
        <v>477</v>
      </c>
      <c r="D84" s="37" t="s">
        <v>51</v>
      </c>
      <c r="E84" s="13" t="s">
        <v>478</v>
      </c>
      <c r="F84" s="38" t="s">
        <v>305</v>
      </c>
      <c r="G84" s="39">
        <v>22.05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411</v>
      </c>
      <c r="O84">
        <f>(M84*21)/100</f>
        <v>0</v>
      </c>
      <c r="P84" t="s">
        <v>27</v>
      </c>
    </row>
    <row r="85" spans="1:16" ht="140.25" x14ac:dyDescent="0.2">
      <c r="A85" s="37" t="s">
        <v>55</v>
      </c>
      <c r="E85" s="41" t="s">
        <v>479</v>
      </c>
    </row>
    <row r="86" spans="1:16" ht="25.5" x14ac:dyDescent="0.2">
      <c r="A86" s="37" t="s">
        <v>57</v>
      </c>
      <c r="E86" s="42" t="s">
        <v>480</v>
      </c>
    </row>
    <row r="87" spans="1:16" x14ac:dyDescent="0.2">
      <c r="A87" t="s">
        <v>59</v>
      </c>
      <c r="E87" s="41" t="s">
        <v>414</v>
      </c>
    </row>
    <row r="88" spans="1:16" x14ac:dyDescent="0.2">
      <c r="A88" t="s">
        <v>49</v>
      </c>
      <c r="B88" s="36" t="s">
        <v>125</v>
      </c>
      <c r="C88" s="36" t="s">
        <v>481</v>
      </c>
      <c r="D88" s="37" t="s">
        <v>51</v>
      </c>
      <c r="E88" s="13" t="s">
        <v>482</v>
      </c>
      <c r="F88" s="38" t="s">
        <v>110</v>
      </c>
      <c r="G88" s="39">
        <v>16.8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411</v>
      </c>
      <c r="O88">
        <f>(M88*21)/100</f>
        <v>0</v>
      </c>
      <c r="P88" t="s">
        <v>27</v>
      </c>
    </row>
    <row r="89" spans="1:16" ht="38.25" x14ac:dyDescent="0.2">
      <c r="A89" s="37" t="s">
        <v>55</v>
      </c>
      <c r="E89" s="41" t="s">
        <v>483</v>
      </c>
    </row>
    <row r="90" spans="1:16" ht="38.25" x14ac:dyDescent="0.2">
      <c r="A90" s="37" t="s">
        <v>57</v>
      </c>
      <c r="E90" s="42" t="s">
        <v>484</v>
      </c>
    </row>
    <row r="91" spans="1:16" x14ac:dyDescent="0.2">
      <c r="A91" t="s">
        <v>59</v>
      </c>
      <c r="E91" s="41" t="s">
        <v>414</v>
      </c>
    </row>
    <row r="92" spans="1:16" x14ac:dyDescent="0.2">
      <c r="A92" t="s">
        <v>46</v>
      </c>
      <c r="C92" s="33" t="s">
        <v>83</v>
      </c>
      <c r="E92" s="35" t="s">
        <v>485</v>
      </c>
      <c r="J92" s="34">
        <f>0</f>
        <v>0</v>
      </c>
      <c r="K92" s="34">
        <f>0</f>
        <v>0</v>
      </c>
      <c r="L92" s="34">
        <f>0+L93+L97+L101+L105+L109+L113+L117</f>
        <v>0</v>
      </c>
      <c r="M92" s="34">
        <f>0+M93+M97+M101+M105+M109+M113+M117</f>
        <v>0</v>
      </c>
    </row>
    <row r="93" spans="1:16" x14ac:dyDescent="0.2">
      <c r="A93" t="s">
        <v>49</v>
      </c>
      <c r="B93" s="36" t="s">
        <v>176</v>
      </c>
      <c r="C93" s="36" t="s">
        <v>486</v>
      </c>
      <c r="D93" s="37" t="s">
        <v>51</v>
      </c>
      <c r="E93" s="13" t="s">
        <v>487</v>
      </c>
      <c r="F93" s="38" t="s">
        <v>63</v>
      </c>
      <c r="G93" s="39">
        <v>2</v>
      </c>
      <c r="H93" s="38">
        <v>0</v>
      </c>
      <c r="I93" s="38">
        <f>ROUND(G93*H93,6)</f>
        <v>0</v>
      </c>
      <c r="L93" s="40">
        <v>0</v>
      </c>
      <c r="M93" s="34">
        <f>ROUND(ROUND(L93,2)*ROUND(G93,3),2)</f>
        <v>0</v>
      </c>
      <c r="N93" s="38" t="s">
        <v>411</v>
      </c>
      <c r="O93">
        <f>(M93*21)/100</f>
        <v>0</v>
      </c>
      <c r="P93" t="s">
        <v>27</v>
      </c>
    </row>
    <row r="94" spans="1:16" ht="25.5" x14ac:dyDescent="0.2">
      <c r="A94" s="37" t="s">
        <v>55</v>
      </c>
      <c r="E94" s="41" t="s">
        <v>488</v>
      </c>
    </row>
    <row r="95" spans="1:16" ht="25.5" x14ac:dyDescent="0.2">
      <c r="A95" s="37" t="s">
        <v>57</v>
      </c>
      <c r="E95" s="42" t="s">
        <v>489</v>
      </c>
    </row>
    <row r="96" spans="1:16" x14ac:dyDescent="0.2">
      <c r="A96" t="s">
        <v>59</v>
      </c>
      <c r="E96" s="41" t="s">
        <v>414</v>
      </c>
    </row>
    <row r="97" spans="1:16" ht="25.5" x14ac:dyDescent="0.2">
      <c r="A97" t="s">
        <v>49</v>
      </c>
      <c r="B97" s="36" t="s">
        <v>179</v>
      </c>
      <c r="C97" s="36" t="s">
        <v>490</v>
      </c>
      <c r="D97" s="37" t="s">
        <v>51</v>
      </c>
      <c r="E97" s="13" t="s">
        <v>491</v>
      </c>
      <c r="F97" s="38" t="s">
        <v>305</v>
      </c>
      <c r="G97" s="39">
        <v>18.55</v>
      </c>
      <c r="H97" s="38">
        <v>0</v>
      </c>
      <c r="I97" s="38">
        <f>ROUND(G97*H97,6)</f>
        <v>0</v>
      </c>
      <c r="L97" s="40">
        <v>0</v>
      </c>
      <c r="M97" s="34">
        <f>ROUND(ROUND(L97,2)*ROUND(G97,3),2)</f>
        <v>0</v>
      </c>
      <c r="N97" s="38" t="s">
        <v>411</v>
      </c>
      <c r="O97">
        <f>(M97*21)/100</f>
        <v>0</v>
      </c>
      <c r="P97" t="s">
        <v>27</v>
      </c>
    </row>
    <row r="98" spans="1:16" ht="191.25" x14ac:dyDescent="0.2">
      <c r="A98" s="37" t="s">
        <v>55</v>
      </c>
      <c r="E98" s="41" t="s">
        <v>492</v>
      </c>
    </row>
    <row r="99" spans="1:16" ht="25.5" x14ac:dyDescent="0.2">
      <c r="A99" s="37" t="s">
        <v>57</v>
      </c>
      <c r="E99" s="42" t="s">
        <v>493</v>
      </c>
    </row>
    <row r="100" spans="1:16" x14ac:dyDescent="0.2">
      <c r="A100" t="s">
        <v>59</v>
      </c>
      <c r="E100" s="41" t="s">
        <v>414</v>
      </c>
    </row>
    <row r="101" spans="1:16" x14ac:dyDescent="0.2">
      <c r="A101" t="s">
        <v>49</v>
      </c>
      <c r="B101" s="36" t="s">
        <v>180</v>
      </c>
      <c r="C101" s="36" t="s">
        <v>494</v>
      </c>
      <c r="D101" s="37" t="s">
        <v>51</v>
      </c>
      <c r="E101" s="13" t="s">
        <v>495</v>
      </c>
      <c r="F101" s="38" t="s">
        <v>106</v>
      </c>
      <c r="G101" s="39">
        <v>52.5</v>
      </c>
      <c r="H101" s="38">
        <v>0</v>
      </c>
      <c r="I101" s="38">
        <f>ROUND(G101*H101,6)</f>
        <v>0</v>
      </c>
      <c r="L101" s="40">
        <v>0</v>
      </c>
      <c r="M101" s="34">
        <f>ROUND(ROUND(L101,2)*ROUND(G101,3),2)</f>
        <v>0</v>
      </c>
      <c r="N101" s="38" t="s">
        <v>411</v>
      </c>
      <c r="O101">
        <f>(M101*21)/100</f>
        <v>0</v>
      </c>
      <c r="P101" t="s">
        <v>27</v>
      </c>
    </row>
    <row r="102" spans="1:16" ht="140.25" x14ac:dyDescent="0.2">
      <c r="A102" s="37" t="s">
        <v>55</v>
      </c>
      <c r="E102" s="41" t="s">
        <v>496</v>
      </c>
    </row>
    <row r="103" spans="1:16" ht="38.25" x14ac:dyDescent="0.2">
      <c r="A103" s="37" t="s">
        <v>57</v>
      </c>
      <c r="E103" s="42" t="s">
        <v>497</v>
      </c>
    </row>
    <row r="104" spans="1:16" x14ac:dyDescent="0.2">
      <c r="A104" t="s">
        <v>59</v>
      </c>
      <c r="E104" s="41" t="s">
        <v>414</v>
      </c>
    </row>
    <row r="105" spans="1:16" ht="25.5" x14ac:dyDescent="0.2">
      <c r="A105" t="s">
        <v>49</v>
      </c>
      <c r="B105" s="36" t="s">
        <v>183</v>
      </c>
      <c r="C105" s="36" t="s">
        <v>498</v>
      </c>
      <c r="D105" s="37" t="s">
        <v>51</v>
      </c>
      <c r="E105" s="13" t="s">
        <v>499</v>
      </c>
      <c r="F105" s="38" t="s">
        <v>500</v>
      </c>
      <c r="G105" s="39">
        <v>1050</v>
      </c>
      <c r="H105" s="38">
        <v>0</v>
      </c>
      <c r="I105" s="38">
        <f>ROUND(G105*H105,6)</f>
        <v>0</v>
      </c>
      <c r="L105" s="40">
        <v>0</v>
      </c>
      <c r="M105" s="34">
        <f>ROUND(ROUND(L105,2)*ROUND(G105,3),2)</f>
        <v>0</v>
      </c>
      <c r="N105" s="38" t="s">
        <v>411</v>
      </c>
      <c r="O105">
        <f>(M105*21)/100</f>
        <v>0</v>
      </c>
      <c r="P105" t="s">
        <v>27</v>
      </c>
    </row>
    <row r="106" spans="1:16" ht="127.5" x14ac:dyDescent="0.2">
      <c r="A106" s="37" t="s">
        <v>55</v>
      </c>
      <c r="E106" s="41" t="s">
        <v>501</v>
      </c>
    </row>
    <row r="107" spans="1:16" ht="38.25" x14ac:dyDescent="0.2">
      <c r="A107" s="37" t="s">
        <v>57</v>
      </c>
      <c r="E107" s="42" t="s">
        <v>502</v>
      </c>
    </row>
    <row r="108" spans="1:16" x14ac:dyDescent="0.2">
      <c r="A108" t="s">
        <v>59</v>
      </c>
      <c r="E108" s="41" t="s">
        <v>414</v>
      </c>
    </row>
    <row r="109" spans="1:16" ht="25.5" x14ac:dyDescent="0.2">
      <c r="A109" t="s">
        <v>49</v>
      </c>
      <c r="B109" s="36" t="s">
        <v>184</v>
      </c>
      <c r="C109" s="36" t="s">
        <v>503</v>
      </c>
      <c r="D109" s="37" t="s">
        <v>51</v>
      </c>
      <c r="E109" s="13" t="s">
        <v>504</v>
      </c>
      <c r="F109" s="38" t="s">
        <v>110</v>
      </c>
      <c r="G109" s="39">
        <v>25</v>
      </c>
      <c r="H109" s="38">
        <v>0</v>
      </c>
      <c r="I109" s="38">
        <f>ROUND(G109*H109,6)</f>
        <v>0</v>
      </c>
      <c r="L109" s="40">
        <v>0</v>
      </c>
      <c r="M109" s="34">
        <f>ROUND(ROUND(L109,2)*ROUND(G109,3),2)</f>
        <v>0</v>
      </c>
      <c r="N109" s="38" t="s">
        <v>411</v>
      </c>
      <c r="O109">
        <f>(M109*21)/100</f>
        <v>0</v>
      </c>
      <c r="P109" t="s">
        <v>27</v>
      </c>
    </row>
    <row r="110" spans="1:16" ht="204" x14ac:dyDescent="0.2">
      <c r="A110" s="37" t="s">
        <v>55</v>
      </c>
      <c r="E110" s="41" t="s">
        <v>505</v>
      </c>
    </row>
    <row r="111" spans="1:16" ht="25.5" x14ac:dyDescent="0.2">
      <c r="A111" s="37" t="s">
        <v>57</v>
      </c>
      <c r="E111" s="42" t="s">
        <v>506</v>
      </c>
    </row>
    <row r="112" spans="1:16" x14ac:dyDescent="0.2">
      <c r="A112" t="s">
        <v>59</v>
      </c>
      <c r="E112" s="41" t="s">
        <v>414</v>
      </c>
    </row>
    <row r="113" spans="1:16" ht="38.25" x14ac:dyDescent="0.2">
      <c r="A113" t="s">
        <v>49</v>
      </c>
      <c r="B113" s="36" t="s">
        <v>185</v>
      </c>
      <c r="C113" s="36" t="s">
        <v>507</v>
      </c>
      <c r="D113" s="37" t="s">
        <v>51</v>
      </c>
      <c r="E113" s="13" t="s">
        <v>508</v>
      </c>
      <c r="F113" s="38" t="s">
        <v>509</v>
      </c>
      <c r="G113" s="39">
        <v>241.33500000000001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411</v>
      </c>
      <c r="O113">
        <f>(M113*21)/100</f>
        <v>0</v>
      </c>
      <c r="P113" t="s">
        <v>27</v>
      </c>
    </row>
    <row r="114" spans="1:16" ht="102" x14ac:dyDescent="0.2">
      <c r="A114" s="37" t="s">
        <v>55</v>
      </c>
      <c r="E114" s="41" t="s">
        <v>510</v>
      </c>
    </row>
    <row r="115" spans="1:16" ht="51" x14ac:dyDescent="0.2">
      <c r="A115" s="37" t="s">
        <v>57</v>
      </c>
      <c r="E115" s="42" t="s">
        <v>511</v>
      </c>
    </row>
    <row r="116" spans="1:16" x14ac:dyDescent="0.2">
      <c r="A116" t="s">
        <v>59</v>
      </c>
      <c r="E116" s="41" t="s">
        <v>414</v>
      </c>
    </row>
    <row r="117" spans="1:16" x14ac:dyDescent="0.2">
      <c r="A117" t="s">
        <v>49</v>
      </c>
      <c r="B117" s="36" t="s">
        <v>186</v>
      </c>
      <c r="C117" s="36" t="s">
        <v>512</v>
      </c>
      <c r="D117" s="37" t="s">
        <v>51</v>
      </c>
      <c r="E117" s="13" t="s">
        <v>513</v>
      </c>
      <c r="F117" s="38" t="s">
        <v>305</v>
      </c>
      <c r="G117" s="39">
        <v>18.55</v>
      </c>
      <c r="H117" s="38">
        <v>0</v>
      </c>
      <c r="I117" s="38">
        <f>ROUND(G117*H117,6)</f>
        <v>0</v>
      </c>
      <c r="L117" s="40">
        <v>0</v>
      </c>
      <c r="M117" s="34">
        <f>ROUND(ROUND(L117,2)*ROUND(G117,3),2)</f>
        <v>0</v>
      </c>
      <c r="N117" s="38" t="s">
        <v>411</v>
      </c>
      <c r="O117">
        <f>(M117*21)/100</f>
        <v>0</v>
      </c>
      <c r="P117" t="s">
        <v>27</v>
      </c>
    </row>
    <row r="118" spans="1:16" ht="178.5" x14ac:dyDescent="0.2">
      <c r="A118" s="37" t="s">
        <v>55</v>
      </c>
      <c r="E118" s="41" t="s">
        <v>514</v>
      </c>
    </row>
    <row r="119" spans="1:16" ht="25.5" x14ac:dyDescent="0.2">
      <c r="A119" s="37" t="s">
        <v>57</v>
      </c>
      <c r="E119" s="42" t="s">
        <v>515</v>
      </c>
    </row>
    <row r="120" spans="1:16" x14ac:dyDescent="0.2">
      <c r="A120" t="s">
        <v>59</v>
      </c>
      <c r="E120" s="41" t="s">
        <v>414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401</v>
      </c>
      <c r="M3" s="43">
        <f>Rekapitulace!C16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401</v>
      </c>
      <c r="D4" s="9"/>
      <c r="E4" s="3" t="s">
        <v>402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COUNTIFS(L8:L269,"=0",A8:A269,"P")+COUNTIFS(L8:L269,"",A8:A269,"P")+SUM(Q8:Q269)</f>
        <v>64</v>
      </c>
    </row>
    <row r="8" spans="1:20" x14ac:dyDescent="0.2">
      <c r="A8" t="s">
        <v>44</v>
      </c>
      <c r="C8" s="30" t="s">
        <v>518</v>
      </c>
      <c r="E8" s="32" t="s">
        <v>517</v>
      </c>
      <c r="J8" s="31">
        <f>0+J9+J42+J103+J112+J117+J126+J191+J208</f>
        <v>0</v>
      </c>
      <c r="K8" s="31">
        <f>0+K9+K42+K103+K112+K117+K126+K191+K208</f>
        <v>0</v>
      </c>
      <c r="L8" s="31">
        <f>0+L9+L42+L103+L112+L117+L126+L191+L208</f>
        <v>0</v>
      </c>
      <c r="M8" s="31">
        <f>0+M9+M42+M103+M112+M117+M126+M191+M208</f>
        <v>0</v>
      </c>
    </row>
    <row r="9" spans="1:20" x14ac:dyDescent="0.2">
      <c r="A9" t="s">
        <v>46</v>
      </c>
      <c r="C9" s="33" t="s">
        <v>406</v>
      </c>
      <c r="E9" s="35" t="s">
        <v>407</v>
      </c>
      <c r="J9" s="34">
        <f>0</f>
        <v>0</v>
      </c>
      <c r="K9" s="34">
        <f>0</f>
        <v>0</v>
      </c>
      <c r="L9" s="34">
        <f>0+L10+L14+L18+L22+L26+L30+L34+L38</f>
        <v>0</v>
      </c>
      <c r="M9" s="34">
        <f>0+M10+M14+M18+M22+M26+M30+M34+M38</f>
        <v>0</v>
      </c>
    </row>
    <row r="10" spans="1:20" ht="25.5" x14ac:dyDescent="0.2">
      <c r="A10" t="s">
        <v>49</v>
      </c>
      <c r="B10" s="36" t="s">
        <v>47</v>
      </c>
      <c r="C10" s="36" t="s">
        <v>519</v>
      </c>
      <c r="D10" s="37" t="s">
        <v>51</v>
      </c>
      <c r="E10" s="13" t="s">
        <v>520</v>
      </c>
      <c r="F10" s="38" t="s">
        <v>410</v>
      </c>
      <c r="G10" s="39">
        <v>162.126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411</v>
      </c>
      <c r="O10">
        <f>(M10*21)/100</f>
        <v>0</v>
      </c>
      <c r="P10" t="s">
        <v>27</v>
      </c>
    </row>
    <row r="11" spans="1:20" ht="140.25" x14ac:dyDescent="0.2">
      <c r="A11" s="37" t="s">
        <v>55</v>
      </c>
      <c r="E11" s="41" t="s">
        <v>412</v>
      </c>
    </row>
    <row r="12" spans="1:20" ht="25.5" x14ac:dyDescent="0.2">
      <c r="A12" s="37" t="s">
        <v>57</v>
      </c>
      <c r="E12" s="42" t="s">
        <v>521</v>
      </c>
    </row>
    <row r="13" spans="1:20" x14ac:dyDescent="0.2">
      <c r="A13" t="s">
        <v>59</v>
      </c>
      <c r="E13" s="41" t="s">
        <v>414</v>
      </c>
    </row>
    <row r="14" spans="1:20" ht="25.5" x14ac:dyDescent="0.2">
      <c r="A14" t="s">
        <v>49</v>
      </c>
      <c r="B14" s="36" t="s">
        <v>27</v>
      </c>
      <c r="C14" s="36" t="s">
        <v>522</v>
      </c>
      <c r="D14" s="37" t="s">
        <v>51</v>
      </c>
      <c r="E14" s="13" t="s">
        <v>523</v>
      </c>
      <c r="F14" s="38" t="s">
        <v>410</v>
      </c>
      <c r="G14" s="39">
        <v>10.515000000000001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411</v>
      </c>
      <c r="O14">
        <f>(M14*21)/100</f>
        <v>0</v>
      </c>
      <c r="P14" t="s">
        <v>27</v>
      </c>
    </row>
    <row r="15" spans="1:20" ht="140.25" x14ac:dyDescent="0.2">
      <c r="A15" s="37" t="s">
        <v>55</v>
      </c>
      <c r="E15" s="41" t="s">
        <v>412</v>
      </c>
    </row>
    <row r="16" spans="1:20" ht="25.5" x14ac:dyDescent="0.2">
      <c r="A16" s="37" t="s">
        <v>57</v>
      </c>
      <c r="E16" s="42" t="s">
        <v>524</v>
      </c>
    </row>
    <row r="17" spans="1:16" x14ac:dyDescent="0.2">
      <c r="A17" t="s">
        <v>59</v>
      </c>
      <c r="E17" s="41" t="s">
        <v>414</v>
      </c>
    </row>
    <row r="18" spans="1:16" ht="25.5" x14ac:dyDescent="0.2">
      <c r="A18" t="s">
        <v>49</v>
      </c>
      <c r="B18" s="36" t="s">
        <v>26</v>
      </c>
      <c r="C18" s="36" t="s">
        <v>408</v>
      </c>
      <c r="D18" s="37" t="s">
        <v>51</v>
      </c>
      <c r="E18" s="13" t="s">
        <v>409</v>
      </c>
      <c r="F18" s="38" t="s">
        <v>410</v>
      </c>
      <c r="G18" s="39">
        <v>189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411</v>
      </c>
      <c r="O18">
        <f>(M18*21)/100</f>
        <v>0</v>
      </c>
      <c r="P18" t="s">
        <v>27</v>
      </c>
    </row>
    <row r="19" spans="1:16" ht="140.25" x14ac:dyDescent="0.2">
      <c r="A19" s="37" t="s">
        <v>55</v>
      </c>
      <c r="E19" s="41" t="s">
        <v>412</v>
      </c>
    </row>
    <row r="20" spans="1:16" ht="25.5" x14ac:dyDescent="0.2">
      <c r="A20" s="37" t="s">
        <v>57</v>
      </c>
      <c r="E20" s="42" t="s">
        <v>525</v>
      </c>
    </row>
    <row r="21" spans="1:16" x14ac:dyDescent="0.2">
      <c r="A21" t="s">
        <v>59</v>
      </c>
      <c r="E21" s="41" t="s">
        <v>414</v>
      </c>
    </row>
    <row r="22" spans="1:16" ht="25.5" x14ac:dyDescent="0.2">
      <c r="A22" t="s">
        <v>49</v>
      </c>
      <c r="B22" s="36" t="s">
        <v>68</v>
      </c>
      <c r="C22" s="36" t="s">
        <v>526</v>
      </c>
      <c r="D22" s="37" t="s">
        <v>51</v>
      </c>
      <c r="E22" s="13" t="s">
        <v>527</v>
      </c>
      <c r="F22" s="38" t="s">
        <v>410</v>
      </c>
      <c r="G22" s="39">
        <v>2.5000000000000001E-2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411</v>
      </c>
      <c r="O22">
        <f>(M22*21)/100</f>
        <v>0</v>
      </c>
      <c r="P22" t="s">
        <v>27</v>
      </c>
    </row>
    <row r="23" spans="1:16" ht="140.25" x14ac:dyDescent="0.2">
      <c r="A23" s="37" t="s">
        <v>55</v>
      </c>
      <c r="E23" s="41" t="s">
        <v>412</v>
      </c>
    </row>
    <row r="24" spans="1:16" ht="25.5" x14ac:dyDescent="0.2">
      <c r="A24" s="37" t="s">
        <v>57</v>
      </c>
      <c r="E24" s="42" t="s">
        <v>528</v>
      </c>
    </row>
    <row r="25" spans="1:16" x14ac:dyDescent="0.2">
      <c r="A25" t="s">
        <v>59</v>
      </c>
      <c r="E25" s="41" t="s">
        <v>414</v>
      </c>
    </row>
    <row r="26" spans="1:16" ht="25.5" x14ac:dyDescent="0.2">
      <c r="A26" t="s">
        <v>49</v>
      </c>
      <c r="B26" s="36" t="s">
        <v>71</v>
      </c>
      <c r="C26" s="36" t="s">
        <v>418</v>
      </c>
      <c r="D26" s="37" t="s">
        <v>51</v>
      </c>
      <c r="E26" s="13" t="s">
        <v>419</v>
      </c>
      <c r="F26" s="38" t="s">
        <v>410</v>
      </c>
      <c r="G26" s="39">
        <v>1.4E-2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411</v>
      </c>
      <c r="O26">
        <f>(M26*21)/100</f>
        <v>0</v>
      </c>
      <c r="P26" t="s">
        <v>27</v>
      </c>
    </row>
    <row r="27" spans="1:16" ht="140.25" x14ac:dyDescent="0.2">
      <c r="A27" s="37" t="s">
        <v>55</v>
      </c>
      <c r="E27" s="41" t="s">
        <v>412</v>
      </c>
    </row>
    <row r="28" spans="1:16" ht="25.5" x14ac:dyDescent="0.2">
      <c r="A28" s="37" t="s">
        <v>57</v>
      </c>
      <c r="E28" s="42" t="s">
        <v>529</v>
      </c>
    </row>
    <row r="29" spans="1:16" x14ac:dyDescent="0.2">
      <c r="A29" t="s">
        <v>59</v>
      </c>
      <c r="E29" s="41" t="s">
        <v>414</v>
      </c>
    </row>
    <row r="30" spans="1:16" ht="25.5" x14ac:dyDescent="0.2">
      <c r="A30" t="s">
        <v>49</v>
      </c>
      <c r="B30" s="36" t="s">
        <v>74</v>
      </c>
      <c r="C30" s="36" t="s">
        <v>421</v>
      </c>
      <c r="D30" s="37" t="s">
        <v>51</v>
      </c>
      <c r="E30" s="13" t="s">
        <v>422</v>
      </c>
      <c r="F30" s="38" t="s">
        <v>410</v>
      </c>
      <c r="G30" s="39">
        <v>2.4E-2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411</v>
      </c>
      <c r="O30">
        <f>(M30*21)/100</f>
        <v>0</v>
      </c>
      <c r="P30" t="s">
        <v>27</v>
      </c>
    </row>
    <row r="31" spans="1:16" ht="140.25" x14ac:dyDescent="0.2">
      <c r="A31" s="37" t="s">
        <v>55</v>
      </c>
      <c r="E31" s="41" t="s">
        <v>412</v>
      </c>
    </row>
    <row r="32" spans="1:16" ht="25.5" x14ac:dyDescent="0.2">
      <c r="A32" s="37" t="s">
        <v>57</v>
      </c>
      <c r="E32" s="42" t="s">
        <v>530</v>
      </c>
    </row>
    <row r="33" spans="1:16" x14ac:dyDescent="0.2">
      <c r="A33" t="s">
        <v>59</v>
      </c>
      <c r="E33" s="41" t="s">
        <v>414</v>
      </c>
    </row>
    <row r="34" spans="1:16" ht="25.5" x14ac:dyDescent="0.2">
      <c r="A34" t="s">
        <v>49</v>
      </c>
      <c r="B34" s="36" t="s">
        <v>77</v>
      </c>
      <c r="C34" s="36" t="s">
        <v>424</v>
      </c>
      <c r="D34" s="37" t="s">
        <v>51</v>
      </c>
      <c r="E34" s="13" t="s">
        <v>425</v>
      </c>
      <c r="F34" s="38" t="s">
        <v>410</v>
      </c>
      <c r="G34" s="39">
        <v>24.535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411</v>
      </c>
      <c r="O34">
        <f>(M34*21)/100</f>
        <v>0</v>
      </c>
      <c r="P34" t="s">
        <v>27</v>
      </c>
    </row>
    <row r="35" spans="1:16" ht="140.25" x14ac:dyDescent="0.2">
      <c r="A35" s="37" t="s">
        <v>55</v>
      </c>
      <c r="E35" s="41" t="s">
        <v>412</v>
      </c>
    </row>
    <row r="36" spans="1:16" ht="25.5" x14ac:dyDescent="0.2">
      <c r="A36" s="37" t="s">
        <v>57</v>
      </c>
      <c r="E36" s="42" t="s">
        <v>531</v>
      </c>
    </row>
    <row r="37" spans="1:16" x14ac:dyDescent="0.2">
      <c r="A37" t="s">
        <v>59</v>
      </c>
      <c r="E37" s="41" t="s">
        <v>414</v>
      </c>
    </row>
    <row r="38" spans="1:16" ht="25.5" x14ac:dyDescent="0.2">
      <c r="A38" t="s">
        <v>49</v>
      </c>
      <c r="B38" s="36" t="s">
        <v>80</v>
      </c>
      <c r="C38" s="36" t="s">
        <v>532</v>
      </c>
      <c r="D38" s="37" t="s">
        <v>51</v>
      </c>
      <c r="E38" s="13" t="s">
        <v>533</v>
      </c>
      <c r="F38" s="38" t="s">
        <v>410</v>
      </c>
      <c r="G38" s="39">
        <v>6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411</v>
      </c>
      <c r="O38">
        <f>(M38*21)/100</f>
        <v>0</v>
      </c>
      <c r="P38" t="s">
        <v>27</v>
      </c>
    </row>
    <row r="39" spans="1:16" ht="140.25" x14ac:dyDescent="0.2">
      <c r="A39" s="37" t="s">
        <v>55</v>
      </c>
      <c r="E39" s="41" t="s">
        <v>412</v>
      </c>
    </row>
    <row r="40" spans="1:16" ht="25.5" x14ac:dyDescent="0.2">
      <c r="A40" s="37" t="s">
        <v>57</v>
      </c>
      <c r="E40" s="42" t="s">
        <v>534</v>
      </c>
    </row>
    <row r="41" spans="1:16" x14ac:dyDescent="0.2">
      <c r="A41" t="s">
        <v>59</v>
      </c>
      <c r="E41" s="41" t="s">
        <v>414</v>
      </c>
    </row>
    <row r="42" spans="1:16" x14ac:dyDescent="0.2">
      <c r="A42" t="s">
        <v>46</v>
      </c>
      <c r="C42" s="33" t="s">
        <v>47</v>
      </c>
      <c r="E42" s="35" t="s">
        <v>102</v>
      </c>
      <c r="J42" s="34">
        <f>0</f>
        <v>0</v>
      </c>
      <c r="K42" s="34">
        <f>0</f>
        <v>0</v>
      </c>
      <c r="L42" s="34">
        <f>0+L43+L47+L51+L55+L59+L63+L67+L71+L75+L79+L83+L87+L91+L95+L99</f>
        <v>0</v>
      </c>
      <c r="M42" s="34">
        <f>0+M43+M47+M51+M55+M59+M63+M67+M71+M75+M79+M83+M87+M91+M95+M99</f>
        <v>0</v>
      </c>
    </row>
    <row r="43" spans="1:16" x14ac:dyDescent="0.2">
      <c r="A43" t="s">
        <v>49</v>
      </c>
      <c r="B43" s="36" t="s">
        <v>83</v>
      </c>
      <c r="C43" s="36" t="s">
        <v>535</v>
      </c>
      <c r="D43" s="37" t="s">
        <v>51</v>
      </c>
      <c r="E43" s="13" t="s">
        <v>536</v>
      </c>
      <c r="F43" s="38" t="s">
        <v>305</v>
      </c>
      <c r="G43" s="39">
        <v>25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411</v>
      </c>
      <c r="O43">
        <f>(M43*21)/100</f>
        <v>0</v>
      </c>
      <c r="P43" t="s">
        <v>27</v>
      </c>
    </row>
    <row r="44" spans="1:16" ht="38.25" x14ac:dyDescent="0.2">
      <c r="A44" s="37" t="s">
        <v>55</v>
      </c>
      <c r="E44" s="41" t="s">
        <v>537</v>
      </c>
    </row>
    <row r="45" spans="1:16" ht="25.5" x14ac:dyDescent="0.2">
      <c r="A45" s="37" t="s">
        <v>57</v>
      </c>
      <c r="E45" s="42" t="s">
        <v>538</v>
      </c>
    </row>
    <row r="46" spans="1:16" x14ac:dyDescent="0.2">
      <c r="A46" t="s">
        <v>59</v>
      </c>
      <c r="E46" s="41" t="s">
        <v>414</v>
      </c>
    </row>
    <row r="47" spans="1:16" ht="25.5" x14ac:dyDescent="0.2">
      <c r="A47" t="s">
        <v>49</v>
      </c>
      <c r="B47" s="36" t="s">
        <v>89</v>
      </c>
      <c r="C47" s="36" t="s">
        <v>427</v>
      </c>
      <c r="D47" s="37" t="s">
        <v>51</v>
      </c>
      <c r="E47" s="13" t="s">
        <v>428</v>
      </c>
      <c r="F47" s="38" t="s">
        <v>106</v>
      </c>
      <c r="G47" s="39">
        <v>24.535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411</v>
      </c>
      <c r="O47">
        <f>(M47*21)/100</f>
        <v>0</v>
      </c>
      <c r="P47" t="s">
        <v>27</v>
      </c>
    </row>
    <row r="48" spans="1:16" ht="63.75" x14ac:dyDescent="0.2">
      <c r="A48" s="37" t="s">
        <v>55</v>
      </c>
      <c r="E48" s="41" t="s">
        <v>429</v>
      </c>
    </row>
    <row r="49" spans="1:16" ht="38.25" x14ac:dyDescent="0.2">
      <c r="A49" s="37" t="s">
        <v>57</v>
      </c>
      <c r="E49" s="42" t="s">
        <v>539</v>
      </c>
    </row>
    <row r="50" spans="1:16" x14ac:dyDescent="0.2">
      <c r="A50" t="s">
        <v>59</v>
      </c>
      <c r="E50" s="41" t="s">
        <v>414</v>
      </c>
    </row>
    <row r="51" spans="1:16" x14ac:dyDescent="0.2">
      <c r="A51" t="s">
        <v>49</v>
      </c>
      <c r="B51" s="36" t="s">
        <v>93</v>
      </c>
      <c r="C51" s="36" t="s">
        <v>540</v>
      </c>
      <c r="D51" s="37" t="s">
        <v>51</v>
      </c>
      <c r="E51" s="13" t="s">
        <v>541</v>
      </c>
      <c r="F51" s="38" t="s">
        <v>106</v>
      </c>
      <c r="G51" s="39">
        <v>7.01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411</v>
      </c>
      <c r="O51">
        <f>(M51*21)/100</f>
        <v>0</v>
      </c>
      <c r="P51" t="s">
        <v>27</v>
      </c>
    </row>
    <row r="52" spans="1:16" ht="63.75" x14ac:dyDescent="0.2">
      <c r="A52" s="37" t="s">
        <v>55</v>
      </c>
      <c r="E52" s="41" t="s">
        <v>429</v>
      </c>
    </row>
    <row r="53" spans="1:16" ht="25.5" x14ac:dyDescent="0.2">
      <c r="A53" s="37" t="s">
        <v>57</v>
      </c>
      <c r="E53" s="42" t="s">
        <v>542</v>
      </c>
    </row>
    <row r="54" spans="1:16" x14ac:dyDescent="0.2">
      <c r="A54" t="s">
        <v>59</v>
      </c>
      <c r="E54" s="41" t="s">
        <v>414</v>
      </c>
    </row>
    <row r="55" spans="1:16" x14ac:dyDescent="0.2">
      <c r="A55" t="s">
        <v>49</v>
      </c>
      <c r="B55" s="36" t="s">
        <v>96</v>
      </c>
      <c r="C55" s="36" t="s">
        <v>543</v>
      </c>
      <c r="D55" s="37" t="s">
        <v>51</v>
      </c>
      <c r="E55" s="13" t="s">
        <v>544</v>
      </c>
      <c r="F55" s="38" t="s">
        <v>106</v>
      </c>
      <c r="G55" s="39">
        <v>15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411</v>
      </c>
      <c r="O55">
        <f>(M55*21)/100</f>
        <v>0</v>
      </c>
      <c r="P55" t="s">
        <v>27</v>
      </c>
    </row>
    <row r="56" spans="1:16" ht="38.25" x14ac:dyDescent="0.2">
      <c r="A56" s="37" t="s">
        <v>55</v>
      </c>
      <c r="E56" s="41" t="s">
        <v>545</v>
      </c>
    </row>
    <row r="57" spans="1:16" ht="25.5" x14ac:dyDescent="0.2">
      <c r="A57" s="37" t="s">
        <v>57</v>
      </c>
      <c r="E57" s="42" t="s">
        <v>546</v>
      </c>
    </row>
    <row r="58" spans="1:16" x14ac:dyDescent="0.2">
      <c r="A58" t="s">
        <v>59</v>
      </c>
      <c r="E58" s="41" t="s">
        <v>414</v>
      </c>
    </row>
    <row r="59" spans="1:16" x14ac:dyDescent="0.2">
      <c r="A59" t="s">
        <v>49</v>
      </c>
      <c r="B59" s="36" t="s">
        <v>99</v>
      </c>
      <c r="C59" s="36" t="s">
        <v>547</v>
      </c>
      <c r="D59" s="37" t="s">
        <v>51</v>
      </c>
      <c r="E59" s="13" t="s">
        <v>548</v>
      </c>
      <c r="F59" s="38" t="s">
        <v>106</v>
      </c>
      <c r="G59" s="39">
        <v>49.92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411</v>
      </c>
      <c r="O59">
        <f>(M59*21)/100</f>
        <v>0</v>
      </c>
      <c r="P59" t="s">
        <v>27</v>
      </c>
    </row>
    <row r="60" spans="1:16" ht="369.75" x14ac:dyDescent="0.2">
      <c r="A60" s="37" t="s">
        <v>55</v>
      </c>
      <c r="E60" s="41" t="s">
        <v>549</v>
      </c>
    </row>
    <row r="61" spans="1:16" ht="25.5" x14ac:dyDescent="0.2">
      <c r="A61" s="37" t="s">
        <v>57</v>
      </c>
      <c r="E61" s="42" t="s">
        <v>550</v>
      </c>
    </row>
    <row r="62" spans="1:16" x14ac:dyDescent="0.2">
      <c r="A62" t="s">
        <v>59</v>
      </c>
      <c r="E62" s="41" t="s">
        <v>414</v>
      </c>
    </row>
    <row r="63" spans="1:16" x14ac:dyDescent="0.2">
      <c r="A63" t="s">
        <v>49</v>
      </c>
      <c r="B63" s="36" t="s">
        <v>103</v>
      </c>
      <c r="C63" s="36" t="s">
        <v>551</v>
      </c>
      <c r="D63" s="37" t="s">
        <v>51</v>
      </c>
      <c r="E63" s="13" t="s">
        <v>552</v>
      </c>
      <c r="F63" s="38" t="s">
        <v>110</v>
      </c>
      <c r="G63" s="39">
        <v>326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411</v>
      </c>
      <c r="O63">
        <f>(M63*21)/100</f>
        <v>0</v>
      </c>
      <c r="P63" t="s">
        <v>27</v>
      </c>
    </row>
    <row r="64" spans="1:16" ht="63.75" x14ac:dyDescent="0.2">
      <c r="A64" s="37" t="s">
        <v>55</v>
      </c>
      <c r="E64" s="41" t="s">
        <v>553</v>
      </c>
    </row>
    <row r="65" spans="1:16" ht="25.5" x14ac:dyDescent="0.2">
      <c r="A65" s="37" t="s">
        <v>57</v>
      </c>
      <c r="E65" s="42" t="s">
        <v>554</v>
      </c>
    </row>
    <row r="66" spans="1:16" x14ac:dyDescent="0.2">
      <c r="A66" t="s">
        <v>59</v>
      </c>
      <c r="E66" s="41" t="s">
        <v>414</v>
      </c>
    </row>
    <row r="67" spans="1:16" x14ac:dyDescent="0.2">
      <c r="A67" t="s">
        <v>49</v>
      </c>
      <c r="B67" s="36" t="s">
        <v>107</v>
      </c>
      <c r="C67" s="36" t="s">
        <v>555</v>
      </c>
      <c r="D67" s="37" t="s">
        <v>51</v>
      </c>
      <c r="E67" s="13" t="s">
        <v>556</v>
      </c>
      <c r="F67" s="38" t="s">
        <v>106</v>
      </c>
      <c r="G67" s="39">
        <v>6.15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411</v>
      </c>
      <c r="O67">
        <f>(M67*21)/100</f>
        <v>0</v>
      </c>
      <c r="P67" t="s">
        <v>27</v>
      </c>
    </row>
    <row r="68" spans="1:16" ht="63.75" x14ac:dyDescent="0.2">
      <c r="A68" s="37" t="s">
        <v>55</v>
      </c>
      <c r="E68" s="41" t="s">
        <v>553</v>
      </c>
    </row>
    <row r="69" spans="1:16" ht="25.5" x14ac:dyDescent="0.2">
      <c r="A69" s="37" t="s">
        <v>57</v>
      </c>
      <c r="E69" s="42" t="s">
        <v>557</v>
      </c>
    </row>
    <row r="70" spans="1:16" x14ac:dyDescent="0.2">
      <c r="A70" t="s">
        <v>59</v>
      </c>
      <c r="E70" s="41" t="s">
        <v>414</v>
      </c>
    </row>
    <row r="71" spans="1:16" x14ac:dyDescent="0.2">
      <c r="A71" t="s">
        <v>49</v>
      </c>
      <c r="B71" s="36" t="s">
        <v>112</v>
      </c>
      <c r="C71" s="36" t="s">
        <v>558</v>
      </c>
      <c r="D71" s="37" t="s">
        <v>51</v>
      </c>
      <c r="E71" s="13" t="s">
        <v>559</v>
      </c>
      <c r="F71" s="38" t="s">
        <v>106</v>
      </c>
      <c r="G71" s="39">
        <v>36.630000000000003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411</v>
      </c>
      <c r="O71">
        <f>(M71*21)/100</f>
        <v>0</v>
      </c>
      <c r="P71" t="s">
        <v>27</v>
      </c>
    </row>
    <row r="72" spans="1:16" ht="318.75" x14ac:dyDescent="0.2">
      <c r="A72" s="37" t="s">
        <v>55</v>
      </c>
      <c r="E72" s="41" t="s">
        <v>560</v>
      </c>
    </row>
    <row r="73" spans="1:16" ht="25.5" x14ac:dyDescent="0.2">
      <c r="A73" s="37" t="s">
        <v>57</v>
      </c>
      <c r="E73" s="42" t="s">
        <v>561</v>
      </c>
    </row>
    <row r="74" spans="1:16" x14ac:dyDescent="0.2">
      <c r="A74" t="s">
        <v>59</v>
      </c>
      <c r="E74" s="41" t="s">
        <v>414</v>
      </c>
    </row>
    <row r="75" spans="1:16" x14ac:dyDescent="0.2">
      <c r="A75" t="s">
        <v>49</v>
      </c>
      <c r="B75" s="36" t="s">
        <v>115</v>
      </c>
      <c r="C75" s="36" t="s">
        <v>562</v>
      </c>
      <c r="D75" s="37" t="s">
        <v>51</v>
      </c>
      <c r="E75" s="13" t="s">
        <v>563</v>
      </c>
      <c r="F75" s="38" t="s">
        <v>106</v>
      </c>
      <c r="G75" s="39">
        <v>3.718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411</v>
      </c>
      <c r="O75">
        <f>(M75*21)/100</f>
        <v>0</v>
      </c>
      <c r="P75" t="s">
        <v>27</v>
      </c>
    </row>
    <row r="76" spans="1:16" ht="318.75" x14ac:dyDescent="0.2">
      <c r="A76" s="37" t="s">
        <v>55</v>
      </c>
      <c r="E76" s="41" t="s">
        <v>560</v>
      </c>
    </row>
    <row r="77" spans="1:16" ht="25.5" x14ac:dyDescent="0.2">
      <c r="A77" s="37" t="s">
        <v>57</v>
      </c>
      <c r="E77" s="42" t="s">
        <v>564</v>
      </c>
    </row>
    <row r="78" spans="1:16" x14ac:dyDescent="0.2">
      <c r="A78" t="s">
        <v>59</v>
      </c>
      <c r="E78" s="41" t="s">
        <v>414</v>
      </c>
    </row>
    <row r="79" spans="1:16" x14ac:dyDescent="0.2">
      <c r="A79" t="s">
        <v>49</v>
      </c>
      <c r="B79" s="36" t="s">
        <v>118</v>
      </c>
      <c r="C79" s="36" t="s">
        <v>281</v>
      </c>
      <c r="D79" s="37" t="s">
        <v>51</v>
      </c>
      <c r="E79" s="13" t="s">
        <v>282</v>
      </c>
      <c r="F79" s="38" t="s">
        <v>106</v>
      </c>
      <c r="G79" s="39">
        <v>0.19800000000000001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411</v>
      </c>
      <c r="O79">
        <f>(M79*21)/100</f>
        <v>0</v>
      </c>
      <c r="P79" t="s">
        <v>27</v>
      </c>
    </row>
    <row r="80" spans="1:16" ht="229.5" x14ac:dyDescent="0.2">
      <c r="A80" s="37" t="s">
        <v>55</v>
      </c>
      <c r="E80" s="41" t="s">
        <v>565</v>
      </c>
    </row>
    <row r="81" spans="1:16" ht="25.5" x14ac:dyDescent="0.2">
      <c r="A81" s="37" t="s">
        <v>57</v>
      </c>
      <c r="E81" s="42" t="s">
        <v>566</v>
      </c>
    </row>
    <row r="82" spans="1:16" x14ac:dyDescent="0.2">
      <c r="A82" t="s">
        <v>59</v>
      </c>
      <c r="E82" s="41" t="s">
        <v>414</v>
      </c>
    </row>
    <row r="83" spans="1:16" x14ac:dyDescent="0.2">
      <c r="A83" t="s">
        <v>49</v>
      </c>
      <c r="B83" s="36" t="s">
        <v>121</v>
      </c>
      <c r="C83" s="36" t="s">
        <v>567</v>
      </c>
      <c r="D83" s="37" t="s">
        <v>51</v>
      </c>
      <c r="E83" s="13" t="s">
        <v>568</v>
      </c>
      <c r="F83" s="38" t="s">
        <v>106</v>
      </c>
      <c r="G83" s="39">
        <v>4.1500000000000004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471</v>
      </c>
      <c r="O83">
        <f>(M83*21)/100</f>
        <v>0</v>
      </c>
      <c r="P83" t="s">
        <v>27</v>
      </c>
    </row>
    <row r="84" spans="1:16" ht="280.5" x14ac:dyDescent="0.2">
      <c r="A84" s="37" t="s">
        <v>55</v>
      </c>
      <c r="E84" s="41" t="s">
        <v>569</v>
      </c>
    </row>
    <row r="85" spans="1:16" ht="25.5" x14ac:dyDescent="0.2">
      <c r="A85" s="37" t="s">
        <v>57</v>
      </c>
      <c r="E85" s="42" t="s">
        <v>570</v>
      </c>
    </row>
    <row r="86" spans="1:16" x14ac:dyDescent="0.2">
      <c r="A86" t="s">
        <v>59</v>
      </c>
      <c r="E86" s="41" t="s">
        <v>414</v>
      </c>
    </row>
    <row r="87" spans="1:16" x14ac:dyDescent="0.2">
      <c r="A87" t="s">
        <v>49</v>
      </c>
      <c r="B87" s="36" t="s">
        <v>125</v>
      </c>
      <c r="C87" s="36" t="s">
        <v>431</v>
      </c>
      <c r="D87" s="37" t="s">
        <v>51</v>
      </c>
      <c r="E87" s="13" t="s">
        <v>432</v>
      </c>
      <c r="F87" s="38" t="s">
        <v>305</v>
      </c>
      <c r="G87" s="39">
        <v>310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411</v>
      </c>
      <c r="O87">
        <f>(M87*21)/100</f>
        <v>0</v>
      </c>
      <c r="P87" t="s">
        <v>27</v>
      </c>
    </row>
    <row r="88" spans="1:16" ht="25.5" x14ac:dyDescent="0.2">
      <c r="A88" s="37" t="s">
        <v>55</v>
      </c>
      <c r="E88" s="41" t="s">
        <v>433</v>
      </c>
    </row>
    <row r="89" spans="1:16" ht="25.5" x14ac:dyDescent="0.2">
      <c r="A89" s="37" t="s">
        <v>57</v>
      </c>
      <c r="E89" s="42" t="s">
        <v>571</v>
      </c>
    </row>
    <row r="90" spans="1:16" x14ac:dyDescent="0.2">
      <c r="A90" t="s">
        <v>59</v>
      </c>
      <c r="E90" s="41" t="s">
        <v>414</v>
      </c>
    </row>
    <row r="91" spans="1:16" x14ac:dyDescent="0.2">
      <c r="A91" t="s">
        <v>49</v>
      </c>
      <c r="B91" s="36" t="s">
        <v>176</v>
      </c>
      <c r="C91" s="36" t="s">
        <v>572</v>
      </c>
      <c r="D91" s="37" t="s">
        <v>51</v>
      </c>
      <c r="E91" s="13" t="s">
        <v>573</v>
      </c>
      <c r="F91" s="38" t="s">
        <v>305</v>
      </c>
      <c r="G91" s="39">
        <v>100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411</v>
      </c>
      <c r="O91">
        <f>(M91*21)/100</f>
        <v>0</v>
      </c>
      <c r="P91" t="s">
        <v>27</v>
      </c>
    </row>
    <row r="92" spans="1:16" ht="38.25" x14ac:dyDescent="0.2">
      <c r="A92" s="37" t="s">
        <v>55</v>
      </c>
      <c r="E92" s="41" t="s">
        <v>574</v>
      </c>
    </row>
    <row r="93" spans="1:16" ht="25.5" x14ac:dyDescent="0.2">
      <c r="A93" s="37" t="s">
        <v>57</v>
      </c>
      <c r="E93" s="42" t="s">
        <v>575</v>
      </c>
    </row>
    <row r="94" spans="1:16" x14ac:dyDescent="0.2">
      <c r="A94" t="s">
        <v>59</v>
      </c>
      <c r="E94" s="41" t="s">
        <v>414</v>
      </c>
    </row>
    <row r="95" spans="1:16" x14ac:dyDescent="0.2">
      <c r="A95" t="s">
        <v>49</v>
      </c>
      <c r="B95" s="36" t="s">
        <v>179</v>
      </c>
      <c r="C95" s="36" t="s">
        <v>576</v>
      </c>
      <c r="D95" s="37" t="s">
        <v>51</v>
      </c>
      <c r="E95" s="13" t="s">
        <v>577</v>
      </c>
      <c r="F95" s="38" t="s">
        <v>305</v>
      </c>
      <c r="G95" s="39">
        <v>100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411</v>
      </c>
      <c r="O95">
        <f>(M95*21)/100</f>
        <v>0</v>
      </c>
      <c r="P95" t="s">
        <v>27</v>
      </c>
    </row>
    <row r="96" spans="1:16" ht="25.5" x14ac:dyDescent="0.2">
      <c r="A96" s="37" t="s">
        <v>55</v>
      </c>
      <c r="E96" s="41" t="s">
        <v>578</v>
      </c>
    </row>
    <row r="97" spans="1:16" ht="25.5" x14ac:dyDescent="0.2">
      <c r="A97" s="37" t="s">
        <v>57</v>
      </c>
      <c r="E97" s="42" t="s">
        <v>579</v>
      </c>
    </row>
    <row r="98" spans="1:16" x14ac:dyDescent="0.2">
      <c r="A98" t="s">
        <v>59</v>
      </c>
      <c r="E98" s="41" t="s">
        <v>414</v>
      </c>
    </row>
    <row r="99" spans="1:16" x14ac:dyDescent="0.2">
      <c r="A99" t="s">
        <v>49</v>
      </c>
      <c r="B99" s="36" t="s">
        <v>180</v>
      </c>
      <c r="C99" s="36" t="s">
        <v>580</v>
      </c>
      <c r="D99" s="37" t="s">
        <v>51</v>
      </c>
      <c r="E99" s="13" t="s">
        <v>581</v>
      </c>
      <c r="F99" s="38" t="s">
        <v>106</v>
      </c>
      <c r="G99" s="39">
        <v>15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411</v>
      </c>
      <c r="O99">
        <f>(M99*21)/100</f>
        <v>0</v>
      </c>
      <c r="P99" t="s">
        <v>27</v>
      </c>
    </row>
    <row r="100" spans="1:16" ht="38.25" x14ac:dyDescent="0.2">
      <c r="A100" s="37" t="s">
        <v>55</v>
      </c>
      <c r="E100" s="41" t="s">
        <v>582</v>
      </c>
    </row>
    <row r="101" spans="1:16" ht="25.5" x14ac:dyDescent="0.2">
      <c r="A101" s="37" t="s">
        <v>57</v>
      </c>
      <c r="E101" s="42" t="s">
        <v>583</v>
      </c>
    </row>
    <row r="102" spans="1:16" x14ac:dyDescent="0.2">
      <c r="A102" t="s">
        <v>59</v>
      </c>
      <c r="E102" s="41" t="s">
        <v>414</v>
      </c>
    </row>
    <row r="103" spans="1:16" x14ac:dyDescent="0.2">
      <c r="A103" t="s">
        <v>46</v>
      </c>
      <c r="C103" s="33" t="s">
        <v>27</v>
      </c>
      <c r="E103" s="35" t="s">
        <v>584</v>
      </c>
      <c r="J103" s="34">
        <f>0</f>
        <v>0</v>
      </c>
      <c r="K103" s="34">
        <f>0</f>
        <v>0</v>
      </c>
      <c r="L103" s="34">
        <f>0+L104+L108</f>
        <v>0</v>
      </c>
      <c r="M103" s="34">
        <f>0+M104+M108</f>
        <v>0</v>
      </c>
    </row>
    <row r="104" spans="1:16" x14ac:dyDescent="0.2">
      <c r="A104" t="s">
        <v>49</v>
      </c>
      <c r="B104" s="36" t="s">
        <v>183</v>
      </c>
      <c r="C104" s="36" t="s">
        <v>585</v>
      </c>
      <c r="D104" s="37" t="s">
        <v>51</v>
      </c>
      <c r="E104" s="13" t="s">
        <v>586</v>
      </c>
      <c r="F104" s="38" t="s">
        <v>305</v>
      </c>
      <c r="G104" s="39">
        <v>66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411</v>
      </c>
      <c r="O104">
        <f>(M104*21)/100</f>
        <v>0</v>
      </c>
      <c r="P104" t="s">
        <v>27</v>
      </c>
    </row>
    <row r="105" spans="1:16" ht="38.25" x14ac:dyDescent="0.2">
      <c r="A105" s="37" t="s">
        <v>55</v>
      </c>
      <c r="E105" s="41" t="s">
        <v>587</v>
      </c>
    </row>
    <row r="106" spans="1:16" ht="25.5" x14ac:dyDescent="0.2">
      <c r="A106" s="37" t="s">
        <v>57</v>
      </c>
      <c r="E106" s="42" t="s">
        <v>588</v>
      </c>
    </row>
    <row r="107" spans="1:16" x14ac:dyDescent="0.2">
      <c r="A107" t="s">
        <v>59</v>
      </c>
      <c r="E107" s="41" t="s">
        <v>414</v>
      </c>
    </row>
    <row r="108" spans="1:16" x14ac:dyDescent="0.2">
      <c r="A108" t="s">
        <v>49</v>
      </c>
      <c r="B108" s="36" t="s">
        <v>184</v>
      </c>
      <c r="C108" s="36" t="s">
        <v>589</v>
      </c>
      <c r="D108" s="37" t="s">
        <v>51</v>
      </c>
      <c r="E108" s="13" t="s">
        <v>590</v>
      </c>
      <c r="F108" s="38" t="s">
        <v>110</v>
      </c>
      <c r="G108" s="39">
        <v>50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411</v>
      </c>
      <c r="O108">
        <f>(M108*21)/100</f>
        <v>0</v>
      </c>
      <c r="P108" t="s">
        <v>27</v>
      </c>
    </row>
    <row r="109" spans="1:16" ht="165.75" x14ac:dyDescent="0.2">
      <c r="A109" s="37" t="s">
        <v>55</v>
      </c>
      <c r="E109" s="41" t="s">
        <v>591</v>
      </c>
    </row>
    <row r="110" spans="1:16" ht="25.5" x14ac:dyDescent="0.2">
      <c r="A110" s="37" t="s">
        <v>57</v>
      </c>
      <c r="E110" s="42" t="s">
        <v>592</v>
      </c>
    </row>
    <row r="111" spans="1:16" x14ac:dyDescent="0.2">
      <c r="A111" t="s">
        <v>59</v>
      </c>
      <c r="E111" s="41" t="s">
        <v>414</v>
      </c>
    </row>
    <row r="112" spans="1:16" x14ac:dyDescent="0.2">
      <c r="A112" t="s">
        <v>46</v>
      </c>
      <c r="C112" s="33" t="s">
        <v>26</v>
      </c>
      <c r="E112" s="35" t="s">
        <v>593</v>
      </c>
      <c r="J112" s="34">
        <f>0</f>
        <v>0</v>
      </c>
      <c r="K112" s="34">
        <f>0</f>
        <v>0</v>
      </c>
      <c r="L112" s="34">
        <f>0+L113</f>
        <v>0</v>
      </c>
      <c r="M112" s="34">
        <f>0+M113</f>
        <v>0</v>
      </c>
    </row>
    <row r="113" spans="1:16" x14ac:dyDescent="0.2">
      <c r="A113" t="s">
        <v>49</v>
      </c>
      <c r="B113" s="36" t="s">
        <v>185</v>
      </c>
      <c r="C113" s="36" t="s">
        <v>594</v>
      </c>
      <c r="D113" s="37" t="s">
        <v>51</v>
      </c>
      <c r="E113" s="13" t="s">
        <v>595</v>
      </c>
      <c r="F113" s="38" t="s">
        <v>106</v>
      </c>
      <c r="G113" s="39">
        <v>4.25</v>
      </c>
      <c r="H113" s="38">
        <v>0</v>
      </c>
      <c r="I113" s="38">
        <f>ROUND(G113*H113,6)</f>
        <v>0</v>
      </c>
      <c r="L113" s="40">
        <v>0</v>
      </c>
      <c r="M113" s="34">
        <f>ROUND(ROUND(L113,2)*ROUND(G113,3),2)</f>
        <v>0</v>
      </c>
      <c r="N113" s="38" t="s">
        <v>411</v>
      </c>
      <c r="O113">
        <f>(M113*21)/100</f>
        <v>0</v>
      </c>
      <c r="P113" t="s">
        <v>27</v>
      </c>
    </row>
    <row r="114" spans="1:16" ht="229.5" x14ac:dyDescent="0.2">
      <c r="A114" s="37" t="s">
        <v>55</v>
      </c>
      <c r="E114" s="41" t="s">
        <v>596</v>
      </c>
    </row>
    <row r="115" spans="1:16" ht="38.25" x14ac:dyDescent="0.2">
      <c r="A115" s="37" t="s">
        <v>57</v>
      </c>
      <c r="E115" s="42" t="s">
        <v>597</v>
      </c>
    </row>
    <row r="116" spans="1:16" x14ac:dyDescent="0.2">
      <c r="A116" t="s">
        <v>59</v>
      </c>
      <c r="E116" s="41" t="s">
        <v>414</v>
      </c>
    </row>
    <row r="117" spans="1:16" x14ac:dyDescent="0.2">
      <c r="A117" t="s">
        <v>46</v>
      </c>
      <c r="C117" s="33" t="s">
        <v>68</v>
      </c>
      <c r="E117" s="35" t="s">
        <v>598</v>
      </c>
      <c r="J117" s="34">
        <f>0</f>
        <v>0</v>
      </c>
      <c r="K117" s="34">
        <f>0</f>
        <v>0</v>
      </c>
      <c r="L117" s="34">
        <f>0+L118+L122</f>
        <v>0</v>
      </c>
      <c r="M117" s="34">
        <f>0+M118+M122</f>
        <v>0</v>
      </c>
    </row>
    <row r="118" spans="1:16" x14ac:dyDescent="0.2">
      <c r="A118" t="s">
        <v>49</v>
      </c>
      <c r="B118" s="36" t="s">
        <v>186</v>
      </c>
      <c r="C118" s="36" t="s">
        <v>599</v>
      </c>
      <c r="D118" s="37" t="s">
        <v>51</v>
      </c>
      <c r="E118" s="13" t="s">
        <v>600</v>
      </c>
      <c r="F118" s="38" t="s">
        <v>106</v>
      </c>
      <c r="G118" s="39">
        <v>11.669</v>
      </c>
      <c r="H118" s="38">
        <v>0</v>
      </c>
      <c r="I118" s="38">
        <f>ROUND(G118*H118,6)</f>
        <v>0</v>
      </c>
      <c r="L118" s="40">
        <v>0</v>
      </c>
      <c r="M118" s="34">
        <f>ROUND(ROUND(L118,2)*ROUND(G118,3),2)</f>
        <v>0</v>
      </c>
      <c r="N118" s="38" t="s">
        <v>411</v>
      </c>
      <c r="O118">
        <f>(M118*21)/100</f>
        <v>0</v>
      </c>
      <c r="P118" t="s">
        <v>27</v>
      </c>
    </row>
    <row r="119" spans="1:16" ht="369.75" x14ac:dyDescent="0.2">
      <c r="A119" s="37" t="s">
        <v>55</v>
      </c>
      <c r="E119" s="41" t="s">
        <v>601</v>
      </c>
    </row>
    <row r="120" spans="1:16" ht="38.25" x14ac:dyDescent="0.2">
      <c r="A120" s="37" t="s">
        <v>57</v>
      </c>
      <c r="E120" s="42" t="s">
        <v>602</v>
      </c>
    </row>
    <row r="121" spans="1:16" x14ac:dyDescent="0.2">
      <c r="A121" t="s">
        <v>59</v>
      </c>
      <c r="E121" s="41" t="s">
        <v>414</v>
      </c>
    </row>
    <row r="122" spans="1:16" x14ac:dyDescent="0.2">
      <c r="A122" t="s">
        <v>49</v>
      </c>
      <c r="B122" s="36" t="s">
        <v>187</v>
      </c>
      <c r="C122" s="36" t="s">
        <v>603</v>
      </c>
      <c r="D122" s="37" t="s">
        <v>51</v>
      </c>
      <c r="E122" s="13" t="s">
        <v>604</v>
      </c>
      <c r="F122" s="38" t="s">
        <v>305</v>
      </c>
      <c r="G122" s="39">
        <v>36</v>
      </c>
      <c r="H122" s="38">
        <v>0</v>
      </c>
      <c r="I122" s="38">
        <f>ROUND(G122*H122,6)</f>
        <v>0</v>
      </c>
      <c r="L122" s="40">
        <v>0</v>
      </c>
      <c r="M122" s="34">
        <f>ROUND(ROUND(L122,2)*ROUND(G122,3),2)</f>
        <v>0</v>
      </c>
      <c r="N122" s="38" t="s">
        <v>411</v>
      </c>
      <c r="O122">
        <f>(M122*21)/100</f>
        <v>0</v>
      </c>
      <c r="P122" t="s">
        <v>27</v>
      </c>
    </row>
    <row r="123" spans="1:16" ht="153" x14ac:dyDescent="0.2">
      <c r="A123" s="37" t="s">
        <v>55</v>
      </c>
      <c r="E123" s="41" t="s">
        <v>605</v>
      </c>
    </row>
    <row r="124" spans="1:16" ht="25.5" x14ac:dyDescent="0.2">
      <c r="A124" s="37" t="s">
        <v>57</v>
      </c>
      <c r="E124" s="42" t="s">
        <v>606</v>
      </c>
    </row>
    <row r="125" spans="1:16" x14ac:dyDescent="0.2">
      <c r="A125" t="s">
        <v>59</v>
      </c>
      <c r="E125" s="41" t="s">
        <v>414</v>
      </c>
    </row>
    <row r="126" spans="1:16" x14ac:dyDescent="0.2">
      <c r="A126" t="s">
        <v>46</v>
      </c>
      <c r="C126" s="33" t="s">
        <v>71</v>
      </c>
      <c r="E126" s="35" t="s">
        <v>435</v>
      </c>
      <c r="J126" s="34">
        <f>0</f>
        <v>0</v>
      </c>
      <c r="K126" s="34">
        <f>0</f>
        <v>0</v>
      </c>
      <c r="L126" s="34">
        <f>0+L127+L131+L135+L139+L143+L147+L151+L155+L159+L163+L167+L171+L175+L179+L183+L187</f>
        <v>0</v>
      </c>
      <c r="M126" s="34">
        <f>0+M127+M131+M135+M139+M143+M147+M151+M155+M159+M163+M167+M171+M175+M179+M183+M187</f>
        <v>0</v>
      </c>
    </row>
    <row r="127" spans="1:16" ht="25.5" x14ac:dyDescent="0.2">
      <c r="A127" t="s">
        <v>49</v>
      </c>
      <c r="B127" s="36" t="s">
        <v>188</v>
      </c>
      <c r="C127" s="36" t="s">
        <v>436</v>
      </c>
      <c r="D127" s="37" t="s">
        <v>51</v>
      </c>
      <c r="E127" s="13" t="s">
        <v>437</v>
      </c>
      <c r="F127" s="38" t="s">
        <v>305</v>
      </c>
      <c r="G127" s="39">
        <v>85.206999999999994</v>
      </c>
      <c r="H127" s="38">
        <v>0</v>
      </c>
      <c r="I127" s="38">
        <f>ROUND(G127*H127,6)</f>
        <v>0</v>
      </c>
      <c r="L127" s="40">
        <v>0</v>
      </c>
      <c r="M127" s="34">
        <f>ROUND(ROUND(L127,2)*ROUND(G127,3),2)</f>
        <v>0</v>
      </c>
      <c r="N127" s="38" t="s">
        <v>411</v>
      </c>
      <c r="O127">
        <f>(M127*21)/100</f>
        <v>0</v>
      </c>
      <c r="P127" t="s">
        <v>27</v>
      </c>
    </row>
    <row r="128" spans="1:16" ht="51" x14ac:dyDescent="0.2">
      <c r="A128" s="37" t="s">
        <v>55</v>
      </c>
      <c r="E128" s="41" t="s">
        <v>438</v>
      </c>
    </row>
    <row r="129" spans="1:16" ht="25.5" x14ac:dyDescent="0.2">
      <c r="A129" s="37" t="s">
        <v>57</v>
      </c>
      <c r="E129" s="42" t="s">
        <v>607</v>
      </c>
    </row>
    <row r="130" spans="1:16" x14ac:dyDescent="0.2">
      <c r="A130" t="s">
        <v>59</v>
      </c>
      <c r="E130" s="41" t="s">
        <v>414</v>
      </c>
    </row>
    <row r="131" spans="1:16" x14ac:dyDescent="0.2">
      <c r="A131" t="s">
        <v>49</v>
      </c>
      <c r="B131" s="36" t="s">
        <v>189</v>
      </c>
      <c r="C131" s="36" t="s">
        <v>608</v>
      </c>
      <c r="D131" s="37" t="s">
        <v>51</v>
      </c>
      <c r="E131" s="13" t="s">
        <v>609</v>
      </c>
      <c r="F131" s="38" t="s">
        <v>305</v>
      </c>
      <c r="G131" s="39">
        <v>89.466999999999999</v>
      </c>
      <c r="H131" s="38">
        <v>0</v>
      </c>
      <c r="I131" s="38">
        <f>ROUND(G131*H131,6)</f>
        <v>0</v>
      </c>
      <c r="L131" s="40">
        <v>0</v>
      </c>
      <c r="M131" s="34">
        <f>ROUND(ROUND(L131,2)*ROUND(G131,3),2)</f>
        <v>0</v>
      </c>
      <c r="N131" s="38" t="s">
        <v>411</v>
      </c>
      <c r="O131">
        <f>(M131*21)/100</f>
        <v>0</v>
      </c>
      <c r="P131" t="s">
        <v>27</v>
      </c>
    </row>
    <row r="132" spans="1:16" ht="51" x14ac:dyDescent="0.2">
      <c r="A132" s="37" t="s">
        <v>55</v>
      </c>
      <c r="E132" s="41" t="s">
        <v>438</v>
      </c>
    </row>
    <row r="133" spans="1:16" ht="25.5" x14ac:dyDescent="0.2">
      <c r="A133" s="37" t="s">
        <v>57</v>
      </c>
      <c r="E133" s="42" t="s">
        <v>610</v>
      </c>
    </row>
    <row r="134" spans="1:16" x14ac:dyDescent="0.2">
      <c r="A134" t="s">
        <v>59</v>
      </c>
      <c r="E134" s="41" t="s">
        <v>414</v>
      </c>
    </row>
    <row r="135" spans="1:16" x14ac:dyDescent="0.2">
      <c r="A135" t="s">
        <v>49</v>
      </c>
      <c r="B135" s="36" t="s">
        <v>191</v>
      </c>
      <c r="C135" s="36" t="s">
        <v>440</v>
      </c>
      <c r="D135" s="37" t="s">
        <v>51</v>
      </c>
      <c r="E135" s="13" t="s">
        <v>441</v>
      </c>
      <c r="F135" s="38" t="s">
        <v>305</v>
      </c>
      <c r="G135" s="39">
        <v>81.150000000000006</v>
      </c>
      <c r="H135" s="38">
        <v>0</v>
      </c>
      <c r="I135" s="38">
        <f>ROUND(G135*H135,6)</f>
        <v>0</v>
      </c>
      <c r="L135" s="40">
        <v>0</v>
      </c>
      <c r="M135" s="34">
        <f>ROUND(ROUND(L135,2)*ROUND(G135,3),2)</f>
        <v>0</v>
      </c>
      <c r="N135" s="38" t="s">
        <v>411</v>
      </c>
      <c r="O135">
        <f>(M135*21)/100</f>
        <v>0</v>
      </c>
      <c r="P135" t="s">
        <v>27</v>
      </c>
    </row>
    <row r="136" spans="1:16" ht="51" x14ac:dyDescent="0.2">
      <c r="A136" s="37" t="s">
        <v>55</v>
      </c>
      <c r="E136" s="41" t="s">
        <v>442</v>
      </c>
    </row>
    <row r="137" spans="1:16" ht="25.5" x14ac:dyDescent="0.2">
      <c r="A137" s="37" t="s">
        <v>57</v>
      </c>
      <c r="E137" s="42" t="s">
        <v>611</v>
      </c>
    </row>
    <row r="138" spans="1:16" x14ac:dyDescent="0.2">
      <c r="A138" t="s">
        <v>59</v>
      </c>
      <c r="E138" s="41" t="s">
        <v>414</v>
      </c>
    </row>
    <row r="139" spans="1:16" x14ac:dyDescent="0.2">
      <c r="A139" t="s">
        <v>49</v>
      </c>
      <c r="B139" s="36" t="s">
        <v>192</v>
      </c>
      <c r="C139" s="36" t="s">
        <v>443</v>
      </c>
      <c r="D139" s="37" t="s">
        <v>51</v>
      </c>
      <c r="E139" s="13" t="s">
        <v>444</v>
      </c>
      <c r="F139" s="38" t="s">
        <v>305</v>
      </c>
      <c r="G139" s="39">
        <v>73.605000000000004</v>
      </c>
      <c r="H139" s="38">
        <v>0</v>
      </c>
      <c r="I139" s="38">
        <f>ROUND(G139*H139,6)</f>
        <v>0</v>
      </c>
      <c r="L139" s="40">
        <v>0</v>
      </c>
      <c r="M139" s="34">
        <f>ROUND(ROUND(L139,2)*ROUND(G139,3),2)</f>
        <v>0</v>
      </c>
      <c r="N139" s="38" t="s">
        <v>411</v>
      </c>
      <c r="O139">
        <f>(M139*21)/100</f>
        <v>0</v>
      </c>
      <c r="P139" t="s">
        <v>27</v>
      </c>
    </row>
    <row r="140" spans="1:16" ht="51" x14ac:dyDescent="0.2">
      <c r="A140" s="37" t="s">
        <v>55</v>
      </c>
      <c r="E140" s="41" t="s">
        <v>442</v>
      </c>
    </row>
    <row r="141" spans="1:16" ht="25.5" x14ac:dyDescent="0.2">
      <c r="A141" s="37" t="s">
        <v>57</v>
      </c>
      <c r="E141" s="42" t="s">
        <v>612</v>
      </c>
    </row>
    <row r="142" spans="1:16" x14ac:dyDescent="0.2">
      <c r="A142" t="s">
        <v>59</v>
      </c>
      <c r="E142" s="41" t="s">
        <v>414</v>
      </c>
    </row>
    <row r="143" spans="1:16" ht="25.5" x14ac:dyDescent="0.2">
      <c r="A143" t="s">
        <v>49</v>
      </c>
      <c r="B143" s="36" t="s">
        <v>193</v>
      </c>
      <c r="C143" s="36" t="s">
        <v>613</v>
      </c>
      <c r="D143" s="37" t="s">
        <v>51</v>
      </c>
      <c r="E143" s="13" t="s">
        <v>614</v>
      </c>
      <c r="F143" s="38" t="s">
        <v>106</v>
      </c>
      <c r="G143" s="39">
        <v>49.92</v>
      </c>
      <c r="H143" s="38">
        <v>0</v>
      </c>
      <c r="I143" s="38">
        <f>ROUND(G143*H143,6)</f>
        <v>0</v>
      </c>
      <c r="L143" s="40">
        <v>0</v>
      </c>
      <c r="M143" s="34">
        <f>ROUND(ROUND(L143,2)*ROUND(G143,3),2)</f>
        <v>0</v>
      </c>
      <c r="N143" s="38" t="s">
        <v>411</v>
      </c>
      <c r="O143">
        <f>(M143*21)/100</f>
        <v>0</v>
      </c>
      <c r="P143" t="s">
        <v>27</v>
      </c>
    </row>
    <row r="144" spans="1:16" ht="280.5" x14ac:dyDescent="0.2">
      <c r="A144" s="37" t="s">
        <v>55</v>
      </c>
      <c r="E144" s="41" t="s">
        <v>615</v>
      </c>
    </row>
    <row r="145" spans="1:16" ht="25.5" x14ac:dyDescent="0.2">
      <c r="A145" s="37" t="s">
        <v>57</v>
      </c>
      <c r="E145" s="42" t="s">
        <v>616</v>
      </c>
    </row>
    <row r="146" spans="1:16" x14ac:dyDescent="0.2">
      <c r="A146" t="s">
        <v>59</v>
      </c>
      <c r="E146" s="41" t="s">
        <v>414</v>
      </c>
    </row>
    <row r="147" spans="1:16" x14ac:dyDescent="0.2">
      <c r="A147" t="s">
        <v>49</v>
      </c>
      <c r="B147" s="36" t="s">
        <v>196</v>
      </c>
      <c r="C147" s="36" t="s">
        <v>446</v>
      </c>
      <c r="D147" s="37" t="s">
        <v>51</v>
      </c>
      <c r="E147" s="13" t="s">
        <v>447</v>
      </c>
      <c r="F147" s="38" t="s">
        <v>106</v>
      </c>
      <c r="G147" s="39">
        <v>125.2</v>
      </c>
      <c r="H147" s="38">
        <v>0</v>
      </c>
      <c r="I147" s="38">
        <f>ROUND(G147*H147,6)</f>
        <v>0</v>
      </c>
      <c r="L147" s="40">
        <v>0</v>
      </c>
      <c r="M147" s="34">
        <f>ROUND(ROUND(L147,2)*ROUND(G147,3),2)</f>
        <v>0</v>
      </c>
      <c r="N147" s="38" t="s">
        <v>411</v>
      </c>
      <c r="O147">
        <f>(M147*21)/100</f>
        <v>0</v>
      </c>
      <c r="P147" t="s">
        <v>27</v>
      </c>
    </row>
    <row r="148" spans="1:16" ht="89.25" x14ac:dyDescent="0.2">
      <c r="A148" s="37" t="s">
        <v>55</v>
      </c>
      <c r="E148" s="41" t="s">
        <v>448</v>
      </c>
    </row>
    <row r="149" spans="1:16" ht="38.25" x14ac:dyDescent="0.2">
      <c r="A149" s="37" t="s">
        <v>57</v>
      </c>
      <c r="E149" s="42" t="s">
        <v>617</v>
      </c>
    </row>
    <row r="150" spans="1:16" x14ac:dyDescent="0.2">
      <c r="A150" t="s">
        <v>59</v>
      </c>
      <c r="E150" s="41" t="s">
        <v>414</v>
      </c>
    </row>
    <row r="151" spans="1:16" x14ac:dyDescent="0.2">
      <c r="A151" t="s">
        <v>49</v>
      </c>
      <c r="B151" s="36" t="s">
        <v>199</v>
      </c>
      <c r="C151" s="36" t="s">
        <v>450</v>
      </c>
      <c r="D151" s="37" t="s">
        <v>51</v>
      </c>
      <c r="E151" s="13" t="s">
        <v>451</v>
      </c>
      <c r="F151" s="38" t="s">
        <v>106</v>
      </c>
      <c r="G151" s="39">
        <v>81.599999999999994</v>
      </c>
      <c r="H151" s="38">
        <v>0</v>
      </c>
      <c r="I151" s="38">
        <f>ROUND(G151*H151,6)</f>
        <v>0</v>
      </c>
      <c r="L151" s="40">
        <v>0</v>
      </c>
      <c r="M151" s="34">
        <f>ROUND(ROUND(L151,2)*ROUND(G151,3),2)</f>
        <v>0</v>
      </c>
      <c r="N151" s="38" t="s">
        <v>411</v>
      </c>
      <c r="O151">
        <f>(M151*21)/100</f>
        <v>0</v>
      </c>
      <c r="P151" t="s">
        <v>27</v>
      </c>
    </row>
    <row r="152" spans="1:16" ht="89.25" x14ac:dyDescent="0.2">
      <c r="A152" s="37" t="s">
        <v>55</v>
      </c>
      <c r="E152" s="41" t="s">
        <v>448</v>
      </c>
    </row>
    <row r="153" spans="1:16" ht="25.5" x14ac:dyDescent="0.2">
      <c r="A153" s="37" t="s">
        <v>57</v>
      </c>
      <c r="E153" s="42" t="s">
        <v>618</v>
      </c>
    </row>
    <row r="154" spans="1:16" x14ac:dyDescent="0.2">
      <c r="A154" t="s">
        <v>59</v>
      </c>
      <c r="E154" s="41" t="s">
        <v>414</v>
      </c>
    </row>
    <row r="155" spans="1:16" ht="25.5" x14ac:dyDescent="0.2">
      <c r="A155" t="s">
        <v>49</v>
      </c>
      <c r="B155" s="36" t="s">
        <v>203</v>
      </c>
      <c r="C155" s="36" t="s">
        <v>619</v>
      </c>
      <c r="D155" s="37" t="s">
        <v>51</v>
      </c>
      <c r="E155" s="13" t="s">
        <v>620</v>
      </c>
      <c r="F155" s="38" t="s">
        <v>110</v>
      </c>
      <c r="G155" s="39">
        <v>50</v>
      </c>
      <c r="H155" s="38">
        <v>0</v>
      </c>
      <c r="I155" s="38">
        <f>ROUND(G155*H155,6)</f>
        <v>0</v>
      </c>
      <c r="L155" s="40">
        <v>0</v>
      </c>
      <c r="M155" s="34">
        <f>ROUND(ROUND(L155,2)*ROUND(G155,3),2)</f>
        <v>0</v>
      </c>
      <c r="N155" s="38" t="s">
        <v>411</v>
      </c>
      <c r="O155">
        <f>(M155*21)/100</f>
        <v>0</v>
      </c>
      <c r="P155" t="s">
        <v>27</v>
      </c>
    </row>
    <row r="156" spans="1:16" ht="318.75" x14ac:dyDescent="0.2">
      <c r="A156" s="37" t="s">
        <v>55</v>
      </c>
      <c r="E156" s="41" t="s">
        <v>455</v>
      </c>
    </row>
    <row r="157" spans="1:16" ht="25.5" x14ac:dyDescent="0.2">
      <c r="A157" s="37" t="s">
        <v>57</v>
      </c>
      <c r="E157" s="42" t="s">
        <v>621</v>
      </c>
    </row>
    <row r="158" spans="1:16" x14ac:dyDescent="0.2">
      <c r="A158" t="s">
        <v>59</v>
      </c>
      <c r="E158" s="41" t="s">
        <v>414</v>
      </c>
    </row>
    <row r="159" spans="1:16" ht="25.5" x14ac:dyDescent="0.2">
      <c r="A159" t="s">
        <v>49</v>
      </c>
      <c r="B159" s="36" t="s">
        <v>206</v>
      </c>
      <c r="C159" s="36" t="s">
        <v>457</v>
      </c>
      <c r="D159" s="37" t="s">
        <v>51</v>
      </c>
      <c r="E159" s="13" t="s">
        <v>458</v>
      </c>
      <c r="F159" s="38" t="s">
        <v>110</v>
      </c>
      <c r="G159" s="39">
        <v>480</v>
      </c>
      <c r="H159" s="38">
        <v>0</v>
      </c>
      <c r="I159" s="38">
        <f>ROUND(G159*H159,6)</f>
        <v>0</v>
      </c>
      <c r="L159" s="40">
        <v>0</v>
      </c>
      <c r="M159" s="34">
        <f>ROUND(ROUND(L159,2)*ROUND(G159,3),2)</f>
        <v>0</v>
      </c>
      <c r="N159" s="38" t="s">
        <v>411</v>
      </c>
      <c r="O159">
        <f>(M159*21)/100</f>
        <v>0</v>
      </c>
      <c r="P159" t="s">
        <v>27</v>
      </c>
    </row>
    <row r="160" spans="1:16" ht="114.75" x14ac:dyDescent="0.2">
      <c r="A160" s="37" t="s">
        <v>55</v>
      </c>
      <c r="E160" s="41" t="s">
        <v>459</v>
      </c>
    </row>
    <row r="161" spans="1:16" ht="25.5" x14ac:dyDescent="0.2">
      <c r="A161" s="37" t="s">
        <v>57</v>
      </c>
      <c r="E161" s="42" t="s">
        <v>622</v>
      </c>
    </row>
    <row r="162" spans="1:16" x14ac:dyDescent="0.2">
      <c r="A162" t="s">
        <v>59</v>
      </c>
      <c r="E162" s="41" t="s">
        <v>414</v>
      </c>
    </row>
    <row r="163" spans="1:16" x14ac:dyDescent="0.2">
      <c r="A163" t="s">
        <v>49</v>
      </c>
      <c r="B163" s="36" t="s">
        <v>207</v>
      </c>
      <c r="C163" s="36" t="s">
        <v>623</v>
      </c>
      <c r="D163" s="37" t="s">
        <v>51</v>
      </c>
      <c r="E163" s="13" t="s">
        <v>624</v>
      </c>
      <c r="F163" s="38" t="s">
        <v>110</v>
      </c>
      <c r="G163" s="39">
        <v>50</v>
      </c>
      <c r="H163" s="38">
        <v>0</v>
      </c>
      <c r="I163" s="38">
        <f>ROUND(G163*H163,6)</f>
        <v>0</v>
      </c>
      <c r="L163" s="40">
        <v>0</v>
      </c>
      <c r="M163" s="34">
        <f>ROUND(ROUND(L163,2)*ROUND(G163,3),2)</f>
        <v>0</v>
      </c>
      <c r="N163" s="38" t="s">
        <v>411</v>
      </c>
      <c r="O163">
        <f>(M163*21)/100</f>
        <v>0</v>
      </c>
      <c r="P163" t="s">
        <v>27</v>
      </c>
    </row>
    <row r="164" spans="1:16" ht="153" x14ac:dyDescent="0.2">
      <c r="A164" s="37" t="s">
        <v>55</v>
      </c>
      <c r="E164" s="41" t="s">
        <v>625</v>
      </c>
    </row>
    <row r="165" spans="1:16" ht="25.5" x14ac:dyDescent="0.2">
      <c r="A165" s="37" t="s">
        <v>57</v>
      </c>
      <c r="E165" s="42" t="s">
        <v>626</v>
      </c>
    </row>
    <row r="166" spans="1:16" x14ac:dyDescent="0.2">
      <c r="A166" t="s">
        <v>59</v>
      </c>
      <c r="E166" s="41" t="s">
        <v>414</v>
      </c>
    </row>
    <row r="167" spans="1:16" x14ac:dyDescent="0.2">
      <c r="A167" t="s">
        <v>49</v>
      </c>
      <c r="B167" s="36" t="s">
        <v>208</v>
      </c>
      <c r="C167" s="36" t="s">
        <v>461</v>
      </c>
      <c r="D167" s="37" t="s">
        <v>51</v>
      </c>
      <c r="E167" s="13" t="s">
        <v>462</v>
      </c>
      <c r="F167" s="38" t="s">
        <v>63</v>
      </c>
      <c r="G167" s="39">
        <v>4</v>
      </c>
      <c r="H167" s="38">
        <v>0</v>
      </c>
      <c r="I167" s="38">
        <f>ROUND(G167*H167,6)</f>
        <v>0</v>
      </c>
      <c r="L167" s="40">
        <v>0</v>
      </c>
      <c r="M167" s="34">
        <f>ROUND(ROUND(L167,2)*ROUND(G167,3),2)</f>
        <v>0</v>
      </c>
      <c r="N167" s="38" t="s">
        <v>411</v>
      </c>
      <c r="O167">
        <f>(M167*21)/100</f>
        <v>0</v>
      </c>
      <c r="P167" t="s">
        <v>27</v>
      </c>
    </row>
    <row r="168" spans="1:16" ht="255" x14ac:dyDescent="0.2">
      <c r="A168" s="37" t="s">
        <v>55</v>
      </c>
      <c r="E168" s="41" t="s">
        <v>463</v>
      </c>
    </row>
    <row r="169" spans="1:16" ht="25.5" x14ac:dyDescent="0.2">
      <c r="A169" s="37" t="s">
        <v>57</v>
      </c>
      <c r="E169" s="42" t="s">
        <v>464</v>
      </c>
    </row>
    <row r="170" spans="1:16" x14ac:dyDescent="0.2">
      <c r="A170" t="s">
        <v>59</v>
      </c>
      <c r="E170" s="41" t="s">
        <v>414</v>
      </c>
    </row>
    <row r="171" spans="1:16" ht="25.5" x14ac:dyDescent="0.2">
      <c r="A171" t="s">
        <v>49</v>
      </c>
      <c r="B171" s="36" t="s">
        <v>211</v>
      </c>
      <c r="C171" s="36" t="s">
        <v>465</v>
      </c>
      <c r="D171" s="37" t="s">
        <v>51</v>
      </c>
      <c r="E171" s="13" t="s">
        <v>466</v>
      </c>
      <c r="F171" s="38" t="s">
        <v>110</v>
      </c>
      <c r="G171" s="39">
        <v>240</v>
      </c>
      <c r="H171" s="38">
        <v>0</v>
      </c>
      <c r="I171" s="38">
        <f>ROUND(G171*H171,6)</f>
        <v>0</v>
      </c>
      <c r="L171" s="40">
        <v>0</v>
      </c>
      <c r="M171" s="34">
        <f>ROUND(ROUND(L171,2)*ROUND(G171,3),2)</f>
        <v>0</v>
      </c>
      <c r="N171" s="38" t="s">
        <v>411</v>
      </c>
      <c r="O171">
        <f>(M171*21)/100</f>
        <v>0</v>
      </c>
      <c r="P171" t="s">
        <v>27</v>
      </c>
    </row>
    <row r="172" spans="1:16" ht="178.5" x14ac:dyDescent="0.2">
      <c r="A172" s="37" t="s">
        <v>55</v>
      </c>
      <c r="E172" s="41" t="s">
        <v>467</v>
      </c>
    </row>
    <row r="173" spans="1:16" ht="38.25" x14ac:dyDescent="0.2">
      <c r="A173" s="37" t="s">
        <v>57</v>
      </c>
      <c r="E173" s="42" t="s">
        <v>627</v>
      </c>
    </row>
    <row r="174" spans="1:16" x14ac:dyDescent="0.2">
      <c r="A174" t="s">
        <v>59</v>
      </c>
      <c r="E174" s="41" t="s">
        <v>414</v>
      </c>
    </row>
    <row r="175" spans="1:16" x14ac:dyDescent="0.2">
      <c r="A175" t="s">
        <v>49</v>
      </c>
      <c r="B175" s="36" t="s">
        <v>214</v>
      </c>
      <c r="C175" s="36" t="s">
        <v>469</v>
      </c>
      <c r="D175" s="37" t="s">
        <v>51</v>
      </c>
      <c r="E175" s="13" t="s">
        <v>470</v>
      </c>
      <c r="F175" s="38" t="s">
        <v>63</v>
      </c>
      <c r="G175" s="39">
        <v>4</v>
      </c>
      <c r="H175" s="38">
        <v>0</v>
      </c>
      <c r="I175" s="38">
        <f>ROUND(G175*H175,6)</f>
        <v>0</v>
      </c>
      <c r="L175" s="40">
        <v>0</v>
      </c>
      <c r="M175" s="34">
        <f>ROUND(ROUND(L175,2)*ROUND(G175,3),2)</f>
        <v>0</v>
      </c>
      <c r="N175" s="38" t="s">
        <v>628</v>
      </c>
      <c r="O175">
        <f>(M175*21)/100</f>
        <v>0</v>
      </c>
      <c r="P175" t="s">
        <v>27</v>
      </c>
    </row>
    <row r="176" spans="1:16" ht="102" x14ac:dyDescent="0.2">
      <c r="A176" s="37" t="s">
        <v>55</v>
      </c>
      <c r="E176" s="41" t="s">
        <v>472</v>
      </c>
    </row>
    <row r="177" spans="1:16" ht="25.5" x14ac:dyDescent="0.2">
      <c r="A177" s="37" t="s">
        <v>57</v>
      </c>
      <c r="E177" s="42" t="s">
        <v>473</v>
      </c>
    </row>
    <row r="178" spans="1:16" x14ac:dyDescent="0.2">
      <c r="A178" t="s">
        <v>59</v>
      </c>
      <c r="E178" s="41" t="s">
        <v>414</v>
      </c>
    </row>
    <row r="179" spans="1:16" x14ac:dyDescent="0.2">
      <c r="A179" t="s">
        <v>49</v>
      </c>
      <c r="B179" s="36" t="s">
        <v>217</v>
      </c>
      <c r="C179" s="36" t="s">
        <v>629</v>
      </c>
      <c r="D179" s="37" t="s">
        <v>51</v>
      </c>
      <c r="E179" s="13" t="s">
        <v>630</v>
      </c>
      <c r="F179" s="38" t="s">
        <v>305</v>
      </c>
      <c r="G179" s="39">
        <v>70.099999999999994</v>
      </c>
      <c r="H179" s="38">
        <v>0</v>
      </c>
      <c r="I179" s="38">
        <f>ROUND(G179*H179,6)</f>
        <v>0</v>
      </c>
      <c r="L179" s="40">
        <v>0</v>
      </c>
      <c r="M179" s="34">
        <f>ROUND(ROUND(L179,2)*ROUND(G179,3),2)</f>
        <v>0</v>
      </c>
      <c r="N179" s="38" t="s">
        <v>411</v>
      </c>
      <c r="O179">
        <f>(M179*21)/100</f>
        <v>0</v>
      </c>
      <c r="P179" t="s">
        <v>27</v>
      </c>
    </row>
    <row r="180" spans="1:16" ht="140.25" x14ac:dyDescent="0.2">
      <c r="A180" s="37" t="s">
        <v>55</v>
      </c>
      <c r="E180" s="41" t="s">
        <v>479</v>
      </c>
    </row>
    <row r="181" spans="1:16" ht="25.5" x14ac:dyDescent="0.2">
      <c r="A181" s="37" t="s">
        <v>57</v>
      </c>
      <c r="E181" s="42" t="s">
        <v>631</v>
      </c>
    </row>
    <row r="182" spans="1:16" x14ac:dyDescent="0.2">
      <c r="A182" t="s">
        <v>59</v>
      </c>
      <c r="E182" s="41" t="s">
        <v>414</v>
      </c>
    </row>
    <row r="183" spans="1:16" x14ac:dyDescent="0.2">
      <c r="A183" t="s">
        <v>49</v>
      </c>
      <c r="B183" s="36" t="s">
        <v>220</v>
      </c>
      <c r="C183" s="36" t="s">
        <v>632</v>
      </c>
      <c r="D183" s="37" t="s">
        <v>51</v>
      </c>
      <c r="E183" s="13" t="s">
        <v>633</v>
      </c>
      <c r="F183" s="38" t="s">
        <v>305</v>
      </c>
      <c r="G183" s="39">
        <v>77.284999999999997</v>
      </c>
      <c r="H183" s="38">
        <v>0</v>
      </c>
      <c r="I183" s="38">
        <f>ROUND(G183*H183,6)</f>
        <v>0</v>
      </c>
      <c r="L183" s="40">
        <v>0</v>
      </c>
      <c r="M183" s="34">
        <f>ROUND(ROUND(L183,2)*ROUND(G183,3),2)</f>
        <v>0</v>
      </c>
      <c r="N183" s="38" t="s">
        <v>411</v>
      </c>
      <c r="O183">
        <f>(M183*21)/100</f>
        <v>0</v>
      </c>
      <c r="P183" t="s">
        <v>27</v>
      </c>
    </row>
    <row r="184" spans="1:16" ht="140.25" x14ac:dyDescent="0.2">
      <c r="A184" s="37" t="s">
        <v>55</v>
      </c>
      <c r="E184" s="41" t="s">
        <v>479</v>
      </c>
    </row>
    <row r="185" spans="1:16" ht="25.5" x14ac:dyDescent="0.2">
      <c r="A185" s="37" t="s">
        <v>57</v>
      </c>
      <c r="E185" s="42" t="s">
        <v>634</v>
      </c>
    </row>
    <row r="186" spans="1:16" x14ac:dyDescent="0.2">
      <c r="A186" t="s">
        <v>59</v>
      </c>
      <c r="E186" s="41" t="s">
        <v>414</v>
      </c>
    </row>
    <row r="187" spans="1:16" x14ac:dyDescent="0.2">
      <c r="A187" t="s">
        <v>49</v>
      </c>
      <c r="B187" s="36" t="s">
        <v>223</v>
      </c>
      <c r="C187" s="36" t="s">
        <v>481</v>
      </c>
      <c r="D187" s="37" t="s">
        <v>51</v>
      </c>
      <c r="E187" s="13" t="s">
        <v>482</v>
      </c>
      <c r="F187" s="38" t="s">
        <v>110</v>
      </c>
      <c r="G187" s="39">
        <v>34.700000000000003</v>
      </c>
      <c r="H187" s="38">
        <v>0</v>
      </c>
      <c r="I187" s="38">
        <f>ROUND(G187*H187,6)</f>
        <v>0</v>
      </c>
      <c r="L187" s="40">
        <v>0</v>
      </c>
      <c r="M187" s="34">
        <f>ROUND(ROUND(L187,2)*ROUND(G187,3),2)</f>
        <v>0</v>
      </c>
      <c r="N187" s="38" t="s">
        <v>411</v>
      </c>
      <c r="O187">
        <f>(M187*21)/100</f>
        <v>0</v>
      </c>
      <c r="P187" t="s">
        <v>27</v>
      </c>
    </row>
    <row r="188" spans="1:16" ht="38.25" x14ac:dyDescent="0.2">
      <c r="A188" s="37" t="s">
        <v>55</v>
      </c>
      <c r="E188" s="41" t="s">
        <v>483</v>
      </c>
    </row>
    <row r="189" spans="1:16" ht="38.25" x14ac:dyDescent="0.2">
      <c r="A189" s="37" t="s">
        <v>57</v>
      </c>
      <c r="E189" s="42" t="s">
        <v>635</v>
      </c>
    </row>
    <row r="190" spans="1:16" x14ac:dyDescent="0.2">
      <c r="A190" t="s">
        <v>59</v>
      </c>
      <c r="E190" s="41" t="s">
        <v>414</v>
      </c>
    </row>
    <row r="191" spans="1:16" x14ac:dyDescent="0.2">
      <c r="A191" t="s">
        <v>46</v>
      </c>
      <c r="C191" s="33" t="s">
        <v>80</v>
      </c>
      <c r="E191" s="35" t="s">
        <v>636</v>
      </c>
      <c r="J191" s="34">
        <f>0</f>
        <v>0</v>
      </c>
      <c r="K191" s="34">
        <f>0</f>
        <v>0</v>
      </c>
      <c r="L191" s="34">
        <f>0+L192+L196+L200+L204</f>
        <v>0</v>
      </c>
      <c r="M191" s="34">
        <f>0+M192+M196+M200+M204</f>
        <v>0</v>
      </c>
    </row>
    <row r="192" spans="1:16" x14ac:dyDescent="0.2">
      <c r="A192" t="s">
        <v>49</v>
      </c>
      <c r="B192" s="36" t="s">
        <v>226</v>
      </c>
      <c r="C192" s="36" t="s">
        <v>637</v>
      </c>
      <c r="D192" s="37" t="s">
        <v>51</v>
      </c>
      <c r="E192" s="13" t="s">
        <v>638</v>
      </c>
      <c r="F192" s="38" t="s">
        <v>110</v>
      </c>
      <c r="G192" s="39">
        <v>16.600000000000001</v>
      </c>
      <c r="H192" s="38">
        <v>0</v>
      </c>
      <c r="I192" s="38">
        <f>ROUND(G192*H192,6)</f>
        <v>0</v>
      </c>
      <c r="L192" s="40">
        <v>0</v>
      </c>
      <c r="M192" s="34">
        <f>ROUND(ROUND(L192,2)*ROUND(G192,3),2)</f>
        <v>0</v>
      </c>
      <c r="N192" s="38" t="s">
        <v>411</v>
      </c>
      <c r="O192">
        <f>(M192*21)/100</f>
        <v>0</v>
      </c>
      <c r="P192" t="s">
        <v>27</v>
      </c>
    </row>
    <row r="193" spans="1:16" ht="255" x14ac:dyDescent="0.2">
      <c r="A193" s="37" t="s">
        <v>55</v>
      </c>
      <c r="E193" s="41" t="s">
        <v>639</v>
      </c>
    </row>
    <row r="194" spans="1:16" ht="25.5" x14ac:dyDescent="0.2">
      <c r="A194" s="37" t="s">
        <v>57</v>
      </c>
      <c r="E194" s="42" t="s">
        <v>640</v>
      </c>
    </row>
    <row r="195" spans="1:16" x14ac:dyDescent="0.2">
      <c r="A195" t="s">
        <v>59</v>
      </c>
      <c r="E195" s="41" t="s">
        <v>414</v>
      </c>
    </row>
    <row r="196" spans="1:16" x14ac:dyDescent="0.2">
      <c r="A196" t="s">
        <v>49</v>
      </c>
      <c r="B196" s="36" t="s">
        <v>229</v>
      </c>
      <c r="C196" s="36" t="s">
        <v>641</v>
      </c>
      <c r="D196" s="37" t="s">
        <v>51</v>
      </c>
      <c r="E196" s="13" t="s">
        <v>642</v>
      </c>
      <c r="F196" s="38" t="s">
        <v>63</v>
      </c>
      <c r="G196" s="39">
        <v>2</v>
      </c>
      <c r="H196" s="38">
        <v>0</v>
      </c>
      <c r="I196" s="38">
        <f>ROUND(G196*H196,6)</f>
        <v>0</v>
      </c>
      <c r="L196" s="40">
        <v>0</v>
      </c>
      <c r="M196" s="34">
        <f>ROUND(ROUND(L196,2)*ROUND(G196,3),2)</f>
        <v>0</v>
      </c>
      <c r="N196" s="38" t="s">
        <v>411</v>
      </c>
      <c r="O196">
        <f>(M196*21)/100</f>
        <v>0</v>
      </c>
      <c r="P196" t="s">
        <v>27</v>
      </c>
    </row>
    <row r="197" spans="1:16" ht="89.25" x14ac:dyDescent="0.2">
      <c r="A197" s="37" t="s">
        <v>55</v>
      </c>
      <c r="E197" s="41" t="s">
        <v>643</v>
      </c>
    </row>
    <row r="198" spans="1:16" ht="25.5" x14ac:dyDescent="0.2">
      <c r="A198" s="37" t="s">
        <v>57</v>
      </c>
      <c r="E198" s="42" t="s">
        <v>644</v>
      </c>
    </row>
    <row r="199" spans="1:16" x14ac:dyDescent="0.2">
      <c r="A199" t="s">
        <v>59</v>
      </c>
      <c r="E199" s="41" t="s">
        <v>414</v>
      </c>
    </row>
    <row r="200" spans="1:16" x14ac:dyDescent="0.2">
      <c r="A200" t="s">
        <v>49</v>
      </c>
      <c r="B200" s="36" t="s">
        <v>232</v>
      </c>
      <c r="C200" s="36" t="s">
        <v>645</v>
      </c>
      <c r="D200" s="37" t="s">
        <v>51</v>
      </c>
      <c r="E200" s="13" t="s">
        <v>646</v>
      </c>
      <c r="F200" s="38" t="s">
        <v>63</v>
      </c>
      <c r="G200" s="39">
        <v>1</v>
      </c>
      <c r="H200" s="38">
        <v>0</v>
      </c>
      <c r="I200" s="38">
        <f>ROUND(G200*H200,6)</f>
        <v>0</v>
      </c>
      <c r="L200" s="40">
        <v>0</v>
      </c>
      <c r="M200" s="34">
        <f>ROUND(ROUND(L200,2)*ROUND(G200,3),2)</f>
        <v>0</v>
      </c>
      <c r="N200" s="38" t="s">
        <v>647</v>
      </c>
      <c r="O200">
        <f>(M200*21)/100</f>
        <v>0</v>
      </c>
      <c r="P200" t="s">
        <v>27</v>
      </c>
    </row>
    <row r="201" spans="1:16" x14ac:dyDescent="0.2">
      <c r="A201" s="37" t="s">
        <v>55</v>
      </c>
      <c r="E201" s="41" t="s">
        <v>51</v>
      </c>
    </row>
    <row r="202" spans="1:16" ht="25.5" x14ac:dyDescent="0.2">
      <c r="A202" s="37" t="s">
        <v>57</v>
      </c>
      <c r="E202" s="42" t="s">
        <v>648</v>
      </c>
    </row>
    <row r="203" spans="1:16" x14ac:dyDescent="0.2">
      <c r="A203" t="s">
        <v>59</v>
      </c>
      <c r="E203" s="41" t="s">
        <v>51</v>
      </c>
    </row>
    <row r="204" spans="1:16" x14ac:dyDescent="0.2">
      <c r="A204" t="s">
        <v>49</v>
      </c>
      <c r="B204" s="36" t="s">
        <v>235</v>
      </c>
      <c r="C204" s="36" t="s">
        <v>649</v>
      </c>
      <c r="D204" s="37" t="s">
        <v>51</v>
      </c>
      <c r="E204" s="13" t="s">
        <v>650</v>
      </c>
      <c r="F204" s="38" t="s">
        <v>63</v>
      </c>
      <c r="G204" s="39">
        <v>1</v>
      </c>
      <c r="H204" s="38">
        <v>0</v>
      </c>
      <c r="I204" s="38">
        <f>ROUND(G204*H204,6)</f>
        <v>0</v>
      </c>
      <c r="L204" s="40">
        <v>0</v>
      </c>
      <c r="M204" s="34">
        <f>ROUND(ROUND(L204,2)*ROUND(G204,3),2)</f>
        <v>0</v>
      </c>
      <c r="N204" s="38" t="s">
        <v>647</v>
      </c>
      <c r="O204">
        <f>(M204*21)/100</f>
        <v>0</v>
      </c>
      <c r="P204" t="s">
        <v>27</v>
      </c>
    </row>
    <row r="205" spans="1:16" x14ac:dyDescent="0.2">
      <c r="A205" s="37" t="s">
        <v>55</v>
      </c>
      <c r="E205" s="41" t="s">
        <v>51</v>
      </c>
    </row>
    <row r="206" spans="1:16" ht="38.25" x14ac:dyDescent="0.2">
      <c r="A206" s="37" t="s">
        <v>57</v>
      </c>
      <c r="E206" s="42" t="s">
        <v>651</v>
      </c>
    </row>
    <row r="207" spans="1:16" x14ac:dyDescent="0.2">
      <c r="A207" t="s">
        <v>59</v>
      </c>
      <c r="E207" s="41" t="s">
        <v>51</v>
      </c>
    </row>
    <row r="208" spans="1:16" x14ac:dyDescent="0.2">
      <c r="A208" t="s">
        <v>46</v>
      </c>
      <c r="C208" s="33" t="s">
        <v>83</v>
      </c>
      <c r="E208" s="35" t="s">
        <v>485</v>
      </c>
      <c r="J208" s="34">
        <f>0</f>
        <v>0</v>
      </c>
      <c r="K208" s="34">
        <f>0</f>
        <v>0</v>
      </c>
      <c r="L208" s="34">
        <f>0+L209+L213+L217+L221+L225+L229+L233+L237+L241+L245+L249+L253+L257+L261+L265+L269</f>
        <v>0</v>
      </c>
      <c r="M208" s="34">
        <f>0+M209+M213+M217+M221+M225+M229+M233+M237+M241+M245+M249+M253+M257+M261+M265+M269</f>
        <v>0</v>
      </c>
    </row>
    <row r="209" spans="1:16" x14ac:dyDescent="0.2">
      <c r="A209" t="s">
        <v>49</v>
      </c>
      <c r="B209" s="36" t="s">
        <v>239</v>
      </c>
      <c r="C209" s="36" t="s">
        <v>113</v>
      </c>
      <c r="D209" s="37" t="s">
        <v>51</v>
      </c>
      <c r="E209" s="13" t="s">
        <v>114</v>
      </c>
      <c r="F209" s="38" t="s">
        <v>63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411</v>
      </c>
      <c r="O209">
        <f>(M209*21)/100</f>
        <v>0</v>
      </c>
      <c r="P209" t="s">
        <v>27</v>
      </c>
    </row>
    <row r="210" spans="1:16" ht="140.25" x14ac:dyDescent="0.2">
      <c r="A210" s="37" t="s">
        <v>55</v>
      </c>
      <c r="E210" s="41" t="s">
        <v>652</v>
      </c>
    </row>
    <row r="211" spans="1:16" ht="25.5" x14ac:dyDescent="0.2">
      <c r="A211" s="37" t="s">
        <v>57</v>
      </c>
      <c r="E211" s="42" t="s">
        <v>653</v>
      </c>
    </row>
    <row r="212" spans="1:16" x14ac:dyDescent="0.2">
      <c r="A212" t="s">
        <v>59</v>
      </c>
      <c r="E212" s="41" t="s">
        <v>414</v>
      </c>
    </row>
    <row r="213" spans="1:16" ht="25.5" x14ac:dyDescent="0.2">
      <c r="A213" t="s">
        <v>49</v>
      </c>
      <c r="B213" s="36" t="s">
        <v>243</v>
      </c>
      <c r="C213" s="36" t="s">
        <v>654</v>
      </c>
      <c r="D213" s="37" t="s">
        <v>51</v>
      </c>
      <c r="E213" s="13" t="s">
        <v>655</v>
      </c>
      <c r="F213" s="38" t="s">
        <v>110</v>
      </c>
      <c r="G213" s="39">
        <v>90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411</v>
      </c>
      <c r="O213">
        <f>(M213*21)/100</f>
        <v>0</v>
      </c>
      <c r="P213" t="s">
        <v>27</v>
      </c>
    </row>
    <row r="214" spans="1:16" ht="89.25" x14ac:dyDescent="0.2">
      <c r="A214" s="37" t="s">
        <v>55</v>
      </c>
      <c r="E214" s="41" t="s">
        <v>656</v>
      </c>
    </row>
    <row r="215" spans="1:16" ht="25.5" x14ac:dyDescent="0.2">
      <c r="A215" s="37" t="s">
        <v>57</v>
      </c>
      <c r="E215" s="42" t="s">
        <v>657</v>
      </c>
    </row>
    <row r="216" spans="1:16" x14ac:dyDescent="0.2">
      <c r="A216" t="s">
        <v>59</v>
      </c>
      <c r="E216" s="41" t="s">
        <v>414</v>
      </c>
    </row>
    <row r="217" spans="1:16" x14ac:dyDescent="0.2">
      <c r="A217" t="s">
        <v>49</v>
      </c>
      <c r="B217" s="36" t="s">
        <v>246</v>
      </c>
      <c r="C217" s="36" t="s">
        <v>658</v>
      </c>
      <c r="D217" s="37" t="s">
        <v>51</v>
      </c>
      <c r="E217" s="13" t="s">
        <v>659</v>
      </c>
      <c r="F217" s="38" t="s">
        <v>63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411</v>
      </c>
      <c r="O217">
        <f>(M217*21)/100</f>
        <v>0</v>
      </c>
      <c r="P217" t="s">
        <v>27</v>
      </c>
    </row>
    <row r="218" spans="1:16" ht="127.5" x14ac:dyDescent="0.2">
      <c r="A218" s="37" t="s">
        <v>55</v>
      </c>
      <c r="E218" s="41" t="s">
        <v>660</v>
      </c>
    </row>
    <row r="219" spans="1:16" ht="25.5" x14ac:dyDescent="0.2">
      <c r="A219" s="37" t="s">
        <v>57</v>
      </c>
      <c r="E219" s="42" t="s">
        <v>661</v>
      </c>
    </row>
    <row r="220" spans="1:16" x14ac:dyDescent="0.2">
      <c r="A220" t="s">
        <v>59</v>
      </c>
      <c r="E220" s="41" t="s">
        <v>414</v>
      </c>
    </row>
    <row r="221" spans="1:16" x14ac:dyDescent="0.2">
      <c r="A221" t="s">
        <v>49</v>
      </c>
      <c r="B221" s="36" t="s">
        <v>249</v>
      </c>
      <c r="C221" s="36" t="s">
        <v>486</v>
      </c>
      <c r="D221" s="37" t="s">
        <v>51</v>
      </c>
      <c r="E221" s="13" t="s">
        <v>487</v>
      </c>
      <c r="F221" s="38" t="s">
        <v>63</v>
      </c>
      <c r="G221" s="39">
        <v>4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411</v>
      </c>
      <c r="O221">
        <f>(M221*21)/100</f>
        <v>0</v>
      </c>
      <c r="P221" t="s">
        <v>27</v>
      </c>
    </row>
    <row r="222" spans="1:16" ht="25.5" x14ac:dyDescent="0.2">
      <c r="A222" s="37" t="s">
        <v>55</v>
      </c>
      <c r="E222" s="41" t="s">
        <v>488</v>
      </c>
    </row>
    <row r="223" spans="1:16" ht="25.5" x14ac:dyDescent="0.2">
      <c r="A223" s="37" t="s">
        <v>57</v>
      </c>
      <c r="E223" s="42" t="s">
        <v>662</v>
      </c>
    </row>
    <row r="224" spans="1:16" x14ac:dyDescent="0.2">
      <c r="A224" t="s">
        <v>59</v>
      </c>
      <c r="E224" s="41" t="s">
        <v>414</v>
      </c>
    </row>
    <row r="225" spans="1:16" ht="25.5" x14ac:dyDescent="0.2">
      <c r="A225" t="s">
        <v>49</v>
      </c>
      <c r="B225" s="36" t="s">
        <v>252</v>
      </c>
      <c r="C225" s="36" t="s">
        <v>663</v>
      </c>
      <c r="D225" s="37" t="s">
        <v>51</v>
      </c>
      <c r="E225" s="13" t="s">
        <v>664</v>
      </c>
      <c r="F225" s="38" t="s">
        <v>305</v>
      </c>
      <c r="G225" s="39">
        <v>1.774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411</v>
      </c>
      <c r="O225">
        <f>(M225*21)/100</f>
        <v>0</v>
      </c>
      <c r="P225" t="s">
        <v>27</v>
      </c>
    </row>
    <row r="226" spans="1:16" ht="38.25" x14ac:dyDescent="0.2">
      <c r="A226" s="37" t="s">
        <v>55</v>
      </c>
      <c r="E226" s="41" t="s">
        <v>665</v>
      </c>
    </row>
    <row r="227" spans="1:16" ht="25.5" x14ac:dyDescent="0.2">
      <c r="A227" s="37" t="s">
        <v>57</v>
      </c>
      <c r="E227" s="42" t="s">
        <v>666</v>
      </c>
    </row>
    <row r="228" spans="1:16" x14ac:dyDescent="0.2">
      <c r="A228" t="s">
        <v>59</v>
      </c>
      <c r="E228" s="41" t="s">
        <v>414</v>
      </c>
    </row>
    <row r="229" spans="1:16" x14ac:dyDescent="0.2">
      <c r="A229" t="s">
        <v>49</v>
      </c>
      <c r="B229" s="36" t="s">
        <v>256</v>
      </c>
      <c r="C229" s="36" t="s">
        <v>667</v>
      </c>
      <c r="D229" s="37" t="s">
        <v>51</v>
      </c>
      <c r="E229" s="13" t="s">
        <v>668</v>
      </c>
      <c r="F229" s="38" t="s">
        <v>110</v>
      </c>
      <c r="G229" s="39">
        <v>34.700000000000003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411</v>
      </c>
      <c r="O229">
        <f>(M229*21)/100</f>
        <v>0</v>
      </c>
      <c r="P229" t="s">
        <v>27</v>
      </c>
    </row>
    <row r="230" spans="1:16" ht="25.5" x14ac:dyDescent="0.2">
      <c r="A230" s="37" t="s">
        <v>55</v>
      </c>
      <c r="E230" s="41" t="s">
        <v>669</v>
      </c>
    </row>
    <row r="231" spans="1:16" ht="25.5" x14ac:dyDescent="0.2">
      <c r="A231" s="37" t="s">
        <v>57</v>
      </c>
      <c r="E231" s="42" t="s">
        <v>670</v>
      </c>
    </row>
    <row r="232" spans="1:16" x14ac:dyDescent="0.2">
      <c r="A232" t="s">
        <v>59</v>
      </c>
      <c r="E232" s="41" t="s">
        <v>414</v>
      </c>
    </row>
    <row r="233" spans="1:16" x14ac:dyDescent="0.2">
      <c r="A233" t="s">
        <v>49</v>
      </c>
      <c r="B233" s="36" t="s">
        <v>259</v>
      </c>
      <c r="C233" s="36" t="s">
        <v>671</v>
      </c>
      <c r="D233" s="37" t="s">
        <v>51</v>
      </c>
      <c r="E233" s="13" t="s">
        <v>672</v>
      </c>
      <c r="F233" s="38" t="s">
        <v>305</v>
      </c>
      <c r="G233" s="39">
        <v>39.270000000000003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411</v>
      </c>
      <c r="O233">
        <f>(M233*21)/100</f>
        <v>0</v>
      </c>
      <c r="P233" t="s">
        <v>27</v>
      </c>
    </row>
    <row r="234" spans="1:16" ht="280.5" x14ac:dyDescent="0.2">
      <c r="A234" s="37" t="s">
        <v>55</v>
      </c>
      <c r="E234" s="41" t="s">
        <v>673</v>
      </c>
    </row>
    <row r="235" spans="1:16" ht="25.5" x14ac:dyDescent="0.2">
      <c r="A235" s="37" t="s">
        <v>57</v>
      </c>
      <c r="E235" s="42" t="s">
        <v>674</v>
      </c>
    </row>
    <row r="236" spans="1:16" x14ac:dyDescent="0.2">
      <c r="A236" t="s">
        <v>59</v>
      </c>
      <c r="E236" s="41" t="s">
        <v>414</v>
      </c>
    </row>
    <row r="237" spans="1:16" x14ac:dyDescent="0.2">
      <c r="A237" t="s">
        <v>49</v>
      </c>
      <c r="B237" s="36" t="s">
        <v>262</v>
      </c>
      <c r="C237" s="36" t="s">
        <v>675</v>
      </c>
      <c r="D237" s="37" t="s">
        <v>51</v>
      </c>
      <c r="E237" s="13" t="s">
        <v>676</v>
      </c>
      <c r="F237" s="38" t="s">
        <v>110</v>
      </c>
      <c r="G237" s="39">
        <v>10.8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411</v>
      </c>
      <c r="O237">
        <f>(M237*21)/100</f>
        <v>0</v>
      </c>
      <c r="P237" t="s">
        <v>27</v>
      </c>
    </row>
    <row r="238" spans="1:16" ht="140.25" x14ac:dyDescent="0.2">
      <c r="A238" s="37" t="s">
        <v>55</v>
      </c>
      <c r="E238" s="41" t="s">
        <v>677</v>
      </c>
    </row>
    <row r="239" spans="1:16" ht="25.5" x14ac:dyDescent="0.2">
      <c r="A239" s="37" t="s">
        <v>57</v>
      </c>
      <c r="E239" s="42" t="s">
        <v>678</v>
      </c>
    </row>
    <row r="240" spans="1:16" x14ac:dyDescent="0.2">
      <c r="A240" t="s">
        <v>59</v>
      </c>
      <c r="E240" s="41" t="s">
        <v>414</v>
      </c>
    </row>
    <row r="241" spans="1:16" x14ac:dyDescent="0.2">
      <c r="A241" t="s">
        <v>49</v>
      </c>
      <c r="B241" s="36" t="s">
        <v>263</v>
      </c>
      <c r="C241" s="36" t="s">
        <v>116</v>
      </c>
      <c r="D241" s="37" t="s">
        <v>51</v>
      </c>
      <c r="E241" s="13" t="s">
        <v>117</v>
      </c>
      <c r="F241" s="38" t="s">
        <v>63</v>
      </c>
      <c r="G241" s="39">
        <v>3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411</v>
      </c>
      <c r="O241">
        <f>(M241*21)/100</f>
        <v>0</v>
      </c>
      <c r="P241" t="s">
        <v>27</v>
      </c>
    </row>
    <row r="242" spans="1:16" ht="140.25" x14ac:dyDescent="0.2">
      <c r="A242" s="37" t="s">
        <v>55</v>
      </c>
      <c r="E242" s="41" t="s">
        <v>652</v>
      </c>
    </row>
    <row r="243" spans="1:16" ht="25.5" x14ac:dyDescent="0.2">
      <c r="A243" s="37" t="s">
        <v>57</v>
      </c>
      <c r="E243" s="42" t="s">
        <v>679</v>
      </c>
    </row>
    <row r="244" spans="1:16" x14ac:dyDescent="0.2">
      <c r="A244" t="s">
        <v>59</v>
      </c>
      <c r="E244" s="41" t="s">
        <v>414</v>
      </c>
    </row>
    <row r="245" spans="1:16" x14ac:dyDescent="0.2">
      <c r="A245" t="s">
        <v>49</v>
      </c>
      <c r="B245" s="36" t="s">
        <v>268</v>
      </c>
      <c r="C245" s="36" t="s">
        <v>119</v>
      </c>
      <c r="D245" s="37" t="s">
        <v>51</v>
      </c>
      <c r="E245" s="13" t="s">
        <v>120</v>
      </c>
      <c r="F245" s="38" t="s">
        <v>63</v>
      </c>
      <c r="G245" s="39">
        <v>4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411</v>
      </c>
      <c r="O245">
        <f>(M245*21)/100</f>
        <v>0</v>
      </c>
      <c r="P245" t="s">
        <v>27</v>
      </c>
    </row>
    <row r="246" spans="1:16" ht="114.75" x14ac:dyDescent="0.2">
      <c r="A246" s="37" t="s">
        <v>55</v>
      </c>
      <c r="E246" s="41" t="s">
        <v>680</v>
      </c>
    </row>
    <row r="247" spans="1:16" ht="25.5" x14ac:dyDescent="0.2">
      <c r="A247" s="37" t="s">
        <v>57</v>
      </c>
      <c r="E247" s="42" t="s">
        <v>681</v>
      </c>
    </row>
    <row r="248" spans="1:16" x14ac:dyDescent="0.2">
      <c r="A248" t="s">
        <v>59</v>
      </c>
      <c r="E248" s="41" t="s">
        <v>414</v>
      </c>
    </row>
    <row r="249" spans="1:16" x14ac:dyDescent="0.2">
      <c r="A249" t="s">
        <v>49</v>
      </c>
      <c r="B249" s="36" t="s">
        <v>271</v>
      </c>
      <c r="C249" s="36" t="s">
        <v>494</v>
      </c>
      <c r="D249" s="37" t="s">
        <v>51</v>
      </c>
      <c r="E249" s="13" t="s">
        <v>495</v>
      </c>
      <c r="F249" s="38" t="s">
        <v>106</v>
      </c>
      <c r="G249" s="39">
        <v>105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411</v>
      </c>
      <c r="O249">
        <f>(M249*21)/100</f>
        <v>0</v>
      </c>
      <c r="P249" t="s">
        <v>27</v>
      </c>
    </row>
    <row r="250" spans="1:16" ht="140.25" x14ac:dyDescent="0.2">
      <c r="A250" s="37" t="s">
        <v>55</v>
      </c>
      <c r="E250" s="41" t="s">
        <v>496</v>
      </c>
    </row>
    <row r="251" spans="1:16" ht="38.25" x14ac:dyDescent="0.2">
      <c r="A251" s="37" t="s">
        <v>57</v>
      </c>
      <c r="E251" s="42" t="s">
        <v>682</v>
      </c>
    </row>
    <row r="252" spans="1:16" x14ac:dyDescent="0.2">
      <c r="A252" t="s">
        <v>59</v>
      </c>
      <c r="E252" s="41" t="s">
        <v>414</v>
      </c>
    </row>
    <row r="253" spans="1:16" ht="25.5" x14ac:dyDescent="0.2">
      <c r="A253" t="s">
        <v>49</v>
      </c>
      <c r="B253" s="36" t="s">
        <v>276</v>
      </c>
      <c r="C253" s="36" t="s">
        <v>498</v>
      </c>
      <c r="D253" s="37" t="s">
        <v>51</v>
      </c>
      <c r="E253" s="13" t="s">
        <v>499</v>
      </c>
      <c r="F253" s="38" t="s">
        <v>500</v>
      </c>
      <c r="G253" s="39">
        <v>2100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411</v>
      </c>
      <c r="O253">
        <f>(M253*21)/100</f>
        <v>0</v>
      </c>
      <c r="P253" t="s">
        <v>27</v>
      </c>
    </row>
    <row r="254" spans="1:16" ht="127.5" x14ac:dyDescent="0.2">
      <c r="A254" s="37" t="s">
        <v>55</v>
      </c>
      <c r="E254" s="41" t="s">
        <v>501</v>
      </c>
    </row>
    <row r="255" spans="1:16" ht="38.25" x14ac:dyDescent="0.2">
      <c r="A255" s="37" t="s">
        <v>57</v>
      </c>
      <c r="E255" s="42" t="s">
        <v>683</v>
      </c>
    </row>
    <row r="256" spans="1:16" x14ac:dyDescent="0.2">
      <c r="A256" t="s">
        <v>59</v>
      </c>
      <c r="E256" s="41" t="s">
        <v>414</v>
      </c>
    </row>
    <row r="257" spans="1:16" ht="25.5" x14ac:dyDescent="0.2">
      <c r="A257" t="s">
        <v>49</v>
      </c>
      <c r="B257" s="36" t="s">
        <v>277</v>
      </c>
      <c r="C257" s="36" t="s">
        <v>684</v>
      </c>
      <c r="D257" s="37" t="s">
        <v>51</v>
      </c>
      <c r="E257" s="13" t="s">
        <v>685</v>
      </c>
      <c r="F257" s="38" t="s">
        <v>110</v>
      </c>
      <c r="G257" s="39">
        <v>50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411</v>
      </c>
      <c r="O257">
        <f>(M257*21)/100</f>
        <v>0</v>
      </c>
      <c r="P257" t="s">
        <v>27</v>
      </c>
    </row>
    <row r="258" spans="1:16" ht="204" x14ac:dyDescent="0.2">
      <c r="A258" s="37" t="s">
        <v>55</v>
      </c>
      <c r="E258" s="41" t="s">
        <v>686</v>
      </c>
    </row>
    <row r="259" spans="1:16" ht="25.5" x14ac:dyDescent="0.2">
      <c r="A259" s="37" t="s">
        <v>57</v>
      </c>
      <c r="E259" s="42" t="s">
        <v>687</v>
      </c>
    </row>
    <row r="260" spans="1:16" x14ac:dyDescent="0.2">
      <c r="A260" t="s">
        <v>59</v>
      </c>
      <c r="E260" s="41" t="s">
        <v>414</v>
      </c>
    </row>
    <row r="261" spans="1:16" ht="38.25" x14ac:dyDescent="0.2">
      <c r="A261" t="s">
        <v>49</v>
      </c>
      <c r="B261" s="36" t="s">
        <v>280</v>
      </c>
      <c r="C261" s="36" t="s">
        <v>688</v>
      </c>
      <c r="D261" s="37" t="s">
        <v>51</v>
      </c>
      <c r="E261" s="13" t="s">
        <v>689</v>
      </c>
      <c r="F261" s="38" t="s">
        <v>509</v>
      </c>
      <c r="G261" s="39">
        <v>219.619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411</v>
      </c>
      <c r="O261">
        <f>(M261*21)/100</f>
        <v>0</v>
      </c>
      <c r="P261" t="s">
        <v>27</v>
      </c>
    </row>
    <row r="262" spans="1:16" ht="102" x14ac:dyDescent="0.2">
      <c r="A262" s="37" t="s">
        <v>55</v>
      </c>
      <c r="E262" s="41" t="s">
        <v>510</v>
      </c>
    </row>
    <row r="263" spans="1:16" ht="51" x14ac:dyDescent="0.2">
      <c r="A263" s="37" t="s">
        <v>57</v>
      </c>
      <c r="E263" s="42" t="s">
        <v>690</v>
      </c>
    </row>
    <row r="264" spans="1:16" x14ac:dyDescent="0.2">
      <c r="A264" t="s">
        <v>59</v>
      </c>
      <c r="E264" s="41" t="s">
        <v>414</v>
      </c>
    </row>
    <row r="265" spans="1:16" x14ac:dyDescent="0.2">
      <c r="A265" t="s">
        <v>49</v>
      </c>
      <c r="B265" s="36" t="s">
        <v>283</v>
      </c>
      <c r="C265" s="36" t="s">
        <v>691</v>
      </c>
      <c r="D265" s="37" t="s">
        <v>51</v>
      </c>
      <c r="E265" s="13" t="s">
        <v>692</v>
      </c>
      <c r="F265" s="38" t="s">
        <v>305</v>
      </c>
      <c r="G265" s="39">
        <v>13.78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411</v>
      </c>
      <c r="O265">
        <f>(M265*21)/100</f>
        <v>0</v>
      </c>
      <c r="P265" t="s">
        <v>27</v>
      </c>
    </row>
    <row r="266" spans="1:16" ht="178.5" x14ac:dyDescent="0.2">
      <c r="A266" s="37" t="s">
        <v>55</v>
      </c>
      <c r="E266" s="41" t="s">
        <v>514</v>
      </c>
    </row>
    <row r="267" spans="1:16" ht="25.5" x14ac:dyDescent="0.2">
      <c r="A267" s="37" t="s">
        <v>57</v>
      </c>
      <c r="E267" s="42" t="s">
        <v>693</v>
      </c>
    </row>
    <row r="268" spans="1:16" x14ac:dyDescent="0.2">
      <c r="A268" t="s">
        <v>59</v>
      </c>
      <c r="E268" s="41" t="s">
        <v>414</v>
      </c>
    </row>
    <row r="269" spans="1:16" ht="25.5" x14ac:dyDescent="0.2">
      <c r="A269" t="s">
        <v>49</v>
      </c>
      <c r="B269" s="36" t="s">
        <v>286</v>
      </c>
      <c r="C269" s="36" t="s">
        <v>694</v>
      </c>
      <c r="D269" s="37" t="s">
        <v>51</v>
      </c>
      <c r="E269" s="13" t="s">
        <v>695</v>
      </c>
      <c r="F269" s="38" t="s">
        <v>509</v>
      </c>
      <c r="G269" s="39">
        <v>62.01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411</v>
      </c>
      <c r="O269">
        <f>(M269*21)/100</f>
        <v>0</v>
      </c>
      <c r="P269" t="s">
        <v>27</v>
      </c>
    </row>
    <row r="270" spans="1:16" ht="127.5" x14ac:dyDescent="0.2">
      <c r="A270" s="37" t="s">
        <v>55</v>
      </c>
      <c r="E270" s="41" t="s">
        <v>696</v>
      </c>
    </row>
    <row r="271" spans="1:16" ht="38.25" x14ac:dyDescent="0.2">
      <c r="A271" s="37" t="s">
        <v>57</v>
      </c>
      <c r="E271" s="42" t="s">
        <v>697</v>
      </c>
    </row>
    <row r="272" spans="1:16" x14ac:dyDescent="0.2">
      <c r="A272" t="s">
        <v>59</v>
      </c>
      <c r="E272" s="41" t="s">
        <v>414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698</v>
      </c>
      <c r="M3" s="43">
        <f>Rekapitulace!C19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698</v>
      </c>
      <c r="D4" s="9"/>
      <c r="E4" s="3" t="s">
        <v>699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COUNTIFS(L8:L112,"=0",A8:A112,"P")+COUNTIFS(L8:L112,"",A8:A112,"P")+SUM(Q8:Q112)</f>
        <v>25</v>
      </c>
    </row>
    <row r="8" spans="1:20" x14ac:dyDescent="0.2">
      <c r="A8" t="s">
        <v>44</v>
      </c>
      <c r="C8" s="30" t="s">
        <v>702</v>
      </c>
      <c r="E8" s="32" t="s">
        <v>701</v>
      </c>
      <c r="J8" s="31">
        <f>0+J9+J30+J59+J72+J85+J94+J103</f>
        <v>0</v>
      </c>
      <c r="K8" s="31">
        <f>0+K9+K30+K59+K72+K85+K94+K103</f>
        <v>0</v>
      </c>
      <c r="L8" s="31">
        <f>0+L9+L30+L59+L72+L85+L94+L103</f>
        <v>0</v>
      </c>
      <c r="M8" s="31">
        <f>0+M9+M30+M59+M72+M85+M94+M103</f>
        <v>0</v>
      </c>
    </row>
    <row r="9" spans="1:20" x14ac:dyDescent="0.2">
      <c r="A9" t="s">
        <v>46</v>
      </c>
      <c r="C9" s="33" t="s">
        <v>406</v>
      </c>
      <c r="E9" s="35" t="s">
        <v>407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47</v>
      </c>
      <c r="C10" s="36" t="s">
        <v>519</v>
      </c>
      <c r="D10" s="37" t="s">
        <v>51</v>
      </c>
      <c r="E10" s="13" t="s">
        <v>520</v>
      </c>
      <c r="F10" s="38" t="s">
        <v>410</v>
      </c>
      <c r="G10" s="39">
        <v>164.61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411</v>
      </c>
      <c r="O10">
        <f>(M10*21)/100</f>
        <v>0</v>
      </c>
      <c r="P10" t="s">
        <v>27</v>
      </c>
    </row>
    <row r="11" spans="1:20" ht="140.25" x14ac:dyDescent="0.2">
      <c r="A11" s="37" t="s">
        <v>55</v>
      </c>
      <c r="E11" s="41" t="s">
        <v>412</v>
      </c>
    </row>
    <row r="12" spans="1:20" ht="25.5" x14ac:dyDescent="0.2">
      <c r="A12" s="37" t="s">
        <v>57</v>
      </c>
      <c r="E12" s="42" t="s">
        <v>703</v>
      </c>
    </row>
    <row r="13" spans="1:20" x14ac:dyDescent="0.2">
      <c r="A13" t="s">
        <v>59</v>
      </c>
      <c r="E13" s="41" t="s">
        <v>414</v>
      </c>
    </row>
    <row r="14" spans="1:20" ht="25.5" x14ac:dyDescent="0.2">
      <c r="A14" t="s">
        <v>49</v>
      </c>
      <c r="B14" s="36" t="s">
        <v>27</v>
      </c>
      <c r="C14" s="36" t="s">
        <v>704</v>
      </c>
      <c r="D14" s="37" t="s">
        <v>51</v>
      </c>
      <c r="E14" s="13" t="s">
        <v>705</v>
      </c>
      <c r="F14" s="38" t="s">
        <v>410</v>
      </c>
      <c r="G14" s="39">
        <v>8.2560000000000002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411</v>
      </c>
      <c r="O14">
        <f>(M14*21)/100</f>
        <v>0</v>
      </c>
      <c r="P14" t="s">
        <v>27</v>
      </c>
    </row>
    <row r="15" spans="1:20" ht="140.25" x14ac:dyDescent="0.2">
      <c r="A15" s="37" t="s">
        <v>55</v>
      </c>
      <c r="E15" s="41" t="s">
        <v>412</v>
      </c>
    </row>
    <row r="16" spans="1:20" ht="38.25" x14ac:dyDescent="0.2">
      <c r="A16" s="37" t="s">
        <v>57</v>
      </c>
      <c r="E16" s="42" t="s">
        <v>706</v>
      </c>
    </row>
    <row r="17" spans="1:16" x14ac:dyDescent="0.2">
      <c r="A17" t="s">
        <v>59</v>
      </c>
      <c r="E17" s="41" t="s">
        <v>414</v>
      </c>
    </row>
    <row r="18" spans="1:16" ht="25.5" x14ac:dyDescent="0.2">
      <c r="A18" t="s">
        <v>49</v>
      </c>
      <c r="B18" s="36" t="s">
        <v>26</v>
      </c>
      <c r="C18" s="36" t="s">
        <v>526</v>
      </c>
      <c r="D18" s="37" t="s">
        <v>51</v>
      </c>
      <c r="E18" s="13" t="s">
        <v>527</v>
      </c>
      <c r="F18" s="38" t="s">
        <v>410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411</v>
      </c>
      <c r="O18">
        <f>(M18*21)/100</f>
        <v>0</v>
      </c>
      <c r="P18" t="s">
        <v>27</v>
      </c>
    </row>
    <row r="19" spans="1:16" ht="140.25" x14ac:dyDescent="0.2">
      <c r="A19" s="37" t="s">
        <v>55</v>
      </c>
      <c r="E19" s="41" t="s">
        <v>412</v>
      </c>
    </row>
    <row r="20" spans="1:16" ht="38.25" x14ac:dyDescent="0.2">
      <c r="A20" s="37" t="s">
        <v>57</v>
      </c>
      <c r="E20" s="42" t="s">
        <v>707</v>
      </c>
    </row>
    <row r="21" spans="1:16" x14ac:dyDescent="0.2">
      <c r="A21" t="s">
        <v>59</v>
      </c>
      <c r="E21" s="41" t="s">
        <v>414</v>
      </c>
    </row>
    <row r="22" spans="1:16" ht="25.5" x14ac:dyDescent="0.2">
      <c r="A22" t="s">
        <v>49</v>
      </c>
      <c r="B22" s="36" t="s">
        <v>68</v>
      </c>
      <c r="C22" s="36" t="s">
        <v>424</v>
      </c>
      <c r="D22" s="37" t="s">
        <v>51</v>
      </c>
      <c r="E22" s="13" t="s">
        <v>425</v>
      </c>
      <c r="F22" s="38" t="s">
        <v>410</v>
      </c>
      <c r="G22" s="39">
        <v>64.471999999999994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411</v>
      </c>
      <c r="O22">
        <f>(M22*21)/100</f>
        <v>0</v>
      </c>
      <c r="P22" t="s">
        <v>27</v>
      </c>
    </row>
    <row r="23" spans="1:16" ht="140.25" x14ac:dyDescent="0.2">
      <c r="A23" s="37" t="s">
        <v>55</v>
      </c>
      <c r="E23" s="41" t="s">
        <v>412</v>
      </c>
    </row>
    <row r="24" spans="1:16" ht="38.25" x14ac:dyDescent="0.2">
      <c r="A24" s="37" t="s">
        <v>57</v>
      </c>
      <c r="E24" s="42" t="s">
        <v>708</v>
      </c>
    </row>
    <row r="25" spans="1:16" x14ac:dyDescent="0.2">
      <c r="A25" t="s">
        <v>59</v>
      </c>
      <c r="E25" s="41" t="s">
        <v>414</v>
      </c>
    </row>
    <row r="26" spans="1:16" ht="25.5" x14ac:dyDescent="0.2">
      <c r="A26" t="s">
        <v>49</v>
      </c>
      <c r="B26" s="36" t="s">
        <v>71</v>
      </c>
      <c r="C26" s="36" t="s">
        <v>709</v>
      </c>
      <c r="D26" s="37" t="s">
        <v>51</v>
      </c>
      <c r="E26" s="13" t="s">
        <v>710</v>
      </c>
      <c r="F26" s="38" t="s">
        <v>410</v>
      </c>
      <c r="G26" s="39">
        <v>0.05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411</v>
      </c>
      <c r="O26">
        <f>(M26*21)/100</f>
        <v>0</v>
      </c>
      <c r="P26" t="s">
        <v>27</v>
      </c>
    </row>
    <row r="27" spans="1:16" ht="140.25" x14ac:dyDescent="0.2">
      <c r="A27" s="37" t="s">
        <v>55</v>
      </c>
      <c r="E27" s="41" t="s">
        <v>412</v>
      </c>
    </row>
    <row r="28" spans="1:16" ht="25.5" x14ac:dyDescent="0.2">
      <c r="A28" s="37" t="s">
        <v>57</v>
      </c>
      <c r="E28" s="42" t="s">
        <v>711</v>
      </c>
    </row>
    <row r="29" spans="1:16" x14ac:dyDescent="0.2">
      <c r="A29" t="s">
        <v>59</v>
      </c>
      <c r="E29" s="41" t="s">
        <v>414</v>
      </c>
    </row>
    <row r="30" spans="1:16" x14ac:dyDescent="0.2">
      <c r="A30" t="s">
        <v>46</v>
      </c>
      <c r="C30" s="33" t="s">
        <v>47</v>
      </c>
      <c r="E30" s="35" t="s">
        <v>102</v>
      </c>
      <c r="J30" s="34">
        <f>0</f>
        <v>0</v>
      </c>
      <c r="K30" s="34">
        <f>0</f>
        <v>0</v>
      </c>
      <c r="L30" s="34">
        <f>0+L31+L35+L39+L43+L47+L51+L55</f>
        <v>0</v>
      </c>
      <c r="M30" s="34">
        <f>0+M31+M35+M39+M43+M47+M51+M55</f>
        <v>0</v>
      </c>
    </row>
    <row r="31" spans="1:16" x14ac:dyDescent="0.2">
      <c r="A31" t="s">
        <v>49</v>
      </c>
      <c r="B31" s="36" t="s">
        <v>74</v>
      </c>
      <c r="C31" s="36" t="s">
        <v>535</v>
      </c>
      <c r="D31" s="37" t="s">
        <v>51</v>
      </c>
      <c r="E31" s="13" t="s">
        <v>536</v>
      </c>
      <c r="F31" s="38" t="s">
        <v>305</v>
      </c>
      <c r="G31" s="39">
        <v>50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411</v>
      </c>
      <c r="O31">
        <f>(M31*21)/100</f>
        <v>0</v>
      </c>
      <c r="P31" t="s">
        <v>27</v>
      </c>
    </row>
    <row r="32" spans="1:16" ht="38.25" x14ac:dyDescent="0.2">
      <c r="A32" s="37" t="s">
        <v>55</v>
      </c>
      <c r="E32" s="41" t="s">
        <v>537</v>
      </c>
    </row>
    <row r="33" spans="1:16" ht="25.5" x14ac:dyDescent="0.2">
      <c r="A33" s="37" t="s">
        <v>57</v>
      </c>
      <c r="E33" s="42" t="s">
        <v>712</v>
      </c>
    </row>
    <row r="34" spans="1:16" x14ac:dyDescent="0.2">
      <c r="A34" t="s">
        <v>59</v>
      </c>
      <c r="E34" s="41" t="s">
        <v>414</v>
      </c>
    </row>
    <row r="35" spans="1:16" ht="25.5" x14ac:dyDescent="0.2">
      <c r="A35" t="s">
        <v>49</v>
      </c>
      <c r="B35" s="36" t="s">
        <v>77</v>
      </c>
      <c r="C35" s="36" t="s">
        <v>713</v>
      </c>
      <c r="D35" s="37" t="s">
        <v>51</v>
      </c>
      <c r="E35" s="13" t="s">
        <v>714</v>
      </c>
      <c r="F35" s="38" t="s">
        <v>106</v>
      </c>
      <c r="G35" s="39">
        <v>0.2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411</v>
      </c>
      <c r="O35">
        <f>(M35*21)/100</f>
        <v>0</v>
      </c>
      <c r="P35" t="s">
        <v>27</v>
      </c>
    </row>
    <row r="36" spans="1:16" ht="63.75" x14ac:dyDescent="0.2">
      <c r="A36" s="37" t="s">
        <v>55</v>
      </c>
      <c r="E36" s="41" t="s">
        <v>715</v>
      </c>
    </row>
    <row r="37" spans="1:16" ht="25.5" x14ac:dyDescent="0.2">
      <c r="A37" s="37" t="s">
        <v>57</v>
      </c>
      <c r="E37" s="42" t="s">
        <v>716</v>
      </c>
    </row>
    <row r="38" spans="1:16" x14ac:dyDescent="0.2">
      <c r="A38" t="s">
        <v>59</v>
      </c>
      <c r="E38" s="41" t="s">
        <v>414</v>
      </c>
    </row>
    <row r="39" spans="1:16" x14ac:dyDescent="0.2">
      <c r="A39" t="s">
        <v>49</v>
      </c>
      <c r="B39" s="36" t="s">
        <v>80</v>
      </c>
      <c r="C39" s="36" t="s">
        <v>717</v>
      </c>
      <c r="D39" s="37" t="s">
        <v>51</v>
      </c>
      <c r="E39" s="13" t="s">
        <v>718</v>
      </c>
      <c r="F39" s="38" t="s">
        <v>110</v>
      </c>
      <c r="G39" s="39">
        <v>20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411</v>
      </c>
      <c r="O39">
        <f>(M39*21)/100</f>
        <v>0</v>
      </c>
      <c r="P39" t="s">
        <v>27</v>
      </c>
    </row>
    <row r="40" spans="1:16" ht="38.25" x14ac:dyDescent="0.2">
      <c r="A40" s="37" t="s">
        <v>55</v>
      </c>
      <c r="E40" s="41" t="s">
        <v>719</v>
      </c>
    </row>
    <row r="41" spans="1:16" ht="25.5" x14ac:dyDescent="0.2">
      <c r="A41" s="37" t="s">
        <v>57</v>
      </c>
      <c r="E41" s="42" t="s">
        <v>720</v>
      </c>
    </row>
    <row r="42" spans="1:16" x14ac:dyDescent="0.2">
      <c r="A42" t="s">
        <v>59</v>
      </c>
      <c r="E42" s="41" t="s">
        <v>414</v>
      </c>
    </row>
    <row r="43" spans="1:16" x14ac:dyDescent="0.2">
      <c r="A43" t="s">
        <v>49</v>
      </c>
      <c r="B43" s="36" t="s">
        <v>83</v>
      </c>
      <c r="C43" s="36" t="s">
        <v>721</v>
      </c>
      <c r="D43" s="37" t="s">
        <v>51</v>
      </c>
      <c r="E43" s="13" t="s">
        <v>722</v>
      </c>
      <c r="F43" s="38" t="s">
        <v>106</v>
      </c>
      <c r="G43" s="39">
        <v>11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411</v>
      </c>
      <c r="O43">
        <f>(M43*21)/100</f>
        <v>0</v>
      </c>
      <c r="P43" t="s">
        <v>27</v>
      </c>
    </row>
    <row r="44" spans="1:16" ht="63.75" x14ac:dyDescent="0.2">
      <c r="A44" s="37" t="s">
        <v>55</v>
      </c>
      <c r="E44" s="41" t="s">
        <v>553</v>
      </c>
    </row>
    <row r="45" spans="1:16" ht="63.75" x14ac:dyDescent="0.2">
      <c r="A45" s="37" t="s">
        <v>57</v>
      </c>
      <c r="E45" s="42" t="s">
        <v>723</v>
      </c>
    </row>
    <row r="46" spans="1:16" x14ac:dyDescent="0.2">
      <c r="A46" t="s">
        <v>59</v>
      </c>
      <c r="E46" s="41" t="s">
        <v>414</v>
      </c>
    </row>
    <row r="47" spans="1:16" x14ac:dyDescent="0.2">
      <c r="A47" t="s">
        <v>49</v>
      </c>
      <c r="B47" s="36" t="s">
        <v>89</v>
      </c>
      <c r="C47" s="36" t="s">
        <v>724</v>
      </c>
      <c r="D47" s="37" t="s">
        <v>51</v>
      </c>
      <c r="E47" s="13" t="s">
        <v>725</v>
      </c>
      <c r="F47" s="38" t="s">
        <v>106</v>
      </c>
      <c r="G47" s="39">
        <v>80.174999999999997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411</v>
      </c>
      <c r="O47">
        <f>(M47*21)/100</f>
        <v>0</v>
      </c>
      <c r="P47" t="s">
        <v>27</v>
      </c>
    </row>
    <row r="48" spans="1:16" ht="318.75" x14ac:dyDescent="0.2">
      <c r="A48" s="37" t="s">
        <v>55</v>
      </c>
      <c r="E48" s="41" t="s">
        <v>560</v>
      </c>
    </row>
    <row r="49" spans="1:16" ht="280.5" x14ac:dyDescent="0.2">
      <c r="A49" s="37" t="s">
        <v>57</v>
      </c>
      <c r="E49" s="42" t="s">
        <v>726</v>
      </c>
    </row>
    <row r="50" spans="1:16" x14ac:dyDescent="0.2">
      <c r="A50" t="s">
        <v>59</v>
      </c>
      <c r="E50" s="41" t="s">
        <v>414</v>
      </c>
    </row>
    <row r="51" spans="1:16" x14ac:dyDescent="0.2">
      <c r="A51" t="s">
        <v>49</v>
      </c>
      <c r="B51" s="36" t="s">
        <v>93</v>
      </c>
      <c r="C51" s="36" t="s">
        <v>558</v>
      </c>
      <c r="D51" s="37" t="s">
        <v>51</v>
      </c>
      <c r="E51" s="13" t="s">
        <v>559</v>
      </c>
      <c r="F51" s="38" t="s">
        <v>106</v>
      </c>
      <c r="G51" s="39">
        <v>2.13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411</v>
      </c>
      <c r="O51">
        <f>(M51*21)/100</f>
        <v>0</v>
      </c>
      <c r="P51" t="s">
        <v>27</v>
      </c>
    </row>
    <row r="52" spans="1:16" ht="318.75" x14ac:dyDescent="0.2">
      <c r="A52" s="37" t="s">
        <v>55</v>
      </c>
      <c r="E52" s="41" t="s">
        <v>560</v>
      </c>
    </row>
    <row r="53" spans="1:16" ht="76.5" x14ac:dyDescent="0.2">
      <c r="A53" s="37" t="s">
        <v>57</v>
      </c>
      <c r="E53" s="42" t="s">
        <v>727</v>
      </c>
    </row>
    <row r="54" spans="1:16" x14ac:dyDescent="0.2">
      <c r="A54" t="s">
        <v>59</v>
      </c>
      <c r="E54" s="41" t="s">
        <v>414</v>
      </c>
    </row>
    <row r="55" spans="1:16" x14ac:dyDescent="0.2">
      <c r="A55" t="s">
        <v>49</v>
      </c>
      <c r="B55" s="36" t="s">
        <v>96</v>
      </c>
      <c r="C55" s="36" t="s">
        <v>728</v>
      </c>
      <c r="D55" s="37" t="s">
        <v>51</v>
      </c>
      <c r="E55" s="13" t="s">
        <v>729</v>
      </c>
      <c r="F55" s="38" t="s">
        <v>106</v>
      </c>
      <c r="G55" s="39">
        <v>65.706999999999994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411</v>
      </c>
      <c r="O55">
        <f>(M55*21)/100</f>
        <v>0</v>
      </c>
      <c r="P55" t="s">
        <v>27</v>
      </c>
    </row>
    <row r="56" spans="1:16" ht="229.5" x14ac:dyDescent="0.2">
      <c r="A56" s="37" t="s">
        <v>55</v>
      </c>
      <c r="E56" s="41" t="s">
        <v>730</v>
      </c>
    </row>
    <row r="57" spans="1:16" ht="76.5" x14ac:dyDescent="0.2">
      <c r="A57" s="37" t="s">
        <v>57</v>
      </c>
      <c r="E57" s="42" t="s">
        <v>731</v>
      </c>
    </row>
    <row r="58" spans="1:16" x14ac:dyDescent="0.2">
      <c r="A58" t="s">
        <v>59</v>
      </c>
      <c r="E58" s="41" t="s">
        <v>414</v>
      </c>
    </row>
    <row r="59" spans="1:16" x14ac:dyDescent="0.2">
      <c r="A59" t="s">
        <v>46</v>
      </c>
      <c r="C59" s="33" t="s">
        <v>27</v>
      </c>
      <c r="E59" s="35" t="s">
        <v>584</v>
      </c>
      <c r="J59" s="34">
        <f>0</f>
        <v>0</v>
      </c>
      <c r="K59" s="34">
        <f>0</f>
        <v>0</v>
      </c>
      <c r="L59" s="34">
        <f>0+L60+L64+L68</f>
        <v>0</v>
      </c>
      <c r="M59" s="34">
        <f>0+M60+M64+M68</f>
        <v>0</v>
      </c>
    </row>
    <row r="60" spans="1:16" x14ac:dyDescent="0.2">
      <c r="A60" t="s">
        <v>49</v>
      </c>
      <c r="B60" s="36" t="s">
        <v>99</v>
      </c>
      <c r="C60" s="36" t="s">
        <v>732</v>
      </c>
      <c r="D60" s="37" t="s">
        <v>51</v>
      </c>
      <c r="E60" s="13" t="s">
        <v>733</v>
      </c>
      <c r="F60" s="38" t="s">
        <v>106</v>
      </c>
      <c r="G60" s="39">
        <v>6.1139999999999999</v>
      </c>
      <c r="H60" s="38">
        <v>0</v>
      </c>
      <c r="I60" s="38">
        <f>ROUND(G60*H60,6)</f>
        <v>0</v>
      </c>
      <c r="L60" s="40">
        <v>0</v>
      </c>
      <c r="M60" s="34">
        <f>ROUND(ROUND(L60,2)*ROUND(G60,3),2)</f>
        <v>0</v>
      </c>
      <c r="N60" s="38" t="s">
        <v>411</v>
      </c>
      <c r="O60">
        <f>(M60*21)/100</f>
        <v>0</v>
      </c>
      <c r="P60" t="s">
        <v>27</v>
      </c>
    </row>
    <row r="61" spans="1:16" ht="369.75" x14ac:dyDescent="0.2">
      <c r="A61" s="37" t="s">
        <v>55</v>
      </c>
      <c r="E61" s="41" t="s">
        <v>734</v>
      </c>
    </row>
    <row r="62" spans="1:16" ht="89.25" x14ac:dyDescent="0.2">
      <c r="A62" s="37" t="s">
        <v>57</v>
      </c>
      <c r="E62" s="42" t="s">
        <v>735</v>
      </c>
    </row>
    <row r="63" spans="1:16" x14ac:dyDescent="0.2">
      <c r="A63" t="s">
        <v>59</v>
      </c>
      <c r="E63" s="41" t="s">
        <v>414</v>
      </c>
    </row>
    <row r="64" spans="1:16" x14ac:dyDescent="0.2">
      <c r="A64" t="s">
        <v>49</v>
      </c>
      <c r="B64" s="36" t="s">
        <v>103</v>
      </c>
      <c r="C64" s="36" t="s">
        <v>736</v>
      </c>
      <c r="D64" s="37" t="s">
        <v>51</v>
      </c>
      <c r="E64" s="13" t="s">
        <v>737</v>
      </c>
      <c r="F64" s="38" t="s">
        <v>410</v>
      </c>
      <c r="G64" s="39">
        <v>0.443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411</v>
      </c>
      <c r="O64">
        <f>(M64*21)/100</f>
        <v>0</v>
      </c>
      <c r="P64" t="s">
        <v>27</v>
      </c>
    </row>
    <row r="65" spans="1:16" ht="267.75" x14ac:dyDescent="0.2">
      <c r="A65" s="37" t="s">
        <v>55</v>
      </c>
      <c r="E65" s="41" t="s">
        <v>738</v>
      </c>
    </row>
    <row r="66" spans="1:16" ht="25.5" x14ac:dyDescent="0.2">
      <c r="A66" s="37" t="s">
        <v>57</v>
      </c>
      <c r="E66" s="42" t="s">
        <v>739</v>
      </c>
    </row>
    <row r="67" spans="1:16" x14ac:dyDescent="0.2">
      <c r="A67" t="s">
        <v>59</v>
      </c>
      <c r="E67" s="41" t="s">
        <v>414</v>
      </c>
    </row>
    <row r="68" spans="1:16" x14ac:dyDescent="0.2">
      <c r="A68" t="s">
        <v>49</v>
      </c>
      <c r="B68" s="36" t="s">
        <v>183</v>
      </c>
      <c r="C68" s="36" t="s">
        <v>740</v>
      </c>
      <c r="D68" s="37" t="s">
        <v>51</v>
      </c>
      <c r="E68" s="13" t="s">
        <v>741</v>
      </c>
      <c r="F68" s="38" t="s">
        <v>305</v>
      </c>
      <c r="G68" s="39">
        <v>13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411</v>
      </c>
      <c r="O68">
        <f>(M68*21)/100</f>
        <v>0</v>
      </c>
      <c r="P68" t="s">
        <v>27</v>
      </c>
    </row>
    <row r="69" spans="1:16" ht="102" x14ac:dyDescent="0.2">
      <c r="A69" s="37" t="s">
        <v>55</v>
      </c>
      <c r="E69" s="41" t="s">
        <v>742</v>
      </c>
    </row>
    <row r="70" spans="1:16" x14ac:dyDescent="0.2">
      <c r="A70" s="37" t="s">
        <v>57</v>
      </c>
      <c r="E70" s="42" t="s">
        <v>51</v>
      </c>
    </row>
    <row r="71" spans="1:16" x14ac:dyDescent="0.2">
      <c r="A71" t="s">
        <v>59</v>
      </c>
      <c r="E71" s="41" t="s">
        <v>414</v>
      </c>
    </row>
    <row r="72" spans="1:16" x14ac:dyDescent="0.2">
      <c r="A72" t="s">
        <v>46</v>
      </c>
      <c r="C72" s="33" t="s">
        <v>26</v>
      </c>
      <c r="E72" s="35" t="s">
        <v>593</v>
      </c>
      <c r="J72" s="34">
        <f>0</f>
        <v>0</v>
      </c>
      <c r="K72" s="34">
        <f>0</f>
        <v>0</v>
      </c>
      <c r="L72" s="34">
        <f>0+L73+L77+L81</f>
        <v>0</v>
      </c>
      <c r="M72" s="34">
        <f>0+M73+M77+M81</f>
        <v>0</v>
      </c>
    </row>
    <row r="73" spans="1:16" x14ac:dyDescent="0.2">
      <c r="A73" t="s">
        <v>49</v>
      </c>
      <c r="B73" s="36" t="s">
        <v>107</v>
      </c>
      <c r="C73" s="36" t="s">
        <v>743</v>
      </c>
      <c r="D73" s="37" t="s">
        <v>51</v>
      </c>
      <c r="E73" s="13" t="s">
        <v>744</v>
      </c>
      <c r="F73" s="38" t="s">
        <v>106</v>
      </c>
      <c r="G73" s="39">
        <v>1.4279999999999999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411</v>
      </c>
      <c r="O73">
        <f>(M73*21)/100</f>
        <v>0</v>
      </c>
      <c r="P73" t="s">
        <v>27</v>
      </c>
    </row>
    <row r="74" spans="1:16" ht="382.5" x14ac:dyDescent="0.2">
      <c r="A74" s="37" t="s">
        <v>55</v>
      </c>
      <c r="E74" s="41" t="s">
        <v>745</v>
      </c>
    </row>
    <row r="75" spans="1:16" ht="76.5" x14ac:dyDescent="0.2">
      <c r="A75" s="37" t="s">
        <v>57</v>
      </c>
      <c r="E75" s="42" t="s">
        <v>746</v>
      </c>
    </row>
    <row r="76" spans="1:16" x14ac:dyDescent="0.2">
      <c r="A76" t="s">
        <v>59</v>
      </c>
      <c r="E76" s="41" t="s">
        <v>414</v>
      </c>
    </row>
    <row r="77" spans="1:16" x14ac:dyDescent="0.2">
      <c r="A77" t="s">
        <v>49</v>
      </c>
      <c r="B77" s="36" t="s">
        <v>112</v>
      </c>
      <c r="C77" s="36" t="s">
        <v>747</v>
      </c>
      <c r="D77" s="37" t="s">
        <v>51</v>
      </c>
      <c r="E77" s="13" t="s">
        <v>748</v>
      </c>
      <c r="F77" s="38" t="s">
        <v>410</v>
      </c>
      <c r="G77" s="39">
        <v>0.159</v>
      </c>
      <c r="H77" s="38">
        <v>0</v>
      </c>
      <c r="I77" s="38">
        <f>ROUND(G77*H77,6)</f>
        <v>0</v>
      </c>
      <c r="L77" s="40">
        <v>0</v>
      </c>
      <c r="M77" s="34">
        <f>ROUND(ROUND(L77,2)*ROUND(G77,3),2)</f>
        <v>0</v>
      </c>
      <c r="N77" s="38" t="s">
        <v>411</v>
      </c>
      <c r="O77">
        <f>(M77*21)/100</f>
        <v>0</v>
      </c>
      <c r="P77" t="s">
        <v>27</v>
      </c>
    </row>
    <row r="78" spans="1:16" ht="242.25" x14ac:dyDescent="0.2">
      <c r="A78" s="37" t="s">
        <v>55</v>
      </c>
      <c r="E78" s="41" t="s">
        <v>749</v>
      </c>
    </row>
    <row r="79" spans="1:16" ht="25.5" x14ac:dyDescent="0.2">
      <c r="A79" s="37" t="s">
        <v>57</v>
      </c>
      <c r="E79" s="42" t="s">
        <v>750</v>
      </c>
    </row>
    <row r="80" spans="1:16" x14ac:dyDescent="0.2">
      <c r="A80" t="s">
        <v>59</v>
      </c>
      <c r="E80" s="41" t="s">
        <v>414</v>
      </c>
    </row>
    <row r="81" spans="1:16" x14ac:dyDescent="0.2">
      <c r="A81" t="s">
        <v>49</v>
      </c>
      <c r="B81" s="36" t="s">
        <v>115</v>
      </c>
      <c r="C81" s="36" t="s">
        <v>751</v>
      </c>
      <c r="D81" s="37" t="s">
        <v>51</v>
      </c>
      <c r="E81" s="13" t="s">
        <v>752</v>
      </c>
      <c r="F81" s="38" t="s">
        <v>753</v>
      </c>
      <c r="G81" s="39">
        <v>244.55</v>
      </c>
      <c r="H81" s="38">
        <v>0</v>
      </c>
      <c r="I81" s="38">
        <f>ROUND(G81*H81,6)</f>
        <v>0</v>
      </c>
      <c r="L81" s="40">
        <v>0</v>
      </c>
      <c r="M81" s="34">
        <f>ROUND(ROUND(L81,2)*ROUND(G81,3),2)</f>
        <v>0</v>
      </c>
      <c r="N81" s="38" t="s">
        <v>411</v>
      </c>
      <c r="O81">
        <f>(M81*21)/100</f>
        <v>0</v>
      </c>
      <c r="P81" t="s">
        <v>27</v>
      </c>
    </row>
    <row r="82" spans="1:16" ht="293.25" x14ac:dyDescent="0.2">
      <c r="A82" s="37" t="s">
        <v>55</v>
      </c>
      <c r="E82" s="41" t="s">
        <v>754</v>
      </c>
    </row>
    <row r="83" spans="1:16" ht="25.5" x14ac:dyDescent="0.2">
      <c r="A83" s="37" t="s">
        <v>57</v>
      </c>
      <c r="E83" s="42" t="s">
        <v>755</v>
      </c>
    </row>
    <row r="84" spans="1:16" x14ac:dyDescent="0.2">
      <c r="A84" t="s">
        <v>59</v>
      </c>
      <c r="E84" s="41" t="s">
        <v>414</v>
      </c>
    </row>
    <row r="85" spans="1:16" x14ac:dyDescent="0.2">
      <c r="A85" t="s">
        <v>46</v>
      </c>
      <c r="C85" s="33" t="s">
        <v>68</v>
      </c>
      <c r="E85" s="35" t="s">
        <v>598</v>
      </c>
      <c r="J85" s="34">
        <f>0</f>
        <v>0</v>
      </c>
      <c r="K85" s="34">
        <f>0</f>
        <v>0</v>
      </c>
      <c r="L85" s="34">
        <f>0+L86+L90</f>
        <v>0</v>
      </c>
      <c r="M85" s="34">
        <f>0+M86+M90</f>
        <v>0</v>
      </c>
    </row>
    <row r="86" spans="1:16" x14ac:dyDescent="0.2">
      <c r="A86" t="s">
        <v>49</v>
      </c>
      <c r="B86" s="36" t="s">
        <v>118</v>
      </c>
      <c r="C86" s="36" t="s">
        <v>599</v>
      </c>
      <c r="D86" s="37" t="s">
        <v>51</v>
      </c>
      <c r="E86" s="13" t="s">
        <v>600</v>
      </c>
      <c r="F86" s="38" t="s">
        <v>106</v>
      </c>
      <c r="G86" s="39">
        <v>2.2050000000000001</v>
      </c>
      <c r="H86" s="38">
        <v>0</v>
      </c>
      <c r="I86" s="38">
        <f>ROUND(G86*H86,6)</f>
        <v>0</v>
      </c>
      <c r="L86" s="40">
        <v>0</v>
      </c>
      <c r="M86" s="34">
        <f>ROUND(ROUND(L86,2)*ROUND(G86,3),2)</f>
        <v>0</v>
      </c>
      <c r="N86" s="38" t="s">
        <v>411</v>
      </c>
      <c r="O86">
        <f>(M86*21)/100</f>
        <v>0</v>
      </c>
      <c r="P86" t="s">
        <v>27</v>
      </c>
    </row>
    <row r="87" spans="1:16" ht="369.75" x14ac:dyDescent="0.2">
      <c r="A87" s="37" t="s">
        <v>55</v>
      </c>
      <c r="E87" s="41" t="s">
        <v>601</v>
      </c>
    </row>
    <row r="88" spans="1:16" ht="38.25" x14ac:dyDescent="0.2">
      <c r="A88" s="37" t="s">
        <v>57</v>
      </c>
      <c r="E88" s="42" t="s">
        <v>756</v>
      </c>
    </row>
    <row r="89" spans="1:16" x14ac:dyDescent="0.2">
      <c r="A89" t="s">
        <v>59</v>
      </c>
      <c r="E89" s="41" t="s">
        <v>414</v>
      </c>
    </row>
    <row r="90" spans="1:16" x14ac:dyDescent="0.2">
      <c r="A90" t="s">
        <v>49</v>
      </c>
      <c r="B90" s="36" t="s">
        <v>121</v>
      </c>
      <c r="C90" s="36" t="s">
        <v>757</v>
      </c>
      <c r="D90" s="37" t="s">
        <v>51</v>
      </c>
      <c r="E90" s="13" t="s">
        <v>758</v>
      </c>
      <c r="F90" s="38" t="s">
        <v>106</v>
      </c>
      <c r="G90" s="39">
        <v>20.89</v>
      </c>
      <c r="H90" s="38">
        <v>0</v>
      </c>
      <c r="I90" s="38">
        <f>ROUND(G90*H90,6)</f>
        <v>0</v>
      </c>
      <c r="L90" s="40">
        <v>0</v>
      </c>
      <c r="M90" s="34">
        <f>ROUND(ROUND(L90,2)*ROUND(G90,3),2)</f>
        <v>0</v>
      </c>
      <c r="N90" s="38" t="s">
        <v>411</v>
      </c>
      <c r="O90">
        <f>(M90*21)/100</f>
        <v>0</v>
      </c>
      <c r="P90" t="s">
        <v>27</v>
      </c>
    </row>
    <row r="91" spans="1:16" ht="102" x14ac:dyDescent="0.2">
      <c r="A91" s="37" t="s">
        <v>55</v>
      </c>
      <c r="E91" s="41" t="s">
        <v>759</v>
      </c>
    </row>
    <row r="92" spans="1:16" ht="280.5" x14ac:dyDescent="0.2">
      <c r="A92" s="37" t="s">
        <v>57</v>
      </c>
      <c r="E92" s="42" t="s">
        <v>760</v>
      </c>
    </row>
    <row r="93" spans="1:16" x14ac:dyDescent="0.2">
      <c r="A93" t="s">
        <v>59</v>
      </c>
      <c r="E93" s="41" t="s">
        <v>414</v>
      </c>
    </row>
    <row r="94" spans="1:16" x14ac:dyDescent="0.2">
      <c r="A94" t="s">
        <v>46</v>
      </c>
      <c r="C94" s="33" t="s">
        <v>761</v>
      </c>
      <c r="E94" s="35" t="s">
        <v>762</v>
      </c>
      <c r="J94" s="34">
        <f>0</f>
        <v>0</v>
      </c>
      <c r="K94" s="34">
        <f>0</f>
        <v>0</v>
      </c>
      <c r="L94" s="34">
        <f>0+L95+L99</f>
        <v>0</v>
      </c>
      <c r="M94" s="34">
        <f>0+M95+M99</f>
        <v>0</v>
      </c>
    </row>
    <row r="95" spans="1:16" ht="25.5" x14ac:dyDescent="0.2">
      <c r="A95" t="s">
        <v>49</v>
      </c>
      <c r="B95" s="36" t="s">
        <v>180</v>
      </c>
      <c r="C95" s="36" t="s">
        <v>763</v>
      </c>
      <c r="D95" s="37" t="s">
        <v>51</v>
      </c>
      <c r="E95" s="13" t="s">
        <v>764</v>
      </c>
      <c r="F95" s="38" t="s">
        <v>305</v>
      </c>
      <c r="G95" s="39">
        <v>119.08199999999999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411</v>
      </c>
      <c r="O95">
        <f>(M95*21)/100</f>
        <v>0</v>
      </c>
      <c r="P95" t="s">
        <v>27</v>
      </c>
    </row>
    <row r="96" spans="1:16" ht="191.25" x14ac:dyDescent="0.2">
      <c r="A96" s="37" t="s">
        <v>55</v>
      </c>
      <c r="E96" s="41" t="s">
        <v>765</v>
      </c>
    </row>
    <row r="97" spans="1:16" ht="38.25" x14ac:dyDescent="0.2">
      <c r="A97" s="37" t="s">
        <v>57</v>
      </c>
      <c r="E97" s="42" t="s">
        <v>766</v>
      </c>
    </row>
    <row r="98" spans="1:16" x14ac:dyDescent="0.2">
      <c r="A98" t="s">
        <v>59</v>
      </c>
      <c r="E98" s="41" t="s">
        <v>414</v>
      </c>
    </row>
    <row r="99" spans="1:16" ht="25.5" x14ac:dyDescent="0.2">
      <c r="A99" t="s">
        <v>49</v>
      </c>
      <c r="B99" s="36" t="s">
        <v>184</v>
      </c>
      <c r="C99" s="36" t="s">
        <v>767</v>
      </c>
      <c r="D99" s="37" t="s">
        <v>51</v>
      </c>
      <c r="E99" s="13" t="s">
        <v>768</v>
      </c>
      <c r="F99" s="38" t="s">
        <v>305</v>
      </c>
      <c r="G99" s="39">
        <v>59.540999999999997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411</v>
      </c>
      <c r="O99">
        <f>(M99*21)/100</f>
        <v>0</v>
      </c>
      <c r="P99" t="s">
        <v>27</v>
      </c>
    </row>
    <row r="100" spans="1:16" ht="191.25" x14ac:dyDescent="0.2">
      <c r="A100" s="37" t="s">
        <v>55</v>
      </c>
      <c r="E100" s="41" t="s">
        <v>765</v>
      </c>
    </row>
    <row r="101" spans="1:16" ht="38.25" x14ac:dyDescent="0.2">
      <c r="A101" s="37" t="s">
        <v>57</v>
      </c>
      <c r="E101" s="42" t="s">
        <v>769</v>
      </c>
    </row>
    <row r="102" spans="1:16" x14ac:dyDescent="0.2">
      <c r="A102" t="s">
        <v>59</v>
      </c>
      <c r="E102" s="41" t="s">
        <v>414</v>
      </c>
    </row>
    <row r="103" spans="1:16" x14ac:dyDescent="0.2">
      <c r="A103" t="s">
        <v>46</v>
      </c>
      <c r="C103" s="33" t="s">
        <v>83</v>
      </c>
      <c r="E103" s="35" t="s">
        <v>485</v>
      </c>
      <c r="J103" s="34">
        <f>0</f>
        <v>0</v>
      </c>
      <c r="K103" s="34">
        <f>0</f>
        <v>0</v>
      </c>
      <c r="L103" s="34">
        <f>0+L104+L108+L112</f>
        <v>0</v>
      </c>
      <c r="M103" s="34">
        <f>0+M104+M108+M112</f>
        <v>0</v>
      </c>
    </row>
    <row r="104" spans="1:16" x14ac:dyDescent="0.2">
      <c r="A104" t="s">
        <v>49</v>
      </c>
      <c r="B104" s="36" t="s">
        <v>125</v>
      </c>
      <c r="C104" s="36" t="s">
        <v>770</v>
      </c>
      <c r="D104" s="37" t="s">
        <v>51</v>
      </c>
      <c r="E104" s="13" t="s">
        <v>771</v>
      </c>
      <c r="F104" s="38" t="s">
        <v>110</v>
      </c>
      <c r="G104" s="39">
        <v>7.96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411</v>
      </c>
      <c r="O104">
        <f>(M104*21)/100</f>
        <v>0</v>
      </c>
      <c r="P104" t="s">
        <v>27</v>
      </c>
    </row>
    <row r="105" spans="1:16" ht="63.75" x14ac:dyDescent="0.2">
      <c r="A105" s="37" t="s">
        <v>55</v>
      </c>
      <c r="E105" s="41" t="s">
        <v>772</v>
      </c>
    </row>
    <row r="106" spans="1:16" ht="76.5" x14ac:dyDescent="0.2">
      <c r="A106" s="37" t="s">
        <v>57</v>
      </c>
      <c r="E106" s="42" t="s">
        <v>773</v>
      </c>
    </row>
    <row r="107" spans="1:16" x14ac:dyDescent="0.2">
      <c r="A107" t="s">
        <v>59</v>
      </c>
      <c r="E107" s="41" t="s">
        <v>414</v>
      </c>
    </row>
    <row r="108" spans="1:16" x14ac:dyDescent="0.2">
      <c r="A108" t="s">
        <v>49</v>
      </c>
      <c r="B108" s="36" t="s">
        <v>176</v>
      </c>
      <c r="C108" s="36" t="s">
        <v>774</v>
      </c>
      <c r="D108" s="37" t="s">
        <v>51</v>
      </c>
      <c r="E108" s="13" t="s">
        <v>775</v>
      </c>
      <c r="F108" s="38" t="s">
        <v>106</v>
      </c>
      <c r="G108" s="39">
        <v>30.701000000000001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411</v>
      </c>
      <c r="O108">
        <f>(M108*21)/100</f>
        <v>0</v>
      </c>
      <c r="P108" t="s">
        <v>27</v>
      </c>
    </row>
    <row r="109" spans="1:16" ht="114.75" x14ac:dyDescent="0.2">
      <c r="A109" s="37" t="s">
        <v>55</v>
      </c>
      <c r="E109" s="41" t="s">
        <v>776</v>
      </c>
    </row>
    <row r="110" spans="1:16" ht="114.75" x14ac:dyDescent="0.2">
      <c r="A110" s="37" t="s">
        <v>57</v>
      </c>
      <c r="E110" s="42" t="s">
        <v>777</v>
      </c>
    </row>
    <row r="111" spans="1:16" x14ac:dyDescent="0.2">
      <c r="A111" t="s">
        <v>59</v>
      </c>
      <c r="E111" s="41" t="s">
        <v>414</v>
      </c>
    </row>
    <row r="112" spans="1:16" x14ac:dyDescent="0.2">
      <c r="A112" t="s">
        <v>49</v>
      </c>
      <c r="B112" s="36" t="s">
        <v>179</v>
      </c>
      <c r="C112" s="36" t="s">
        <v>778</v>
      </c>
      <c r="D112" s="37" t="s">
        <v>51</v>
      </c>
      <c r="E112" s="13" t="s">
        <v>779</v>
      </c>
      <c r="F112" s="38" t="s">
        <v>106</v>
      </c>
      <c r="G112" s="39">
        <v>6.2640000000000002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411</v>
      </c>
      <c r="O112">
        <f>(M112*21)/100</f>
        <v>0</v>
      </c>
      <c r="P112" t="s">
        <v>27</v>
      </c>
    </row>
    <row r="113" spans="1:5" ht="114.75" x14ac:dyDescent="0.2">
      <c r="A113" s="37" t="s">
        <v>55</v>
      </c>
      <c r="E113" s="41" t="s">
        <v>776</v>
      </c>
    </row>
    <row r="114" spans="1:5" ht="38.25" x14ac:dyDescent="0.2">
      <c r="A114" s="37" t="s">
        <v>57</v>
      </c>
      <c r="E114" s="42" t="s">
        <v>780</v>
      </c>
    </row>
    <row r="115" spans="1:5" x14ac:dyDescent="0.2">
      <c r="A115" t="s">
        <v>59</v>
      </c>
      <c r="E115" s="41" t="s">
        <v>414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781</v>
      </c>
      <c r="M3" s="43">
        <f>Rekapitulace!C21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781</v>
      </c>
      <c r="D4" s="9"/>
      <c r="E4" s="3" t="s">
        <v>782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COUNTIFS(L8:L66,"=0",A8:A66,"P")+COUNTIFS(L8:L66,"",A8:A66,"P")+SUM(Q8:Q66)</f>
        <v>15</v>
      </c>
    </row>
    <row r="8" spans="1:20" x14ac:dyDescent="0.2">
      <c r="A8" t="s">
        <v>44</v>
      </c>
      <c r="C8" s="30" t="s">
        <v>785</v>
      </c>
      <c r="E8" s="32" t="s">
        <v>784</v>
      </c>
      <c r="J8" s="31">
        <f>0+J9</f>
        <v>0</v>
      </c>
      <c r="K8" s="31">
        <f>0+K9</f>
        <v>0</v>
      </c>
      <c r="L8" s="31">
        <f>0+L9</f>
        <v>0</v>
      </c>
      <c r="M8" s="31">
        <f>0+M9</f>
        <v>0</v>
      </c>
    </row>
    <row r="9" spans="1:20" x14ac:dyDescent="0.2">
      <c r="A9" t="s">
        <v>46</v>
      </c>
      <c r="C9" s="33" t="s">
        <v>47</v>
      </c>
      <c r="E9" s="35" t="s">
        <v>786</v>
      </c>
      <c r="J9" s="34">
        <f>0</f>
        <v>0</v>
      </c>
      <c r="K9" s="34">
        <f>0</f>
        <v>0</v>
      </c>
      <c r="L9" s="34">
        <f>0+L10+L14+L18+L22+L26+L30+L34+L38+L42+L46+L50+L54+L58+L62+L66</f>
        <v>0</v>
      </c>
      <c r="M9" s="34">
        <f>0+M10+M14+M18+M22+M26+M30+M34+M38+M42+M46+M50+M54+M58+M62+M66</f>
        <v>0</v>
      </c>
    </row>
    <row r="10" spans="1:20" x14ac:dyDescent="0.2">
      <c r="A10" t="s">
        <v>49</v>
      </c>
      <c r="B10" s="36" t="s">
        <v>47</v>
      </c>
      <c r="C10" s="36" t="s">
        <v>787</v>
      </c>
      <c r="D10" s="37" t="s">
        <v>51</v>
      </c>
      <c r="E10" s="13" t="s">
        <v>788</v>
      </c>
      <c r="F10" s="38" t="s">
        <v>110</v>
      </c>
      <c r="G10" s="39">
        <v>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64</v>
      </c>
      <c r="O10">
        <f>(M10*21)/100</f>
        <v>0</v>
      </c>
      <c r="P10" t="s">
        <v>27</v>
      </c>
    </row>
    <row r="11" spans="1:20" x14ac:dyDescent="0.2">
      <c r="A11" s="37" t="s">
        <v>55</v>
      </c>
      <c r="E11" s="41" t="s">
        <v>56</v>
      </c>
    </row>
    <row r="12" spans="1:20" x14ac:dyDescent="0.2">
      <c r="A12" s="37" t="s">
        <v>57</v>
      </c>
      <c r="E12" s="42" t="s">
        <v>58</v>
      </c>
    </row>
    <row r="13" spans="1:20" x14ac:dyDescent="0.2">
      <c r="A13" t="s">
        <v>59</v>
      </c>
      <c r="E13" s="41" t="s">
        <v>65</v>
      </c>
    </row>
    <row r="14" spans="1:20" ht="25.5" x14ac:dyDescent="0.2">
      <c r="A14" t="s">
        <v>49</v>
      </c>
      <c r="B14" s="36" t="s">
        <v>27</v>
      </c>
      <c r="C14" s="36" t="s">
        <v>345</v>
      </c>
      <c r="D14" s="37" t="s">
        <v>51</v>
      </c>
      <c r="E14" s="13" t="s">
        <v>346</v>
      </c>
      <c r="F14" s="38" t="s">
        <v>110</v>
      </c>
      <c r="G14" s="39">
        <v>10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64</v>
      </c>
      <c r="O14">
        <f>(M14*21)/100</f>
        <v>0</v>
      </c>
      <c r="P14" t="s">
        <v>27</v>
      </c>
    </row>
    <row r="15" spans="1:20" x14ac:dyDescent="0.2">
      <c r="A15" s="37" t="s">
        <v>55</v>
      </c>
      <c r="E15" s="41" t="s">
        <v>56</v>
      </c>
    </row>
    <row r="16" spans="1:20" x14ac:dyDescent="0.2">
      <c r="A16" s="37" t="s">
        <v>57</v>
      </c>
      <c r="E16" s="42" t="s">
        <v>58</v>
      </c>
    </row>
    <row r="17" spans="1:16" x14ac:dyDescent="0.2">
      <c r="A17" t="s">
        <v>59</v>
      </c>
      <c r="E17" s="41" t="s">
        <v>65</v>
      </c>
    </row>
    <row r="18" spans="1:16" ht="25.5" x14ac:dyDescent="0.2">
      <c r="A18" t="s">
        <v>49</v>
      </c>
      <c r="B18" s="36" t="s">
        <v>27</v>
      </c>
      <c r="C18" s="36" t="s">
        <v>789</v>
      </c>
      <c r="D18" s="37" t="s">
        <v>51</v>
      </c>
      <c r="E18" s="13" t="s">
        <v>790</v>
      </c>
      <c r="F18" s="38" t="s">
        <v>63</v>
      </c>
      <c r="G18" s="39">
        <v>2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64</v>
      </c>
      <c r="O18">
        <f>(M18*21)/100</f>
        <v>0</v>
      </c>
      <c r="P18" t="s">
        <v>27</v>
      </c>
    </row>
    <row r="19" spans="1:16" x14ac:dyDescent="0.2">
      <c r="A19" s="37" t="s">
        <v>55</v>
      </c>
      <c r="E19" s="41" t="s">
        <v>56</v>
      </c>
    </row>
    <row r="20" spans="1:16" x14ac:dyDescent="0.2">
      <c r="A20" s="37" t="s">
        <v>57</v>
      </c>
      <c r="E20" s="42" t="s">
        <v>58</v>
      </c>
    </row>
    <row r="21" spans="1:16" x14ac:dyDescent="0.2">
      <c r="A21" t="s">
        <v>59</v>
      </c>
      <c r="E21" s="41" t="s">
        <v>65</v>
      </c>
    </row>
    <row r="22" spans="1:16" ht="25.5" x14ac:dyDescent="0.2">
      <c r="A22" t="s">
        <v>49</v>
      </c>
      <c r="B22" s="36" t="s">
        <v>26</v>
      </c>
      <c r="C22" s="36" t="s">
        <v>347</v>
      </c>
      <c r="D22" s="37" t="s">
        <v>51</v>
      </c>
      <c r="E22" s="13" t="s">
        <v>348</v>
      </c>
      <c r="F22" s="38" t="s">
        <v>63</v>
      </c>
      <c r="G22" s="39">
        <v>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64</v>
      </c>
      <c r="O22">
        <f>(M22*21)/100</f>
        <v>0</v>
      </c>
      <c r="P22" t="s">
        <v>27</v>
      </c>
    </row>
    <row r="23" spans="1:16" x14ac:dyDescent="0.2">
      <c r="A23" s="37" t="s">
        <v>55</v>
      </c>
      <c r="E23" s="41" t="s">
        <v>56</v>
      </c>
    </row>
    <row r="24" spans="1:16" x14ac:dyDescent="0.2">
      <c r="A24" s="37" t="s">
        <v>57</v>
      </c>
      <c r="E24" s="42" t="s">
        <v>58</v>
      </c>
    </row>
    <row r="25" spans="1:16" x14ac:dyDescent="0.2">
      <c r="A25" t="s">
        <v>59</v>
      </c>
      <c r="E25" s="41" t="s">
        <v>65</v>
      </c>
    </row>
    <row r="26" spans="1:16" ht="25.5" x14ac:dyDescent="0.2">
      <c r="A26" t="s">
        <v>49</v>
      </c>
      <c r="B26" s="36" t="s">
        <v>68</v>
      </c>
      <c r="C26" s="36" t="s">
        <v>791</v>
      </c>
      <c r="D26" s="37" t="s">
        <v>51</v>
      </c>
      <c r="E26" s="13" t="s">
        <v>792</v>
      </c>
      <c r="F26" s="38" t="s">
        <v>63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64</v>
      </c>
      <c r="O26">
        <f>(M26*21)/100</f>
        <v>0</v>
      </c>
      <c r="P26" t="s">
        <v>27</v>
      </c>
    </row>
    <row r="27" spans="1:16" x14ac:dyDescent="0.2">
      <c r="A27" s="37" t="s">
        <v>55</v>
      </c>
      <c r="E27" s="41" t="s">
        <v>56</v>
      </c>
    </row>
    <row r="28" spans="1:16" x14ac:dyDescent="0.2">
      <c r="A28" s="37" t="s">
        <v>57</v>
      </c>
      <c r="E28" s="42" t="s">
        <v>58</v>
      </c>
    </row>
    <row r="29" spans="1:16" x14ac:dyDescent="0.2">
      <c r="A29" t="s">
        <v>59</v>
      </c>
      <c r="E29" s="41" t="s">
        <v>65</v>
      </c>
    </row>
    <row r="30" spans="1:16" x14ac:dyDescent="0.2">
      <c r="A30" t="s">
        <v>49</v>
      </c>
      <c r="B30" s="36" t="s">
        <v>71</v>
      </c>
      <c r="C30" s="36" t="s">
        <v>793</v>
      </c>
      <c r="D30" s="37" t="s">
        <v>51</v>
      </c>
      <c r="E30" s="13" t="s">
        <v>794</v>
      </c>
      <c r="F30" s="38" t="s">
        <v>63</v>
      </c>
      <c r="G30" s="39">
        <v>1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64</v>
      </c>
      <c r="O30">
        <f>(M30*21)/100</f>
        <v>0</v>
      </c>
      <c r="P30" t="s">
        <v>27</v>
      </c>
    </row>
    <row r="31" spans="1:16" x14ac:dyDescent="0.2">
      <c r="A31" s="37" t="s">
        <v>55</v>
      </c>
      <c r="E31" s="41" t="s">
        <v>56</v>
      </c>
    </row>
    <row r="32" spans="1:16" x14ac:dyDescent="0.2">
      <c r="A32" s="37" t="s">
        <v>57</v>
      </c>
      <c r="E32" s="42" t="s">
        <v>58</v>
      </c>
    </row>
    <row r="33" spans="1:16" x14ac:dyDescent="0.2">
      <c r="A33" t="s">
        <v>59</v>
      </c>
      <c r="E33" s="41" t="s">
        <v>65</v>
      </c>
    </row>
    <row r="34" spans="1:16" x14ac:dyDescent="0.2">
      <c r="A34" t="s">
        <v>49</v>
      </c>
      <c r="B34" s="36" t="s">
        <v>74</v>
      </c>
      <c r="C34" s="36" t="s">
        <v>795</v>
      </c>
      <c r="D34" s="37" t="s">
        <v>51</v>
      </c>
      <c r="E34" s="13" t="s">
        <v>796</v>
      </c>
      <c r="F34" s="38" t="s">
        <v>63</v>
      </c>
      <c r="G34" s="39">
        <v>1</v>
      </c>
      <c r="H34" s="38">
        <v>0</v>
      </c>
      <c r="I34" s="38">
        <f>ROUND(G34*H34,6)</f>
        <v>0</v>
      </c>
      <c r="L34" s="40">
        <v>0</v>
      </c>
      <c r="M34" s="34">
        <f>ROUND(ROUND(L34,2)*ROUND(G34,3),2)</f>
        <v>0</v>
      </c>
      <c r="N34" s="38" t="s">
        <v>64</v>
      </c>
      <c r="O34">
        <f>(M34*21)/100</f>
        <v>0</v>
      </c>
      <c r="P34" t="s">
        <v>27</v>
      </c>
    </row>
    <row r="35" spans="1:16" x14ac:dyDescent="0.2">
      <c r="A35" s="37" t="s">
        <v>55</v>
      </c>
      <c r="E35" s="41" t="s">
        <v>56</v>
      </c>
    </row>
    <row r="36" spans="1:16" x14ac:dyDescent="0.2">
      <c r="A36" s="37" t="s">
        <v>57</v>
      </c>
      <c r="E36" s="42" t="s">
        <v>58</v>
      </c>
    </row>
    <row r="37" spans="1:16" x14ac:dyDescent="0.2">
      <c r="A37" t="s">
        <v>59</v>
      </c>
      <c r="E37" s="41" t="s">
        <v>65</v>
      </c>
    </row>
    <row r="38" spans="1:16" ht="25.5" x14ac:dyDescent="0.2">
      <c r="A38" t="s">
        <v>49</v>
      </c>
      <c r="B38" s="36" t="s">
        <v>74</v>
      </c>
      <c r="C38" s="36" t="s">
        <v>797</v>
      </c>
      <c r="D38" s="37" t="s">
        <v>51</v>
      </c>
      <c r="E38" s="13" t="s">
        <v>798</v>
      </c>
      <c r="F38" s="38" t="s">
        <v>63</v>
      </c>
      <c r="G38" s="39">
        <v>1</v>
      </c>
      <c r="H38" s="38">
        <v>0</v>
      </c>
      <c r="I38" s="38">
        <f>ROUND(G38*H38,6)</f>
        <v>0</v>
      </c>
      <c r="L38" s="40">
        <v>0</v>
      </c>
      <c r="M38" s="34">
        <f>ROUND(ROUND(L38,2)*ROUND(G38,3),2)</f>
        <v>0</v>
      </c>
      <c r="N38" s="38" t="s">
        <v>64</v>
      </c>
      <c r="O38">
        <f>(M38*21)/100</f>
        <v>0</v>
      </c>
      <c r="P38" t="s">
        <v>27</v>
      </c>
    </row>
    <row r="39" spans="1:16" x14ac:dyDescent="0.2">
      <c r="A39" s="37" t="s">
        <v>55</v>
      </c>
      <c r="E39" s="41" t="s">
        <v>56</v>
      </c>
    </row>
    <row r="40" spans="1:16" x14ac:dyDescent="0.2">
      <c r="A40" s="37" t="s">
        <v>57</v>
      </c>
      <c r="E40" s="42" t="s">
        <v>58</v>
      </c>
    </row>
    <row r="41" spans="1:16" x14ac:dyDescent="0.2">
      <c r="A41" t="s">
        <v>59</v>
      </c>
      <c r="E41" s="41" t="s">
        <v>65</v>
      </c>
    </row>
    <row r="42" spans="1:16" x14ac:dyDescent="0.2">
      <c r="A42" t="s">
        <v>49</v>
      </c>
      <c r="B42" s="36" t="s">
        <v>77</v>
      </c>
      <c r="C42" s="36" t="s">
        <v>799</v>
      </c>
      <c r="D42" s="37" t="s">
        <v>51</v>
      </c>
      <c r="E42" s="13" t="s">
        <v>800</v>
      </c>
      <c r="F42" s="38" t="s">
        <v>63</v>
      </c>
      <c r="G42" s="39">
        <v>1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64</v>
      </c>
      <c r="O42">
        <f>(M42*21)/100</f>
        <v>0</v>
      </c>
      <c r="P42" t="s">
        <v>27</v>
      </c>
    </row>
    <row r="43" spans="1:16" x14ac:dyDescent="0.2">
      <c r="A43" s="37" t="s">
        <v>55</v>
      </c>
      <c r="E43" s="41" t="s">
        <v>56</v>
      </c>
    </row>
    <row r="44" spans="1:16" x14ac:dyDescent="0.2">
      <c r="A44" s="37" t="s">
        <v>57</v>
      </c>
      <c r="E44" s="42" t="s">
        <v>58</v>
      </c>
    </row>
    <row r="45" spans="1:16" x14ac:dyDescent="0.2">
      <c r="A45" t="s">
        <v>59</v>
      </c>
      <c r="E45" s="41" t="s">
        <v>65</v>
      </c>
    </row>
    <row r="46" spans="1:16" ht="25.5" x14ac:dyDescent="0.2">
      <c r="A46" t="s">
        <v>49</v>
      </c>
      <c r="B46" s="36" t="s">
        <v>80</v>
      </c>
      <c r="C46" s="36" t="s">
        <v>801</v>
      </c>
      <c r="D46" s="37" t="s">
        <v>51</v>
      </c>
      <c r="E46" s="13" t="s">
        <v>802</v>
      </c>
      <c r="F46" s="38" t="s">
        <v>63</v>
      </c>
      <c r="G46" s="39">
        <v>1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64</v>
      </c>
      <c r="O46">
        <f>(M46*21)/100</f>
        <v>0</v>
      </c>
      <c r="P46" t="s">
        <v>27</v>
      </c>
    </row>
    <row r="47" spans="1:16" x14ac:dyDescent="0.2">
      <c r="A47" s="37" t="s">
        <v>55</v>
      </c>
      <c r="E47" s="41" t="s">
        <v>56</v>
      </c>
    </row>
    <row r="48" spans="1:16" x14ac:dyDescent="0.2">
      <c r="A48" s="37" t="s">
        <v>57</v>
      </c>
      <c r="E48" s="42" t="s">
        <v>58</v>
      </c>
    </row>
    <row r="49" spans="1:16" x14ac:dyDescent="0.2">
      <c r="A49" t="s">
        <v>59</v>
      </c>
      <c r="E49" s="41" t="s">
        <v>65</v>
      </c>
    </row>
    <row r="50" spans="1:16" x14ac:dyDescent="0.2">
      <c r="A50" t="s">
        <v>49</v>
      </c>
      <c r="B50" s="36" t="s">
        <v>83</v>
      </c>
      <c r="C50" s="36" t="s">
        <v>803</v>
      </c>
      <c r="D50" s="37" t="s">
        <v>51</v>
      </c>
      <c r="E50" s="13" t="s">
        <v>804</v>
      </c>
      <c r="F50" s="38" t="s">
        <v>53</v>
      </c>
      <c r="G50" s="39">
        <v>30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64</v>
      </c>
      <c r="O50">
        <f>(M50*21)/100</f>
        <v>0</v>
      </c>
      <c r="P50" t="s">
        <v>27</v>
      </c>
    </row>
    <row r="51" spans="1:16" x14ac:dyDescent="0.2">
      <c r="A51" s="37" t="s">
        <v>55</v>
      </c>
      <c r="E51" s="41" t="s">
        <v>56</v>
      </c>
    </row>
    <row r="52" spans="1:16" x14ac:dyDescent="0.2">
      <c r="A52" s="37" t="s">
        <v>57</v>
      </c>
      <c r="E52" s="42" t="s">
        <v>58</v>
      </c>
    </row>
    <row r="53" spans="1:16" x14ac:dyDescent="0.2">
      <c r="A53" t="s">
        <v>59</v>
      </c>
      <c r="E53" s="41" t="s">
        <v>65</v>
      </c>
    </row>
    <row r="54" spans="1:16" x14ac:dyDescent="0.2">
      <c r="A54" t="s">
        <v>49</v>
      </c>
      <c r="B54" s="36" t="s">
        <v>89</v>
      </c>
      <c r="C54" s="36" t="s">
        <v>104</v>
      </c>
      <c r="D54" s="37" t="s">
        <v>51</v>
      </c>
      <c r="E54" s="13" t="s">
        <v>105</v>
      </c>
      <c r="F54" s="38" t="s">
        <v>106</v>
      </c>
      <c r="G54" s="39">
        <v>3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64</v>
      </c>
      <c r="O54">
        <f>(M54*21)/100</f>
        <v>0</v>
      </c>
      <c r="P54" t="s">
        <v>27</v>
      </c>
    </row>
    <row r="55" spans="1:16" x14ac:dyDescent="0.2">
      <c r="A55" s="37" t="s">
        <v>55</v>
      </c>
      <c r="E55" s="41" t="s">
        <v>56</v>
      </c>
    </row>
    <row r="56" spans="1:16" x14ac:dyDescent="0.2">
      <c r="A56" s="37" t="s">
        <v>57</v>
      </c>
      <c r="E56" s="42" t="s">
        <v>58</v>
      </c>
    </row>
    <row r="57" spans="1:16" x14ac:dyDescent="0.2">
      <c r="A57" t="s">
        <v>59</v>
      </c>
      <c r="E57" s="41" t="s">
        <v>65</v>
      </c>
    </row>
    <row r="58" spans="1:16" x14ac:dyDescent="0.2">
      <c r="A58" t="s">
        <v>49</v>
      </c>
      <c r="B58" s="36" t="s">
        <v>93</v>
      </c>
      <c r="C58" s="36" t="s">
        <v>278</v>
      </c>
      <c r="D58" s="37" t="s">
        <v>51</v>
      </c>
      <c r="E58" s="13" t="s">
        <v>279</v>
      </c>
      <c r="F58" s="38" t="s">
        <v>106</v>
      </c>
      <c r="G58" s="39">
        <v>3.15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64</v>
      </c>
      <c r="O58">
        <f>(M58*21)/100</f>
        <v>0</v>
      </c>
      <c r="P58" t="s">
        <v>27</v>
      </c>
    </row>
    <row r="59" spans="1:16" x14ac:dyDescent="0.2">
      <c r="A59" s="37" t="s">
        <v>55</v>
      </c>
      <c r="E59" s="41" t="s">
        <v>56</v>
      </c>
    </row>
    <row r="60" spans="1:16" x14ac:dyDescent="0.2">
      <c r="A60" s="37" t="s">
        <v>57</v>
      </c>
      <c r="E60" s="42" t="s">
        <v>58</v>
      </c>
    </row>
    <row r="61" spans="1:16" x14ac:dyDescent="0.2">
      <c r="A61" t="s">
        <v>59</v>
      </c>
      <c r="E61" s="41" t="s">
        <v>65</v>
      </c>
    </row>
    <row r="62" spans="1:16" x14ac:dyDescent="0.2">
      <c r="A62" t="s">
        <v>49</v>
      </c>
      <c r="B62" s="36" t="s">
        <v>96</v>
      </c>
      <c r="C62" s="36" t="s">
        <v>281</v>
      </c>
      <c r="D62" s="37" t="s">
        <v>51</v>
      </c>
      <c r="E62" s="13" t="s">
        <v>282</v>
      </c>
      <c r="F62" s="38" t="s">
        <v>106</v>
      </c>
      <c r="G62" s="39">
        <v>3.15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64</v>
      </c>
      <c r="O62">
        <f>(M62*21)/100</f>
        <v>0</v>
      </c>
      <c r="P62" t="s">
        <v>27</v>
      </c>
    </row>
    <row r="63" spans="1:16" x14ac:dyDescent="0.2">
      <c r="A63" s="37" t="s">
        <v>55</v>
      </c>
      <c r="E63" s="41" t="s">
        <v>56</v>
      </c>
    </row>
    <row r="64" spans="1:16" x14ac:dyDescent="0.2">
      <c r="A64" s="37" t="s">
        <v>57</v>
      </c>
      <c r="E64" s="42" t="s">
        <v>58</v>
      </c>
    </row>
    <row r="65" spans="1:16" x14ac:dyDescent="0.2">
      <c r="A65" t="s">
        <v>59</v>
      </c>
      <c r="E65" s="41" t="s">
        <v>65</v>
      </c>
    </row>
    <row r="66" spans="1:16" x14ac:dyDescent="0.2">
      <c r="A66" t="s">
        <v>49</v>
      </c>
      <c r="B66" s="36" t="s">
        <v>99</v>
      </c>
      <c r="C66" s="36" t="s">
        <v>805</v>
      </c>
      <c r="D66" s="37" t="s">
        <v>51</v>
      </c>
      <c r="E66" s="13" t="s">
        <v>806</v>
      </c>
      <c r="F66" s="38" t="s">
        <v>110</v>
      </c>
      <c r="G66" s="39">
        <v>10</v>
      </c>
      <c r="H66" s="38">
        <v>0</v>
      </c>
      <c r="I66" s="38">
        <f>ROUND(G66*H66,6)</f>
        <v>0</v>
      </c>
      <c r="L66" s="40">
        <v>0</v>
      </c>
      <c r="M66" s="34">
        <f>ROUND(ROUND(L66,2)*ROUND(G66,3),2)</f>
        <v>0</v>
      </c>
      <c r="N66" s="38" t="s">
        <v>64</v>
      </c>
      <c r="O66">
        <f>(M66*21)/100</f>
        <v>0</v>
      </c>
      <c r="P66" t="s">
        <v>27</v>
      </c>
    </row>
    <row r="67" spans="1:16" x14ac:dyDescent="0.2">
      <c r="A67" s="37" t="s">
        <v>55</v>
      </c>
      <c r="E67" s="41" t="s">
        <v>56</v>
      </c>
    </row>
    <row r="68" spans="1:16" x14ac:dyDescent="0.2">
      <c r="A68" s="37" t="s">
        <v>57</v>
      </c>
      <c r="E68" s="42" t="s">
        <v>58</v>
      </c>
    </row>
    <row r="69" spans="1:16" x14ac:dyDescent="0.2">
      <c r="A69" t="s">
        <v>59</v>
      </c>
      <c r="E69" s="41" t="s">
        <v>65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Rekapitulace</vt:lpstr>
      <vt:lpstr>PS 01</vt:lpstr>
      <vt:lpstr>PS 02</vt:lpstr>
      <vt:lpstr>PS 03</vt:lpstr>
      <vt:lpstr>SO 98-98</vt:lpstr>
      <vt:lpstr>SO 01</vt:lpstr>
      <vt:lpstr>SO 02</vt:lpstr>
      <vt:lpstr>SO 03</vt:lpstr>
      <vt:lpstr>SO 04</vt:lpstr>
      <vt:lpstr>SO 05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Klomfarová Jana, Ing.</dc:creator>
  <cp:keywords/>
  <dc:description/>
  <cp:lastModifiedBy>Uživatel systému Windows</cp:lastModifiedBy>
  <dcterms:created xsi:type="dcterms:W3CDTF">2020-06-10T12:16:51Z</dcterms:created>
  <dcterms:modified xsi:type="dcterms:W3CDTF">2020-06-10T12:16:51Z</dcterms:modified>
  <cp:category/>
  <cp:contentStatus/>
</cp:coreProperties>
</file>