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70" yWindow="405" windowWidth="19290" windowHeight="7350" activeTab="4"/>
  </bookViews>
  <sheets>
    <sheet name="Rekapitulace stavby" sheetId="1" r:id="rId1"/>
    <sheet name="SO 01 - sborník ST" sheetId="2" r:id="rId2"/>
    <sheet name="SO 02 - sborník SSZT" sheetId="3" r:id="rId3"/>
    <sheet name="SO 03 - VON" sheetId="4" r:id="rId4"/>
    <sheet name="SO 04 - materiál dodávaný..." sheetId="5" r:id="rId5"/>
  </sheets>
  <definedNames>
    <definedName name="_xlnm._FilterDatabase" localSheetId="1" hidden="1">'SO 01 - sborník ST'!$C$118:$K$210</definedName>
    <definedName name="_xlnm._FilterDatabase" localSheetId="2" hidden="1">'SO 02 - sborník SSZT'!$C$116:$K$146</definedName>
    <definedName name="_xlnm._FilterDatabase" localSheetId="3" hidden="1">'SO 03 - VON'!$C$116:$K$138</definedName>
    <definedName name="_xlnm._FilterDatabase" localSheetId="4" hidden="1">'SO 04 - materiál dodávaný...'!$C$115:$K$168</definedName>
    <definedName name="_xlnm.Print_Titles" localSheetId="0">'Rekapitulace stavby'!$92:$92</definedName>
    <definedName name="_xlnm.Print_Titles" localSheetId="1">'SO 01 - sborník ST'!$118:$118</definedName>
    <definedName name="_xlnm.Print_Titles" localSheetId="2">'SO 02 - sborník SSZT'!$116:$116</definedName>
    <definedName name="_xlnm.Print_Titles" localSheetId="3">'SO 03 - VON'!$116:$116</definedName>
    <definedName name="_xlnm.Print_Titles" localSheetId="4">'SO 04 - materiál dodávaný...'!$115:$115</definedName>
    <definedName name="_xlnm.Print_Area" localSheetId="0">'Rekapitulace stavby'!$D$4:$AO$76,'Rekapitulace stavby'!$C$82:$AQ$99</definedName>
    <definedName name="_xlnm.Print_Area" localSheetId="1">'SO 01 - sborník ST'!$C$4:$J$76,'SO 01 - sborník ST'!$C$82:$J$100,'SO 01 - sborník ST'!$C$106:$K$210</definedName>
    <definedName name="_xlnm.Print_Area" localSheetId="2">'SO 02 - sborník SSZT'!$C$4:$J$76,'SO 02 - sborník SSZT'!$C$82:$J$98,'SO 02 - sborník SSZT'!$C$104:$K$146</definedName>
    <definedName name="_xlnm.Print_Area" localSheetId="3">'SO 03 - VON'!$C$4:$J$76,'SO 03 - VON'!$C$82:$J$98,'SO 03 - VON'!$C$104:$K$138</definedName>
    <definedName name="_xlnm.Print_Area" localSheetId="4">'SO 04 - materiál dodávaný...'!$C$4:$J$76,'SO 04 - materiál dodávaný...'!$C$82:$J$97,'SO 04 - materiál dodávaný...'!$C$103:$K$168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92" i="5"/>
  <c r="J23" i="5"/>
  <c r="J21" i="5"/>
  <c r="E21" i="5"/>
  <c r="J112" i="5"/>
  <c r="J20" i="5"/>
  <c r="J18" i="5"/>
  <c r="E18" i="5"/>
  <c r="F113" i="5"/>
  <c r="J17" i="5"/>
  <c r="J15" i="5"/>
  <c r="E15" i="5"/>
  <c r="F112" i="5"/>
  <c r="J14" i="5"/>
  <c r="J12" i="5"/>
  <c r="J110" i="5" s="1"/>
  <c r="E7" i="5"/>
  <c r="E106" i="5" s="1"/>
  <c r="J37" i="4"/>
  <c r="J36" i="4"/>
  <c r="AY97" i="1"/>
  <c r="J35" i="4"/>
  <c r="AX97" i="1" s="1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/>
  <c r="J23" i="4"/>
  <c r="J21" i="4"/>
  <c r="E21" i="4"/>
  <c r="J113" i="4"/>
  <c r="J20" i="4"/>
  <c r="J18" i="4"/>
  <c r="E18" i="4"/>
  <c r="F114" i="4"/>
  <c r="J17" i="4"/>
  <c r="J15" i="4"/>
  <c r="E15" i="4"/>
  <c r="F91" i="4"/>
  <c r="J14" i="4"/>
  <c r="J12" i="4"/>
  <c r="J111" i="4" s="1"/>
  <c r="E7" i="4"/>
  <c r="E85" i="4"/>
  <c r="J37" i="3"/>
  <c r="J36" i="3"/>
  <c r="AY96" i="1"/>
  <c r="J35" i="3"/>
  <c r="AX96" i="1" s="1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92" i="3" s="1"/>
  <c r="J23" i="3"/>
  <c r="J21" i="3"/>
  <c r="E21" i="3"/>
  <c r="J113" i="3" s="1"/>
  <c r="J20" i="3"/>
  <c r="J18" i="3"/>
  <c r="E18" i="3"/>
  <c r="F114" i="3" s="1"/>
  <c r="J17" i="3"/>
  <c r="J15" i="3"/>
  <c r="E15" i="3"/>
  <c r="F113" i="3" s="1"/>
  <c r="J14" i="3"/>
  <c r="J12" i="3"/>
  <c r="J89" i="3" s="1"/>
  <c r="E7" i="3"/>
  <c r="E107" i="3"/>
  <c r="J37" i="2"/>
  <c r="J36" i="2"/>
  <c r="AY95" i="1" s="1"/>
  <c r="J35" i="2"/>
  <c r="AX95" i="1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/>
  <c r="J23" i="2"/>
  <c r="J21" i="2"/>
  <c r="E21" i="2"/>
  <c r="J91" i="2"/>
  <c r="J20" i="2"/>
  <c r="J18" i="2"/>
  <c r="E18" i="2"/>
  <c r="F116" i="2"/>
  <c r="J17" i="2"/>
  <c r="J15" i="2"/>
  <c r="E15" i="2"/>
  <c r="F115" i="2"/>
  <c r="J14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J165" i="5"/>
  <c r="BK161" i="5"/>
  <c r="BK155" i="5"/>
  <c r="J155" i="5"/>
  <c r="BK153" i="5"/>
  <c r="J153" i="5"/>
  <c r="BK151" i="5"/>
  <c r="BK149" i="5"/>
  <c r="J149" i="5"/>
  <c r="BK147" i="5"/>
  <c r="J147" i="5"/>
  <c r="BK145" i="5"/>
  <c r="J145" i="5"/>
  <c r="BK143" i="5"/>
  <c r="J143" i="5"/>
  <c r="BK141" i="5"/>
  <c r="J141" i="5"/>
  <c r="BK139" i="5"/>
  <c r="J139" i="5"/>
  <c r="BK137" i="5"/>
  <c r="J137" i="5"/>
  <c r="BK135" i="5"/>
  <c r="J135" i="5"/>
  <c r="BK133" i="5"/>
  <c r="J133" i="5"/>
  <c r="BK131" i="5"/>
  <c r="BK129" i="5"/>
  <c r="BK127" i="5"/>
  <c r="J125" i="5"/>
  <c r="BK123" i="5"/>
  <c r="BK119" i="5"/>
  <c r="BK117" i="5"/>
  <c r="BK137" i="4"/>
  <c r="BK135" i="4"/>
  <c r="J135" i="4"/>
  <c r="BK133" i="4"/>
  <c r="J129" i="4"/>
  <c r="J127" i="4"/>
  <c r="BK125" i="4"/>
  <c r="BK123" i="4"/>
  <c r="J121" i="4"/>
  <c r="BK119" i="4"/>
  <c r="BK145" i="3"/>
  <c r="J143" i="3"/>
  <c r="BK141" i="3"/>
  <c r="J139" i="3"/>
  <c r="BK137" i="3"/>
  <c r="BK135" i="3"/>
  <c r="BK133" i="3"/>
  <c r="BK131" i="3"/>
  <c r="J127" i="3"/>
  <c r="J125" i="3"/>
  <c r="J123" i="3"/>
  <c r="BK121" i="3"/>
  <c r="BK119" i="3"/>
  <c r="BK209" i="2"/>
  <c r="BK207" i="2"/>
  <c r="BK205" i="2"/>
  <c r="J201" i="2"/>
  <c r="J199" i="2"/>
  <c r="J196" i="2"/>
  <c r="BK194" i="2"/>
  <c r="BK192" i="2"/>
  <c r="J190" i="2"/>
  <c r="BK188" i="2"/>
  <c r="BK186" i="2"/>
  <c r="BK184" i="2"/>
  <c r="BK182" i="2"/>
  <c r="BK180" i="2"/>
  <c r="BK178" i="2"/>
  <c r="J176" i="2"/>
  <c r="J174" i="2"/>
  <c r="BK172" i="2"/>
  <c r="J170" i="2"/>
  <c r="BK168" i="2"/>
  <c r="BK166" i="2"/>
  <c r="BK164" i="2"/>
  <c r="J162" i="2"/>
  <c r="J160" i="2"/>
  <c r="BK158" i="2"/>
  <c r="BK156" i="2"/>
  <c r="BK154" i="2"/>
  <c r="BK152" i="2"/>
  <c r="J150" i="2"/>
  <c r="BK148" i="2"/>
  <c r="J146" i="2"/>
  <c r="BK144" i="2"/>
  <c r="J142" i="2"/>
  <c r="BK140" i="2"/>
  <c r="J140" i="2"/>
  <c r="BK138" i="2"/>
  <c r="J136" i="2"/>
  <c r="BK134" i="2"/>
  <c r="BK130" i="2"/>
  <c r="BK128" i="2"/>
  <c r="BK126" i="2"/>
  <c r="BK124" i="2"/>
  <c r="BK122" i="2"/>
  <c r="J167" i="5"/>
  <c r="BK163" i="5"/>
  <c r="J163" i="5"/>
  <c r="J161" i="5"/>
  <c r="BK159" i="5"/>
  <c r="J159" i="5"/>
  <c r="BK157" i="5"/>
  <c r="J157" i="5"/>
  <c r="J151" i="5"/>
  <c r="J127" i="5"/>
  <c r="BK121" i="5"/>
  <c r="J117" i="5"/>
  <c r="J137" i="4"/>
  <c r="BK131" i="4"/>
  <c r="BK129" i="4"/>
  <c r="BK127" i="4"/>
  <c r="J123" i="4"/>
  <c r="J145" i="3"/>
  <c r="BK143" i="3"/>
  <c r="BK139" i="3"/>
  <c r="J135" i="3"/>
  <c r="J129" i="3"/>
  <c r="BK127" i="3"/>
  <c r="BK125" i="3"/>
  <c r="BK123" i="3"/>
  <c r="J121" i="3"/>
  <c r="J119" i="3"/>
  <c r="J209" i="2"/>
  <c r="J207" i="2"/>
  <c r="J205" i="2"/>
  <c r="J203" i="2"/>
  <c r="J178" i="2"/>
  <c r="BK176" i="2"/>
  <c r="BK170" i="2"/>
  <c r="J166" i="2"/>
  <c r="J164" i="2"/>
  <c r="BK162" i="2"/>
  <c r="J158" i="2"/>
  <c r="J156" i="2"/>
  <c r="J154" i="2"/>
  <c r="J138" i="2"/>
  <c r="BK136" i="2"/>
  <c r="J134" i="2"/>
  <c r="BK132" i="2"/>
  <c r="J124" i="2"/>
  <c r="AS94" i="1"/>
  <c r="BK167" i="5"/>
  <c r="J131" i="5"/>
  <c r="J129" i="5"/>
  <c r="BK125" i="5"/>
  <c r="J123" i="5"/>
  <c r="J121" i="5"/>
  <c r="J119" i="5"/>
  <c r="BK165" i="5"/>
  <c r="J133" i="4"/>
  <c r="J131" i="4"/>
  <c r="J125" i="4"/>
  <c r="BK121" i="4"/>
  <c r="J119" i="4"/>
  <c r="J141" i="3"/>
  <c r="J137" i="3"/>
  <c r="J133" i="3"/>
  <c r="J131" i="3"/>
  <c r="BK129" i="3"/>
  <c r="BK203" i="2"/>
  <c r="BK201" i="2"/>
  <c r="BK199" i="2"/>
  <c r="BK196" i="2"/>
  <c r="J194" i="2"/>
  <c r="J192" i="2"/>
  <c r="BK190" i="2"/>
  <c r="J188" i="2"/>
  <c r="J186" i="2"/>
  <c r="J184" i="2"/>
  <c r="J182" i="2"/>
  <c r="J180" i="2"/>
  <c r="BK174" i="2"/>
  <c r="J172" i="2"/>
  <c r="J168" i="2"/>
  <c r="BK160" i="2"/>
  <c r="J152" i="2"/>
  <c r="BK150" i="2"/>
  <c r="J148" i="2"/>
  <c r="BK146" i="2"/>
  <c r="J144" i="2"/>
  <c r="BK142" i="2"/>
  <c r="J132" i="2"/>
  <c r="J130" i="2"/>
  <c r="J128" i="2"/>
  <c r="J126" i="2"/>
  <c r="J122" i="2"/>
  <c r="R121" i="2" l="1"/>
  <c r="R120" i="2" s="1"/>
  <c r="BK198" i="2"/>
  <c r="J198" i="2"/>
  <c r="J99" i="2" s="1"/>
  <c r="R198" i="2"/>
  <c r="T198" i="2"/>
  <c r="P118" i="3"/>
  <c r="P117" i="3" s="1"/>
  <c r="AU96" i="1" s="1"/>
  <c r="P118" i="4"/>
  <c r="P117" i="4"/>
  <c r="AU97" i="1" s="1"/>
  <c r="BK116" i="5"/>
  <c r="J116" i="5" s="1"/>
  <c r="J30" i="5" s="1"/>
  <c r="AG98" i="1" s="1"/>
  <c r="P116" i="5"/>
  <c r="AU98" i="1" s="1"/>
  <c r="P121" i="2"/>
  <c r="P120" i="2" s="1"/>
  <c r="T118" i="3"/>
  <c r="T117" i="3" s="1"/>
  <c r="R118" i="4"/>
  <c r="R117" i="4" s="1"/>
  <c r="R116" i="5"/>
  <c r="BK121" i="2"/>
  <c r="J121" i="2"/>
  <c r="J98" i="2" s="1"/>
  <c r="T121" i="2"/>
  <c r="T120" i="2" s="1"/>
  <c r="T119" i="2" s="1"/>
  <c r="P198" i="2"/>
  <c r="BK118" i="3"/>
  <c r="J118" i="3" s="1"/>
  <c r="J97" i="3" s="1"/>
  <c r="R118" i="3"/>
  <c r="R117" i="3"/>
  <c r="BK118" i="4"/>
  <c r="J118" i="4"/>
  <c r="J97" i="4" s="1"/>
  <c r="T118" i="4"/>
  <c r="T117" i="4" s="1"/>
  <c r="T116" i="5"/>
  <c r="F91" i="2"/>
  <c r="J92" i="2"/>
  <c r="J115" i="2"/>
  <c r="BE122" i="2"/>
  <c r="BE134" i="2"/>
  <c r="BE136" i="2"/>
  <c r="BE138" i="2"/>
  <c r="BE154" i="2"/>
  <c r="BE156" i="2"/>
  <c r="BE162" i="2"/>
  <c r="BE168" i="2"/>
  <c r="BE176" i="2"/>
  <c r="BE205" i="2"/>
  <c r="BE209" i="2"/>
  <c r="J91" i="3"/>
  <c r="J111" i="3"/>
  <c r="J114" i="3"/>
  <c r="BE121" i="3"/>
  <c r="BE123" i="3"/>
  <c r="BE125" i="3"/>
  <c r="BE133" i="3"/>
  <c r="BE135" i="3"/>
  <c r="BE141" i="3"/>
  <c r="BE143" i="3"/>
  <c r="J91" i="4"/>
  <c r="E107" i="4"/>
  <c r="BE119" i="4"/>
  <c r="BE125" i="4"/>
  <c r="BE127" i="4"/>
  <c r="BE165" i="5"/>
  <c r="BE167" i="5"/>
  <c r="E85" i="5"/>
  <c r="F91" i="5"/>
  <c r="J113" i="5"/>
  <c r="BE121" i="5"/>
  <c r="BE127" i="5"/>
  <c r="BE124" i="2"/>
  <c r="BE128" i="2"/>
  <c r="BE140" i="2"/>
  <c r="BE146" i="2"/>
  <c r="BE150" i="2"/>
  <c r="BE172" i="2"/>
  <c r="BE178" i="2"/>
  <c r="BE180" i="2"/>
  <c r="BE184" i="2"/>
  <c r="BE186" i="2"/>
  <c r="BE188" i="2"/>
  <c r="BE190" i="2"/>
  <c r="BE192" i="2"/>
  <c r="BE194" i="2"/>
  <c r="BE196" i="2"/>
  <c r="BE199" i="2"/>
  <c r="E85" i="3"/>
  <c r="F91" i="3"/>
  <c r="BE131" i="3"/>
  <c r="F92" i="4"/>
  <c r="F113" i="4"/>
  <c r="BE123" i="4"/>
  <c r="BE131" i="4"/>
  <c r="BE133" i="4"/>
  <c r="BE137" i="4"/>
  <c r="J89" i="5"/>
  <c r="F92" i="5"/>
  <c r="BE117" i="5"/>
  <c r="BE123" i="5"/>
  <c r="BE157" i="5"/>
  <c r="BE159" i="5"/>
  <c r="BE161" i="5"/>
  <c r="BE163" i="5"/>
  <c r="E85" i="2"/>
  <c r="J89" i="2"/>
  <c r="F92" i="2"/>
  <c r="BE126" i="2"/>
  <c r="BE130" i="2"/>
  <c r="BE132" i="2"/>
  <c r="BE142" i="2"/>
  <c r="BE144" i="2"/>
  <c r="BE148" i="2"/>
  <c r="BE152" i="2"/>
  <c r="BE158" i="2"/>
  <c r="BE160" i="2"/>
  <c r="BE164" i="2"/>
  <c r="BE166" i="2"/>
  <c r="BE170" i="2"/>
  <c r="BE174" i="2"/>
  <c r="BE182" i="2"/>
  <c r="BE201" i="2"/>
  <c r="BE203" i="2"/>
  <c r="BE207" i="2"/>
  <c r="F92" i="3"/>
  <c r="BE119" i="3"/>
  <c r="BE127" i="3"/>
  <c r="BE129" i="3"/>
  <c r="BE137" i="3"/>
  <c r="BE139" i="3"/>
  <c r="BE145" i="3"/>
  <c r="J89" i="4"/>
  <c r="J92" i="4"/>
  <c r="BE121" i="4"/>
  <c r="BE129" i="4"/>
  <c r="BE135" i="4"/>
  <c r="J91" i="5"/>
  <c r="BE119" i="5"/>
  <c r="BE125" i="5"/>
  <c r="BE129" i="5"/>
  <c r="BE131" i="5"/>
  <c r="BE133" i="5"/>
  <c r="BE135" i="5"/>
  <c r="BE137" i="5"/>
  <c r="BE139" i="5"/>
  <c r="BE141" i="5"/>
  <c r="BE143" i="5"/>
  <c r="BE145" i="5"/>
  <c r="BE147" i="5"/>
  <c r="BE149" i="5"/>
  <c r="BE151" i="5"/>
  <c r="BE153" i="5"/>
  <c r="BE155" i="5"/>
  <c r="F37" i="2"/>
  <c r="BD95" i="1"/>
  <c r="F37" i="3"/>
  <c r="BD96" i="1"/>
  <c r="F35" i="4"/>
  <c r="BB97" i="1"/>
  <c r="F34" i="2"/>
  <c r="BA95" i="1"/>
  <c r="J34" i="2"/>
  <c r="AW95" i="1"/>
  <c r="F35" i="3"/>
  <c r="BB96" i="1"/>
  <c r="F34" i="4"/>
  <c r="BA97" i="1"/>
  <c r="J34" i="5"/>
  <c r="AW98" i="1"/>
  <c r="F37" i="5"/>
  <c r="BD98" i="1" s="1"/>
  <c r="F34" i="3"/>
  <c r="BA96" i="1"/>
  <c r="F35" i="5"/>
  <c r="BB98" i="1" s="1"/>
  <c r="F36" i="2"/>
  <c r="BC95" i="1"/>
  <c r="F36" i="3"/>
  <c r="BC96" i="1"/>
  <c r="F36" i="4"/>
  <c r="BC97" i="1"/>
  <c r="F35" i="2"/>
  <c r="BB95" i="1"/>
  <c r="J34" i="3"/>
  <c r="AW96" i="1"/>
  <c r="J34" i="4"/>
  <c r="AW97" i="1"/>
  <c r="F37" i="4"/>
  <c r="BD97" i="1"/>
  <c r="F34" i="5"/>
  <c r="BA98" i="1" s="1"/>
  <c r="F36" i="5"/>
  <c r="BC98" i="1"/>
  <c r="P119" i="2" l="1"/>
  <c r="AU95" i="1"/>
  <c r="AU94" i="1" s="1"/>
  <c r="R119" i="2"/>
  <c r="BK120" i="2"/>
  <c r="J120" i="2" s="1"/>
  <c r="J97" i="2" s="1"/>
  <c r="BK117" i="3"/>
  <c r="J117" i="3"/>
  <c r="J30" i="3" s="1"/>
  <c r="AG96" i="1" s="1"/>
  <c r="J96" i="5"/>
  <c r="BK117" i="4"/>
  <c r="J117" i="4"/>
  <c r="J96" i="4"/>
  <c r="BB94" i="1"/>
  <c r="AX94" i="1" s="1"/>
  <c r="J33" i="5"/>
  <c r="AV98" i="1" s="1"/>
  <c r="AT98" i="1" s="1"/>
  <c r="J33" i="4"/>
  <c r="AV97" i="1"/>
  <c r="AT97" i="1"/>
  <c r="BC94" i="1"/>
  <c r="W32" i="1" s="1"/>
  <c r="F33" i="4"/>
  <c r="AZ97" i="1"/>
  <c r="BD94" i="1"/>
  <c r="W33" i="1" s="1"/>
  <c r="J33" i="3"/>
  <c r="AV96" i="1"/>
  <c r="AT96" i="1"/>
  <c r="F33" i="5"/>
  <c r="AZ98" i="1"/>
  <c r="BA94" i="1"/>
  <c r="W30" i="1" s="1"/>
  <c r="F33" i="3"/>
  <c r="AZ96" i="1"/>
  <c r="J33" i="2"/>
  <c r="AV95" i="1"/>
  <c r="AT95" i="1" s="1"/>
  <c r="F33" i="2"/>
  <c r="AZ95" i="1"/>
  <c r="J39" i="3" l="1"/>
  <c r="BK119" i="2"/>
  <c r="J119" i="2"/>
  <c r="J96" i="2"/>
  <c r="J96" i="3"/>
  <c r="J39" i="5"/>
  <c r="AN98" i="1"/>
  <c r="AN96" i="1"/>
  <c r="AZ94" i="1"/>
  <c r="AV94" i="1" s="1"/>
  <c r="AK29" i="1" s="1"/>
  <c r="AW94" i="1"/>
  <c r="AK30" i="1" s="1"/>
  <c r="AY94" i="1"/>
  <c r="W31" i="1"/>
  <c r="J30" i="4"/>
  <c r="AG97" i="1" s="1"/>
  <c r="AN97" i="1" s="1"/>
  <c r="J39" i="4" l="1"/>
  <c r="W29" i="1"/>
  <c r="J30" i="2"/>
  <c r="AG95" i="1" s="1"/>
  <c r="AN95" i="1" s="1"/>
  <c r="AT94" i="1"/>
  <c r="J39" i="2" l="1"/>
  <c r="AG94" i="1"/>
  <c r="AK26" i="1"/>
  <c r="AK35" i="1" s="1"/>
  <c r="AN94" i="1" l="1"/>
</calcChain>
</file>

<file path=xl/sharedStrings.xml><?xml version="1.0" encoding="utf-8"?>
<sst xmlns="http://schemas.openxmlformats.org/spreadsheetml/2006/main" count="2291" uniqueCount="510">
  <si>
    <t>Export Komplet</t>
  </si>
  <si>
    <t/>
  </si>
  <si>
    <t>2.0</t>
  </si>
  <si>
    <t>False</t>
  </si>
  <si>
    <t>{0a19a7ba-f7b9-47ad-a9ef-b869846afad8}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</si>
  <si>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</si>
  <si>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</si>
  <si>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</si>
  <si>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</si>
  <si>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</si>
  <si>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</si>
  <si>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</si>
  <si>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</si>
  <si>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</si>
  <si>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20_009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</si>
  <si>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</si>
  <si>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</si>
  <si>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kolejí a výhybek v žst Hranice na Moravě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</si>
  <si>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</si>
  <si>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</si>
  <si>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</si>
  <si>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</si>
  <si>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</si>
  <si>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</si>
  <si>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</si>
  <si>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</si>
  <si>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</si>
  <si>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</si>
  <si>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</si>
  <si>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</si>
  <si>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</si>
  <si>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</si>
  <si>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</si>
  <si>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</si>
  <si>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</si>
  <si>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</si>
  <si>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</si>
  <si>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</si>
  <si>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</si>
  <si>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</si>
  <si>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</si>
  <si>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</si>
  <si>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</si>
  <si>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</si>
  <si>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</si>
  <si>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</si>
  <si>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</si>
  <si>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</si>
  <si>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</si>
  <si>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</si>
  <si>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</si>
  <si>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</si>
  <si>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</si>
  <si>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</si>
  <si>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</si>
  <si>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</si>
  <si>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</si>
  <si>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</si>
  <si>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</si>
  <si>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</si>
  <si>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</si>
  <si>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</si>
  <si>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</si>
  <si>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</si>
  <si>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</si>
  <si>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</si>
  <si>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</si>
  <si>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</si>
  <si>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</si>
  <si>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</si>
  <si>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</si>
  <si>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</si>
  <si>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</si>
  <si>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</si>
  <si>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</si>
  <si>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</si>
  <si>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</si>
  <si>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</si>
  <si>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sborník ST</t>
  </si>
  <si>
    <t>STA</t>
  </si>
  <si>
    <t>1</t>
  </si>
  <si>
    <t>{1e78b65f-aad7-44b2-a63c-642093017e8a}</t>
  </si>
  <si>
    <t>2</t>
  </si>
  <si>
    <t>SO 02</t>
  </si>
  <si>
    <t>sborník SSZT</t>
  </si>
  <si>
    <t>{6460bfe4-1d25-4e94-b588-137f3d7601bb}</t>
  </si>
  <si>
    <t>SO 03</t>
  </si>
  <si>
    <t>VON</t>
  </si>
  <si>
    <t>{9bec40cd-83a1-451f-bd4b-a62f2ba6ade1}</t>
  </si>
  <si>
    <t>SO 04</t>
  </si>
  <si>
    <t>materiál dodávaný objednatelem</t>
  </si>
  <si>
    <t>{39af45fb-b220-4d22-98a4-4d25d2d1f8c9}</t>
  </si>
  <si>
    <t>KRYCÍ LIST SOUPISU PRACÍ</t>
  </si>
  <si>
    <t>Objekt:</t>
  </si>
  <si>
    <t>SO 01 - sborník 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</si>
  <si>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</si>
  <si>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</si>
  <si>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</si>
  <si>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</si>
  <si>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</si>
  <si>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</si>
  <si>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</si>
  <si>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</si>
  <si>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</si>
  <si>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</si>
  <si>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</si>
  <si>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</si>
  <si>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</si>
  <si>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</si>
  <si>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</si>
  <si>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</si>
  <si>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</si>
  <si>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</si>
  <si>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</si>
  <si>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</si>
  <si>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</si>
  <si>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</si>
  <si>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</si>
  <si>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</si>
  <si>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</si>
  <si>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</si>
  <si>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</si>
  <si>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5905023020</t>
  </si>
  <si>
    <t>Úprava povrchu stezky rozprostřením štěrkodrtě přes 3 do 5 cm</t>
  </si>
  <si>
    <t>m2</t>
  </si>
  <si>
    <t>4</t>
  </si>
  <si>
    <t>412920705</t>
  </si>
  <si>
    <t>PP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</si>
  <si>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</si>
  <si>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5905025110</t>
  </si>
  <si>
    <t>Doplnění stezky štěrkodrtí souvislé</t>
  </si>
  <si>
    <t>m3</t>
  </si>
  <si>
    <t>2011426289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</si>
  <si>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</si>
  <si>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3</t>
  </si>
  <si>
    <t>5905050020</t>
  </si>
  <si>
    <t>Souvislá výměna KL se snesením KR koleje pražce dřevěné rozdělení "d"</t>
  </si>
  <si>
    <t>km</t>
  </si>
  <si>
    <t>1202630162</t>
  </si>
  <si>
    <t>Souvislá výměna KL se snesením KR koleje pražce dřevěné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</si>
  <si>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5905050210</t>
  </si>
  <si>
    <t>Souvislá výměna KL se snesením KR výhybky pražce dřevěné</t>
  </si>
  <si>
    <t>m</t>
  </si>
  <si>
    <t>-812685617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</si>
  <si>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</si>
  <si>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5905105040</t>
  </si>
  <si>
    <t>Doplnění KL kamenivem souvisle strojně ve výhybce</t>
  </si>
  <si>
    <t>1358321720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</si>
  <si>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</si>
  <si>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6</t>
  </si>
  <si>
    <t>5905110020</t>
  </si>
  <si>
    <t>Snížení KL pod patou kolejnice ve výhybce</t>
  </si>
  <si>
    <t>958900532</t>
  </si>
  <si>
    <t>Snížení KL pod patou kolejnice ve výhybce. Poznámka: 1. V cenách jsou započteny náklady na snížení KL pod patou kolejnice ručně vidlemi. 2. V cenách nejsou obsaženy náklady na doplnění a dodávku kameniva.</t>
  </si>
  <si>
    <t>7</t>
  </si>
  <si>
    <t>5906130080</t>
  </si>
  <si>
    <t>Montáž kolejového roštu v ose koleje pražce dřevěné nevystrojené tv. S49 rozdělení "d"</t>
  </si>
  <si>
    <t>708689273</t>
  </si>
  <si>
    <t>Montáž kolejového roštu v ose koleje pražce dřevěné nevystrojené tv. S49 rozdělení "d". Poznámka: 1. V cenách jsou započteny náklady na vrtání pražců dřevěných nevystrojených, manipulaci a montáž KR. 2. V cenách nejsou obsaženy náklady na dodávku materiálu.</t>
  </si>
  <si>
    <t>8</t>
  </si>
  <si>
    <t>5906135080</t>
  </si>
  <si>
    <t>Demontáž kolejového roštu koleje na úložišti pražce dřevěné tv. S49 rozdělení "d"</t>
  </si>
  <si>
    <t>1797398064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</si>
  <si>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</si>
  <si>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9</t>
  </si>
  <si>
    <t>5907050020</t>
  </si>
  <si>
    <t>Dělení kolejnic řezáním nebo rozbroušením tv. S49</t>
  </si>
  <si>
    <t>kus</t>
  </si>
  <si>
    <t>-1210274627</t>
  </si>
  <si>
    <t>Dělení kolejnic řezáním nebo rozbroušením tv. S49. Poznámka: 1. V cenách jsou započteny náklady na manipulaci podložení, označení a provedení řezu kolejnice.</t>
  </si>
  <si>
    <t>10</t>
  </si>
  <si>
    <t>5907050120</t>
  </si>
  <si>
    <t>Dělení kolejnic kyslíkem tv. S49</t>
  </si>
  <si>
    <t>1543527757</t>
  </si>
  <si>
    <t>Dělení kolejnic kyslíkem tv. S49. Poznámka: 1. V cenách jsou započteny náklady na manipulaci podložení, označení a provedení řezu kolejnice.</t>
  </si>
  <si>
    <t>11</t>
  </si>
  <si>
    <t>5907055010</t>
  </si>
  <si>
    <t>Vrtání kolejnic otvor o průměru do 10 mm</t>
  </si>
  <si>
    <t>-490506622</t>
  </si>
  <si>
    <t>Vrtání kolejnic otvor o průměru do 10 mm. Poznámka: 1. V cenách jsou započteny náklady na manipulaci podložení, označení a provedení vrtu ve stojině kolejnice.</t>
  </si>
  <si>
    <t>12</t>
  </si>
  <si>
    <t>5907055020</t>
  </si>
  <si>
    <t>Vrtání kolejnic otvor o průměru přes 10 do 23 mm</t>
  </si>
  <si>
    <t>809576211</t>
  </si>
  <si>
    <t>Vrtání kolejnic otvor o průměru přes 10 do 23 mm. Poznámka: 1. V cenách jsou započteny náklady na manipulaci podložení, označení a provedení vrtu ve stojině kolejnice.</t>
  </si>
  <si>
    <t>13</t>
  </si>
  <si>
    <t>5907055030</t>
  </si>
  <si>
    <t>Vrtání kolejnic otvor o průměru přes 23 mm</t>
  </si>
  <si>
    <t>739332500</t>
  </si>
  <si>
    <t>Vrtání kolejnic otvor o průměru přes 23 mm. Poznámka: 1. V cenách jsou započteny náklady na manipulaci podložení, označení a provedení vrtu ve stojině kolejnice.</t>
  </si>
  <si>
    <t>14</t>
  </si>
  <si>
    <t>5908030030</t>
  </si>
  <si>
    <t>Zřízení A-LISU soupravou in-sittu tv. S49</t>
  </si>
  <si>
    <t>styk</t>
  </si>
  <si>
    <t>-1273050371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</si>
  <si>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</si>
  <si>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5909032020</t>
  </si>
  <si>
    <t>Přesná úprava GPK koleje směrové a výškové uspořádání pražce betonové</t>
  </si>
  <si>
    <t>398283555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</si>
  <si>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</si>
  <si>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16</t>
  </si>
  <si>
    <t>5909042010</t>
  </si>
  <si>
    <t>Přesná úprava GPK výhybky směrové a výškové uspořádání pražce dřevěné nebo ocelové</t>
  </si>
  <si>
    <t>-1543738877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</si>
  <si>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</si>
  <si>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17</t>
  </si>
  <si>
    <t>5910020030</t>
  </si>
  <si>
    <t>Svařování kolejnic termitem plný předehřev standardní spára svar sériový tv. S49</t>
  </si>
  <si>
    <t>svar</t>
  </si>
  <si>
    <t>1852470324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</si>
  <si>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</si>
  <si>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18</t>
  </si>
  <si>
    <t>5910020130</t>
  </si>
  <si>
    <t>Svařování kolejnic termitem plný předehřev standardní spára svar jednotlivý tv. S49</t>
  </si>
  <si>
    <t>-593818901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</si>
  <si>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</si>
  <si>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</t>
  </si>
  <si>
    <t>5910025030</t>
  </si>
  <si>
    <t>Svařování kolejnic elektrickým obloukem svar sériový tv. S49</t>
  </si>
  <si>
    <t>-1303406942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</si>
  <si>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</si>
  <si>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20</t>
  </si>
  <si>
    <t>5910035130</t>
  </si>
  <si>
    <t>Dosažení dovolené upínací teploty v BK prodloužením kolejnicového pásu ve výhybce tv. S49</t>
  </si>
  <si>
    <t>-731130951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</si>
  <si>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</si>
  <si>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5910040020</t>
  </si>
  <si>
    <t>Umožnění volné dilatace kolejnice demontáž upevňovadel bez osazení kluzných podložek rozdělení pražců "d"</t>
  </si>
  <si>
    <t>1962567311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</si>
  <si>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</si>
  <si>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22</t>
  </si>
  <si>
    <t>5910040120</t>
  </si>
  <si>
    <t>Umožnění volné dilatace kolejnice montáž upevňovadel bez odstranění kluzných podložek rozdělení pražců "d"</t>
  </si>
  <si>
    <t>-1963622703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</si>
  <si>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</si>
  <si>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23</t>
  </si>
  <si>
    <t>5910050010</t>
  </si>
  <si>
    <t>Umožnění volné dilatace dílů výhybek demontáž upevňovadel výhybka I. generace</t>
  </si>
  <si>
    <t>369225131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</si>
  <si>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</si>
  <si>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24</t>
  </si>
  <si>
    <t>5910050110</t>
  </si>
  <si>
    <t>Umožnění volné dilatace dílů výhybek montáž upevňovadel výhybka I. generace</t>
  </si>
  <si>
    <t>1065867271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</si>
  <si>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</si>
  <si>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25</t>
  </si>
  <si>
    <t>5911005110</t>
  </si>
  <si>
    <t>Válečková stolička jazyka nadzvedávací demontáž s upevněním na patu kolejnice</t>
  </si>
  <si>
    <t>-453006499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</si>
  <si>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</si>
  <si>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26</t>
  </si>
  <si>
    <t>5911005210</t>
  </si>
  <si>
    <t>Válečková stolička jazyka nadzvedávací montáž s upevněním na patu kolejnice</t>
  </si>
  <si>
    <t>1257131132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</si>
  <si>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</si>
  <si>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27</t>
  </si>
  <si>
    <t>5911383020</t>
  </si>
  <si>
    <t>Demontáž hákového závěru výhybky křižovatkové celé soustavy S49</t>
  </si>
  <si>
    <t>-1463172835</t>
  </si>
  <si>
    <t>Demontáž hákového závěru výhybky křižovatkové celé soustavy S49. Poznámka: 1. V cenách jsou započteny náklady na demontáž závěru a naložení na dopravní prostředek.</t>
  </si>
  <si>
    <t>28</t>
  </si>
  <si>
    <t>5911385020</t>
  </si>
  <si>
    <t>Montáž hákového závěru výhybky křižovatkové celé soustavy S49</t>
  </si>
  <si>
    <t>-858406132</t>
  </si>
  <si>
    <t>Montáž hákového závěru výhybky křižovatkové celé soustavy S49. Poznámka: 1. V cenách jsou započteny náklady na montáž závěru, seřízení a přezkoušení chodu závěru, provedení západkové zkoušky a ošetření součástí mazivem. 2. V cenách nejsou obsaženy náklady na dodávku materiálu.</t>
  </si>
  <si>
    <t>29</t>
  </si>
  <si>
    <t>5911633040</t>
  </si>
  <si>
    <t>Montáž křižovatkové výhybky na úložišti dřevěné pražce soustavy S49</t>
  </si>
  <si>
    <t>-223844827</t>
  </si>
  <si>
    <t>Montáž křižovatkové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</si>
  <si>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30</t>
  </si>
  <si>
    <t>5911661040</t>
  </si>
  <si>
    <t>Demontáž křižovatkové výhybky na úložišti dřevěné pražce soustavy S49</t>
  </si>
  <si>
    <t>607876280</t>
  </si>
  <si>
    <t>Demontáž křižovatkové výhybky na úložišti dřevěné pražce soustavy S49. Poznámka: 1. V cenách jsou započteny náklady na demontáž do součástí včetně závěrů, manipulaci, naložení na dopravní prostředek a uložení vyzískaného materiálu na úložišti.</t>
  </si>
  <si>
    <t>31</t>
  </si>
  <si>
    <t>5999010010</t>
  </si>
  <si>
    <t>Vyjmutí a snesení konstrukcí nebo dílů hmotnosti do 10 t</t>
  </si>
  <si>
    <t>t</t>
  </si>
  <si>
    <t>-1071807949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</si>
  <si>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</si>
  <si>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32</t>
  </si>
  <si>
    <t>5999015010</t>
  </si>
  <si>
    <t>Vložení konstrukcí nebo dílů hmotnosti do 10 t</t>
  </si>
  <si>
    <t>-842577955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</si>
  <si>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</si>
  <si>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33</t>
  </si>
  <si>
    <t>M</t>
  </si>
  <si>
    <t>5955101000</t>
  </si>
  <si>
    <t>Kamenivo drcené štěrk frakce 31,5/63 třídy BI</t>
  </si>
  <si>
    <t>1608930284</t>
  </si>
  <si>
    <t>34</t>
  </si>
  <si>
    <t>5955101030</t>
  </si>
  <si>
    <t>Kamenivo drcené drť frakce 8/16</t>
  </si>
  <si>
    <t>-1686497030</t>
  </si>
  <si>
    <t>35</t>
  </si>
  <si>
    <t>5957134030</t>
  </si>
  <si>
    <t>Lepený izolovaný styk tv. S49 s tepelně zpracovanou hlavou délky 4,00 m</t>
  </si>
  <si>
    <t>142653216</t>
  </si>
  <si>
    <t>36</t>
  </si>
  <si>
    <t>5957134085</t>
  </si>
  <si>
    <t>Lepený izolovaný styk tv. S49 s tepelně zpracovanou hlavou délky asymetrický levý</t>
  </si>
  <si>
    <t>388169940</t>
  </si>
  <si>
    <t>37</t>
  </si>
  <si>
    <t>5957134090</t>
  </si>
  <si>
    <t>Lepený izolovaný styk tv. S49 s tepelně zpracovanou hlavou délky asymetrický pravý</t>
  </si>
  <si>
    <t>-1869586922</t>
  </si>
  <si>
    <t>38</t>
  </si>
  <si>
    <t>5957140025</t>
  </si>
  <si>
    <t>Souprava pro opravu LISU tv. S 49 - ESD 6 otvorů</t>
  </si>
  <si>
    <t>-136684005</t>
  </si>
  <si>
    <t>OST</t>
  </si>
  <si>
    <t>Ostatní</t>
  </si>
  <si>
    <t>39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</si>
  <si>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</si>
  <si>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</si>
  <si>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512</t>
  </si>
  <si>
    <t>-1416331084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</si>
  <si>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</si>
  <si>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40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</si>
  <si>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</si>
  <si>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</si>
  <si>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1913418747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</si>
  <si>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</si>
  <si>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</si>
  <si>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</si>
  <si>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</si>
  <si>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595602139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</si>
  <si>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</si>
  <si>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42</t>
  </si>
  <si>
    <t>9902200700</t>
  </si>
  <si>
    <t>Doprava dodávek zhotovitele, dodávek objednatele nebo výzisku mechanizací přes 3,5 t objemnějšího kusového materiálu do 100 km</t>
  </si>
  <si>
    <t>-22459057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</si>
  <si>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</si>
  <si>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43</t>
  </si>
  <si>
    <t>9903200100</t>
  </si>
  <si>
    <t>Přeprava mechanizace na místo prováděných prací o hmotnosti přes 12 t přes 50 do 100 km</t>
  </si>
  <si>
    <t>2080044226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</si>
  <si>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</si>
  <si>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44</t>
  </si>
  <si>
    <t>9909000200</t>
  </si>
  <si>
    <t>Poplatek za uložení nebezpečného odpadu na oficiální skládku</t>
  </si>
  <si>
    <t>-900140539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</si>
  <si>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</si>
  <si>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SO 02 - sborník SSZT</t>
  </si>
  <si>
    <t>7493351095</t>
  </si>
  <si>
    <t>Montáž elektrického ohřevu výhybek (EOV) topné tyče s pérovými příchytkami</t>
  </si>
  <si>
    <t>-201770631</t>
  </si>
  <si>
    <t>7493351100</t>
  </si>
  <si>
    <t>Montáž elektrického ohřevu výhybek (EOV) topné tyče v místě závěru výhybky</t>
  </si>
  <si>
    <t>485354807</t>
  </si>
  <si>
    <t>7493351105</t>
  </si>
  <si>
    <t>Montáž elektrického ohřevu výhybek (EOV) topné tyče topné desky v prostoru závěru výhybky</t>
  </si>
  <si>
    <t>774614978</t>
  </si>
  <si>
    <t>7493371045</t>
  </si>
  <si>
    <t>Demontáže zařízení na elektrickém ohřevu výhybek topné tyče výhybek a PHS s pérovými příchytkami</t>
  </si>
  <si>
    <t>1223883971</t>
  </si>
  <si>
    <t>7493371050</t>
  </si>
  <si>
    <t>Demontáže zařízení na elektrickém ohřevu výhybek topné tyče v místě závěru výhybky</t>
  </si>
  <si>
    <t>-730915980</t>
  </si>
  <si>
    <t>7493371055</t>
  </si>
  <si>
    <t>Demontáže zařízení na elektrickém ohřevu výhybek topné desky v prostoru závěru výhybky</t>
  </si>
  <si>
    <t>423882380</t>
  </si>
  <si>
    <t>7591015032</t>
  </si>
  <si>
    <t>Montáž elektromotorického přestavníku na výhybce s kontrolou jazyků s upevněním na koleji</t>
  </si>
  <si>
    <t>1656390309</t>
  </si>
  <si>
    <t>Montáž elektromotorického přestavníku na výhybce s kontrolou jazyků s upevněním na koleji - připevnění přestavníku pomocí připevňovací soupravy a zatažení kabelu s kabelovou formou do kabelového závěru, mechanické přezkoušení chodu, opravný nátěr. Bez zemních prací</t>
  </si>
  <si>
    <t>7591017030</t>
  </si>
  <si>
    <t>Demontáž elektromotorického přestavníku z výhybky s kontrolou jazyků</t>
  </si>
  <si>
    <t>1855289505</t>
  </si>
  <si>
    <t>7594105042</t>
  </si>
  <si>
    <t>Montáž lanového propojení tlumivek na dřevěné pražce 3,7 nebo 4,2 m</t>
  </si>
  <si>
    <t>781789471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</si>
  <si>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</si>
  <si>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7594107040</t>
  </si>
  <si>
    <t>Demontáž lanového propojení tlumivek z dřevěných pražců</t>
  </si>
  <si>
    <t>2140447045</t>
  </si>
  <si>
    <t>7594110875</t>
  </si>
  <si>
    <t>Lanové propojení s kolíkovým ukončením LLI 2xFe14/70</t>
  </si>
  <si>
    <t>322818785</t>
  </si>
  <si>
    <t>7594110880</t>
  </si>
  <si>
    <t>Lanové propojení s kolíkovým ukončením LLI 2xFe14/120 norma 705549007 (HM0404223990785)</t>
  </si>
  <si>
    <t>-1438579935</t>
  </si>
  <si>
    <t>7594110950</t>
  </si>
  <si>
    <t>Lanové propojení s kolíkovým ukončením LLI 2xFe20/330 M16 norma 708549002 (HM0404223990711)</t>
  </si>
  <si>
    <t>-527738678</t>
  </si>
  <si>
    <t>7594110995</t>
  </si>
  <si>
    <t>Lanové propojení s kolíkovým ukončením LMI 3xFe20/330 norma 709579002 (HM0404223991471)</t>
  </si>
  <si>
    <t>1729903355</t>
  </si>
  <si>
    <t>SO 03 -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</si>
  <si>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</si>
  <si>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</si>
  <si>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</si>
  <si>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</si>
  <si>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</si>
  <si>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-70428923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</si>
  <si>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</si>
  <si>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</si>
  <si>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</si>
  <si>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%</t>
  </si>
  <si>
    <t>-1331242923</t>
  </si>
  <si>
    <t>022101011</t>
  </si>
  <si>
    <t>Geodetické práce Geodetické práce v průběhu opravy</t>
  </si>
  <si>
    <t>840950673</t>
  </si>
  <si>
    <t>022101021</t>
  </si>
  <si>
    <t>Geodetické práce Geodetické práce po ukončení opravy</t>
  </si>
  <si>
    <t>-4257319</t>
  </si>
  <si>
    <t>022121001</t>
  </si>
  <si>
    <t>Geodetické práce Diagnostika technické infrastruktury Vytýčení trasy inženýrských sítí</t>
  </si>
  <si>
    <t>ks</t>
  </si>
  <si>
    <t>1254995130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</si>
  <si>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</si>
  <si>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</si>
  <si>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</si>
  <si>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-1638870338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</si>
  <si>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</si>
  <si>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024101001</t>
  </si>
  <si>
    <t>Inženýrská činnost střežení pracovní skupiny zaměstnanců</t>
  </si>
  <si>
    <t>hod</t>
  </si>
  <si>
    <t>-1178271945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</si>
  <si>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</si>
  <si>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</si>
  <si>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903972232</t>
  </si>
  <si>
    <t>033131001</t>
  </si>
  <si>
    <t>Provozní vlivy Organizační zajištění prací při zřizování a udržování BK kolejí a výhybek</t>
  </si>
  <si>
    <t>-100116145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</si>
  <si>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</si>
  <si>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034111011</t>
  </si>
  <si>
    <t>Další náklady na pracovníky Zákonné příplatky ke mzdě za práci v noci</t>
  </si>
  <si>
    <t>Kč/hod</t>
  </si>
  <si>
    <t>-281821052</t>
  </si>
  <si>
    <t>SO 04 - materiál dodávaný objednatelem</t>
  </si>
  <si>
    <t>5961123000</t>
  </si>
  <si>
    <t>Jazyk výhybky křižovatkové C49 1:9-190 levý přímý 7443 mm</t>
  </si>
  <si>
    <t>1098680128</t>
  </si>
  <si>
    <t>5961123005</t>
  </si>
  <si>
    <t>Jazyk výhybky křižovatkové C49 1:9-190 pravý přímý7443 mm</t>
  </si>
  <si>
    <t>2091097412</t>
  </si>
  <si>
    <t>5961123010</t>
  </si>
  <si>
    <t>Jazyk výhybky křižovatkové C49 1:9-190 levý ohnutý 9155 mm</t>
  </si>
  <si>
    <t>-714029864</t>
  </si>
  <si>
    <t>5961123015</t>
  </si>
  <si>
    <t>Jazyk výhybky křižovatkové C49 1:9-190 pravý ohnutý 9155 mm</t>
  </si>
  <si>
    <t>-327707139</t>
  </si>
  <si>
    <t>5961124000</t>
  </si>
  <si>
    <t>Opornice výhybky křižovatkové C49 1:9-190 levá přímá</t>
  </si>
  <si>
    <t>921513385</t>
  </si>
  <si>
    <t>5961124005</t>
  </si>
  <si>
    <t>Opornice výhybky křižovatkové C49 1:9-190 pravá přímá</t>
  </si>
  <si>
    <t>405740101</t>
  </si>
  <si>
    <t>5961124010</t>
  </si>
  <si>
    <t>Opornice výhybky křižovatkové C49 1:9-190 levá ohnutá</t>
  </si>
  <si>
    <t>-1911133572</t>
  </si>
  <si>
    <t>5961124015</t>
  </si>
  <si>
    <t>Opornice výhybky křižovatkové C49 1:9-190 pravá ohnutá</t>
  </si>
  <si>
    <t>1174627782</t>
  </si>
  <si>
    <t>5961125000</t>
  </si>
  <si>
    <t>Srdcovka výhybky křižovatkové jednoduchá C49 1:9-190 SK</t>
  </si>
  <si>
    <t>714916549</t>
  </si>
  <si>
    <t>5961125010</t>
  </si>
  <si>
    <t>Srdcovka výhybky křižovatkové dvojitá C49 1:9-190</t>
  </si>
  <si>
    <t>-412020491</t>
  </si>
  <si>
    <t>5961126000</t>
  </si>
  <si>
    <t>Přídržnice Kn60 výhybky křižovatkové u jednoduché srdcovky C49 1:9-190, 5060 mm</t>
  </si>
  <si>
    <t>-329094828</t>
  </si>
  <si>
    <t>5956101000</t>
  </si>
  <si>
    <t>Pražec dřevěný příčný nevystrojený dub 2600x260x160 mm</t>
  </si>
  <si>
    <t>-105756553</t>
  </si>
  <si>
    <t>5956116000</t>
  </si>
  <si>
    <t>Pražce dřevěné výhybkové dub skupina 3 160x260</t>
  </si>
  <si>
    <t>-1955983113</t>
  </si>
  <si>
    <t>5958173000</t>
  </si>
  <si>
    <t>Polyetylenové pásy v kotoučích</t>
  </si>
  <si>
    <t>229573910</t>
  </si>
  <si>
    <t>5958158070</t>
  </si>
  <si>
    <t>Podložka polyetylenová pod podkladnici 380/160/2 (S4, R4)</t>
  </si>
  <si>
    <t>-114786922</t>
  </si>
  <si>
    <t>5958158005</t>
  </si>
  <si>
    <t>Podložka pryžová pod patu kolejnice S49  183/126/6</t>
  </si>
  <si>
    <t>113340818</t>
  </si>
  <si>
    <t>5958134075</t>
  </si>
  <si>
    <t>Součásti upevňovací vrtule R1(145)</t>
  </si>
  <si>
    <t>16517568</t>
  </si>
  <si>
    <t>5958134080</t>
  </si>
  <si>
    <t>Součásti upevňovací vrtule R2 (160)</t>
  </si>
  <si>
    <t>-505018352</t>
  </si>
  <si>
    <t>5958134040</t>
  </si>
  <si>
    <t>Součásti upevňovací kroužek pružný dvojitý Fe 6</t>
  </si>
  <si>
    <t>-995861951</t>
  </si>
  <si>
    <t>5961173120</t>
  </si>
  <si>
    <t>Součásti hákového závěru výhybky křižovatkové CS49 1:9-190 Závěrový hák vnější 240x260</t>
  </si>
  <si>
    <t>1064041047</t>
  </si>
  <si>
    <t>5961173125</t>
  </si>
  <si>
    <t>Součásti hákového závěru výhybky křižovatkové CS49 1:9-190 Závěrový hák vnitřní 240x260 pravý</t>
  </si>
  <si>
    <t>-611908320</t>
  </si>
  <si>
    <t>5961173130</t>
  </si>
  <si>
    <t>Součásti hákového závěru výhybky křižovatkové CS49 1:9-190 Závěrový hák vnitřní 240x260 levý</t>
  </si>
  <si>
    <t>-163409141</t>
  </si>
  <si>
    <t>5961173175</t>
  </si>
  <si>
    <t>Součásti hákového závěru výhybky křižovatkové CS49 1:9-190 Svěrací čelist pravá vnější</t>
  </si>
  <si>
    <t>1289548664</t>
  </si>
  <si>
    <t>5961173180</t>
  </si>
  <si>
    <t>Součásti hákového závěru výhybky křižovatkové CS49 1:9-190 Svěrací čelist levá vnější</t>
  </si>
  <si>
    <t>-734025704</t>
  </si>
  <si>
    <t>5961173185</t>
  </si>
  <si>
    <t>Součásti hákového závěru výhybky křižovatkové CS49 1:9-190 Svěrací čelist pravá vnitřní</t>
  </si>
  <si>
    <t>508837051</t>
  </si>
  <si>
    <t>5961173190</t>
  </si>
  <si>
    <t>Součásti hákového závěru výhybky křižovatkové CS49 1:9-190 Svěrací čelist levá vnitřní</t>
  </si>
  <si>
    <t>-1810756133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</si>
</sst>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>
      <selection activeCell="AD19" sqref="AD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3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05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17"/>
      <c r="BE5" s="202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06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17"/>
      <c r="BE6" s="203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03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36">
        <v>43986</v>
      </c>
      <c r="AR8" s="17"/>
      <c r="BE8" s="203"/>
      <c r="BS8" s="14" t="s">
        <v>6</v>
      </c>
    </row>
    <row r="9" spans="1:74" s="1" customFormat="1" ht="14.45" customHeight="1">
      <c r="B9" s="17"/>
      <c r="AR9" s="17"/>
      <c r="BE9" s="203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03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25</v>
      </c>
      <c r="AN11" s="22" t="s">
        <v>1</v>
      </c>
      <c r="AR11" s="17"/>
      <c r="BE11" s="203"/>
      <c r="BS11" s="14" t="s">
        <v>6</v>
      </c>
    </row>
    <row r="12" spans="1:74" s="1" customFormat="1" ht="6.95" customHeight="1">
      <c r="B12" s="17"/>
      <c r="AR12" s="17"/>
      <c r="BE12" s="203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203"/>
      <c r="BS13" s="14" t="s">
        <v>6</v>
      </c>
    </row>
    <row r="14" spans="1:74" ht="12.75">
      <c r="B14" s="17"/>
      <c r="E14" s="207" t="s">
        <v>27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4" t="s">
        <v>25</v>
      </c>
      <c r="AN14" s="26" t="s">
        <v>27</v>
      </c>
      <c r="AR14" s="17"/>
      <c r="BE14" s="203"/>
      <c r="BS14" s="14" t="s">
        <v>6</v>
      </c>
    </row>
    <row r="15" spans="1:74" s="1" customFormat="1" ht="6.95" customHeight="1">
      <c r="B15" s="17"/>
      <c r="AR15" s="17"/>
      <c r="BE15" s="203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203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25</v>
      </c>
      <c r="AN17" s="22" t="s">
        <v>1</v>
      </c>
      <c r="AR17" s="17"/>
      <c r="BE17" s="203"/>
      <c r="BS17" s="14" t="s">
        <v>29</v>
      </c>
    </row>
    <row r="18" spans="1:71" s="1" customFormat="1" ht="6.95" customHeight="1">
      <c r="B18" s="17"/>
      <c r="AR18" s="17"/>
      <c r="BE18" s="203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E19" s="203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25</v>
      </c>
      <c r="AN20" s="22" t="s">
        <v>1</v>
      </c>
      <c r="AR20" s="17"/>
      <c r="BE20" s="203"/>
      <c r="BS20" s="14" t="s">
        <v>29</v>
      </c>
    </row>
    <row r="21" spans="1:71" s="1" customFormat="1" ht="6.95" customHeight="1">
      <c r="B21" s="17"/>
      <c r="AR21" s="17"/>
      <c r="BE21" s="203"/>
    </row>
    <row r="22" spans="1:71" s="1" customFormat="1" ht="12" customHeight="1">
      <c r="B22" s="17"/>
      <c r="D22" s="24" t="s">
        <v>31</v>
      </c>
      <c r="AR22" s="17"/>
      <c r="BE22" s="203"/>
    </row>
    <row r="23" spans="1:71" s="1" customFormat="1" ht="16.5" customHeight="1">
      <c r="B23" s="17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7"/>
      <c r="BE23" s="203"/>
    </row>
    <row r="24" spans="1:71" s="1" customFormat="1" ht="6.95" customHeight="1">
      <c r="B24" s="17"/>
      <c r="AR24" s="17"/>
      <c r="BE24" s="203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3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0">
        <f>ROUND(AG94,2)</f>
        <v>1447947</v>
      </c>
      <c r="AL26" s="211"/>
      <c r="AM26" s="211"/>
      <c r="AN26" s="211"/>
      <c r="AO26" s="211"/>
      <c r="AP26" s="29"/>
      <c r="AQ26" s="29"/>
      <c r="AR26" s="30"/>
      <c r="BE26" s="203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3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2" t="s">
        <v>33</v>
      </c>
      <c r="M28" s="212"/>
      <c r="N28" s="212"/>
      <c r="O28" s="212"/>
      <c r="P28" s="212"/>
      <c r="Q28" s="29"/>
      <c r="R28" s="29"/>
      <c r="S28" s="29"/>
      <c r="T28" s="29"/>
      <c r="U28" s="29"/>
      <c r="V28" s="29"/>
      <c r="W28" s="212" t="s">
        <v>34</v>
      </c>
      <c r="X28" s="212"/>
      <c r="Y28" s="212"/>
      <c r="Z28" s="212"/>
      <c r="AA28" s="212"/>
      <c r="AB28" s="212"/>
      <c r="AC28" s="212"/>
      <c r="AD28" s="212"/>
      <c r="AE28" s="212"/>
      <c r="AF28" s="29"/>
      <c r="AG28" s="29"/>
      <c r="AH28" s="29"/>
      <c r="AI28" s="29"/>
      <c r="AJ28" s="29"/>
      <c r="AK28" s="212" t="s">
        <v>35</v>
      </c>
      <c r="AL28" s="212"/>
      <c r="AM28" s="212"/>
      <c r="AN28" s="212"/>
      <c r="AO28" s="212"/>
      <c r="AP28" s="29"/>
      <c r="AQ28" s="29"/>
      <c r="AR28" s="30"/>
      <c r="BE28" s="203"/>
    </row>
    <row r="29" spans="1:71" s="3" customFormat="1" ht="14.45" customHeight="1">
      <c r="B29" s="34"/>
      <c r="D29" s="24" t="s">
        <v>36</v>
      </c>
      <c r="F29" s="24" t="s">
        <v>37</v>
      </c>
      <c r="L29" s="197">
        <v>0.21</v>
      </c>
      <c r="M29" s="196"/>
      <c r="N29" s="196"/>
      <c r="O29" s="196"/>
      <c r="P29" s="196"/>
      <c r="W29" s="195">
        <f>ROUND(AZ94, 2)</f>
        <v>1447947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304068.87</v>
      </c>
      <c r="AL29" s="196"/>
      <c r="AM29" s="196"/>
      <c r="AN29" s="196"/>
      <c r="AO29" s="196"/>
      <c r="AR29" s="34"/>
      <c r="BE29" s="204"/>
    </row>
    <row r="30" spans="1:71" s="3" customFormat="1" ht="14.45" customHeight="1">
      <c r="B30" s="34"/>
      <c r="F30" s="24" t="s">
        <v>38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4"/>
      <c r="BE30" s="204"/>
    </row>
    <row r="31" spans="1:71" s="3" customFormat="1" ht="14.45" hidden="1" customHeight="1">
      <c r="B31" s="34"/>
      <c r="F31" s="24" t="s">
        <v>39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4"/>
      <c r="BE31" s="204"/>
    </row>
    <row r="32" spans="1:71" s="3" customFormat="1" ht="14.45" hidden="1" customHeight="1">
      <c r="B32" s="34"/>
      <c r="F32" s="24" t="s">
        <v>40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4"/>
      <c r="BE32" s="204"/>
    </row>
    <row r="33" spans="1:57" s="3" customFormat="1" ht="14.45" hidden="1" customHeight="1">
      <c r="B33" s="34"/>
      <c r="F33" s="24" t="s">
        <v>41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4"/>
      <c r="BE33" s="20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3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01" t="s">
        <v>44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1752015.87</v>
      </c>
      <c r="AL35" s="199"/>
      <c r="AM35" s="199"/>
      <c r="AN35" s="199"/>
      <c r="AO35" s="200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20_009</v>
      </c>
      <c r="AR84" s="48"/>
    </row>
    <row r="85" spans="1:91" s="5" customFormat="1" ht="36.950000000000003" customHeight="1">
      <c r="B85" s="49"/>
      <c r="C85" s="50" t="s">
        <v>16</v>
      </c>
      <c r="L85" s="223" t="str">
        <f>K6</f>
        <v>Oprava kolejí a výhybek v žst Hranice na Moravě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25">
        <f>IF(AN8= "","",AN8)</f>
        <v>43986</v>
      </c>
      <c r="AN87" s="22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26" t="str">
        <f>IF(E17="","",E17)</f>
        <v xml:space="preserve"> </v>
      </c>
      <c r="AN89" s="227"/>
      <c r="AO89" s="227"/>
      <c r="AP89" s="227"/>
      <c r="AQ89" s="29"/>
      <c r="AR89" s="30"/>
      <c r="AS89" s="228" t="s">
        <v>52</v>
      </c>
      <c r="AT89" s="22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26" t="str">
        <f>IF(E20="","",E20)</f>
        <v xml:space="preserve"> </v>
      </c>
      <c r="AN90" s="227"/>
      <c r="AO90" s="227"/>
      <c r="AP90" s="227"/>
      <c r="AQ90" s="29"/>
      <c r="AR90" s="30"/>
      <c r="AS90" s="230"/>
      <c r="AT90" s="23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0"/>
      <c r="AT91" s="23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8" t="s">
        <v>53</v>
      </c>
      <c r="D92" s="219"/>
      <c r="E92" s="219"/>
      <c r="F92" s="219"/>
      <c r="G92" s="219"/>
      <c r="H92" s="57"/>
      <c r="I92" s="221" t="s">
        <v>54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0" t="s">
        <v>55</v>
      </c>
      <c r="AH92" s="219"/>
      <c r="AI92" s="219"/>
      <c r="AJ92" s="219"/>
      <c r="AK92" s="219"/>
      <c r="AL92" s="219"/>
      <c r="AM92" s="219"/>
      <c r="AN92" s="221" t="s">
        <v>56</v>
      </c>
      <c r="AO92" s="219"/>
      <c r="AP92" s="222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6">
        <f>ROUND(SUM(AG95:AG98),2)</f>
        <v>1447947</v>
      </c>
      <c r="AH94" s="216"/>
      <c r="AI94" s="216"/>
      <c r="AJ94" s="216"/>
      <c r="AK94" s="216"/>
      <c r="AL94" s="216"/>
      <c r="AM94" s="216"/>
      <c r="AN94" s="217">
        <f>SUM(AG94,AT94)</f>
        <v>1752015.87</v>
      </c>
      <c r="AO94" s="217"/>
      <c r="AP94" s="217"/>
      <c r="AQ94" s="69" t="s">
        <v>1</v>
      </c>
      <c r="AR94" s="65"/>
      <c r="AS94" s="70">
        <f>ROUND(SUM(AS95:AS98),2)</f>
        <v>0</v>
      </c>
      <c r="AT94" s="71">
        <f>ROUND(SUM(AV94:AW94),2)</f>
        <v>304068.87</v>
      </c>
      <c r="AU94" s="72">
        <f>ROUND(SUM(AU95:AU98),5)</f>
        <v>0</v>
      </c>
      <c r="AV94" s="71">
        <f>ROUND(AZ94*L29,2)</f>
        <v>304068.87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ROUND(SUM(AZ95:AZ98),2)</f>
        <v>1447947</v>
      </c>
      <c r="BA94" s="71">
        <f>ROUND(SUM(BA95:BA98),2)</f>
        <v>0</v>
      </c>
      <c r="BB94" s="71">
        <f>ROUND(SUM(BB95:BB98),2)</f>
        <v>0</v>
      </c>
      <c r="BC94" s="71">
        <f>ROUND(SUM(BC95:BC98),2)</f>
        <v>0</v>
      </c>
      <c r="BD94" s="73">
        <f>ROUND(SUM(BD95:BD98),2)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16.5" customHeight="1">
      <c r="A95" s="76" t="s">
        <v>76</v>
      </c>
      <c r="B95" s="77"/>
      <c r="C95" s="78"/>
      <c r="D95" s="215" t="s">
        <v>77</v>
      </c>
      <c r="E95" s="215"/>
      <c r="F95" s="215"/>
      <c r="G95" s="215"/>
      <c r="H95" s="215"/>
      <c r="I95" s="79"/>
      <c r="J95" s="215" t="s">
        <v>78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'SO 01 - sborník ST'!J30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80" t="s">
        <v>79</v>
      </c>
      <c r="AR95" s="77"/>
      <c r="AS95" s="81">
        <v>0</v>
      </c>
      <c r="AT95" s="82">
        <f>ROUND(SUM(AV95:AW95),2)</f>
        <v>0</v>
      </c>
      <c r="AU95" s="83">
        <f>'SO 01 - sborník ST'!P119</f>
        <v>0</v>
      </c>
      <c r="AV95" s="82">
        <f>'SO 01 - sborník ST'!J33</f>
        <v>0</v>
      </c>
      <c r="AW95" s="82">
        <f>'SO 01 - sborník ST'!J34</f>
        <v>0</v>
      </c>
      <c r="AX95" s="82">
        <f>'SO 01 - sborník ST'!J35</f>
        <v>0</v>
      </c>
      <c r="AY95" s="82">
        <f>'SO 01 - sborník ST'!J36</f>
        <v>0</v>
      </c>
      <c r="AZ95" s="82">
        <f>'SO 01 - sborník ST'!F33</f>
        <v>0</v>
      </c>
      <c r="BA95" s="82">
        <f>'SO 01 - sborník ST'!F34</f>
        <v>0</v>
      </c>
      <c r="BB95" s="82">
        <f>'SO 01 - sborník ST'!F35</f>
        <v>0</v>
      </c>
      <c r="BC95" s="82">
        <f>'SO 01 - sborník ST'!F36</f>
        <v>0</v>
      </c>
      <c r="BD95" s="84">
        <f>'SO 01 - sborník ST'!F37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82</v>
      </c>
    </row>
    <row r="96" spans="1:91" s="7" customFormat="1" ht="16.5" customHeight="1">
      <c r="A96" s="76" t="s">
        <v>76</v>
      </c>
      <c r="B96" s="77"/>
      <c r="C96" s="78"/>
      <c r="D96" s="215" t="s">
        <v>83</v>
      </c>
      <c r="E96" s="215"/>
      <c r="F96" s="215"/>
      <c r="G96" s="215"/>
      <c r="H96" s="215"/>
      <c r="I96" s="79"/>
      <c r="J96" s="215" t="s">
        <v>84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'SO 02 - sborník SSZT'!J30</f>
        <v>0</v>
      </c>
      <c r="AH96" s="214"/>
      <c r="AI96" s="214"/>
      <c r="AJ96" s="214"/>
      <c r="AK96" s="214"/>
      <c r="AL96" s="214"/>
      <c r="AM96" s="214"/>
      <c r="AN96" s="213">
        <f>SUM(AG96,AT96)</f>
        <v>0</v>
      </c>
      <c r="AO96" s="214"/>
      <c r="AP96" s="214"/>
      <c r="AQ96" s="80" t="s">
        <v>79</v>
      </c>
      <c r="AR96" s="77"/>
      <c r="AS96" s="81">
        <v>0</v>
      </c>
      <c r="AT96" s="82">
        <f>ROUND(SUM(AV96:AW96),2)</f>
        <v>0</v>
      </c>
      <c r="AU96" s="83">
        <f>'SO 02 - sborník SSZT'!P117</f>
        <v>0</v>
      </c>
      <c r="AV96" s="82">
        <f>'SO 02 - sborník SSZT'!J33</f>
        <v>0</v>
      </c>
      <c r="AW96" s="82">
        <f>'SO 02 - sborník SSZT'!J34</f>
        <v>0</v>
      </c>
      <c r="AX96" s="82">
        <f>'SO 02 - sborník SSZT'!J35</f>
        <v>0</v>
      </c>
      <c r="AY96" s="82">
        <f>'SO 02 - sborník SSZT'!J36</f>
        <v>0</v>
      </c>
      <c r="AZ96" s="82">
        <f>'SO 02 - sborník SSZT'!F33</f>
        <v>0</v>
      </c>
      <c r="BA96" s="82">
        <f>'SO 02 - sborník SSZT'!F34</f>
        <v>0</v>
      </c>
      <c r="BB96" s="82">
        <f>'SO 02 - sborník SSZT'!F35</f>
        <v>0</v>
      </c>
      <c r="BC96" s="82">
        <f>'SO 02 - sborník SSZT'!F36</f>
        <v>0</v>
      </c>
      <c r="BD96" s="84">
        <f>'SO 02 - sborník SSZT'!F37</f>
        <v>0</v>
      </c>
      <c r="BT96" s="85" t="s">
        <v>80</v>
      </c>
      <c r="BV96" s="85" t="s">
        <v>74</v>
      </c>
      <c r="BW96" s="85" t="s">
        <v>85</v>
      </c>
      <c r="BX96" s="85" t="s">
        <v>4</v>
      </c>
      <c r="CL96" s="85" t="s">
        <v>1</v>
      </c>
      <c r="CM96" s="85" t="s">
        <v>82</v>
      </c>
    </row>
    <row r="97" spans="1:91" s="7" customFormat="1" ht="16.5" customHeight="1">
      <c r="A97" s="76" t="s">
        <v>76</v>
      </c>
      <c r="B97" s="77"/>
      <c r="C97" s="78"/>
      <c r="D97" s="215" t="s">
        <v>86</v>
      </c>
      <c r="E97" s="215"/>
      <c r="F97" s="215"/>
      <c r="G97" s="215"/>
      <c r="H97" s="215"/>
      <c r="I97" s="79"/>
      <c r="J97" s="215" t="s">
        <v>87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3">
        <f>'SO 03 - VON'!J30</f>
        <v>0</v>
      </c>
      <c r="AH97" s="214"/>
      <c r="AI97" s="214"/>
      <c r="AJ97" s="214"/>
      <c r="AK97" s="214"/>
      <c r="AL97" s="214"/>
      <c r="AM97" s="214"/>
      <c r="AN97" s="213">
        <f>SUM(AG97,AT97)</f>
        <v>0</v>
      </c>
      <c r="AO97" s="214"/>
      <c r="AP97" s="214"/>
      <c r="AQ97" s="80" t="s">
        <v>79</v>
      </c>
      <c r="AR97" s="77"/>
      <c r="AS97" s="81">
        <v>0</v>
      </c>
      <c r="AT97" s="82">
        <f>ROUND(SUM(AV97:AW97),2)</f>
        <v>0</v>
      </c>
      <c r="AU97" s="83">
        <f>'SO 03 - VON'!P117</f>
        <v>0</v>
      </c>
      <c r="AV97" s="82">
        <f>'SO 03 - VON'!J33</f>
        <v>0</v>
      </c>
      <c r="AW97" s="82">
        <f>'SO 03 - VON'!J34</f>
        <v>0</v>
      </c>
      <c r="AX97" s="82">
        <f>'SO 03 - VON'!J35</f>
        <v>0</v>
      </c>
      <c r="AY97" s="82">
        <f>'SO 03 - VON'!J36</f>
        <v>0</v>
      </c>
      <c r="AZ97" s="82">
        <f>'SO 03 - VON'!F33</f>
        <v>0</v>
      </c>
      <c r="BA97" s="82">
        <f>'SO 03 - VON'!F34</f>
        <v>0</v>
      </c>
      <c r="BB97" s="82">
        <f>'SO 03 - VON'!F35</f>
        <v>0</v>
      </c>
      <c r="BC97" s="82">
        <f>'SO 03 - VON'!F36</f>
        <v>0</v>
      </c>
      <c r="BD97" s="84">
        <f>'SO 03 - VON'!F37</f>
        <v>0</v>
      </c>
      <c r="BT97" s="85" t="s">
        <v>80</v>
      </c>
      <c r="BV97" s="85" t="s">
        <v>74</v>
      </c>
      <c r="BW97" s="85" t="s">
        <v>88</v>
      </c>
      <c r="BX97" s="85" t="s">
        <v>4</v>
      </c>
      <c r="CL97" s="85" t="s">
        <v>1</v>
      </c>
      <c r="CM97" s="85" t="s">
        <v>82</v>
      </c>
    </row>
    <row r="98" spans="1:91" s="7" customFormat="1" ht="16.5" customHeight="1">
      <c r="A98" s="76" t="s">
        <v>76</v>
      </c>
      <c r="B98" s="77"/>
      <c r="C98" s="78"/>
      <c r="D98" s="215" t="s">
        <v>89</v>
      </c>
      <c r="E98" s="215"/>
      <c r="F98" s="215"/>
      <c r="G98" s="215"/>
      <c r="H98" s="215"/>
      <c r="I98" s="79"/>
      <c r="J98" s="215" t="s">
        <v>90</v>
      </c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3">
        <f>'SO 04 - materiál dodávaný...'!J30</f>
        <v>1447947</v>
      </c>
      <c r="AH98" s="214"/>
      <c r="AI98" s="214"/>
      <c r="AJ98" s="214"/>
      <c r="AK98" s="214"/>
      <c r="AL98" s="214"/>
      <c r="AM98" s="214"/>
      <c r="AN98" s="213">
        <f>SUM(AG98,AT98)</f>
        <v>1752015.87</v>
      </c>
      <c r="AO98" s="214"/>
      <c r="AP98" s="214"/>
      <c r="AQ98" s="80" t="s">
        <v>79</v>
      </c>
      <c r="AR98" s="77"/>
      <c r="AS98" s="86">
        <v>0</v>
      </c>
      <c r="AT98" s="87">
        <f>ROUND(SUM(AV98:AW98),2)</f>
        <v>304068.87</v>
      </c>
      <c r="AU98" s="88">
        <f>'SO 04 - materiál dodávaný...'!P116</f>
        <v>0</v>
      </c>
      <c r="AV98" s="87">
        <f>'SO 04 - materiál dodávaný...'!J33</f>
        <v>304068.87</v>
      </c>
      <c r="AW98" s="87">
        <f>'SO 04 - materiál dodávaný...'!J34</f>
        <v>0</v>
      </c>
      <c r="AX98" s="87">
        <f>'SO 04 - materiál dodávaný...'!J35</f>
        <v>0</v>
      </c>
      <c r="AY98" s="87">
        <f>'SO 04 - materiál dodávaný...'!J36</f>
        <v>0</v>
      </c>
      <c r="AZ98" s="87">
        <f>'SO 04 - materiál dodávaný...'!F33</f>
        <v>1447947</v>
      </c>
      <c r="BA98" s="87">
        <f>'SO 04 - materiál dodávaný...'!F34</f>
        <v>0</v>
      </c>
      <c r="BB98" s="87">
        <f>'SO 04 - materiál dodávaný...'!F35</f>
        <v>0</v>
      </c>
      <c r="BC98" s="87">
        <f>'SO 04 - materiál dodávaný...'!F36</f>
        <v>0</v>
      </c>
      <c r="BD98" s="89">
        <f>'SO 04 - materiál dodávaný...'!F37</f>
        <v>0</v>
      </c>
      <c r="BT98" s="85" t="s">
        <v>80</v>
      </c>
      <c r="BV98" s="85" t="s">
        <v>74</v>
      </c>
      <c r="BW98" s="85" t="s">
        <v>91</v>
      </c>
      <c r="BX98" s="85" t="s">
        <v>4</v>
      </c>
      <c r="CL98" s="85" t="s">
        <v>1</v>
      </c>
      <c r="CM98" s="85" t="s">
        <v>82</v>
      </c>
    </row>
    <row r="99" spans="1:91" s="2" customFormat="1" ht="30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  <row r="100" spans="1:9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sborník ST'!C2" display="/"/>
    <hyperlink ref="A96" location="'SO 02 - sborník SSZT'!C2" display="/"/>
    <hyperlink ref="A97" location="'SO 03 - VON'!C2" display="/"/>
    <hyperlink ref="A98" location="'SO 04 - materiál dodávan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kolejí a výhybek v žst Hranice na Moravě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94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43986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ROUND((SUM(BE119:BE210)),  2)</f>
        <v>0</v>
      </c>
      <c r="G33" s="29"/>
      <c r="H33" s="29"/>
      <c r="I33" s="104">
        <v>0.21</v>
      </c>
      <c r="J33" s="103">
        <f>ROUND(((SUM(BE119:BE210))*I33),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ROUND((SUM(BF119:BF210)),  2)</f>
        <v>0</v>
      </c>
      <c r="G34" s="29"/>
      <c r="H34" s="29"/>
      <c r="I34" s="104">
        <v>0.15</v>
      </c>
      <c r="J34" s="103">
        <f>ROUND(((SUM(BF119:BF210))*I34),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ROUND((SUM(BG119:BG210)),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ROUND((SUM(BH119:BH210)),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ROUND((SUM(BI119:BI210)),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kolejí a výhybek v žst Hranice na Moravě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01 - sborník ST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43986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96</v>
      </c>
      <c r="D94" s="105"/>
      <c r="E94" s="105"/>
      <c r="F94" s="105"/>
      <c r="G94" s="105"/>
      <c r="H94" s="105"/>
      <c r="I94" s="120"/>
      <c r="J94" s="121" t="s">
        <v>97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98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99</v>
      </c>
    </row>
    <row r="97" spans="1:31" s="9" customFormat="1" ht="24.95" customHeight="1">
      <c r="B97" s="123"/>
      <c r="D97" s="124" t="s">
        <v>100</v>
      </c>
      <c r="E97" s="125"/>
      <c r="F97" s="125"/>
      <c r="G97" s="125"/>
      <c r="H97" s="125"/>
      <c r="I97" s="126"/>
      <c r="J97" s="127">
        <f>J120</f>
        <v>0</v>
      </c>
      <c r="L97" s="123"/>
    </row>
    <row r="98" spans="1:31" s="10" customFormat="1" ht="19.899999999999999" customHeight="1">
      <c r="B98" s="128"/>
      <c r="D98" s="129" t="s">
        <v>101</v>
      </c>
      <c r="E98" s="130"/>
      <c r="F98" s="130"/>
      <c r="G98" s="130"/>
      <c r="H98" s="130"/>
      <c r="I98" s="131"/>
      <c r="J98" s="132">
        <f>J121</f>
        <v>0</v>
      </c>
      <c r="L98" s="128"/>
    </row>
    <row r="99" spans="1:31" s="9" customFormat="1" ht="24.95" customHeight="1">
      <c r="B99" s="123"/>
      <c r="D99" s="124" t="s">
        <v>102</v>
      </c>
      <c r="E99" s="125"/>
      <c r="F99" s="125"/>
      <c r="G99" s="125"/>
      <c r="H99" s="125"/>
      <c r="I99" s="126"/>
      <c r="J99" s="127">
        <f>J198</f>
        <v>0</v>
      </c>
      <c r="L99" s="12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103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33" t="str">
        <f>E7</f>
        <v>Oprava kolejí a výhybek v žst Hranice na Moravě</v>
      </c>
      <c r="F109" s="234"/>
      <c r="G109" s="234"/>
      <c r="H109" s="234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93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3" t="str">
        <f>E9</f>
        <v>SO 01 - sborník ST</v>
      </c>
      <c r="F111" s="232"/>
      <c r="G111" s="232"/>
      <c r="H111" s="232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94" t="s">
        <v>22</v>
      </c>
      <c r="J113" s="52">
        <f>IF(J12="","",J12)</f>
        <v>43986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9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9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104</v>
      </c>
      <c r="D118" s="136" t="s">
        <v>57</v>
      </c>
      <c r="E118" s="136" t="s">
        <v>53</v>
      </c>
      <c r="F118" s="136" t="s">
        <v>54</v>
      </c>
      <c r="G118" s="136" t="s">
        <v>105</v>
      </c>
      <c r="H118" s="136" t="s">
        <v>106</v>
      </c>
      <c r="I118" s="137" t="s">
        <v>107</v>
      </c>
      <c r="J118" s="138" t="s">
        <v>97</v>
      </c>
      <c r="K118" s="139" t="s">
        <v>108</v>
      </c>
      <c r="L118" s="140"/>
      <c r="M118" s="59" t="s">
        <v>1</v>
      </c>
      <c r="N118" s="60" t="s">
        <v>36</v>
      </c>
      <c r="O118" s="60" t="s">
        <v>109</v>
      </c>
      <c r="P118" s="60" t="s">
        <v>110</v>
      </c>
      <c r="Q118" s="60" t="s">
        <v>111</v>
      </c>
      <c r="R118" s="60" t="s">
        <v>112</v>
      </c>
      <c r="S118" s="60" t="s">
        <v>113</v>
      </c>
      <c r="T118" s="61" t="s">
        <v>114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115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P120+P198</f>
        <v>0</v>
      </c>
      <c r="Q119" s="63"/>
      <c r="R119" s="142">
        <f>R120+R198</f>
        <v>380.95291200000003</v>
      </c>
      <c r="S119" s="63"/>
      <c r="T119" s="143">
        <f>T120+T198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99</v>
      </c>
      <c r="BK119" s="144">
        <f>BK120+BK198</f>
        <v>0</v>
      </c>
    </row>
    <row r="120" spans="1:65" s="12" customFormat="1" ht="25.9" customHeight="1">
      <c r="B120" s="145"/>
      <c r="D120" s="146" t="s">
        <v>71</v>
      </c>
      <c r="E120" s="147" t="s">
        <v>116</v>
      </c>
      <c r="F120" s="147" t="s">
        <v>117</v>
      </c>
      <c r="I120" s="148"/>
      <c r="J120" s="149">
        <f>BK120</f>
        <v>0</v>
      </c>
      <c r="L120" s="145"/>
      <c r="M120" s="150"/>
      <c r="N120" s="151"/>
      <c r="O120" s="151"/>
      <c r="P120" s="152">
        <f>P121</f>
        <v>0</v>
      </c>
      <c r="Q120" s="151"/>
      <c r="R120" s="152">
        <f>R121</f>
        <v>380.95291200000003</v>
      </c>
      <c r="S120" s="151"/>
      <c r="T120" s="153">
        <f>T121</f>
        <v>0</v>
      </c>
      <c r="AR120" s="146" t="s">
        <v>80</v>
      </c>
      <c r="AT120" s="154" t="s">
        <v>71</v>
      </c>
      <c r="AU120" s="154" t="s">
        <v>72</v>
      </c>
      <c r="AY120" s="146" t="s">
        <v>118</v>
      </c>
      <c r="BK120" s="155">
        <f>BK121</f>
        <v>0</v>
      </c>
    </row>
    <row r="121" spans="1:65" s="12" customFormat="1" ht="22.9" customHeight="1">
      <c r="B121" s="145"/>
      <c r="D121" s="146" t="s">
        <v>71</v>
      </c>
      <c r="E121" s="156" t="s">
        <v>119</v>
      </c>
      <c r="F121" s="156" t="s">
        <v>120</v>
      </c>
      <c r="I121" s="148"/>
      <c r="J121" s="157">
        <f>BK121</f>
        <v>0</v>
      </c>
      <c r="L121" s="145"/>
      <c r="M121" s="150"/>
      <c r="N121" s="151"/>
      <c r="O121" s="151"/>
      <c r="P121" s="152">
        <f>SUM(P122:P197)</f>
        <v>0</v>
      </c>
      <c r="Q121" s="151"/>
      <c r="R121" s="152">
        <f>SUM(R122:R197)</f>
        <v>380.95291200000003</v>
      </c>
      <c r="S121" s="151"/>
      <c r="T121" s="153">
        <f>SUM(T122:T197)</f>
        <v>0</v>
      </c>
      <c r="AR121" s="146" t="s">
        <v>80</v>
      </c>
      <c r="AT121" s="154" t="s">
        <v>71</v>
      </c>
      <c r="AU121" s="154" t="s">
        <v>80</v>
      </c>
      <c r="AY121" s="146" t="s">
        <v>118</v>
      </c>
      <c r="BK121" s="155">
        <f>SUM(BK122:BK197)</f>
        <v>0</v>
      </c>
    </row>
    <row r="122" spans="1:65" s="2" customFormat="1" ht="21.75" customHeight="1">
      <c r="A122" s="29"/>
      <c r="B122" s="158"/>
      <c r="C122" s="159" t="s">
        <v>80</v>
      </c>
      <c r="D122" s="159" t="s">
        <v>121</v>
      </c>
      <c r="E122" s="160" t="s">
        <v>122</v>
      </c>
      <c r="F122" s="161" t="s">
        <v>123</v>
      </c>
      <c r="G122" s="162" t="s">
        <v>124</v>
      </c>
      <c r="H122" s="163">
        <v>60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37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125</v>
      </c>
      <c r="AT122" s="171" t="s">
        <v>121</v>
      </c>
      <c r="AU122" s="171" t="s">
        <v>82</v>
      </c>
      <c r="AY122" s="14" t="s">
        <v>118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80</v>
      </c>
      <c r="BK122" s="172">
        <f>ROUND(I122*H122,2)</f>
        <v>0</v>
      </c>
      <c r="BL122" s="14" t="s">
        <v>125</v>
      </c>
      <c r="BM122" s="171" t="s">
        <v>126</v>
      </c>
    </row>
    <row r="123" spans="1:65" s="2" customFormat="1" ht="48.75">
      <c r="A123" s="29"/>
      <c r="B123" s="30"/>
      <c r="C123" s="29"/>
      <c r="D123" s="173" t="s">
        <v>127</v>
      </c>
      <c r="E123" s="29"/>
      <c r="F123" s="174" t="s">
        <v>128</v>
      </c>
      <c r="G123" s="29"/>
      <c r="H123" s="29"/>
      <c r="I123" s="93"/>
      <c r="J123" s="29"/>
      <c r="K123" s="29"/>
      <c r="L123" s="30"/>
      <c r="M123" s="175"/>
      <c r="N123" s="176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127</v>
      </c>
      <c r="AU123" s="14" t="s">
        <v>82</v>
      </c>
    </row>
    <row r="124" spans="1:65" s="2" customFormat="1" ht="16.5" customHeight="1">
      <c r="A124" s="29"/>
      <c r="B124" s="158"/>
      <c r="C124" s="159" t="s">
        <v>82</v>
      </c>
      <c r="D124" s="159" t="s">
        <v>121</v>
      </c>
      <c r="E124" s="160" t="s">
        <v>129</v>
      </c>
      <c r="F124" s="161" t="s">
        <v>130</v>
      </c>
      <c r="G124" s="162" t="s">
        <v>131</v>
      </c>
      <c r="H124" s="163">
        <v>6</v>
      </c>
      <c r="I124" s="164"/>
      <c r="J124" s="165">
        <f>ROUND(I124*H124,2)</f>
        <v>0</v>
      </c>
      <c r="K124" s="166"/>
      <c r="L124" s="30"/>
      <c r="M124" s="167" t="s">
        <v>1</v>
      </c>
      <c r="N124" s="168" t="s">
        <v>37</v>
      </c>
      <c r="O124" s="55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125</v>
      </c>
      <c r="AT124" s="171" t="s">
        <v>121</v>
      </c>
      <c r="AU124" s="171" t="s">
        <v>82</v>
      </c>
      <c r="AY124" s="14" t="s">
        <v>118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80</v>
      </c>
      <c r="BK124" s="172">
        <f>ROUND(I124*H124,2)</f>
        <v>0</v>
      </c>
      <c r="BL124" s="14" t="s">
        <v>125</v>
      </c>
      <c r="BM124" s="171" t="s">
        <v>132</v>
      </c>
    </row>
    <row r="125" spans="1:65" s="2" customFormat="1" ht="39">
      <c r="A125" s="29"/>
      <c r="B125" s="30"/>
      <c r="C125" s="29"/>
      <c r="D125" s="173" t="s">
        <v>127</v>
      </c>
      <c r="E125" s="29"/>
      <c r="F125" s="174" t="s">
        <v>133</v>
      </c>
      <c r="G125" s="29"/>
      <c r="H125" s="29"/>
      <c r="I125" s="93"/>
      <c r="J125" s="29"/>
      <c r="K125" s="29"/>
      <c r="L125" s="30"/>
      <c r="M125" s="175"/>
      <c r="N125" s="176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127</v>
      </c>
      <c r="AU125" s="14" t="s">
        <v>82</v>
      </c>
    </row>
    <row r="126" spans="1:65" s="2" customFormat="1" ht="21.75" customHeight="1">
      <c r="A126" s="29"/>
      <c r="B126" s="158"/>
      <c r="C126" s="159" t="s">
        <v>134</v>
      </c>
      <c r="D126" s="159" t="s">
        <v>121</v>
      </c>
      <c r="E126" s="160" t="s">
        <v>135</v>
      </c>
      <c r="F126" s="161" t="s">
        <v>136</v>
      </c>
      <c r="G126" s="162" t="s">
        <v>137</v>
      </c>
      <c r="H126" s="163">
        <v>2.4E-2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37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125</v>
      </c>
      <c r="AT126" s="171" t="s">
        <v>121</v>
      </c>
      <c r="AU126" s="171" t="s">
        <v>82</v>
      </c>
      <c r="AY126" s="14" t="s">
        <v>118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80</v>
      </c>
      <c r="BK126" s="172">
        <f>ROUND(I126*H126,2)</f>
        <v>0</v>
      </c>
      <c r="BL126" s="14" t="s">
        <v>125</v>
      </c>
      <c r="BM126" s="171" t="s">
        <v>138</v>
      </c>
    </row>
    <row r="127" spans="1:65" s="2" customFormat="1" ht="117">
      <c r="A127" s="29"/>
      <c r="B127" s="30"/>
      <c r="C127" s="29"/>
      <c r="D127" s="173" t="s">
        <v>127</v>
      </c>
      <c r="E127" s="29"/>
      <c r="F127" s="174" t="s">
        <v>139</v>
      </c>
      <c r="G127" s="29"/>
      <c r="H127" s="29"/>
      <c r="I127" s="93"/>
      <c r="J127" s="29"/>
      <c r="K127" s="29"/>
      <c r="L127" s="30"/>
      <c r="M127" s="175"/>
      <c r="N127" s="176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127</v>
      </c>
      <c r="AU127" s="14" t="s">
        <v>82</v>
      </c>
    </row>
    <row r="128" spans="1:65" s="2" customFormat="1" ht="21.75" customHeight="1">
      <c r="A128" s="29"/>
      <c r="B128" s="158"/>
      <c r="C128" s="159" t="s">
        <v>125</v>
      </c>
      <c r="D128" s="159" t="s">
        <v>121</v>
      </c>
      <c r="E128" s="160" t="s">
        <v>140</v>
      </c>
      <c r="F128" s="161" t="s">
        <v>141</v>
      </c>
      <c r="G128" s="162" t="s">
        <v>142</v>
      </c>
      <c r="H128" s="163">
        <v>60.54</v>
      </c>
      <c r="I128" s="164"/>
      <c r="J128" s="165">
        <f>ROUND(I128*H128,2)</f>
        <v>0</v>
      </c>
      <c r="K128" s="166"/>
      <c r="L128" s="30"/>
      <c r="M128" s="167" t="s">
        <v>1</v>
      </c>
      <c r="N128" s="168" t="s">
        <v>37</v>
      </c>
      <c r="O128" s="55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125</v>
      </c>
      <c r="AT128" s="171" t="s">
        <v>121</v>
      </c>
      <c r="AU128" s="171" t="s">
        <v>82</v>
      </c>
      <c r="AY128" s="14" t="s">
        <v>118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80</v>
      </c>
      <c r="BK128" s="172">
        <f>ROUND(I128*H128,2)</f>
        <v>0</v>
      </c>
      <c r="BL128" s="14" t="s">
        <v>125</v>
      </c>
      <c r="BM128" s="171" t="s">
        <v>143</v>
      </c>
    </row>
    <row r="129" spans="1:65" s="2" customFormat="1" ht="117">
      <c r="A129" s="29"/>
      <c r="B129" s="30"/>
      <c r="C129" s="29"/>
      <c r="D129" s="173" t="s">
        <v>127</v>
      </c>
      <c r="E129" s="29"/>
      <c r="F129" s="174" t="s">
        <v>144</v>
      </c>
      <c r="G129" s="29"/>
      <c r="H129" s="29"/>
      <c r="I129" s="93"/>
      <c r="J129" s="29"/>
      <c r="K129" s="29"/>
      <c r="L129" s="30"/>
      <c r="M129" s="175"/>
      <c r="N129" s="176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127</v>
      </c>
      <c r="AU129" s="14" t="s">
        <v>82</v>
      </c>
    </row>
    <row r="130" spans="1:65" s="2" customFormat="1" ht="16.5" customHeight="1">
      <c r="A130" s="29"/>
      <c r="B130" s="158"/>
      <c r="C130" s="159" t="s">
        <v>119</v>
      </c>
      <c r="D130" s="159" t="s">
        <v>121</v>
      </c>
      <c r="E130" s="160" t="s">
        <v>145</v>
      </c>
      <c r="F130" s="161" t="s">
        <v>146</v>
      </c>
      <c r="G130" s="162" t="s">
        <v>131</v>
      </c>
      <c r="H130" s="163">
        <v>90</v>
      </c>
      <c r="I130" s="164"/>
      <c r="J130" s="165">
        <f>ROUND(I130*H130,2)</f>
        <v>0</v>
      </c>
      <c r="K130" s="166"/>
      <c r="L130" s="30"/>
      <c r="M130" s="167" t="s">
        <v>1</v>
      </c>
      <c r="N130" s="168" t="s">
        <v>37</v>
      </c>
      <c r="O130" s="55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125</v>
      </c>
      <c r="AT130" s="171" t="s">
        <v>121</v>
      </c>
      <c r="AU130" s="171" t="s">
        <v>82</v>
      </c>
      <c r="AY130" s="14" t="s">
        <v>118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80</v>
      </c>
      <c r="BK130" s="172">
        <f>ROUND(I130*H130,2)</f>
        <v>0</v>
      </c>
      <c r="BL130" s="14" t="s">
        <v>125</v>
      </c>
      <c r="BM130" s="171" t="s">
        <v>147</v>
      </c>
    </row>
    <row r="131" spans="1:65" s="2" customFormat="1" ht="48.75">
      <c r="A131" s="29"/>
      <c r="B131" s="30"/>
      <c r="C131" s="29"/>
      <c r="D131" s="173" t="s">
        <v>127</v>
      </c>
      <c r="E131" s="29"/>
      <c r="F131" s="174" t="s">
        <v>148</v>
      </c>
      <c r="G131" s="29"/>
      <c r="H131" s="29"/>
      <c r="I131" s="93"/>
      <c r="J131" s="29"/>
      <c r="K131" s="29"/>
      <c r="L131" s="30"/>
      <c r="M131" s="175"/>
      <c r="N131" s="176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127</v>
      </c>
      <c r="AU131" s="14" t="s">
        <v>82</v>
      </c>
    </row>
    <row r="132" spans="1:65" s="2" customFormat="1" ht="16.5" customHeight="1">
      <c r="A132" s="29"/>
      <c r="B132" s="158"/>
      <c r="C132" s="159" t="s">
        <v>149</v>
      </c>
      <c r="D132" s="159" t="s">
        <v>121</v>
      </c>
      <c r="E132" s="160" t="s">
        <v>150</v>
      </c>
      <c r="F132" s="161" t="s">
        <v>151</v>
      </c>
      <c r="G132" s="162" t="s">
        <v>142</v>
      </c>
      <c r="H132" s="163">
        <v>60.54</v>
      </c>
      <c r="I132" s="164"/>
      <c r="J132" s="165">
        <f>ROUND(I132*H132,2)</f>
        <v>0</v>
      </c>
      <c r="K132" s="166"/>
      <c r="L132" s="30"/>
      <c r="M132" s="167" t="s">
        <v>1</v>
      </c>
      <c r="N132" s="168" t="s">
        <v>37</v>
      </c>
      <c r="O132" s="55"/>
      <c r="P132" s="169">
        <f>O132*H132</f>
        <v>0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125</v>
      </c>
      <c r="AT132" s="171" t="s">
        <v>121</v>
      </c>
      <c r="AU132" s="171" t="s">
        <v>82</v>
      </c>
      <c r="AY132" s="14" t="s">
        <v>118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4" t="s">
        <v>80</v>
      </c>
      <c r="BK132" s="172">
        <f>ROUND(I132*H132,2)</f>
        <v>0</v>
      </c>
      <c r="BL132" s="14" t="s">
        <v>125</v>
      </c>
      <c r="BM132" s="171" t="s">
        <v>152</v>
      </c>
    </row>
    <row r="133" spans="1:65" s="2" customFormat="1" ht="39">
      <c r="A133" s="29"/>
      <c r="B133" s="30"/>
      <c r="C133" s="29"/>
      <c r="D133" s="173" t="s">
        <v>127</v>
      </c>
      <c r="E133" s="29"/>
      <c r="F133" s="174" t="s">
        <v>153</v>
      </c>
      <c r="G133" s="29"/>
      <c r="H133" s="29"/>
      <c r="I133" s="93"/>
      <c r="J133" s="29"/>
      <c r="K133" s="29"/>
      <c r="L133" s="30"/>
      <c r="M133" s="175"/>
      <c r="N133" s="176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127</v>
      </c>
      <c r="AU133" s="14" t="s">
        <v>82</v>
      </c>
    </row>
    <row r="134" spans="1:65" s="2" customFormat="1" ht="21.75" customHeight="1">
      <c r="A134" s="29"/>
      <c r="B134" s="158"/>
      <c r="C134" s="159" t="s">
        <v>154</v>
      </c>
      <c r="D134" s="159" t="s">
        <v>121</v>
      </c>
      <c r="E134" s="160" t="s">
        <v>155</v>
      </c>
      <c r="F134" s="161" t="s">
        <v>156</v>
      </c>
      <c r="G134" s="162" t="s">
        <v>137</v>
      </c>
      <c r="H134" s="163">
        <v>2.4E-2</v>
      </c>
      <c r="I134" s="164"/>
      <c r="J134" s="165">
        <f>ROUND(I134*H134,2)</f>
        <v>0</v>
      </c>
      <c r="K134" s="166"/>
      <c r="L134" s="30"/>
      <c r="M134" s="167" t="s">
        <v>1</v>
      </c>
      <c r="N134" s="168" t="s">
        <v>37</v>
      </c>
      <c r="O134" s="55"/>
      <c r="P134" s="169">
        <f>O134*H134</f>
        <v>0</v>
      </c>
      <c r="Q134" s="169">
        <v>0</v>
      </c>
      <c r="R134" s="169">
        <f>Q134*H134</f>
        <v>0</v>
      </c>
      <c r="S134" s="169">
        <v>0</v>
      </c>
      <c r="T134" s="17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125</v>
      </c>
      <c r="AT134" s="171" t="s">
        <v>121</v>
      </c>
      <c r="AU134" s="171" t="s">
        <v>82</v>
      </c>
      <c r="AY134" s="14" t="s">
        <v>118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4" t="s">
        <v>80</v>
      </c>
      <c r="BK134" s="172">
        <f>ROUND(I134*H134,2)</f>
        <v>0</v>
      </c>
      <c r="BL134" s="14" t="s">
        <v>125</v>
      </c>
      <c r="BM134" s="171" t="s">
        <v>157</v>
      </c>
    </row>
    <row r="135" spans="1:65" s="2" customFormat="1" ht="48.75">
      <c r="A135" s="29"/>
      <c r="B135" s="30"/>
      <c r="C135" s="29"/>
      <c r="D135" s="173" t="s">
        <v>127</v>
      </c>
      <c r="E135" s="29"/>
      <c r="F135" s="174" t="s">
        <v>158</v>
      </c>
      <c r="G135" s="29"/>
      <c r="H135" s="29"/>
      <c r="I135" s="93"/>
      <c r="J135" s="29"/>
      <c r="K135" s="29"/>
      <c r="L135" s="30"/>
      <c r="M135" s="175"/>
      <c r="N135" s="176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127</v>
      </c>
      <c r="AU135" s="14" t="s">
        <v>82</v>
      </c>
    </row>
    <row r="136" spans="1:65" s="2" customFormat="1" ht="21.75" customHeight="1">
      <c r="A136" s="29"/>
      <c r="B136" s="158"/>
      <c r="C136" s="159" t="s">
        <v>159</v>
      </c>
      <c r="D136" s="159" t="s">
        <v>121</v>
      </c>
      <c r="E136" s="160" t="s">
        <v>160</v>
      </c>
      <c r="F136" s="161" t="s">
        <v>161</v>
      </c>
      <c r="G136" s="162" t="s">
        <v>137</v>
      </c>
      <c r="H136" s="163">
        <v>2.4E-2</v>
      </c>
      <c r="I136" s="164"/>
      <c r="J136" s="165">
        <f>ROUND(I136*H136,2)</f>
        <v>0</v>
      </c>
      <c r="K136" s="166"/>
      <c r="L136" s="30"/>
      <c r="M136" s="167" t="s">
        <v>1</v>
      </c>
      <c r="N136" s="168" t="s">
        <v>37</v>
      </c>
      <c r="O136" s="55"/>
      <c r="P136" s="169">
        <f>O136*H136</f>
        <v>0</v>
      </c>
      <c r="Q136" s="169">
        <v>0</v>
      </c>
      <c r="R136" s="169">
        <f>Q136*H136</f>
        <v>0</v>
      </c>
      <c r="S136" s="169">
        <v>0</v>
      </c>
      <c r="T136" s="17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125</v>
      </c>
      <c r="AT136" s="171" t="s">
        <v>121</v>
      </c>
      <c r="AU136" s="171" t="s">
        <v>82</v>
      </c>
      <c r="AY136" s="14" t="s">
        <v>118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80</v>
      </c>
      <c r="BK136" s="172">
        <f>ROUND(I136*H136,2)</f>
        <v>0</v>
      </c>
      <c r="BL136" s="14" t="s">
        <v>125</v>
      </c>
      <c r="BM136" s="171" t="s">
        <v>162</v>
      </c>
    </row>
    <row r="137" spans="1:65" s="2" customFormat="1" ht="48.75">
      <c r="A137" s="29"/>
      <c r="B137" s="30"/>
      <c r="C137" s="29"/>
      <c r="D137" s="173" t="s">
        <v>127</v>
      </c>
      <c r="E137" s="29"/>
      <c r="F137" s="174" t="s">
        <v>163</v>
      </c>
      <c r="G137" s="29"/>
      <c r="H137" s="29"/>
      <c r="I137" s="93"/>
      <c r="J137" s="29"/>
      <c r="K137" s="29"/>
      <c r="L137" s="30"/>
      <c r="M137" s="175"/>
      <c r="N137" s="176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127</v>
      </c>
      <c r="AU137" s="14" t="s">
        <v>82</v>
      </c>
    </row>
    <row r="138" spans="1:65" s="2" customFormat="1" ht="16.5" customHeight="1">
      <c r="A138" s="29"/>
      <c r="B138" s="158"/>
      <c r="C138" s="159" t="s">
        <v>164</v>
      </c>
      <c r="D138" s="159" t="s">
        <v>121</v>
      </c>
      <c r="E138" s="160" t="s">
        <v>165</v>
      </c>
      <c r="F138" s="161" t="s">
        <v>166</v>
      </c>
      <c r="G138" s="162" t="s">
        <v>167</v>
      </c>
      <c r="H138" s="163">
        <v>10</v>
      </c>
      <c r="I138" s="164"/>
      <c r="J138" s="165">
        <f>ROUND(I138*H138,2)</f>
        <v>0</v>
      </c>
      <c r="K138" s="166"/>
      <c r="L138" s="30"/>
      <c r="M138" s="167" t="s">
        <v>1</v>
      </c>
      <c r="N138" s="168" t="s">
        <v>37</v>
      </c>
      <c r="O138" s="55"/>
      <c r="P138" s="169">
        <f>O138*H138</f>
        <v>0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125</v>
      </c>
      <c r="AT138" s="171" t="s">
        <v>121</v>
      </c>
      <c r="AU138" s="171" t="s">
        <v>82</v>
      </c>
      <c r="AY138" s="14" t="s">
        <v>118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4" t="s">
        <v>80</v>
      </c>
      <c r="BK138" s="172">
        <f>ROUND(I138*H138,2)</f>
        <v>0</v>
      </c>
      <c r="BL138" s="14" t="s">
        <v>125</v>
      </c>
      <c r="BM138" s="171" t="s">
        <v>168</v>
      </c>
    </row>
    <row r="139" spans="1:65" s="2" customFormat="1" ht="29.25">
      <c r="A139" s="29"/>
      <c r="B139" s="30"/>
      <c r="C139" s="29"/>
      <c r="D139" s="173" t="s">
        <v>127</v>
      </c>
      <c r="E139" s="29"/>
      <c r="F139" s="174" t="s">
        <v>169</v>
      </c>
      <c r="G139" s="29"/>
      <c r="H139" s="29"/>
      <c r="I139" s="93"/>
      <c r="J139" s="29"/>
      <c r="K139" s="29"/>
      <c r="L139" s="30"/>
      <c r="M139" s="175"/>
      <c r="N139" s="176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127</v>
      </c>
      <c r="AU139" s="14" t="s">
        <v>82</v>
      </c>
    </row>
    <row r="140" spans="1:65" s="2" customFormat="1" ht="16.5" customHeight="1">
      <c r="A140" s="29"/>
      <c r="B140" s="158"/>
      <c r="C140" s="159" t="s">
        <v>170</v>
      </c>
      <c r="D140" s="159" t="s">
        <v>121</v>
      </c>
      <c r="E140" s="160" t="s">
        <v>171</v>
      </c>
      <c r="F140" s="161" t="s">
        <v>172</v>
      </c>
      <c r="G140" s="162" t="s">
        <v>167</v>
      </c>
      <c r="H140" s="163">
        <v>20</v>
      </c>
      <c r="I140" s="164"/>
      <c r="J140" s="165">
        <f>ROUND(I140*H140,2)</f>
        <v>0</v>
      </c>
      <c r="K140" s="166"/>
      <c r="L140" s="30"/>
      <c r="M140" s="167" t="s">
        <v>1</v>
      </c>
      <c r="N140" s="168" t="s">
        <v>37</v>
      </c>
      <c r="O140" s="55"/>
      <c r="P140" s="169">
        <f>O140*H140</f>
        <v>0</v>
      </c>
      <c r="Q140" s="169">
        <v>0</v>
      </c>
      <c r="R140" s="169">
        <f>Q140*H140</f>
        <v>0</v>
      </c>
      <c r="S140" s="169">
        <v>0</v>
      </c>
      <c r="T140" s="17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125</v>
      </c>
      <c r="AT140" s="171" t="s">
        <v>121</v>
      </c>
      <c r="AU140" s="171" t="s">
        <v>82</v>
      </c>
      <c r="AY140" s="14" t="s">
        <v>118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4" t="s">
        <v>80</v>
      </c>
      <c r="BK140" s="172">
        <f>ROUND(I140*H140,2)</f>
        <v>0</v>
      </c>
      <c r="BL140" s="14" t="s">
        <v>125</v>
      </c>
      <c r="BM140" s="171" t="s">
        <v>173</v>
      </c>
    </row>
    <row r="141" spans="1:65" s="2" customFormat="1" ht="29.25">
      <c r="A141" s="29"/>
      <c r="B141" s="30"/>
      <c r="C141" s="29"/>
      <c r="D141" s="173" t="s">
        <v>127</v>
      </c>
      <c r="E141" s="29"/>
      <c r="F141" s="174" t="s">
        <v>174</v>
      </c>
      <c r="G141" s="29"/>
      <c r="H141" s="29"/>
      <c r="I141" s="93"/>
      <c r="J141" s="29"/>
      <c r="K141" s="29"/>
      <c r="L141" s="30"/>
      <c r="M141" s="175"/>
      <c r="N141" s="176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127</v>
      </c>
      <c r="AU141" s="14" t="s">
        <v>82</v>
      </c>
    </row>
    <row r="142" spans="1:65" s="2" customFormat="1" ht="16.5" customHeight="1">
      <c r="A142" s="29"/>
      <c r="B142" s="158"/>
      <c r="C142" s="159" t="s">
        <v>175</v>
      </c>
      <c r="D142" s="159" t="s">
        <v>121</v>
      </c>
      <c r="E142" s="160" t="s">
        <v>176</v>
      </c>
      <c r="F142" s="161" t="s">
        <v>177</v>
      </c>
      <c r="G142" s="162" t="s">
        <v>167</v>
      </c>
      <c r="H142" s="163">
        <v>10</v>
      </c>
      <c r="I142" s="164"/>
      <c r="J142" s="165">
        <f>ROUND(I142*H142,2)</f>
        <v>0</v>
      </c>
      <c r="K142" s="166"/>
      <c r="L142" s="30"/>
      <c r="M142" s="167" t="s">
        <v>1</v>
      </c>
      <c r="N142" s="168" t="s">
        <v>37</v>
      </c>
      <c r="O142" s="55"/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125</v>
      </c>
      <c r="AT142" s="171" t="s">
        <v>121</v>
      </c>
      <c r="AU142" s="171" t="s">
        <v>82</v>
      </c>
      <c r="AY142" s="14" t="s">
        <v>118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80</v>
      </c>
      <c r="BK142" s="172">
        <f>ROUND(I142*H142,2)</f>
        <v>0</v>
      </c>
      <c r="BL142" s="14" t="s">
        <v>125</v>
      </c>
      <c r="BM142" s="171" t="s">
        <v>178</v>
      </c>
    </row>
    <row r="143" spans="1:65" s="2" customFormat="1" ht="29.25">
      <c r="A143" s="29"/>
      <c r="B143" s="30"/>
      <c r="C143" s="29"/>
      <c r="D143" s="173" t="s">
        <v>127</v>
      </c>
      <c r="E143" s="29"/>
      <c r="F143" s="174" t="s">
        <v>179</v>
      </c>
      <c r="G143" s="29"/>
      <c r="H143" s="29"/>
      <c r="I143" s="93"/>
      <c r="J143" s="29"/>
      <c r="K143" s="29"/>
      <c r="L143" s="30"/>
      <c r="M143" s="175"/>
      <c r="N143" s="176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127</v>
      </c>
      <c r="AU143" s="14" t="s">
        <v>82</v>
      </c>
    </row>
    <row r="144" spans="1:65" s="2" customFormat="1" ht="16.5" customHeight="1">
      <c r="A144" s="29"/>
      <c r="B144" s="158"/>
      <c r="C144" s="159" t="s">
        <v>180</v>
      </c>
      <c r="D144" s="159" t="s">
        <v>121</v>
      </c>
      <c r="E144" s="160" t="s">
        <v>181</v>
      </c>
      <c r="F144" s="161" t="s">
        <v>182</v>
      </c>
      <c r="G144" s="162" t="s">
        <v>167</v>
      </c>
      <c r="H144" s="163">
        <v>10</v>
      </c>
      <c r="I144" s="164"/>
      <c r="J144" s="165">
        <f>ROUND(I144*H144,2)</f>
        <v>0</v>
      </c>
      <c r="K144" s="166"/>
      <c r="L144" s="30"/>
      <c r="M144" s="167" t="s">
        <v>1</v>
      </c>
      <c r="N144" s="168" t="s">
        <v>37</v>
      </c>
      <c r="O144" s="55"/>
      <c r="P144" s="169">
        <f>O144*H144</f>
        <v>0</v>
      </c>
      <c r="Q144" s="169">
        <v>0</v>
      </c>
      <c r="R144" s="169">
        <f>Q144*H144</f>
        <v>0</v>
      </c>
      <c r="S144" s="169">
        <v>0</v>
      </c>
      <c r="T144" s="17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125</v>
      </c>
      <c r="AT144" s="171" t="s">
        <v>121</v>
      </c>
      <c r="AU144" s="171" t="s">
        <v>82</v>
      </c>
      <c r="AY144" s="14" t="s">
        <v>118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4" t="s">
        <v>80</v>
      </c>
      <c r="BK144" s="172">
        <f>ROUND(I144*H144,2)</f>
        <v>0</v>
      </c>
      <c r="BL144" s="14" t="s">
        <v>125</v>
      </c>
      <c r="BM144" s="171" t="s">
        <v>183</v>
      </c>
    </row>
    <row r="145" spans="1:65" s="2" customFormat="1" ht="29.25">
      <c r="A145" s="29"/>
      <c r="B145" s="30"/>
      <c r="C145" s="29"/>
      <c r="D145" s="173" t="s">
        <v>127</v>
      </c>
      <c r="E145" s="29"/>
      <c r="F145" s="174" t="s">
        <v>184</v>
      </c>
      <c r="G145" s="29"/>
      <c r="H145" s="29"/>
      <c r="I145" s="93"/>
      <c r="J145" s="29"/>
      <c r="K145" s="29"/>
      <c r="L145" s="30"/>
      <c r="M145" s="175"/>
      <c r="N145" s="176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127</v>
      </c>
      <c r="AU145" s="14" t="s">
        <v>82</v>
      </c>
    </row>
    <row r="146" spans="1:65" s="2" customFormat="1" ht="16.5" customHeight="1">
      <c r="A146" s="29"/>
      <c r="B146" s="158"/>
      <c r="C146" s="159" t="s">
        <v>185</v>
      </c>
      <c r="D146" s="159" t="s">
        <v>121</v>
      </c>
      <c r="E146" s="160" t="s">
        <v>186</v>
      </c>
      <c r="F146" s="161" t="s">
        <v>187</v>
      </c>
      <c r="G146" s="162" t="s">
        <v>167</v>
      </c>
      <c r="H146" s="163">
        <v>20</v>
      </c>
      <c r="I146" s="164"/>
      <c r="J146" s="165">
        <f>ROUND(I146*H146,2)</f>
        <v>0</v>
      </c>
      <c r="K146" s="166"/>
      <c r="L146" s="30"/>
      <c r="M146" s="167" t="s">
        <v>1</v>
      </c>
      <c r="N146" s="168" t="s">
        <v>37</v>
      </c>
      <c r="O146" s="55"/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125</v>
      </c>
      <c r="AT146" s="171" t="s">
        <v>121</v>
      </c>
      <c r="AU146" s="171" t="s">
        <v>82</v>
      </c>
      <c r="AY146" s="14" t="s">
        <v>118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4" t="s">
        <v>80</v>
      </c>
      <c r="BK146" s="172">
        <f>ROUND(I146*H146,2)</f>
        <v>0</v>
      </c>
      <c r="BL146" s="14" t="s">
        <v>125</v>
      </c>
      <c r="BM146" s="171" t="s">
        <v>188</v>
      </c>
    </row>
    <row r="147" spans="1:65" s="2" customFormat="1" ht="29.25">
      <c r="A147" s="29"/>
      <c r="B147" s="30"/>
      <c r="C147" s="29"/>
      <c r="D147" s="173" t="s">
        <v>127</v>
      </c>
      <c r="E147" s="29"/>
      <c r="F147" s="174" t="s">
        <v>189</v>
      </c>
      <c r="G147" s="29"/>
      <c r="H147" s="29"/>
      <c r="I147" s="93"/>
      <c r="J147" s="29"/>
      <c r="K147" s="29"/>
      <c r="L147" s="30"/>
      <c r="M147" s="175"/>
      <c r="N147" s="176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127</v>
      </c>
      <c r="AU147" s="14" t="s">
        <v>82</v>
      </c>
    </row>
    <row r="148" spans="1:65" s="2" customFormat="1" ht="16.5" customHeight="1">
      <c r="A148" s="29"/>
      <c r="B148" s="158"/>
      <c r="C148" s="159" t="s">
        <v>190</v>
      </c>
      <c r="D148" s="159" t="s">
        <v>121</v>
      </c>
      <c r="E148" s="160" t="s">
        <v>191</v>
      </c>
      <c r="F148" s="161" t="s">
        <v>192</v>
      </c>
      <c r="G148" s="162" t="s">
        <v>193</v>
      </c>
      <c r="H148" s="163">
        <v>6</v>
      </c>
      <c r="I148" s="164"/>
      <c r="J148" s="165">
        <f>ROUND(I148*H148,2)</f>
        <v>0</v>
      </c>
      <c r="K148" s="166"/>
      <c r="L148" s="30"/>
      <c r="M148" s="167" t="s">
        <v>1</v>
      </c>
      <c r="N148" s="168" t="s">
        <v>37</v>
      </c>
      <c r="O148" s="55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125</v>
      </c>
      <c r="AT148" s="171" t="s">
        <v>121</v>
      </c>
      <c r="AU148" s="171" t="s">
        <v>82</v>
      </c>
      <c r="AY148" s="14" t="s">
        <v>118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80</v>
      </c>
      <c r="BK148" s="172">
        <f>ROUND(I148*H148,2)</f>
        <v>0</v>
      </c>
      <c r="BL148" s="14" t="s">
        <v>125</v>
      </c>
      <c r="BM148" s="171" t="s">
        <v>194</v>
      </c>
    </row>
    <row r="149" spans="1:65" s="2" customFormat="1" ht="58.5">
      <c r="A149" s="29"/>
      <c r="B149" s="30"/>
      <c r="C149" s="29"/>
      <c r="D149" s="173" t="s">
        <v>127</v>
      </c>
      <c r="E149" s="29"/>
      <c r="F149" s="174" t="s">
        <v>195</v>
      </c>
      <c r="G149" s="29"/>
      <c r="H149" s="29"/>
      <c r="I149" s="93"/>
      <c r="J149" s="29"/>
      <c r="K149" s="29"/>
      <c r="L149" s="30"/>
      <c r="M149" s="175"/>
      <c r="N149" s="176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127</v>
      </c>
      <c r="AU149" s="14" t="s">
        <v>82</v>
      </c>
    </row>
    <row r="150" spans="1:65" s="2" customFormat="1" ht="21.75" customHeight="1">
      <c r="A150" s="29"/>
      <c r="B150" s="158"/>
      <c r="C150" s="159" t="s">
        <v>8</v>
      </c>
      <c r="D150" s="159" t="s">
        <v>121</v>
      </c>
      <c r="E150" s="160" t="s">
        <v>196</v>
      </c>
      <c r="F150" s="161" t="s">
        <v>197</v>
      </c>
      <c r="G150" s="162" t="s">
        <v>137</v>
      </c>
      <c r="H150" s="163">
        <v>0.45</v>
      </c>
      <c r="I150" s="164"/>
      <c r="J150" s="165">
        <f>ROUND(I150*H150,2)</f>
        <v>0</v>
      </c>
      <c r="K150" s="166"/>
      <c r="L150" s="30"/>
      <c r="M150" s="167" t="s">
        <v>1</v>
      </c>
      <c r="N150" s="168" t="s">
        <v>37</v>
      </c>
      <c r="O150" s="55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125</v>
      </c>
      <c r="AT150" s="171" t="s">
        <v>121</v>
      </c>
      <c r="AU150" s="171" t="s">
        <v>82</v>
      </c>
      <c r="AY150" s="14" t="s">
        <v>118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80</v>
      </c>
      <c r="BK150" s="172">
        <f>ROUND(I150*H150,2)</f>
        <v>0</v>
      </c>
      <c r="BL150" s="14" t="s">
        <v>125</v>
      </c>
      <c r="BM150" s="171" t="s">
        <v>198</v>
      </c>
    </row>
    <row r="151" spans="1:65" s="2" customFormat="1" ht="78">
      <c r="A151" s="29"/>
      <c r="B151" s="30"/>
      <c r="C151" s="29"/>
      <c r="D151" s="173" t="s">
        <v>127</v>
      </c>
      <c r="E151" s="29"/>
      <c r="F151" s="174" t="s">
        <v>199</v>
      </c>
      <c r="G151" s="29"/>
      <c r="H151" s="29"/>
      <c r="I151" s="93"/>
      <c r="J151" s="29"/>
      <c r="K151" s="29"/>
      <c r="L151" s="30"/>
      <c r="M151" s="175"/>
      <c r="N151" s="176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127</v>
      </c>
      <c r="AU151" s="14" t="s">
        <v>82</v>
      </c>
    </row>
    <row r="152" spans="1:65" s="2" customFormat="1" ht="21.75" customHeight="1">
      <c r="A152" s="29"/>
      <c r="B152" s="158"/>
      <c r="C152" s="159" t="s">
        <v>200</v>
      </c>
      <c r="D152" s="159" t="s">
        <v>121</v>
      </c>
      <c r="E152" s="160" t="s">
        <v>201</v>
      </c>
      <c r="F152" s="161" t="s">
        <v>202</v>
      </c>
      <c r="G152" s="162" t="s">
        <v>142</v>
      </c>
      <c r="H152" s="163">
        <v>200</v>
      </c>
      <c r="I152" s="164"/>
      <c r="J152" s="165">
        <f>ROUND(I152*H152,2)</f>
        <v>0</v>
      </c>
      <c r="K152" s="166"/>
      <c r="L152" s="30"/>
      <c r="M152" s="167" t="s">
        <v>1</v>
      </c>
      <c r="N152" s="168" t="s">
        <v>37</v>
      </c>
      <c r="O152" s="55"/>
      <c r="P152" s="169">
        <f>O152*H152</f>
        <v>0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125</v>
      </c>
      <c r="AT152" s="171" t="s">
        <v>121</v>
      </c>
      <c r="AU152" s="171" t="s">
        <v>82</v>
      </c>
      <c r="AY152" s="14" t="s">
        <v>118</v>
      </c>
      <c r="BE152" s="172">
        <f>IF(N152="základní",J152,0)</f>
        <v>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4" t="s">
        <v>80</v>
      </c>
      <c r="BK152" s="172">
        <f>ROUND(I152*H152,2)</f>
        <v>0</v>
      </c>
      <c r="BL152" s="14" t="s">
        <v>125</v>
      </c>
      <c r="BM152" s="171" t="s">
        <v>203</v>
      </c>
    </row>
    <row r="153" spans="1:65" s="2" customFormat="1" ht="78">
      <c r="A153" s="29"/>
      <c r="B153" s="30"/>
      <c r="C153" s="29"/>
      <c r="D153" s="173" t="s">
        <v>127</v>
      </c>
      <c r="E153" s="29"/>
      <c r="F153" s="174" t="s">
        <v>204</v>
      </c>
      <c r="G153" s="29"/>
      <c r="H153" s="29"/>
      <c r="I153" s="93"/>
      <c r="J153" s="29"/>
      <c r="K153" s="29"/>
      <c r="L153" s="30"/>
      <c r="M153" s="175"/>
      <c r="N153" s="176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127</v>
      </c>
      <c r="AU153" s="14" t="s">
        <v>82</v>
      </c>
    </row>
    <row r="154" spans="1:65" s="2" customFormat="1" ht="21.75" customHeight="1">
      <c r="A154" s="29"/>
      <c r="B154" s="158"/>
      <c r="C154" s="159" t="s">
        <v>205</v>
      </c>
      <c r="D154" s="159" t="s">
        <v>121</v>
      </c>
      <c r="E154" s="160" t="s">
        <v>206</v>
      </c>
      <c r="F154" s="161" t="s">
        <v>207</v>
      </c>
      <c r="G154" s="162" t="s">
        <v>208</v>
      </c>
      <c r="H154" s="163">
        <v>10</v>
      </c>
      <c r="I154" s="164"/>
      <c r="J154" s="165">
        <f>ROUND(I154*H154,2)</f>
        <v>0</v>
      </c>
      <c r="K154" s="166"/>
      <c r="L154" s="30"/>
      <c r="M154" s="167" t="s">
        <v>1</v>
      </c>
      <c r="N154" s="168" t="s">
        <v>37</v>
      </c>
      <c r="O154" s="55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125</v>
      </c>
      <c r="AT154" s="171" t="s">
        <v>121</v>
      </c>
      <c r="AU154" s="171" t="s">
        <v>82</v>
      </c>
      <c r="AY154" s="14" t="s">
        <v>118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80</v>
      </c>
      <c r="BK154" s="172">
        <f>ROUND(I154*H154,2)</f>
        <v>0</v>
      </c>
      <c r="BL154" s="14" t="s">
        <v>125</v>
      </c>
      <c r="BM154" s="171" t="s">
        <v>209</v>
      </c>
    </row>
    <row r="155" spans="1:65" s="2" customFormat="1" ht="68.25">
      <c r="A155" s="29"/>
      <c r="B155" s="30"/>
      <c r="C155" s="29"/>
      <c r="D155" s="173" t="s">
        <v>127</v>
      </c>
      <c r="E155" s="29"/>
      <c r="F155" s="174" t="s">
        <v>210</v>
      </c>
      <c r="G155" s="29"/>
      <c r="H155" s="29"/>
      <c r="I155" s="93"/>
      <c r="J155" s="29"/>
      <c r="K155" s="29"/>
      <c r="L155" s="30"/>
      <c r="M155" s="175"/>
      <c r="N155" s="176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127</v>
      </c>
      <c r="AU155" s="14" t="s">
        <v>82</v>
      </c>
    </row>
    <row r="156" spans="1:65" s="2" customFormat="1" ht="21.75" customHeight="1">
      <c r="A156" s="29"/>
      <c r="B156" s="158"/>
      <c r="C156" s="159" t="s">
        <v>211</v>
      </c>
      <c r="D156" s="159" t="s">
        <v>121</v>
      </c>
      <c r="E156" s="160" t="s">
        <v>212</v>
      </c>
      <c r="F156" s="161" t="s">
        <v>213</v>
      </c>
      <c r="G156" s="162" t="s">
        <v>208</v>
      </c>
      <c r="H156" s="163">
        <v>8</v>
      </c>
      <c r="I156" s="164"/>
      <c r="J156" s="165">
        <f>ROUND(I156*H156,2)</f>
        <v>0</v>
      </c>
      <c r="K156" s="166"/>
      <c r="L156" s="30"/>
      <c r="M156" s="167" t="s">
        <v>1</v>
      </c>
      <c r="N156" s="168" t="s">
        <v>37</v>
      </c>
      <c r="O156" s="55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125</v>
      </c>
      <c r="AT156" s="171" t="s">
        <v>121</v>
      </c>
      <c r="AU156" s="171" t="s">
        <v>82</v>
      </c>
      <c r="AY156" s="14" t="s">
        <v>118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4" t="s">
        <v>80</v>
      </c>
      <c r="BK156" s="172">
        <f>ROUND(I156*H156,2)</f>
        <v>0</v>
      </c>
      <c r="BL156" s="14" t="s">
        <v>125</v>
      </c>
      <c r="BM156" s="171" t="s">
        <v>214</v>
      </c>
    </row>
    <row r="157" spans="1:65" s="2" customFormat="1" ht="68.25">
      <c r="A157" s="29"/>
      <c r="B157" s="30"/>
      <c r="C157" s="29"/>
      <c r="D157" s="173" t="s">
        <v>127</v>
      </c>
      <c r="E157" s="29"/>
      <c r="F157" s="174" t="s">
        <v>215</v>
      </c>
      <c r="G157" s="29"/>
      <c r="H157" s="29"/>
      <c r="I157" s="93"/>
      <c r="J157" s="29"/>
      <c r="K157" s="29"/>
      <c r="L157" s="30"/>
      <c r="M157" s="175"/>
      <c r="N157" s="176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127</v>
      </c>
      <c r="AU157" s="14" t="s">
        <v>82</v>
      </c>
    </row>
    <row r="158" spans="1:65" s="2" customFormat="1" ht="21.75" customHeight="1">
      <c r="A158" s="29"/>
      <c r="B158" s="158"/>
      <c r="C158" s="159" t="s">
        <v>216</v>
      </c>
      <c r="D158" s="159" t="s">
        <v>121</v>
      </c>
      <c r="E158" s="160" t="s">
        <v>217</v>
      </c>
      <c r="F158" s="161" t="s">
        <v>218</v>
      </c>
      <c r="G158" s="162" t="s">
        <v>208</v>
      </c>
      <c r="H158" s="163">
        <v>10</v>
      </c>
      <c r="I158" s="164"/>
      <c r="J158" s="165">
        <f>ROUND(I158*H158,2)</f>
        <v>0</v>
      </c>
      <c r="K158" s="166"/>
      <c r="L158" s="30"/>
      <c r="M158" s="167" t="s">
        <v>1</v>
      </c>
      <c r="N158" s="168" t="s">
        <v>37</v>
      </c>
      <c r="O158" s="55"/>
      <c r="P158" s="169">
        <f>O158*H158</f>
        <v>0</v>
      </c>
      <c r="Q158" s="169">
        <v>0</v>
      </c>
      <c r="R158" s="169">
        <f>Q158*H158</f>
        <v>0</v>
      </c>
      <c r="S158" s="169">
        <v>0</v>
      </c>
      <c r="T158" s="17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125</v>
      </c>
      <c r="AT158" s="171" t="s">
        <v>121</v>
      </c>
      <c r="AU158" s="171" t="s">
        <v>82</v>
      </c>
      <c r="AY158" s="14" t="s">
        <v>118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4" t="s">
        <v>80</v>
      </c>
      <c r="BK158" s="172">
        <f>ROUND(I158*H158,2)</f>
        <v>0</v>
      </c>
      <c r="BL158" s="14" t="s">
        <v>125</v>
      </c>
      <c r="BM158" s="171" t="s">
        <v>219</v>
      </c>
    </row>
    <row r="159" spans="1:65" s="2" customFormat="1" ht="68.25">
      <c r="A159" s="29"/>
      <c r="B159" s="30"/>
      <c r="C159" s="29"/>
      <c r="D159" s="173" t="s">
        <v>127</v>
      </c>
      <c r="E159" s="29"/>
      <c r="F159" s="174" t="s">
        <v>220</v>
      </c>
      <c r="G159" s="29"/>
      <c r="H159" s="29"/>
      <c r="I159" s="93"/>
      <c r="J159" s="29"/>
      <c r="K159" s="29"/>
      <c r="L159" s="30"/>
      <c r="M159" s="175"/>
      <c r="N159" s="176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127</v>
      </c>
      <c r="AU159" s="14" t="s">
        <v>82</v>
      </c>
    </row>
    <row r="160" spans="1:65" s="2" customFormat="1" ht="21.75" customHeight="1">
      <c r="A160" s="29"/>
      <c r="B160" s="158"/>
      <c r="C160" s="159" t="s">
        <v>221</v>
      </c>
      <c r="D160" s="159" t="s">
        <v>121</v>
      </c>
      <c r="E160" s="160" t="s">
        <v>222</v>
      </c>
      <c r="F160" s="161" t="s">
        <v>223</v>
      </c>
      <c r="G160" s="162" t="s">
        <v>208</v>
      </c>
      <c r="H160" s="163">
        <v>8</v>
      </c>
      <c r="I160" s="164"/>
      <c r="J160" s="165">
        <f>ROUND(I160*H160,2)</f>
        <v>0</v>
      </c>
      <c r="K160" s="166"/>
      <c r="L160" s="30"/>
      <c r="M160" s="167" t="s">
        <v>1</v>
      </c>
      <c r="N160" s="168" t="s">
        <v>37</v>
      </c>
      <c r="O160" s="55"/>
      <c r="P160" s="169">
        <f>O160*H160</f>
        <v>0</v>
      </c>
      <c r="Q160" s="169">
        <v>0</v>
      </c>
      <c r="R160" s="169">
        <f>Q160*H160</f>
        <v>0</v>
      </c>
      <c r="S160" s="169">
        <v>0</v>
      </c>
      <c r="T160" s="170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125</v>
      </c>
      <c r="AT160" s="171" t="s">
        <v>121</v>
      </c>
      <c r="AU160" s="171" t="s">
        <v>82</v>
      </c>
      <c r="AY160" s="14" t="s">
        <v>118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4" t="s">
        <v>80</v>
      </c>
      <c r="BK160" s="172">
        <f>ROUND(I160*H160,2)</f>
        <v>0</v>
      </c>
      <c r="BL160" s="14" t="s">
        <v>125</v>
      </c>
      <c r="BM160" s="171" t="s">
        <v>224</v>
      </c>
    </row>
    <row r="161" spans="1:65" s="2" customFormat="1" ht="58.5">
      <c r="A161" s="29"/>
      <c r="B161" s="30"/>
      <c r="C161" s="29"/>
      <c r="D161" s="173" t="s">
        <v>127</v>
      </c>
      <c r="E161" s="29"/>
      <c r="F161" s="174" t="s">
        <v>225</v>
      </c>
      <c r="G161" s="29"/>
      <c r="H161" s="29"/>
      <c r="I161" s="93"/>
      <c r="J161" s="29"/>
      <c r="K161" s="29"/>
      <c r="L161" s="30"/>
      <c r="M161" s="175"/>
      <c r="N161" s="176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127</v>
      </c>
      <c r="AU161" s="14" t="s">
        <v>82</v>
      </c>
    </row>
    <row r="162" spans="1:65" s="2" customFormat="1" ht="33" customHeight="1">
      <c r="A162" s="29"/>
      <c r="B162" s="158"/>
      <c r="C162" s="159" t="s">
        <v>7</v>
      </c>
      <c r="D162" s="159" t="s">
        <v>121</v>
      </c>
      <c r="E162" s="160" t="s">
        <v>226</v>
      </c>
      <c r="F162" s="161" t="s">
        <v>227</v>
      </c>
      <c r="G162" s="162" t="s">
        <v>142</v>
      </c>
      <c r="H162" s="163">
        <v>100</v>
      </c>
      <c r="I162" s="164"/>
      <c r="J162" s="165">
        <f>ROUND(I162*H162,2)</f>
        <v>0</v>
      </c>
      <c r="K162" s="166"/>
      <c r="L162" s="30"/>
      <c r="M162" s="167" t="s">
        <v>1</v>
      </c>
      <c r="N162" s="168" t="s">
        <v>37</v>
      </c>
      <c r="O162" s="55"/>
      <c r="P162" s="169">
        <f>O162*H162</f>
        <v>0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125</v>
      </c>
      <c r="AT162" s="171" t="s">
        <v>121</v>
      </c>
      <c r="AU162" s="171" t="s">
        <v>82</v>
      </c>
      <c r="AY162" s="14" t="s">
        <v>118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4" t="s">
        <v>80</v>
      </c>
      <c r="BK162" s="172">
        <f>ROUND(I162*H162,2)</f>
        <v>0</v>
      </c>
      <c r="BL162" s="14" t="s">
        <v>125</v>
      </c>
      <c r="BM162" s="171" t="s">
        <v>228</v>
      </c>
    </row>
    <row r="163" spans="1:65" s="2" customFormat="1" ht="58.5">
      <c r="A163" s="29"/>
      <c r="B163" s="30"/>
      <c r="C163" s="29"/>
      <c r="D163" s="173" t="s">
        <v>127</v>
      </c>
      <c r="E163" s="29"/>
      <c r="F163" s="174" t="s">
        <v>229</v>
      </c>
      <c r="G163" s="29"/>
      <c r="H163" s="29"/>
      <c r="I163" s="93"/>
      <c r="J163" s="29"/>
      <c r="K163" s="29"/>
      <c r="L163" s="30"/>
      <c r="M163" s="175"/>
      <c r="N163" s="176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127</v>
      </c>
      <c r="AU163" s="14" t="s">
        <v>82</v>
      </c>
    </row>
    <row r="164" spans="1:65" s="2" customFormat="1" ht="33" customHeight="1">
      <c r="A164" s="29"/>
      <c r="B164" s="158"/>
      <c r="C164" s="159" t="s">
        <v>230</v>
      </c>
      <c r="D164" s="159" t="s">
        <v>121</v>
      </c>
      <c r="E164" s="160" t="s">
        <v>231</v>
      </c>
      <c r="F164" s="161" t="s">
        <v>232</v>
      </c>
      <c r="G164" s="162" t="s">
        <v>142</v>
      </c>
      <c r="H164" s="163">
        <v>100</v>
      </c>
      <c r="I164" s="164"/>
      <c r="J164" s="165">
        <f>ROUND(I164*H164,2)</f>
        <v>0</v>
      </c>
      <c r="K164" s="166"/>
      <c r="L164" s="30"/>
      <c r="M164" s="167" t="s">
        <v>1</v>
      </c>
      <c r="N164" s="168" t="s">
        <v>37</v>
      </c>
      <c r="O164" s="55"/>
      <c r="P164" s="169">
        <f>O164*H164</f>
        <v>0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125</v>
      </c>
      <c r="AT164" s="171" t="s">
        <v>121</v>
      </c>
      <c r="AU164" s="171" t="s">
        <v>82</v>
      </c>
      <c r="AY164" s="14" t="s">
        <v>118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4" t="s">
        <v>80</v>
      </c>
      <c r="BK164" s="172">
        <f>ROUND(I164*H164,2)</f>
        <v>0</v>
      </c>
      <c r="BL164" s="14" t="s">
        <v>125</v>
      </c>
      <c r="BM164" s="171" t="s">
        <v>233</v>
      </c>
    </row>
    <row r="165" spans="1:65" s="2" customFormat="1" ht="58.5">
      <c r="A165" s="29"/>
      <c r="B165" s="30"/>
      <c r="C165" s="29"/>
      <c r="D165" s="173" t="s">
        <v>127</v>
      </c>
      <c r="E165" s="29"/>
      <c r="F165" s="174" t="s">
        <v>234</v>
      </c>
      <c r="G165" s="29"/>
      <c r="H165" s="29"/>
      <c r="I165" s="93"/>
      <c r="J165" s="29"/>
      <c r="K165" s="29"/>
      <c r="L165" s="30"/>
      <c r="M165" s="175"/>
      <c r="N165" s="176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127</v>
      </c>
      <c r="AU165" s="14" t="s">
        <v>82</v>
      </c>
    </row>
    <row r="166" spans="1:65" s="2" customFormat="1" ht="21.75" customHeight="1">
      <c r="A166" s="29"/>
      <c r="B166" s="158"/>
      <c r="C166" s="159" t="s">
        <v>235</v>
      </c>
      <c r="D166" s="159" t="s">
        <v>121</v>
      </c>
      <c r="E166" s="160" t="s">
        <v>236</v>
      </c>
      <c r="F166" s="161" t="s">
        <v>237</v>
      </c>
      <c r="G166" s="162" t="s">
        <v>142</v>
      </c>
      <c r="H166" s="163">
        <v>60.54</v>
      </c>
      <c r="I166" s="164"/>
      <c r="J166" s="165">
        <f>ROUND(I166*H166,2)</f>
        <v>0</v>
      </c>
      <c r="K166" s="166"/>
      <c r="L166" s="30"/>
      <c r="M166" s="167" t="s">
        <v>1</v>
      </c>
      <c r="N166" s="168" t="s">
        <v>37</v>
      </c>
      <c r="O166" s="55"/>
      <c r="P166" s="169">
        <f>O166*H166</f>
        <v>0</v>
      </c>
      <c r="Q166" s="169">
        <v>0</v>
      </c>
      <c r="R166" s="169">
        <f>Q166*H166</f>
        <v>0</v>
      </c>
      <c r="S166" s="169">
        <v>0</v>
      </c>
      <c r="T166" s="170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125</v>
      </c>
      <c r="AT166" s="171" t="s">
        <v>121</v>
      </c>
      <c r="AU166" s="171" t="s">
        <v>82</v>
      </c>
      <c r="AY166" s="14" t="s">
        <v>118</v>
      </c>
      <c r="BE166" s="172">
        <f>IF(N166="základní",J166,0)</f>
        <v>0</v>
      </c>
      <c r="BF166" s="172">
        <f>IF(N166="snížená",J166,0)</f>
        <v>0</v>
      </c>
      <c r="BG166" s="172">
        <f>IF(N166="zákl. přenesená",J166,0)</f>
        <v>0</v>
      </c>
      <c r="BH166" s="172">
        <f>IF(N166="sníž. přenesená",J166,0)</f>
        <v>0</v>
      </c>
      <c r="BI166" s="172">
        <f>IF(N166="nulová",J166,0)</f>
        <v>0</v>
      </c>
      <c r="BJ166" s="14" t="s">
        <v>80</v>
      </c>
      <c r="BK166" s="172">
        <f>ROUND(I166*H166,2)</f>
        <v>0</v>
      </c>
      <c r="BL166" s="14" t="s">
        <v>125</v>
      </c>
      <c r="BM166" s="171" t="s">
        <v>238</v>
      </c>
    </row>
    <row r="167" spans="1:65" s="2" customFormat="1" ht="48.75">
      <c r="A167" s="29"/>
      <c r="B167" s="30"/>
      <c r="C167" s="29"/>
      <c r="D167" s="173" t="s">
        <v>127</v>
      </c>
      <c r="E167" s="29"/>
      <c r="F167" s="174" t="s">
        <v>239</v>
      </c>
      <c r="G167" s="29"/>
      <c r="H167" s="29"/>
      <c r="I167" s="93"/>
      <c r="J167" s="29"/>
      <c r="K167" s="29"/>
      <c r="L167" s="30"/>
      <c r="M167" s="175"/>
      <c r="N167" s="176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127</v>
      </c>
      <c r="AU167" s="14" t="s">
        <v>82</v>
      </c>
    </row>
    <row r="168" spans="1:65" s="2" customFormat="1" ht="21.75" customHeight="1">
      <c r="A168" s="29"/>
      <c r="B168" s="158"/>
      <c r="C168" s="159" t="s">
        <v>240</v>
      </c>
      <c r="D168" s="159" t="s">
        <v>121</v>
      </c>
      <c r="E168" s="160" t="s">
        <v>241</v>
      </c>
      <c r="F168" s="161" t="s">
        <v>242</v>
      </c>
      <c r="G168" s="162" t="s">
        <v>142</v>
      </c>
      <c r="H168" s="163">
        <v>60.54</v>
      </c>
      <c r="I168" s="164"/>
      <c r="J168" s="165">
        <f>ROUND(I168*H168,2)</f>
        <v>0</v>
      </c>
      <c r="K168" s="166"/>
      <c r="L168" s="30"/>
      <c r="M168" s="167" t="s">
        <v>1</v>
      </c>
      <c r="N168" s="168" t="s">
        <v>37</v>
      </c>
      <c r="O168" s="55"/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125</v>
      </c>
      <c r="AT168" s="171" t="s">
        <v>121</v>
      </c>
      <c r="AU168" s="171" t="s">
        <v>82</v>
      </c>
      <c r="AY168" s="14" t="s">
        <v>118</v>
      </c>
      <c r="BE168" s="172">
        <f>IF(N168="základní",J168,0)</f>
        <v>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4" t="s">
        <v>80</v>
      </c>
      <c r="BK168" s="172">
        <f>ROUND(I168*H168,2)</f>
        <v>0</v>
      </c>
      <c r="BL168" s="14" t="s">
        <v>125</v>
      </c>
      <c r="BM168" s="171" t="s">
        <v>243</v>
      </c>
    </row>
    <row r="169" spans="1:65" s="2" customFormat="1" ht="48.75">
      <c r="A169" s="29"/>
      <c r="B169" s="30"/>
      <c r="C169" s="29"/>
      <c r="D169" s="173" t="s">
        <v>127</v>
      </c>
      <c r="E169" s="29"/>
      <c r="F169" s="174" t="s">
        <v>244</v>
      </c>
      <c r="G169" s="29"/>
      <c r="H169" s="29"/>
      <c r="I169" s="93"/>
      <c r="J169" s="29"/>
      <c r="K169" s="29"/>
      <c r="L169" s="30"/>
      <c r="M169" s="175"/>
      <c r="N169" s="176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127</v>
      </c>
      <c r="AU169" s="14" t="s">
        <v>82</v>
      </c>
    </row>
    <row r="170" spans="1:65" s="2" customFormat="1" ht="21.75" customHeight="1">
      <c r="A170" s="29"/>
      <c r="B170" s="158"/>
      <c r="C170" s="159" t="s">
        <v>245</v>
      </c>
      <c r="D170" s="159" t="s">
        <v>121</v>
      </c>
      <c r="E170" s="160" t="s">
        <v>246</v>
      </c>
      <c r="F170" s="161" t="s">
        <v>247</v>
      </c>
      <c r="G170" s="162" t="s">
        <v>167</v>
      </c>
      <c r="H170" s="163">
        <v>16</v>
      </c>
      <c r="I170" s="164"/>
      <c r="J170" s="165">
        <f>ROUND(I170*H170,2)</f>
        <v>0</v>
      </c>
      <c r="K170" s="166"/>
      <c r="L170" s="30"/>
      <c r="M170" s="167" t="s">
        <v>1</v>
      </c>
      <c r="N170" s="168" t="s">
        <v>37</v>
      </c>
      <c r="O170" s="55"/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125</v>
      </c>
      <c r="AT170" s="171" t="s">
        <v>121</v>
      </c>
      <c r="AU170" s="171" t="s">
        <v>82</v>
      </c>
      <c r="AY170" s="14" t="s">
        <v>118</v>
      </c>
      <c r="BE170" s="172">
        <f>IF(N170="základní",J170,0)</f>
        <v>0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4" t="s">
        <v>80</v>
      </c>
      <c r="BK170" s="172">
        <f>ROUND(I170*H170,2)</f>
        <v>0</v>
      </c>
      <c r="BL170" s="14" t="s">
        <v>125</v>
      </c>
      <c r="BM170" s="171" t="s">
        <v>248</v>
      </c>
    </row>
    <row r="171" spans="1:65" s="2" customFormat="1" ht="48.75">
      <c r="A171" s="29"/>
      <c r="B171" s="30"/>
      <c r="C171" s="29"/>
      <c r="D171" s="173" t="s">
        <v>127</v>
      </c>
      <c r="E171" s="29"/>
      <c r="F171" s="174" t="s">
        <v>249</v>
      </c>
      <c r="G171" s="29"/>
      <c r="H171" s="29"/>
      <c r="I171" s="93"/>
      <c r="J171" s="29"/>
      <c r="K171" s="29"/>
      <c r="L171" s="30"/>
      <c r="M171" s="175"/>
      <c r="N171" s="176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127</v>
      </c>
      <c r="AU171" s="14" t="s">
        <v>82</v>
      </c>
    </row>
    <row r="172" spans="1:65" s="2" customFormat="1" ht="21.75" customHeight="1">
      <c r="A172" s="29"/>
      <c r="B172" s="158"/>
      <c r="C172" s="159" t="s">
        <v>250</v>
      </c>
      <c r="D172" s="159" t="s">
        <v>121</v>
      </c>
      <c r="E172" s="160" t="s">
        <v>251</v>
      </c>
      <c r="F172" s="161" t="s">
        <v>252</v>
      </c>
      <c r="G172" s="162" t="s">
        <v>167</v>
      </c>
      <c r="H172" s="163">
        <v>16</v>
      </c>
      <c r="I172" s="164"/>
      <c r="J172" s="165">
        <f>ROUND(I172*H172,2)</f>
        <v>0</v>
      </c>
      <c r="K172" s="166"/>
      <c r="L172" s="30"/>
      <c r="M172" s="167" t="s">
        <v>1</v>
      </c>
      <c r="N172" s="168" t="s">
        <v>37</v>
      </c>
      <c r="O172" s="55"/>
      <c r="P172" s="169">
        <f>O172*H172</f>
        <v>0</v>
      </c>
      <c r="Q172" s="169">
        <v>0</v>
      </c>
      <c r="R172" s="169">
        <f>Q172*H172</f>
        <v>0</v>
      </c>
      <c r="S172" s="169">
        <v>0</v>
      </c>
      <c r="T172" s="170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125</v>
      </c>
      <c r="AT172" s="171" t="s">
        <v>121</v>
      </c>
      <c r="AU172" s="171" t="s">
        <v>82</v>
      </c>
      <c r="AY172" s="14" t="s">
        <v>118</v>
      </c>
      <c r="BE172" s="172">
        <f>IF(N172="základní",J172,0)</f>
        <v>0</v>
      </c>
      <c r="BF172" s="172">
        <f>IF(N172="snížená",J172,0)</f>
        <v>0</v>
      </c>
      <c r="BG172" s="172">
        <f>IF(N172="zákl. přenesená",J172,0)</f>
        <v>0</v>
      </c>
      <c r="BH172" s="172">
        <f>IF(N172="sníž. přenesená",J172,0)</f>
        <v>0</v>
      </c>
      <c r="BI172" s="172">
        <f>IF(N172="nulová",J172,0)</f>
        <v>0</v>
      </c>
      <c r="BJ172" s="14" t="s">
        <v>80</v>
      </c>
      <c r="BK172" s="172">
        <f>ROUND(I172*H172,2)</f>
        <v>0</v>
      </c>
      <c r="BL172" s="14" t="s">
        <v>125</v>
      </c>
      <c r="BM172" s="171" t="s">
        <v>253</v>
      </c>
    </row>
    <row r="173" spans="1:65" s="2" customFormat="1" ht="48.75">
      <c r="A173" s="29"/>
      <c r="B173" s="30"/>
      <c r="C173" s="29"/>
      <c r="D173" s="173" t="s">
        <v>127</v>
      </c>
      <c r="E173" s="29"/>
      <c r="F173" s="174" t="s">
        <v>254</v>
      </c>
      <c r="G173" s="29"/>
      <c r="H173" s="29"/>
      <c r="I173" s="93"/>
      <c r="J173" s="29"/>
      <c r="K173" s="29"/>
      <c r="L173" s="30"/>
      <c r="M173" s="175"/>
      <c r="N173" s="176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127</v>
      </c>
      <c r="AU173" s="14" t="s">
        <v>82</v>
      </c>
    </row>
    <row r="174" spans="1:65" s="2" customFormat="1" ht="21.75" customHeight="1">
      <c r="A174" s="29"/>
      <c r="B174" s="158"/>
      <c r="C174" s="159" t="s">
        <v>255</v>
      </c>
      <c r="D174" s="159" t="s">
        <v>121</v>
      </c>
      <c r="E174" s="160" t="s">
        <v>256</v>
      </c>
      <c r="F174" s="161" t="s">
        <v>257</v>
      </c>
      <c r="G174" s="162" t="s">
        <v>167</v>
      </c>
      <c r="H174" s="163">
        <v>4</v>
      </c>
      <c r="I174" s="164"/>
      <c r="J174" s="165">
        <f>ROUND(I174*H174,2)</f>
        <v>0</v>
      </c>
      <c r="K174" s="166"/>
      <c r="L174" s="30"/>
      <c r="M174" s="167" t="s">
        <v>1</v>
      </c>
      <c r="N174" s="168" t="s">
        <v>37</v>
      </c>
      <c r="O174" s="55"/>
      <c r="P174" s="169">
        <f>O174*H174</f>
        <v>0</v>
      </c>
      <c r="Q174" s="169">
        <v>0</v>
      </c>
      <c r="R174" s="169">
        <f>Q174*H174</f>
        <v>0</v>
      </c>
      <c r="S174" s="169">
        <v>0</v>
      </c>
      <c r="T174" s="170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125</v>
      </c>
      <c r="AT174" s="171" t="s">
        <v>121</v>
      </c>
      <c r="AU174" s="171" t="s">
        <v>82</v>
      </c>
      <c r="AY174" s="14" t="s">
        <v>118</v>
      </c>
      <c r="BE174" s="172">
        <f>IF(N174="základní",J174,0)</f>
        <v>0</v>
      </c>
      <c r="BF174" s="172">
        <f>IF(N174="snížená",J174,0)</f>
        <v>0</v>
      </c>
      <c r="BG174" s="172">
        <f>IF(N174="zákl. přenesená",J174,0)</f>
        <v>0</v>
      </c>
      <c r="BH174" s="172">
        <f>IF(N174="sníž. přenesená",J174,0)</f>
        <v>0</v>
      </c>
      <c r="BI174" s="172">
        <f>IF(N174="nulová",J174,0)</f>
        <v>0</v>
      </c>
      <c r="BJ174" s="14" t="s">
        <v>80</v>
      </c>
      <c r="BK174" s="172">
        <f>ROUND(I174*H174,2)</f>
        <v>0</v>
      </c>
      <c r="BL174" s="14" t="s">
        <v>125</v>
      </c>
      <c r="BM174" s="171" t="s">
        <v>258</v>
      </c>
    </row>
    <row r="175" spans="1:65" s="2" customFormat="1" ht="29.25">
      <c r="A175" s="29"/>
      <c r="B175" s="30"/>
      <c r="C175" s="29"/>
      <c r="D175" s="173" t="s">
        <v>127</v>
      </c>
      <c r="E175" s="29"/>
      <c r="F175" s="174" t="s">
        <v>259</v>
      </c>
      <c r="G175" s="29"/>
      <c r="H175" s="29"/>
      <c r="I175" s="93"/>
      <c r="J175" s="29"/>
      <c r="K175" s="29"/>
      <c r="L175" s="30"/>
      <c r="M175" s="175"/>
      <c r="N175" s="176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127</v>
      </c>
      <c r="AU175" s="14" t="s">
        <v>82</v>
      </c>
    </row>
    <row r="176" spans="1:65" s="2" customFormat="1" ht="21.75" customHeight="1">
      <c r="A176" s="29"/>
      <c r="B176" s="158"/>
      <c r="C176" s="159" t="s">
        <v>260</v>
      </c>
      <c r="D176" s="159" t="s">
        <v>121</v>
      </c>
      <c r="E176" s="160" t="s">
        <v>261</v>
      </c>
      <c r="F176" s="161" t="s">
        <v>262</v>
      </c>
      <c r="G176" s="162" t="s">
        <v>167</v>
      </c>
      <c r="H176" s="163">
        <v>4</v>
      </c>
      <c r="I176" s="164"/>
      <c r="J176" s="165">
        <f>ROUND(I176*H176,2)</f>
        <v>0</v>
      </c>
      <c r="K176" s="166"/>
      <c r="L176" s="30"/>
      <c r="M176" s="167" t="s">
        <v>1</v>
      </c>
      <c r="N176" s="168" t="s">
        <v>37</v>
      </c>
      <c r="O176" s="55"/>
      <c r="P176" s="169">
        <f>O176*H176</f>
        <v>0</v>
      </c>
      <c r="Q176" s="169">
        <v>0</v>
      </c>
      <c r="R176" s="169">
        <f>Q176*H176</f>
        <v>0</v>
      </c>
      <c r="S176" s="169">
        <v>0</v>
      </c>
      <c r="T176" s="170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125</v>
      </c>
      <c r="AT176" s="171" t="s">
        <v>121</v>
      </c>
      <c r="AU176" s="171" t="s">
        <v>82</v>
      </c>
      <c r="AY176" s="14" t="s">
        <v>118</v>
      </c>
      <c r="BE176" s="172">
        <f>IF(N176="základní",J176,0)</f>
        <v>0</v>
      </c>
      <c r="BF176" s="172">
        <f>IF(N176="snížená",J176,0)</f>
        <v>0</v>
      </c>
      <c r="BG176" s="172">
        <f>IF(N176="zákl. přenesená",J176,0)</f>
        <v>0</v>
      </c>
      <c r="BH176" s="172">
        <f>IF(N176="sníž. přenesená",J176,0)</f>
        <v>0</v>
      </c>
      <c r="BI176" s="172">
        <f>IF(N176="nulová",J176,0)</f>
        <v>0</v>
      </c>
      <c r="BJ176" s="14" t="s">
        <v>80</v>
      </c>
      <c r="BK176" s="172">
        <f>ROUND(I176*H176,2)</f>
        <v>0</v>
      </c>
      <c r="BL176" s="14" t="s">
        <v>125</v>
      </c>
      <c r="BM176" s="171" t="s">
        <v>263</v>
      </c>
    </row>
    <row r="177" spans="1:65" s="2" customFormat="1" ht="48.75">
      <c r="A177" s="29"/>
      <c r="B177" s="30"/>
      <c r="C177" s="29"/>
      <c r="D177" s="173" t="s">
        <v>127</v>
      </c>
      <c r="E177" s="29"/>
      <c r="F177" s="174" t="s">
        <v>264</v>
      </c>
      <c r="G177" s="29"/>
      <c r="H177" s="29"/>
      <c r="I177" s="93"/>
      <c r="J177" s="29"/>
      <c r="K177" s="29"/>
      <c r="L177" s="30"/>
      <c r="M177" s="175"/>
      <c r="N177" s="176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127</v>
      </c>
      <c r="AU177" s="14" t="s">
        <v>82</v>
      </c>
    </row>
    <row r="178" spans="1:65" s="2" customFormat="1" ht="21.75" customHeight="1">
      <c r="A178" s="29"/>
      <c r="B178" s="158"/>
      <c r="C178" s="159" t="s">
        <v>265</v>
      </c>
      <c r="D178" s="159" t="s">
        <v>121</v>
      </c>
      <c r="E178" s="160" t="s">
        <v>266</v>
      </c>
      <c r="F178" s="161" t="s">
        <v>267</v>
      </c>
      <c r="G178" s="162" t="s">
        <v>142</v>
      </c>
      <c r="H178" s="163">
        <v>60.54</v>
      </c>
      <c r="I178" s="164"/>
      <c r="J178" s="165">
        <f>ROUND(I178*H178,2)</f>
        <v>0</v>
      </c>
      <c r="K178" s="166"/>
      <c r="L178" s="30"/>
      <c r="M178" s="167" t="s">
        <v>1</v>
      </c>
      <c r="N178" s="168" t="s">
        <v>37</v>
      </c>
      <c r="O178" s="55"/>
      <c r="P178" s="169">
        <f>O178*H178</f>
        <v>0</v>
      </c>
      <c r="Q178" s="169">
        <v>0</v>
      </c>
      <c r="R178" s="169">
        <f>Q178*H178</f>
        <v>0</v>
      </c>
      <c r="S178" s="169">
        <v>0</v>
      </c>
      <c r="T178" s="170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125</v>
      </c>
      <c r="AT178" s="171" t="s">
        <v>121</v>
      </c>
      <c r="AU178" s="171" t="s">
        <v>82</v>
      </c>
      <c r="AY178" s="14" t="s">
        <v>118</v>
      </c>
      <c r="BE178" s="172">
        <f>IF(N178="základní",J178,0)</f>
        <v>0</v>
      </c>
      <c r="BF178" s="172">
        <f>IF(N178="snížená",J178,0)</f>
        <v>0</v>
      </c>
      <c r="BG178" s="172">
        <f>IF(N178="zákl. přenesená",J178,0)</f>
        <v>0</v>
      </c>
      <c r="BH178" s="172">
        <f>IF(N178="sníž. přenesená",J178,0)</f>
        <v>0</v>
      </c>
      <c r="BI178" s="172">
        <f>IF(N178="nulová",J178,0)</f>
        <v>0</v>
      </c>
      <c r="BJ178" s="14" t="s">
        <v>80</v>
      </c>
      <c r="BK178" s="172">
        <f>ROUND(I178*H178,2)</f>
        <v>0</v>
      </c>
      <c r="BL178" s="14" t="s">
        <v>125</v>
      </c>
      <c r="BM178" s="171" t="s">
        <v>268</v>
      </c>
    </row>
    <row r="179" spans="1:65" s="2" customFormat="1" ht="58.5">
      <c r="A179" s="29"/>
      <c r="B179" s="30"/>
      <c r="C179" s="29"/>
      <c r="D179" s="173" t="s">
        <v>127</v>
      </c>
      <c r="E179" s="29"/>
      <c r="F179" s="174" t="s">
        <v>269</v>
      </c>
      <c r="G179" s="29"/>
      <c r="H179" s="29"/>
      <c r="I179" s="93"/>
      <c r="J179" s="29"/>
      <c r="K179" s="29"/>
      <c r="L179" s="30"/>
      <c r="M179" s="175"/>
      <c r="N179" s="176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127</v>
      </c>
      <c r="AU179" s="14" t="s">
        <v>82</v>
      </c>
    </row>
    <row r="180" spans="1:65" s="2" customFormat="1" ht="21.75" customHeight="1">
      <c r="A180" s="29"/>
      <c r="B180" s="158"/>
      <c r="C180" s="159" t="s">
        <v>270</v>
      </c>
      <c r="D180" s="159" t="s">
        <v>121</v>
      </c>
      <c r="E180" s="160" t="s">
        <v>271</v>
      </c>
      <c r="F180" s="161" t="s">
        <v>272</v>
      </c>
      <c r="G180" s="162" t="s">
        <v>142</v>
      </c>
      <c r="H180" s="163">
        <v>60.54</v>
      </c>
      <c r="I180" s="164"/>
      <c r="J180" s="165">
        <f>ROUND(I180*H180,2)</f>
        <v>0</v>
      </c>
      <c r="K180" s="166"/>
      <c r="L180" s="30"/>
      <c r="M180" s="167" t="s">
        <v>1</v>
      </c>
      <c r="N180" s="168" t="s">
        <v>37</v>
      </c>
      <c r="O180" s="55"/>
      <c r="P180" s="169">
        <f>O180*H180</f>
        <v>0</v>
      </c>
      <c r="Q180" s="169">
        <v>0</v>
      </c>
      <c r="R180" s="169">
        <f>Q180*H180</f>
        <v>0</v>
      </c>
      <c r="S180" s="169">
        <v>0</v>
      </c>
      <c r="T180" s="170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125</v>
      </c>
      <c r="AT180" s="171" t="s">
        <v>121</v>
      </c>
      <c r="AU180" s="171" t="s">
        <v>82</v>
      </c>
      <c r="AY180" s="14" t="s">
        <v>118</v>
      </c>
      <c r="BE180" s="172">
        <f>IF(N180="základní",J180,0)</f>
        <v>0</v>
      </c>
      <c r="BF180" s="172">
        <f>IF(N180="snížená",J180,0)</f>
        <v>0</v>
      </c>
      <c r="BG180" s="172">
        <f>IF(N180="zákl. přenesená",J180,0)</f>
        <v>0</v>
      </c>
      <c r="BH180" s="172">
        <f>IF(N180="sníž. přenesená",J180,0)</f>
        <v>0</v>
      </c>
      <c r="BI180" s="172">
        <f>IF(N180="nulová",J180,0)</f>
        <v>0</v>
      </c>
      <c r="BJ180" s="14" t="s">
        <v>80</v>
      </c>
      <c r="BK180" s="172">
        <f>ROUND(I180*H180,2)</f>
        <v>0</v>
      </c>
      <c r="BL180" s="14" t="s">
        <v>125</v>
      </c>
      <c r="BM180" s="171" t="s">
        <v>273</v>
      </c>
    </row>
    <row r="181" spans="1:65" s="2" customFormat="1" ht="39">
      <c r="A181" s="29"/>
      <c r="B181" s="30"/>
      <c r="C181" s="29"/>
      <c r="D181" s="173" t="s">
        <v>127</v>
      </c>
      <c r="E181" s="29"/>
      <c r="F181" s="174" t="s">
        <v>274</v>
      </c>
      <c r="G181" s="29"/>
      <c r="H181" s="29"/>
      <c r="I181" s="93"/>
      <c r="J181" s="29"/>
      <c r="K181" s="29"/>
      <c r="L181" s="30"/>
      <c r="M181" s="175"/>
      <c r="N181" s="176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127</v>
      </c>
      <c r="AU181" s="14" t="s">
        <v>82</v>
      </c>
    </row>
    <row r="182" spans="1:65" s="2" customFormat="1" ht="21.75" customHeight="1">
      <c r="A182" s="29"/>
      <c r="B182" s="158"/>
      <c r="C182" s="159" t="s">
        <v>275</v>
      </c>
      <c r="D182" s="159" t="s">
        <v>121</v>
      </c>
      <c r="E182" s="160" t="s">
        <v>276</v>
      </c>
      <c r="F182" s="161" t="s">
        <v>277</v>
      </c>
      <c r="G182" s="162" t="s">
        <v>278</v>
      </c>
      <c r="H182" s="163">
        <v>21</v>
      </c>
      <c r="I182" s="164"/>
      <c r="J182" s="165">
        <f>ROUND(I182*H182,2)</f>
        <v>0</v>
      </c>
      <c r="K182" s="166"/>
      <c r="L182" s="30"/>
      <c r="M182" s="167" t="s">
        <v>1</v>
      </c>
      <c r="N182" s="168" t="s">
        <v>37</v>
      </c>
      <c r="O182" s="55"/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125</v>
      </c>
      <c r="AT182" s="171" t="s">
        <v>121</v>
      </c>
      <c r="AU182" s="171" t="s">
        <v>82</v>
      </c>
      <c r="AY182" s="14" t="s">
        <v>118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4" t="s">
        <v>80</v>
      </c>
      <c r="BK182" s="172">
        <f>ROUND(I182*H182,2)</f>
        <v>0</v>
      </c>
      <c r="BL182" s="14" t="s">
        <v>125</v>
      </c>
      <c r="BM182" s="171" t="s">
        <v>279</v>
      </c>
    </row>
    <row r="183" spans="1:65" s="2" customFormat="1" ht="48.75">
      <c r="A183" s="29"/>
      <c r="B183" s="30"/>
      <c r="C183" s="29"/>
      <c r="D183" s="173" t="s">
        <v>127</v>
      </c>
      <c r="E183" s="29"/>
      <c r="F183" s="174" t="s">
        <v>280</v>
      </c>
      <c r="G183" s="29"/>
      <c r="H183" s="29"/>
      <c r="I183" s="93"/>
      <c r="J183" s="29"/>
      <c r="K183" s="29"/>
      <c r="L183" s="30"/>
      <c r="M183" s="175"/>
      <c r="N183" s="176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127</v>
      </c>
      <c r="AU183" s="14" t="s">
        <v>82</v>
      </c>
    </row>
    <row r="184" spans="1:65" s="2" customFormat="1" ht="16.5" customHeight="1">
      <c r="A184" s="29"/>
      <c r="B184" s="158"/>
      <c r="C184" s="159" t="s">
        <v>281</v>
      </c>
      <c r="D184" s="159" t="s">
        <v>121</v>
      </c>
      <c r="E184" s="160" t="s">
        <v>282</v>
      </c>
      <c r="F184" s="161" t="s">
        <v>283</v>
      </c>
      <c r="G184" s="162" t="s">
        <v>278</v>
      </c>
      <c r="H184" s="163">
        <v>21</v>
      </c>
      <c r="I184" s="164"/>
      <c r="J184" s="165">
        <f>ROUND(I184*H184,2)</f>
        <v>0</v>
      </c>
      <c r="K184" s="166"/>
      <c r="L184" s="30"/>
      <c r="M184" s="167" t="s">
        <v>1</v>
      </c>
      <c r="N184" s="168" t="s">
        <v>37</v>
      </c>
      <c r="O184" s="55"/>
      <c r="P184" s="169">
        <f>O184*H184</f>
        <v>0</v>
      </c>
      <c r="Q184" s="169">
        <v>0</v>
      </c>
      <c r="R184" s="169">
        <f>Q184*H184</f>
        <v>0</v>
      </c>
      <c r="S184" s="169">
        <v>0</v>
      </c>
      <c r="T184" s="17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125</v>
      </c>
      <c r="AT184" s="171" t="s">
        <v>121</v>
      </c>
      <c r="AU184" s="171" t="s">
        <v>82</v>
      </c>
      <c r="AY184" s="14" t="s">
        <v>118</v>
      </c>
      <c r="BE184" s="172">
        <f>IF(N184="základní",J184,0)</f>
        <v>0</v>
      </c>
      <c r="BF184" s="172">
        <f>IF(N184="snížená",J184,0)</f>
        <v>0</v>
      </c>
      <c r="BG184" s="172">
        <f>IF(N184="zákl. přenesená",J184,0)</f>
        <v>0</v>
      </c>
      <c r="BH184" s="172">
        <f>IF(N184="sníž. přenesená",J184,0)</f>
        <v>0</v>
      </c>
      <c r="BI184" s="172">
        <f>IF(N184="nulová",J184,0)</f>
        <v>0</v>
      </c>
      <c r="BJ184" s="14" t="s">
        <v>80</v>
      </c>
      <c r="BK184" s="172">
        <f>ROUND(I184*H184,2)</f>
        <v>0</v>
      </c>
      <c r="BL184" s="14" t="s">
        <v>125</v>
      </c>
      <c r="BM184" s="171" t="s">
        <v>284</v>
      </c>
    </row>
    <row r="185" spans="1:65" s="2" customFormat="1" ht="48.75">
      <c r="A185" s="29"/>
      <c r="B185" s="30"/>
      <c r="C185" s="29"/>
      <c r="D185" s="173" t="s">
        <v>127</v>
      </c>
      <c r="E185" s="29"/>
      <c r="F185" s="174" t="s">
        <v>285</v>
      </c>
      <c r="G185" s="29"/>
      <c r="H185" s="29"/>
      <c r="I185" s="93"/>
      <c r="J185" s="29"/>
      <c r="K185" s="29"/>
      <c r="L185" s="30"/>
      <c r="M185" s="175"/>
      <c r="N185" s="176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127</v>
      </c>
      <c r="AU185" s="14" t="s">
        <v>82</v>
      </c>
    </row>
    <row r="186" spans="1:65" s="2" customFormat="1" ht="16.5" customHeight="1">
      <c r="A186" s="29"/>
      <c r="B186" s="158"/>
      <c r="C186" s="177" t="s">
        <v>286</v>
      </c>
      <c r="D186" s="177" t="s">
        <v>287</v>
      </c>
      <c r="E186" s="178" t="s">
        <v>288</v>
      </c>
      <c r="F186" s="179" t="s">
        <v>289</v>
      </c>
      <c r="G186" s="180" t="s">
        <v>278</v>
      </c>
      <c r="H186" s="181">
        <v>368.73599999999999</v>
      </c>
      <c r="I186" s="182"/>
      <c r="J186" s="183">
        <f>ROUND(I186*H186,2)</f>
        <v>0</v>
      </c>
      <c r="K186" s="184"/>
      <c r="L186" s="185"/>
      <c r="M186" s="186" t="s">
        <v>1</v>
      </c>
      <c r="N186" s="187" t="s">
        <v>37</v>
      </c>
      <c r="O186" s="55"/>
      <c r="P186" s="169">
        <f>O186*H186</f>
        <v>0</v>
      </c>
      <c r="Q186" s="169">
        <v>1</v>
      </c>
      <c r="R186" s="169">
        <f>Q186*H186</f>
        <v>368.73599999999999</v>
      </c>
      <c r="S186" s="169">
        <v>0</v>
      </c>
      <c r="T186" s="170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159</v>
      </c>
      <c r="AT186" s="171" t="s">
        <v>287</v>
      </c>
      <c r="AU186" s="171" t="s">
        <v>82</v>
      </c>
      <c r="AY186" s="14" t="s">
        <v>118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4" t="s">
        <v>80</v>
      </c>
      <c r="BK186" s="172">
        <f>ROUND(I186*H186,2)</f>
        <v>0</v>
      </c>
      <c r="BL186" s="14" t="s">
        <v>125</v>
      </c>
      <c r="BM186" s="171" t="s">
        <v>290</v>
      </c>
    </row>
    <row r="187" spans="1:65" s="2" customFormat="1">
      <c r="A187" s="29"/>
      <c r="B187" s="30"/>
      <c r="C187" s="29"/>
      <c r="D187" s="173" t="s">
        <v>127</v>
      </c>
      <c r="E187" s="29"/>
      <c r="F187" s="174" t="s">
        <v>289</v>
      </c>
      <c r="G187" s="29"/>
      <c r="H187" s="29"/>
      <c r="I187" s="93"/>
      <c r="J187" s="29"/>
      <c r="K187" s="29"/>
      <c r="L187" s="30"/>
      <c r="M187" s="175"/>
      <c r="N187" s="176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127</v>
      </c>
      <c r="AU187" s="14" t="s">
        <v>82</v>
      </c>
    </row>
    <row r="188" spans="1:65" s="2" customFormat="1" ht="16.5" customHeight="1">
      <c r="A188" s="29"/>
      <c r="B188" s="158"/>
      <c r="C188" s="177" t="s">
        <v>291</v>
      </c>
      <c r="D188" s="177" t="s">
        <v>287</v>
      </c>
      <c r="E188" s="178" t="s">
        <v>292</v>
      </c>
      <c r="F188" s="179" t="s">
        <v>293</v>
      </c>
      <c r="G188" s="180" t="s">
        <v>278</v>
      </c>
      <c r="H188" s="181">
        <v>10.8</v>
      </c>
      <c r="I188" s="182"/>
      <c r="J188" s="183">
        <f>ROUND(I188*H188,2)</f>
        <v>0</v>
      </c>
      <c r="K188" s="184"/>
      <c r="L188" s="185"/>
      <c r="M188" s="186" t="s">
        <v>1</v>
      </c>
      <c r="N188" s="187" t="s">
        <v>37</v>
      </c>
      <c r="O188" s="55"/>
      <c r="P188" s="169">
        <f>O188*H188</f>
        <v>0</v>
      </c>
      <c r="Q188" s="169">
        <v>1</v>
      </c>
      <c r="R188" s="169">
        <f>Q188*H188</f>
        <v>10.8</v>
      </c>
      <c r="S188" s="169">
        <v>0</v>
      </c>
      <c r="T188" s="170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159</v>
      </c>
      <c r="AT188" s="171" t="s">
        <v>287</v>
      </c>
      <c r="AU188" s="171" t="s">
        <v>82</v>
      </c>
      <c r="AY188" s="14" t="s">
        <v>118</v>
      </c>
      <c r="BE188" s="172">
        <f>IF(N188="základní",J188,0)</f>
        <v>0</v>
      </c>
      <c r="BF188" s="172">
        <f>IF(N188="snížená",J188,0)</f>
        <v>0</v>
      </c>
      <c r="BG188" s="172">
        <f>IF(N188="zákl. přenesená",J188,0)</f>
        <v>0</v>
      </c>
      <c r="BH188" s="172">
        <f>IF(N188="sníž. přenesená",J188,0)</f>
        <v>0</v>
      </c>
      <c r="BI188" s="172">
        <f>IF(N188="nulová",J188,0)</f>
        <v>0</v>
      </c>
      <c r="BJ188" s="14" t="s">
        <v>80</v>
      </c>
      <c r="BK188" s="172">
        <f>ROUND(I188*H188,2)</f>
        <v>0</v>
      </c>
      <c r="BL188" s="14" t="s">
        <v>125</v>
      </c>
      <c r="BM188" s="171" t="s">
        <v>294</v>
      </c>
    </row>
    <row r="189" spans="1:65" s="2" customFormat="1">
      <c r="A189" s="29"/>
      <c r="B189" s="30"/>
      <c r="C189" s="29"/>
      <c r="D189" s="173" t="s">
        <v>127</v>
      </c>
      <c r="E189" s="29"/>
      <c r="F189" s="174" t="s">
        <v>293</v>
      </c>
      <c r="G189" s="29"/>
      <c r="H189" s="29"/>
      <c r="I189" s="93"/>
      <c r="J189" s="29"/>
      <c r="K189" s="29"/>
      <c r="L189" s="30"/>
      <c r="M189" s="175"/>
      <c r="N189" s="176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127</v>
      </c>
      <c r="AU189" s="14" t="s">
        <v>82</v>
      </c>
    </row>
    <row r="190" spans="1:65" s="2" customFormat="1" ht="21.75" customHeight="1">
      <c r="A190" s="29"/>
      <c r="B190" s="158"/>
      <c r="C190" s="177" t="s">
        <v>295</v>
      </c>
      <c r="D190" s="177" t="s">
        <v>287</v>
      </c>
      <c r="E190" s="178" t="s">
        <v>296</v>
      </c>
      <c r="F190" s="179" t="s">
        <v>297</v>
      </c>
      <c r="G190" s="180" t="s">
        <v>167</v>
      </c>
      <c r="H190" s="181">
        <v>2</v>
      </c>
      <c r="I190" s="182"/>
      <c r="J190" s="183">
        <f>ROUND(I190*H190,2)</f>
        <v>0</v>
      </c>
      <c r="K190" s="184"/>
      <c r="L190" s="185"/>
      <c r="M190" s="186" t="s">
        <v>1</v>
      </c>
      <c r="N190" s="187" t="s">
        <v>37</v>
      </c>
      <c r="O190" s="55"/>
      <c r="P190" s="169">
        <f>O190*H190</f>
        <v>0</v>
      </c>
      <c r="Q190" s="169">
        <v>0.24418999999999999</v>
      </c>
      <c r="R190" s="169">
        <f>Q190*H190</f>
        <v>0.48837999999999998</v>
      </c>
      <c r="S190" s="169">
        <v>0</v>
      </c>
      <c r="T190" s="17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159</v>
      </c>
      <c r="AT190" s="171" t="s">
        <v>287</v>
      </c>
      <c r="AU190" s="171" t="s">
        <v>82</v>
      </c>
      <c r="AY190" s="14" t="s">
        <v>118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4" t="s">
        <v>80</v>
      </c>
      <c r="BK190" s="172">
        <f>ROUND(I190*H190,2)</f>
        <v>0</v>
      </c>
      <c r="BL190" s="14" t="s">
        <v>125</v>
      </c>
      <c r="BM190" s="171" t="s">
        <v>298</v>
      </c>
    </row>
    <row r="191" spans="1:65" s="2" customFormat="1" ht="19.5">
      <c r="A191" s="29"/>
      <c r="B191" s="30"/>
      <c r="C191" s="29"/>
      <c r="D191" s="173" t="s">
        <v>127</v>
      </c>
      <c r="E191" s="29"/>
      <c r="F191" s="174" t="s">
        <v>297</v>
      </c>
      <c r="G191" s="29"/>
      <c r="H191" s="29"/>
      <c r="I191" s="93"/>
      <c r="J191" s="29"/>
      <c r="K191" s="29"/>
      <c r="L191" s="30"/>
      <c r="M191" s="175"/>
      <c r="N191" s="176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127</v>
      </c>
      <c r="AU191" s="14" t="s">
        <v>82</v>
      </c>
    </row>
    <row r="192" spans="1:65" s="2" customFormat="1" ht="21.75" customHeight="1">
      <c r="A192" s="29"/>
      <c r="B192" s="158"/>
      <c r="C192" s="177" t="s">
        <v>299</v>
      </c>
      <c r="D192" s="177" t="s">
        <v>287</v>
      </c>
      <c r="E192" s="178" t="s">
        <v>300</v>
      </c>
      <c r="F192" s="179" t="s">
        <v>301</v>
      </c>
      <c r="G192" s="180" t="s">
        <v>142</v>
      </c>
      <c r="H192" s="181">
        <v>12.3</v>
      </c>
      <c r="I192" s="182"/>
      <c r="J192" s="183">
        <f>ROUND(I192*H192,2)</f>
        <v>0</v>
      </c>
      <c r="K192" s="184"/>
      <c r="L192" s="185"/>
      <c r="M192" s="186" t="s">
        <v>1</v>
      </c>
      <c r="N192" s="187" t="s">
        <v>37</v>
      </c>
      <c r="O192" s="55"/>
      <c r="P192" s="169">
        <f>O192*H192</f>
        <v>0</v>
      </c>
      <c r="Q192" s="169">
        <v>4.9390000000000003E-2</v>
      </c>
      <c r="R192" s="169">
        <f>Q192*H192</f>
        <v>0.60749700000000006</v>
      </c>
      <c r="S192" s="169">
        <v>0</v>
      </c>
      <c r="T192" s="170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159</v>
      </c>
      <c r="AT192" s="171" t="s">
        <v>287</v>
      </c>
      <c r="AU192" s="171" t="s">
        <v>82</v>
      </c>
      <c r="AY192" s="14" t="s">
        <v>118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4" t="s">
        <v>80</v>
      </c>
      <c r="BK192" s="172">
        <f>ROUND(I192*H192,2)</f>
        <v>0</v>
      </c>
      <c r="BL192" s="14" t="s">
        <v>125</v>
      </c>
      <c r="BM192" s="171" t="s">
        <v>302</v>
      </c>
    </row>
    <row r="193" spans="1:65" s="2" customFormat="1" ht="19.5">
      <c r="A193" s="29"/>
      <c r="B193" s="30"/>
      <c r="C193" s="29"/>
      <c r="D193" s="173" t="s">
        <v>127</v>
      </c>
      <c r="E193" s="29"/>
      <c r="F193" s="174" t="s">
        <v>301</v>
      </c>
      <c r="G193" s="29"/>
      <c r="H193" s="29"/>
      <c r="I193" s="93"/>
      <c r="J193" s="29"/>
      <c r="K193" s="29"/>
      <c r="L193" s="30"/>
      <c r="M193" s="175"/>
      <c r="N193" s="176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127</v>
      </c>
      <c r="AU193" s="14" t="s">
        <v>82</v>
      </c>
    </row>
    <row r="194" spans="1:65" s="2" customFormat="1" ht="21.75" customHeight="1">
      <c r="A194" s="29"/>
      <c r="B194" s="158"/>
      <c r="C194" s="177" t="s">
        <v>303</v>
      </c>
      <c r="D194" s="177" t="s">
        <v>287</v>
      </c>
      <c r="E194" s="178" t="s">
        <v>304</v>
      </c>
      <c r="F194" s="179" t="s">
        <v>305</v>
      </c>
      <c r="G194" s="180" t="s">
        <v>142</v>
      </c>
      <c r="H194" s="181">
        <v>6.5</v>
      </c>
      <c r="I194" s="182"/>
      <c r="J194" s="183">
        <f>ROUND(I194*H194,2)</f>
        <v>0</v>
      </c>
      <c r="K194" s="184"/>
      <c r="L194" s="185"/>
      <c r="M194" s="186" t="s">
        <v>1</v>
      </c>
      <c r="N194" s="187" t="s">
        <v>37</v>
      </c>
      <c r="O194" s="55"/>
      <c r="P194" s="169">
        <f>O194*H194</f>
        <v>0</v>
      </c>
      <c r="Q194" s="169">
        <v>4.9390000000000003E-2</v>
      </c>
      <c r="R194" s="169">
        <f>Q194*H194</f>
        <v>0.32103500000000001</v>
      </c>
      <c r="S194" s="169">
        <v>0</v>
      </c>
      <c r="T194" s="170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159</v>
      </c>
      <c r="AT194" s="171" t="s">
        <v>287</v>
      </c>
      <c r="AU194" s="171" t="s">
        <v>82</v>
      </c>
      <c r="AY194" s="14" t="s">
        <v>118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4" t="s">
        <v>80</v>
      </c>
      <c r="BK194" s="172">
        <f>ROUND(I194*H194,2)</f>
        <v>0</v>
      </c>
      <c r="BL194" s="14" t="s">
        <v>125</v>
      </c>
      <c r="BM194" s="171" t="s">
        <v>306</v>
      </c>
    </row>
    <row r="195" spans="1:65" s="2" customFormat="1" ht="19.5">
      <c r="A195" s="29"/>
      <c r="B195" s="30"/>
      <c r="C195" s="29"/>
      <c r="D195" s="173" t="s">
        <v>127</v>
      </c>
      <c r="E195" s="29"/>
      <c r="F195" s="174" t="s">
        <v>305</v>
      </c>
      <c r="G195" s="29"/>
      <c r="H195" s="29"/>
      <c r="I195" s="93"/>
      <c r="J195" s="29"/>
      <c r="K195" s="29"/>
      <c r="L195" s="30"/>
      <c r="M195" s="175"/>
      <c r="N195" s="176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127</v>
      </c>
      <c r="AU195" s="14" t="s">
        <v>82</v>
      </c>
    </row>
    <row r="196" spans="1:65" s="2" customFormat="1" ht="16.5" customHeight="1">
      <c r="A196" s="29"/>
      <c r="B196" s="158"/>
      <c r="C196" s="177" t="s">
        <v>307</v>
      </c>
      <c r="D196" s="177" t="s">
        <v>287</v>
      </c>
      <c r="E196" s="178" t="s">
        <v>308</v>
      </c>
      <c r="F196" s="179" t="s">
        <v>309</v>
      </c>
      <c r="G196" s="180" t="s">
        <v>167</v>
      </c>
      <c r="H196" s="181">
        <v>6</v>
      </c>
      <c r="I196" s="182"/>
      <c r="J196" s="183">
        <f>ROUND(I196*H196,2)</f>
        <v>0</v>
      </c>
      <c r="K196" s="184"/>
      <c r="L196" s="185"/>
      <c r="M196" s="186" t="s">
        <v>1</v>
      </c>
      <c r="N196" s="187" t="s">
        <v>37</v>
      </c>
      <c r="O196" s="55"/>
      <c r="P196" s="169">
        <f>O196*H196</f>
        <v>0</v>
      </c>
      <c r="Q196" s="169">
        <v>0</v>
      </c>
      <c r="R196" s="169">
        <f>Q196*H196</f>
        <v>0</v>
      </c>
      <c r="S196" s="169">
        <v>0</v>
      </c>
      <c r="T196" s="170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159</v>
      </c>
      <c r="AT196" s="171" t="s">
        <v>287</v>
      </c>
      <c r="AU196" s="171" t="s">
        <v>82</v>
      </c>
      <c r="AY196" s="14" t="s">
        <v>118</v>
      </c>
      <c r="BE196" s="172">
        <f>IF(N196="základní",J196,0)</f>
        <v>0</v>
      </c>
      <c r="BF196" s="172">
        <f>IF(N196="snížená",J196,0)</f>
        <v>0</v>
      </c>
      <c r="BG196" s="172">
        <f>IF(N196="zákl. přenesená",J196,0)</f>
        <v>0</v>
      </c>
      <c r="BH196" s="172">
        <f>IF(N196="sníž. přenesená",J196,0)</f>
        <v>0</v>
      </c>
      <c r="BI196" s="172">
        <f>IF(N196="nulová",J196,0)</f>
        <v>0</v>
      </c>
      <c r="BJ196" s="14" t="s">
        <v>80</v>
      </c>
      <c r="BK196" s="172">
        <f>ROUND(I196*H196,2)</f>
        <v>0</v>
      </c>
      <c r="BL196" s="14" t="s">
        <v>125</v>
      </c>
      <c r="BM196" s="171" t="s">
        <v>310</v>
      </c>
    </row>
    <row r="197" spans="1:65" s="2" customFormat="1">
      <c r="A197" s="29"/>
      <c r="B197" s="30"/>
      <c r="C197" s="29"/>
      <c r="D197" s="173" t="s">
        <v>127</v>
      </c>
      <c r="E197" s="29"/>
      <c r="F197" s="174" t="s">
        <v>309</v>
      </c>
      <c r="G197" s="29"/>
      <c r="H197" s="29"/>
      <c r="I197" s="93"/>
      <c r="J197" s="29"/>
      <c r="K197" s="29"/>
      <c r="L197" s="30"/>
      <c r="M197" s="175"/>
      <c r="N197" s="176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127</v>
      </c>
      <c r="AU197" s="14" t="s">
        <v>82</v>
      </c>
    </row>
    <row r="198" spans="1:65" s="12" customFormat="1" ht="25.9" customHeight="1">
      <c r="B198" s="145"/>
      <c r="D198" s="146" t="s">
        <v>71</v>
      </c>
      <c r="E198" s="147" t="s">
        <v>311</v>
      </c>
      <c r="F198" s="147" t="s">
        <v>312</v>
      </c>
      <c r="I198" s="148"/>
      <c r="J198" s="149">
        <f>BK198</f>
        <v>0</v>
      </c>
      <c r="L198" s="145"/>
      <c r="M198" s="150"/>
      <c r="N198" s="151"/>
      <c r="O198" s="151"/>
      <c r="P198" s="152">
        <f>SUM(P199:P210)</f>
        <v>0</v>
      </c>
      <c r="Q198" s="151"/>
      <c r="R198" s="152">
        <f>SUM(R199:R210)</f>
        <v>0</v>
      </c>
      <c r="S198" s="151"/>
      <c r="T198" s="153">
        <f>SUM(T199:T210)</f>
        <v>0</v>
      </c>
      <c r="AR198" s="146" t="s">
        <v>125</v>
      </c>
      <c r="AT198" s="154" t="s">
        <v>71</v>
      </c>
      <c r="AU198" s="154" t="s">
        <v>72</v>
      </c>
      <c r="AY198" s="146" t="s">
        <v>118</v>
      </c>
      <c r="BK198" s="155">
        <f>SUM(BK199:BK210)</f>
        <v>0</v>
      </c>
    </row>
    <row r="199" spans="1:65" s="2" customFormat="1" ht="44.25" customHeight="1">
      <c r="A199" s="29"/>
      <c r="B199" s="158"/>
      <c r="C199" s="159" t="s">
        <v>313</v>
      </c>
      <c r="D199" s="159" t="s">
        <v>121</v>
      </c>
      <c r="E199" s="160" t="s">
        <v>314</v>
      </c>
      <c r="F199" s="161" t="s">
        <v>315</v>
      </c>
      <c r="G199" s="162" t="s">
        <v>278</v>
      </c>
      <c r="H199" s="163">
        <v>379.536</v>
      </c>
      <c r="I199" s="164"/>
      <c r="J199" s="165">
        <f>ROUND(I199*H199,2)</f>
        <v>0</v>
      </c>
      <c r="K199" s="166"/>
      <c r="L199" s="30"/>
      <c r="M199" s="167" t="s">
        <v>1</v>
      </c>
      <c r="N199" s="168" t="s">
        <v>37</v>
      </c>
      <c r="O199" s="55"/>
      <c r="P199" s="169">
        <f>O199*H199</f>
        <v>0</v>
      </c>
      <c r="Q199" s="169">
        <v>0</v>
      </c>
      <c r="R199" s="169">
        <f>Q199*H199</f>
        <v>0</v>
      </c>
      <c r="S199" s="169">
        <v>0</v>
      </c>
      <c r="T199" s="170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316</v>
      </c>
      <c r="AT199" s="171" t="s">
        <v>121</v>
      </c>
      <c r="AU199" s="171" t="s">
        <v>80</v>
      </c>
      <c r="AY199" s="14" t="s">
        <v>118</v>
      </c>
      <c r="BE199" s="172">
        <f>IF(N199="základní",J199,0)</f>
        <v>0</v>
      </c>
      <c r="BF199" s="172">
        <f>IF(N199="snížená",J199,0)</f>
        <v>0</v>
      </c>
      <c r="BG199" s="172">
        <f>IF(N199="zákl. přenesená",J199,0)</f>
        <v>0</v>
      </c>
      <c r="BH199" s="172">
        <f>IF(N199="sníž. přenesená",J199,0)</f>
        <v>0</v>
      </c>
      <c r="BI199" s="172">
        <f>IF(N199="nulová",J199,0)</f>
        <v>0</v>
      </c>
      <c r="BJ199" s="14" t="s">
        <v>80</v>
      </c>
      <c r="BK199" s="172">
        <f>ROUND(I199*H199,2)</f>
        <v>0</v>
      </c>
      <c r="BL199" s="14" t="s">
        <v>316</v>
      </c>
      <c r="BM199" s="171" t="s">
        <v>317</v>
      </c>
    </row>
    <row r="200" spans="1:65" s="2" customFormat="1" ht="136.5">
      <c r="A200" s="29"/>
      <c r="B200" s="30"/>
      <c r="C200" s="29"/>
      <c r="D200" s="173" t="s">
        <v>127</v>
      </c>
      <c r="E200" s="29"/>
      <c r="F200" s="174" t="s">
        <v>318</v>
      </c>
      <c r="G200" s="29"/>
      <c r="H200" s="29"/>
      <c r="I200" s="93"/>
      <c r="J200" s="29"/>
      <c r="K200" s="29"/>
      <c r="L200" s="30"/>
      <c r="M200" s="175"/>
      <c r="N200" s="176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127</v>
      </c>
      <c r="AU200" s="14" t="s">
        <v>80</v>
      </c>
    </row>
    <row r="201" spans="1:65" s="2" customFormat="1" ht="44.25" customHeight="1">
      <c r="A201" s="29"/>
      <c r="B201" s="158"/>
      <c r="C201" s="159" t="s">
        <v>319</v>
      </c>
      <c r="D201" s="159" t="s">
        <v>121</v>
      </c>
      <c r="E201" s="160" t="s">
        <v>320</v>
      </c>
      <c r="F201" s="161" t="s">
        <v>321</v>
      </c>
      <c r="G201" s="162" t="s">
        <v>278</v>
      </c>
      <c r="H201" s="163">
        <v>235.44</v>
      </c>
      <c r="I201" s="164"/>
      <c r="J201" s="165">
        <f>ROUND(I201*H201,2)</f>
        <v>0</v>
      </c>
      <c r="K201" s="166"/>
      <c r="L201" s="30"/>
      <c r="M201" s="167" t="s">
        <v>1</v>
      </c>
      <c r="N201" s="168" t="s">
        <v>37</v>
      </c>
      <c r="O201" s="55"/>
      <c r="P201" s="169">
        <f>O201*H201</f>
        <v>0</v>
      </c>
      <c r="Q201" s="169">
        <v>0</v>
      </c>
      <c r="R201" s="169">
        <f>Q201*H201</f>
        <v>0</v>
      </c>
      <c r="S201" s="169">
        <v>0</v>
      </c>
      <c r="T201" s="170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316</v>
      </c>
      <c r="AT201" s="171" t="s">
        <v>121</v>
      </c>
      <c r="AU201" s="171" t="s">
        <v>80</v>
      </c>
      <c r="AY201" s="14" t="s">
        <v>118</v>
      </c>
      <c r="BE201" s="172">
        <f>IF(N201="základní",J201,0)</f>
        <v>0</v>
      </c>
      <c r="BF201" s="172">
        <f>IF(N201="snížená",J201,0)</f>
        <v>0</v>
      </c>
      <c r="BG201" s="172">
        <f>IF(N201="zákl. přenesená",J201,0)</f>
        <v>0</v>
      </c>
      <c r="BH201" s="172">
        <f>IF(N201="sníž. přenesená",J201,0)</f>
        <v>0</v>
      </c>
      <c r="BI201" s="172">
        <f>IF(N201="nulová",J201,0)</f>
        <v>0</v>
      </c>
      <c r="BJ201" s="14" t="s">
        <v>80</v>
      </c>
      <c r="BK201" s="172">
        <f>ROUND(I201*H201,2)</f>
        <v>0</v>
      </c>
      <c r="BL201" s="14" t="s">
        <v>316</v>
      </c>
      <c r="BM201" s="171" t="s">
        <v>322</v>
      </c>
    </row>
    <row r="202" spans="1:65" s="2" customFormat="1" ht="136.5">
      <c r="A202" s="29"/>
      <c r="B202" s="30"/>
      <c r="C202" s="29"/>
      <c r="D202" s="173" t="s">
        <v>127</v>
      </c>
      <c r="E202" s="29"/>
      <c r="F202" s="174" t="s">
        <v>323</v>
      </c>
      <c r="G202" s="29"/>
      <c r="H202" s="29"/>
      <c r="I202" s="93"/>
      <c r="J202" s="29"/>
      <c r="K202" s="29"/>
      <c r="L202" s="30"/>
      <c r="M202" s="175"/>
      <c r="N202" s="176"/>
      <c r="O202" s="55"/>
      <c r="P202" s="55"/>
      <c r="Q202" s="55"/>
      <c r="R202" s="55"/>
      <c r="S202" s="55"/>
      <c r="T202" s="56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127</v>
      </c>
      <c r="AU202" s="14" t="s">
        <v>80</v>
      </c>
    </row>
    <row r="203" spans="1:65" s="2" customFormat="1" ht="55.5" customHeight="1">
      <c r="A203" s="29"/>
      <c r="B203" s="158"/>
      <c r="C203" s="159" t="s">
        <v>324</v>
      </c>
      <c r="D203" s="159" t="s">
        <v>121</v>
      </c>
      <c r="E203" s="160" t="s">
        <v>325</v>
      </c>
      <c r="F203" s="161" t="s">
        <v>326</v>
      </c>
      <c r="G203" s="162" t="s">
        <v>278</v>
      </c>
      <c r="H203" s="163">
        <v>42</v>
      </c>
      <c r="I203" s="164"/>
      <c r="J203" s="165">
        <f>ROUND(I203*H203,2)</f>
        <v>0</v>
      </c>
      <c r="K203" s="166"/>
      <c r="L203" s="30"/>
      <c r="M203" s="167" t="s">
        <v>1</v>
      </c>
      <c r="N203" s="168" t="s">
        <v>37</v>
      </c>
      <c r="O203" s="55"/>
      <c r="P203" s="169">
        <f>O203*H203</f>
        <v>0</v>
      </c>
      <c r="Q203" s="169">
        <v>0</v>
      </c>
      <c r="R203" s="169">
        <f>Q203*H203</f>
        <v>0</v>
      </c>
      <c r="S203" s="169">
        <v>0</v>
      </c>
      <c r="T203" s="170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1" t="s">
        <v>316</v>
      </c>
      <c r="AT203" s="171" t="s">
        <v>121</v>
      </c>
      <c r="AU203" s="171" t="s">
        <v>80</v>
      </c>
      <c r="AY203" s="14" t="s">
        <v>118</v>
      </c>
      <c r="BE203" s="172">
        <f>IF(N203="základní",J203,0)</f>
        <v>0</v>
      </c>
      <c r="BF203" s="172">
        <f>IF(N203="snížená",J203,0)</f>
        <v>0</v>
      </c>
      <c r="BG203" s="172">
        <f>IF(N203="zákl. přenesená",J203,0)</f>
        <v>0</v>
      </c>
      <c r="BH203" s="172">
        <f>IF(N203="sníž. přenesená",J203,0)</f>
        <v>0</v>
      </c>
      <c r="BI203" s="172">
        <f>IF(N203="nulová",J203,0)</f>
        <v>0</v>
      </c>
      <c r="BJ203" s="14" t="s">
        <v>80</v>
      </c>
      <c r="BK203" s="172">
        <f>ROUND(I203*H203,2)</f>
        <v>0</v>
      </c>
      <c r="BL203" s="14" t="s">
        <v>316</v>
      </c>
      <c r="BM203" s="171" t="s">
        <v>327</v>
      </c>
    </row>
    <row r="204" spans="1:65" s="2" customFormat="1" ht="136.5">
      <c r="A204" s="29"/>
      <c r="B204" s="30"/>
      <c r="C204" s="29"/>
      <c r="D204" s="173" t="s">
        <v>127</v>
      </c>
      <c r="E204" s="29"/>
      <c r="F204" s="174" t="s">
        <v>328</v>
      </c>
      <c r="G204" s="29"/>
      <c r="H204" s="29"/>
      <c r="I204" s="93"/>
      <c r="J204" s="29"/>
      <c r="K204" s="29"/>
      <c r="L204" s="30"/>
      <c r="M204" s="175"/>
      <c r="N204" s="176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127</v>
      </c>
      <c r="AU204" s="14" t="s">
        <v>80</v>
      </c>
    </row>
    <row r="205" spans="1:65" s="2" customFormat="1" ht="33" customHeight="1">
      <c r="A205" s="29"/>
      <c r="B205" s="158"/>
      <c r="C205" s="159" t="s">
        <v>329</v>
      </c>
      <c r="D205" s="159" t="s">
        <v>121</v>
      </c>
      <c r="E205" s="160" t="s">
        <v>330</v>
      </c>
      <c r="F205" s="161" t="s">
        <v>331</v>
      </c>
      <c r="G205" s="162" t="s">
        <v>278</v>
      </c>
      <c r="H205" s="163">
        <v>1.34</v>
      </c>
      <c r="I205" s="164"/>
      <c r="J205" s="165">
        <f>ROUND(I205*H205,2)</f>
        <v>0</v>
      </c>
      <c r="K205" s="166"/>
      <c r="L205" s="30"/>
      <c r="M205" s="167" t="s">
        <v>1</v>
      </c>
      <c r="N205" s="168" t="s">
        <v>37</v>
      </c>
      <c r="O205" s="55"/>
      <c r="P205" s="169">
        <f>O205*H205</f>
        <v>0</v>
      </c>
      <c r="Q205" s="169">
        <v>0</v>
      </c>
      <c r="R205" s="169">
        <f>Q205*H205</f>
        <v>0</v>
      </c>
      <c r="S205" s="169">
        <v>0</v>
      </c>
      <c r="T205" s="170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1" t="s">
        <v>316</v>
      </c>
      <c r="AT205" s="171" t="s">
        <v>121</v>
      </c>
      <c r="AU205" s="171" t="s">
        <v>80</v>
      </c>
      <c r="AY205" s="14" t="s">
        <v>118</v>
      </c>
      <c r="BE205" s="172">
        <f>IF(N205="základní",J205,0)</f>
        <v>0</v>
      </c>
      <c r="BF205" s="172">
        <f>IF(N205="snížená",J205,0)</f>
        <v>0</v>
      </c>
      <c r="BG205" s="172">
        <f>IF(N205="zákl. přenesená",J205,0)</f>
        <v>0</v>
      </c>
      <c r="BH205" s="172">
        <f>IF(N205="sníž. přenesená",J205,0)</f>
        <v>0</v>
      </c>
      <c r="BI205" s="172">
        <f>IF(N205="nulová",J205,0)</f>
        <v>0</v>
      </c>
      <c r="BJ205" s="14" t="s">
        <v>80</v>
      </c>
      <c r="BK205" s="172">
        <f>ROUND(I205*H205,2)</f>
        <v>0</v>
      </c>
      <c r="BL205" s="14" t="s">
        <v>316</v>
      </c>
      <c r="BM205" s="171" t="s">
        <v>332</v>
      </c>
    </row>
    <row r="206" spans="1:65" s="2" customFormat="1" ht="117">
      <c r="A206" s="29"/>
      <c r="B206" s="30"/>
      <c r="C206" s="29"/>
      <c r="D206" s="173" t="s">
        <v>127</v>
      </c>
      <c r="E206" s="29"/>
      <c r="F206" s="174" t="s">
        <v>333</v>
      </c>
      <c r="G206" s="29"/>
      <c r="H206" s="29"/>
      <c r="I206" s="93"/>
      <c r="J206" s="29"/>
      <c r="K206" s="29"/>
      <c r="L206" s="30"/>
      <c r="M206" s="175"/>
      <c r="N206" s="176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127</v>
      </c>
      <c r="AU206" s="14" t="s">
        <v>80</v>
      </c>
    </row>
    <row r="207" spans="1:65" s="2" customFormat="1" ht="21.75" customHeight="1">
      <c r="A207" s="29"/>
      <c r="B207" s="158"/>
      <c r="C207" s="159" t="s">
        <v>334</v>
      </c>
      <c r="D207" s="159" t="s">
        <v>121</v>
      </c>
      <c r="E207" s="160" t="s">
        <v>335</v>
      </c>
      <c r="F207" s="161" t="s">
        <v>336</v>
      </c>
      <c r="G207" s="162" t="s">
        <v>167</v>
      </c>
      <c r="H207" s="163">
        <v>3</v>
      </c>
      <c r="I207" s="164"/>
      <c r="J207" s="165">
        <f>ROUND(I207*H207,2)</f>
        <v>0</v>
      </c>
      <c r="K207" s="166"/>
      <c r="L207" s="30"/>
      <c r="M207" s="167" t="s">
        <v>1</v>
      </c>
      <c r="N207" s="168" t="s">
        <v>37</v>
      </c>
      <c r="O207" s="55"/>
      <c r="P207" s="169">
        <f>O207*H207</f>
        <v>0</v>
      </c>
      <c r="Q207" s="169">
        <v>0</v>
      </c>
      <c r="R207" s="169">
        <f>Q207*H207</f>
        <v>0</v>
      </c>
      <c r="S207" s="169">
        <v>0</v>
      </c>
      <c r="T207" s="170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1" t="s">
        <v>316</v>
      </c>
      <c r="AT207" s="171" t="s">
        <v>121</v>
      </c>
      <c r="AU207" s="171" t="s">
        <v>80</v>
      </c>
      <c r="AY207" s="14" t="s">
        <v>118</v>
      </c>
      <c r="BE207" s="172">
        <f>IF(N207="základní",J207,0)</f>
        <v>0</v>
      </c>
      <c r="BF207" s="172">
        <f>IF(N207="snížená",J207,0)</f>
        <v>0</v>
      </c>
      <c r="BG207" s="172">
        <f>IF(N207="zákl. přenesená",J207,0)</f>
        <v>0</v>
      </c>
      <c r="BH207" s="172">
        <f>IF(N207="sníž. přenesená",J207,0)</f>
        <v>0</v>
      </c>
      <c r="BI207" s="172">
        <f>IF(N207="nulová",J207,0)</f>
        <v>0</v>
      </c>
      <c r="BJ207" s="14" t="s">
        <v>80</v>
      </c>
      <c r="BK207" s="172">
        <f>ROUND(I207*H207,2)</f>
        <v>0</v>
      </c>
      <c r="BL207" s="14" t="s">
        <v>316</v>
      </c>
      <c r="BM207" s="171" t="s">
        <v>337</v>
      </c>
    </row>
    <row r="208" spans="1:65" s="2" customFormat="1" ht="58.5">
      <c r="A208" s="29"/>
      <c r="B208" s="30"/>
      <c r="C208" s="29"/>
      <c r="D208" s="173" t="s">
        <v>127</v>
      </c>
      <c r="E208" s="29"/>
      <c r="F208" s="174" t="s">
        <v>338</v>
      </c>
      <c r="G208" s="29"/>
      <c r="H208" s="29"/>
      <c r="I208" s="93"/>
      <c r="J208" s="29"/>
      <c r="K208" s="29"/>
      <c r="L208" s="30"/>
      <c r="M208" s="175"/>
      <c r="N208" s="176"/>
      <c r="O208" s="55"/>
      <c r="P208" s="55"/>
      <c r="Q208" s="55"/>
      <c r="R208" s="55"/>
      <c r="S208" s="55"/>
      <c r="T208" s="56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127</v>
      </c>
      <c r="AU208" s="14" t="s">
        <v>80</v>
      </c>
    </row>
    <row r="209" spans="1:65" s="2" customFormat="1" ht="21.75" customHeight="1">
      <c r="A209" s="29"/>
      <c r="B209" s="158"/>
      <c r="C209" s="159" t="s">
        <v>339</v>
      </c>
      <c r="D209" s="159" t="s">
        <v>121</v>
      </c>
      <c r="E209" s="160" t="s">
        <v>340</v>
      </c>
      <c r="F209" s="161" t="s">
        <v>341</v>
      </c>
      <c r="G209" s="162" t="s">
        <v>278</v>
      </c>
      <c r="H209" s="163">
        <v>235.44</v>
      </c>
      <c r="I209" s="164"/>
      <c r="J209" s="165">
        <f>ROUND(I209*H209,2)</f>
        <v>0</v>
      </c>
      <c r="K209" s="166"/>
      <c r="L209" s="30"/>
      <c r="M209" s="167" t="s">
        <v>1</v>
      </c>
      <c r="N209" s="168" t="s">
        <v>37</v>
      </c>
      <c r="O209" s="55"/>
      <c r="P209" s="169">
        <f>O209*H209</f>
        <v>0</v>
      </c>
      <c r="Q209" s="169">
        <v>0</v>
      </c>
      <c r="R209" s="169">
        <f>Q209*H209</f>
        <v>0</v>
      </c>
      <c r="S209" s="169">
        <v>0</v>
      </c>
      <c r="T209" s="170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316</v>
      </c>
      <c r="AT209" s="171" t="s">
        <v>121</v>
      </c>
      <c r="AU209" s="171" t="s">
        <v>80</v>
      </c>
      <c r="AY209" s="14" t="s">
        <v>118</v>
      </c>
      <c r="BE209" s="172">
        <f>IF(N209="základní",J209,0)</f>
        <v>0</v>
      </c>
      <c r="BF209" s="172">
        <f>IF(N209="snížená",J209,0)</f>
        <v>0</v>
      </c>
      <c r="BG209" s="172">
        <f>IF(N209="zákl. přenesená",J209,0)</f>
        <v>0</v>
      </c>
      <c r="BH209" s="172">
        <f>IF(N209="sníž. přenesená",J209,0)</f>
        <v>0</v>
      </c>
      <c r="BI209" s="172">
        <f>IF(N209="nulová",J209,0)</f>
        <v>0</v>
      </c>
      <c r="BJ209" s="14" t="s">
        <v>80</v>
      </c>
      <c r="BK209" s="172">
        <f>ROUND(I209*H209,2)</f>
        <v>0</v>
      </c>
      <c r="BL209" s="14" t="s">
        <v>316</v>
      </c>
      <c r="BM209" s="171" t="s">
        <v>342</v>
      </c>
    </row>
    <row r="210" spans="1:65" s="2" customFormat="1" ht="58.5">
      <c r="A210" s="29"/>
      <c r="B210" s="30"/>
      <c r="C210" s="29"/>
      <c r="D210" s="173" t="s">
        <v>127</v>
      </c>
      <c r="E210" s="29"/>
      <c r="F210" s="174" t="s">
        <v>343</v>
      </c>
      <c r="G210" s="29"/>
      <c r="H210" s="29"/>
      <c r="I210" s="93"/>
      <c r="J210" s="29"/>
      <c r="K210" s="29"/>
      <c r="L210" s="30"/>
      <c r="M210" s="188"/>
      <c r="N210" s="189"/>
      <c r="O210" s="190"/>
      <c r="P210" s="190"/>
      <c r="Q210" s="190"/>
      <c r="R210" s="190"/>
      <c r="S210" s="190"/>
      <c r="T210" s="191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127</v>
      </c>
      <c r="AU210" s="14" t="s">
        <v>80</v>
      </c>
    </row>
    <row r="211" spans="1:65" s="2" customFormat="1" ht="6.95" customHeight="1">
      <c r="A211" s="29"/>
      <c r="B211" s="44"/>
      <c r="C211" s="45"/>
      <c r="D211" s="45"/>
      <c r="E211" s="45"/>
      <c r="F211" s="45"/>
      <c r="G211" s="45"/>
      <c r="H211" s="45"/>
      <c r="I211" s="117"/>
      <c r="J211" s="45"/>
      <c r="K211" s="45"/>
      <c r="L211" s="30"/>
      <c r="M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</row>
  </sheetData>
  <autoFilter ref="C118:K21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kolejí a výhybek v žst Hranice na Moravě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344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43986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ROUND((SUM(BE117:BE146)),  2)</f>
        <v>0</v>
      </c>
      <c r="G33" s="29"/>
      <c r="H33" s="29"/>
      <c r="I33" s="104">
        <v>0.21</v>
      </c>
      <c r="J33" s="103">
        <f>ROUND(((SUM(BE117:BE146))*I33),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ROUND((SUM(BF117:BF146)),  2)</f>
        <v>0</v>
      </c>
      <c r="G34" s="29"/>
      <c r="H34" s="29"/>
      <c r="I34" s="104">
        <v>0.15</v>
      </c>
      <c r="J34" s="103">
        <f>ROUND(((SUM(BF117:BF146))*I34),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ROUND((SUM(BG117:BG146)),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ROUND((SUM(BH117:BH146)),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ROUND((SUM(BI117:BI146)),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kolejí a výhybek v žst Hranice na Moravě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02 - sborník SSZT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43986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96</v>
      </c>
      <c r="D94" s="105"/>
      <c r="E94" s="105"/>
      <c r="F94" s="105"/>
      <c r="G94" s="105"/>
      <c r="H94" s="105"/>
      <c r="I94" s="120"/>
      <c r="J94" s="121" t="s">
        <v>97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98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99</v>
      </c>
    </row>
    <row r="97" spans="1:31" s="9" customFormat="1" ht="24.95" customHeight="1">
      <c r="B97" s="123"/>
      <c r="D97" s="124" t="s">
        <v>102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103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33" t="str">
        <f>E7</f>
        <v>Oprava kolejí a výhybek v žst Hranice na Moravě</v>
      </c>
      <c r="F107" s="234"/>
      <c r="G107" s="234"/>
      <c r="H107" s="23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93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23" t="str">
        <f>E9</f>
        <v>SO 02 - sborník SSZT</v>
      </c>
      <c r="F109" s="232"/>
      <c r="G109" s="232"/>
      <c r="H109" s="232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 xml:space="preserve"> </v>
      </c>
      <c r="G111" s="29"/>
      <c r="H111" s="29"/>
      <c r="I111" s="94" t="s">
        <v>22</v>
      </c>
      <c r="J111" s="52">
        <f>IF(J12="","",J12)</f>
        <v>43986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23</v>
      </c>
      <c r="D113" s="29"/>
      <c r="E113" s="29"/>
      <c r="F113" s="22" t="str">
        <f>E15</f>
        <v xml:space="preserve"> </v>
      </c>
      <c r="G113" s="29"/>
      <c r="H113" s="29"/>
      <c r="I113" s="94" t="s">
        <v>28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26</v>
      </c>
      <c r="D114" s="29"/>
      <c r="E114" s="29"/>
      <c r="F114" s="22" t="str">
        <f>IF(E18="","",E18)</f>
        <v>Vyplň údaj</v>
      </c>
      <c r="G114" s="29"/>
      <c r="H114" s="29"/>
      <c r="I114" s="94" t="s">
        <v>30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104</v>
      </c>
      <c r="D116" s="136" t="s">
        <v>57</v>
      </c>
      <c r="E116" s="136" t="s">
        <v>53</v>
      </c>
      <c r="F116" s="136" t="s">
        <v>54</v>
      </c>
      <c r="G116" s="136" t="s">
        <v>105</v>
      </c>
      <c r="H116" s="136" t="s">
        <v>106</v>
      </c>
      <c r="I116" s="137" t="s">
        <v>107</v>
      </c>
      <c r="J116" s="138" t="s">
        <v>97</v>
      </c>
      <c r="K116" s="139" t="s">
        <v>108</v>
      </c>
      <c r="L116" s="140"/>
      <c r="M116" s="59" t="s">
        <v>1</v>
      </c>
      <c r="N116" s="60" t="s">
        <v>36</v>
      </c>
      <c r="O116" s="60" t="s">
        <v>109</v>
      </c>
      <c r="P116" s="60" t="s">
        <v>110</v>
      </c>
      <c r="Q116" s="60" t="s">
        <v>111</v>
      </c>
      <c r="R116" s="60" t="s">
        <v>112</v>
      </c>
      <c r="S116" s="60" t="s">
        <v>113</v>
      </c>
      <c r="T116" s="61" t="s">
        <v>114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115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71</v>
      </c>
      <c r="AU117" s="14" t="s">
        <v>99</v>
      </c>
      <c r="BK117" s="144">
        <f>BK118</f>
        <v>0</v>
      </c>
    </row>
    <row r="118" spans="1:65" s="12" customFormat="1" ht="25.9" customHeight="1">
      <c r="B118" s="145"/>
      <c r="D118" s="146" t="s">
        <v>71</v>
      </c>
      <c r="E118" s="147" t="s">
        <v>311</v>
      </c>
      <c r="F118" s="147" t="s">
        <v>312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SUM(P119:P146)</f>
        <v>0</v>
      </c>
      <c r="Q118" s="151"/>
      <c r="R118" s="152">
        <f>SUM(R119:R146)</f>
        <v>0</v>
      </c>
      <c r="S118" s="151"/>
      <c r="T118" s="153">
        <f>SUM(T119:T146)</f>
        <v>0</v>
      </c>
      <c r="AR118" s="146" t="s">
        <v>125</v>
      </c>
      <c r="AT118" s="154" t="s">
        <v>71</v>
      </c>
      <c r="AU118" s="154" t="s">
        <v>72</v>
      </c>
      <c r="AY118" s="146" t="s">
        <v>118</v>
      </c>
      <c r="BK118" s="155">
        <f>SUM(BK119:BK146)</f>
        <v>0</v>
      </c>
    </row>
    <row r="119" spans="1:65" s="2" customFormat="1" ht="21.75" customHeight="1">
      <c r="A119" s="29"/>
      <c r="B119" s="158"/>
      <c r="C119" s="159" t="s">
        <v>80</v>
      </c>
      <c r="D119" s="159" t="s">
        <v>121</v>
      </c>
      <c r="E119" s="160" t="s">
        <v>345</v>
      </c>
      <c r="F119" s="161" t="s">
        <v>346</v>
      </c>
      <c r="G119" s="162" t="s">
        <v>167</v>
      </c>
      <c r="H119" s="163">
        <v>4</v>
      </c>
      <c r="I119" s="164"/>
      <c r="J119" s="165">
        <f>ROUND(I119*H119,2)</f>
        <v>0</v>
      </c>
      <c r="K119" s="166"/>
      <c r="L119" s="30"/>
      <c r="M119" s="167" t="s">
        <v>1</v>
      </c>
      <c r="N119" s="168" t="s">
        <v>37</v>
      </c>
      <c r="O119" s="55"/>
      <c r="P119" s="169">
        <f>O119*H119</f>
        <v>0</v>
      </c>
      <c r="Q119" s="169">
        <v>0</v>
      </c>
      <c r="R119" s="169">
        <f>Q119*H119</f>
        <v>0</v>
      </c>
      <c r="S119" s="169">
        <v>0</v>
      </c>
      <c r="T119" s="17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316</v>
      </c>
      <c r="AT119" s="171" t="s">
        <v>121</v>
      </c>
      <c r="AU119" s="171" t="s">
        <v>80</v>
      </c>
      <c r="AY119" s="14" t="s">
        <v>118</v>
      </c>
      <c r="BE119" s="172">
        <f>IF(N119="základní",J119,0)</f>
        <v>0</v>
      </c>
      <c r="BF119" s="172">
        <f>IF(N119="snížená",J119,0)</f>
        <v>0</v>
      </c>
      <c r="BG119" s="172">
        <f>IF(N119="zákl. přenesená",J119,0)</f>
        <v>0</v>
      </c>
      <c r="BH119" s="172">
        <f>IF(N119="sníž. přenesená",J119,0)</f>
        <v>0</v>
      </c>
      <c r="BI119" s="172">
        <f>IF(N119="nulová",J119,0)</f>
        <v>0</v>
      </c>
      <c r="BJ119" s="14" t="s">
        <v>80</v>
      </c>
      <c r="BK119" s="172">
        <f>ROUND(I119*H119,2)</f>
        <v>0</v>
      </c>
      <c r="BL119" s="14" t="s">
        <v>316</v>
      </c>
      <c r="BM119" s="171" t="s">
        <v>347</v>
      </c>
    </row>
    <row r="120" spans="1:65" s="2" customFormat="1" ht="19.5">
      <c r="A120" s="29"/>
      <c r="B120" s="30"/>
      <c r="C120" s="29"/>
      <c r="D120" s="173" t="s">
        <v>127</v>
      </c>
      <c r="E120" s="29"/>
      <c r="F120" s="174" t="s">
        <v>346</v>
      </c>
      <c r="G120" s="29"/>
      <c r="H120" s="29"/>
      <c r="I120" s="93"/>
      <c r="J120" s="29"/>
      <c r="K120" s="29"/>
      <c r="L120" s="30"/>
      <c r="M120" s="175"/>
      <c r="N120" s="176"/>
      <c r="O120" s="55"/>
      <c r="P120" s="55"/>
      <c r="Q120" s="55"/>
      <c r="R120" s="55"/>
      <c r="S120" s="55"/>
      <c r="T120" s="56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127</v>
      </c>
      <c r="AU120" s="14" t="s">
        <v>80</v>
      </c>
    </row>
    <row r="121" spans="1:65" s="2" customFormat="1" ht="21.75" customHeight="1">
      <c r="A121" s="29"/>
      <c r="B121" s="158"/>
      <c r="C121" s="159" t="s">
        <v>82</v>
      </c>
      <c r="D121" s="159" t="s">
        <v>121</v>
      </c>
      <c r="E121" s="160" t="s">
        <v>348</v>
      </c>
      <c r="F121" s="161" t="s">
        <v>349</v>
      </c>
      <c r="G121" s="162" t="s">
        <v>167</v>
      </c>
      <c r="H121" s="163">
        <v>2</v>
      </c>
      <c r="I121" s="164"/>
      <c r="J121" s="165">
        <f>ROUND(I121*H121,2)</f>
        <v>0</v>
      </c>
      <c r="K121" s="166"/>
      <c r="L121" s="30"/>
      <c r="M121" s="167" t="s">
        <v>1</v>
      </c>
      <c r="N121" s="168" t="s">
        <v>37</v>
      </c>
      <c r="O121" s="55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316</v>
      </c>
      <c r="AT121" s="171" t="s">
        <v>121</v>
      </c>
      <c r="AU121" s="171" t="s">
        <v>80</v>
      </c>
      <c r="AY121" s="14" t="s">
        <v>118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80</v>
      </c>
      <c r="BK121" s="172">
        <f>ROUND(I121*H121,2)</f>
        <v>0</v>
      </c>
      <c r="BL121" s="14" t="s">
        <v>316</v>
      </c>
      <c r="BM121" s="171" t="s">
        <v>350</v>
      </c>
    </row>
    <row r="122" spans="1:65" s="2" customFormat="1" ht="19.5">
      <c r="A122" s="29"/>
      <c r="B122" s="30"/>
      <c r="C122" s="29"/>
      <c r="D122" s="173" t="s">
        <v>127</v>
      </c>
      <c r="E122" s="29"/>
      <c r="F122" s="174" t="s">
        <v>349</v>
      </c>
      <c r="G122" s="29"/>
      <c r="H122" s="29"/>
      <c r="I122" s="93"/>
      <c r="J122" s="29"/>
      <c r="K122" s="29"/>
      <c r="L122" s="30"/>
      <c r="M122" s="175"/>
      <c r="N122" s="176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127</v>
      </c>
      <c r="AU122" s="14" t="s">
        <v>80</v>
      </c>
    </row>
    <row r="123" spans="1:65" s="2" customFormat="1" ht="21.75" customHeight="1">
      <c r="A123" s="29"/>
      <c r="B123" s="158"/>
      <c r="C123" s="159" t="s">
        <v>134</v>
      </c>
      <c r="D123" s="159" t="s">
        <v>121</v>
      </c>
      <c r="E123" s="160" t="s">
        <v>351</v>
      </c>
      <c r="F123" s="161" t="s">
        <v>352</v>
      </c>
      <c r="G123" s="162" t="s">
        <v>167</v>
      </c>
      <c r="H123" s="163">
        <v>2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37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316</v>
      </c>
      <c r="AT123" s="171" t="s">
        <v>121</v>
      </c>
      <c r="AU123" s="171" t="s">
        <v>80</v>
      </c>
      <c r="AY123" s="14" t="s">
        <v>118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80</v>
      </c>
      <c r="BK123" s="172">
        <f>ROUND(I123*H123,2)</f>
        <v>0</v>
      </c>
      <c r="BL123" s="14" t="s">
        <v>316</v>
      </c>
      <c r="BM123" s="171" t="s">
        <v>353</v>
      </c>
    </row>
    <row r="124" spans="1:65" s="2" customFormat="1" ht="19.5">
      <c r="A124" s="29"/>
      <c r="B124" s="30"/>
      <c r="C124" s="29"/>
      <c r="D124" s="173" t="s">
        <v>127</v>
      </c>
      <c r="E124" s="29"/>
      <c r="F124" s="174" t="s">
        <v>352</v>
      </c>
      <c r="G124" s="29"/>
      <c r="H124" s="29"/>
      <c r="I124" s="93"/>
      <c r="J124" s="29"/>
      <c r="K124" s="29"/>
      <c r="L124" s="30"/>
      <c r="M124" s="175"/>
      <c r="N124" s="176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127</v>
      </c>
      <c r="AU124" s="14" t="s">
        <v>80</v>
      </c>
    </row>
    <row r="125" spans="1:65" s="2" customFormat="1" ht="21.75" customHeight="1">
      <c r="A125" s="29"/>
      <c r="B125" s="158"/>
      <c r="C125" s="159" t="s">
        <v>125</v>
      </c>
      <c r="D125" s="159" t="s">
        <v>121</v>
      </c>
      <c r="E125" s="160" t="s">
        <v>354</v>
      </c>
      <c r="F125" s="161" t="s">
        <v>355</v>
      </c>
      <c r="G125" s="162" t="s">
        <v>167</v>
      </c>
      <c r="H125" s="163">
        <v>4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37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316</v>
      </c>
      <c r="AT125" s="171" t="s">
        <v>121</v>
      </c>
      <c r="AU125" s="171" t="s">
        <v>80</v>
      </c>
      <c r="AY125" s="14" t="s">
        <v>118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80</v>
      </c>
      <c r="BK125" s="172">
        <f>ROUND(I125*H125,2)</f>
        <v>0</v>
      </c>
      <c r="BL125" s="14" t="s">
        <v>316</v>
      </c>
      <c r="BM125" s="171" t="s">
        <v>356</v>
      </c>
    </row>
    <row r="126" spans="1:65" s="2" customFormat="1" ht="19.5">
      <c r="A126" s="29"/>
      <c r="B126" s="30"/>
      <c r="C126" s="29"/>
      <c r="D126" s="173" t="s">
        <v>127</v>
      </c>
      <c r="E126" s="29"/>
      <c r="F126" s="174" t="s">
        <v>355</v>
      </c>
      <c r="G126" s="29"/>
      <c r="H126" s="29"/>
      <c r="I126" s="93"/>
      <c r="J126" s="29"/>
      <c r="K126" s="29"/>
      <c r="L126" s="30"/>
      <c r="M126" s="175"/>
      <c r="N126" s="176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127</v>
      </c>
      <c r="AU126" s="14" t="s">
        <v>80</v>
      </c>
    </row>
    <row r="127" spans="1:65" s="2" customFormat="1" ht="21.75" customHeight="1">
      <c r="A127" s="29"/>
      <c r="B127" s="158"/>
      <c r="C127" s="159" t="s">
        <v>119</v>
      </c>
      <c r="D127" s="159" t="s">
        <v>121</v>
      </c>
      <c r="E127" s="160" t="s">
        <v>357</v>
      </c>
      <c r="F127" s="161" t="s">
        <v>358</v>
      </c>
      <c r="G127" s="162" t="s">
        <v>167</v>
      </c>
      <c r="H127" s="163">
        <v>2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37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316</v>
      </c>
      <c r="AT127" s="171" t="s">
        <v>121</v>
      </c>
      <c r="AU127" s="171" t="s">
        <v>80</v>
      </c>
      <c r="AY127" s="14" t="s">
        <v>118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80</v>
      </c>
      <c r="BK127" s="172">
        <f>ROUND(I127*H127,2)</f>
        <v>0</v>
      </c>
      <c r="BL127" s="14" t="s">
        <v>316</v>
      </c>
      <c r="BM127" s="171" t="s">
        <v>359</v>
      </c>
    </row>
    <row r="128" spans="1:65" s="2" customFormat="1" ht="19.5">
      <c r="A128" s="29"/>
      <c r="B128" s="30"/>
      <c r="C128" s="29"/>
      <c r="D128" s="173" t="s">
        <v>127</v>
      </c>
      <c r="E128" s="29"/>
      <c r="F128" s="174" t="s">
        <v>358</v>
      </c>
      <c r="G128" s="29"/>
      <c r="H128" s="29"/>
      <c r="I128" s="93"/>
      <c r="J128" s="29"/>
      <c r="K128" s="29"/>
      <c r="L128" s="30"/>
      <c r="M128" s="175"/>
      <c r="N128" s="176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127</v>
      </c>
      <c r="AU128" s="14" t="s">
        <v>80</v>
      </c>
    </row>
    <row r="129" spans="1:65" s="2" customFormat="1" ht="21.75" customHeight="1">
      <c r="A129" s="29"/>
      <c r="B129" s="158"/>
      <c r="C129" s="159" t="s">
        <v>149</v>
      </c>
      <c r="D129" s="159" t="s">
        <v>121</v>
      </c>
      <c r="E129" s="160" t="s">
        <v>360</v>
      </c>
      <c r="F129" s="161" t="s">
        <v>361</v>
      </c>
      <c r="G129" s="162" t="s">
        <v>167</v>
      </c>
      <c r="H129" s="163">
        <v>2</v>
      </c>
      <c r="I129" s="164"/>
      <c r="J129" s="165">
        <f>ROUND(I129*H129,2)</f>
        <v>0</v>
      </c>
      <c r="K129" s="166"/>
      <c r="L129" s="30"/>
      <c r="M129" s="167" t="s">
        <v>1</v>
      </c>
      <c r="N129" s="168" t="s">
        <v>37</v>
      </c>
      <c r="O129" s="55"/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316</v>
      </c>
      <c r="AT129" s="171" t="s">
        <v>121</v>
      </c>
      <c r="AU129" s="171" t="s">
        <v>80</v>
      </c>
      <c r="AY129" s="14" t="s">
        <v>118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80</v>
      </c>
      <c r="BK129" s="172">
        <f>ROUND(I129*H129,2)</f>
        <v>0</v>
      </c>
      <c r="BL129" s="14" t="s">
        <v>316</v>
      </c>
      <c r="BM129" s="171" t="s">
        <v>362</v>
      </c>
    </row>
    <row r="130" spans="1:65" s="2" customFormat="1" ht="19.5">
      <c r="A130" s="29"/>
      <c r="B130" s="30"/>
      <c r="C130" s="29"/>
      <c r="D130" s="173" t="s">
        <v>127</v>
      </c>
      <c r="E130" s="29"/>
      <c r="F130" s="174" t="s">
        <v>361</v>
      </c>
      <c r="G130" s="29"/>
      <c r="H130" s="29"/>
      <c r="I130" s="93"/>
      <c r="J130" s="29"/>
      <c r="K130" s="29"/>
      <c r="L130" s="30"/>
      <c r="M130" s="175"/>
      <c r="N130" s="176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127</v>
      </c>
      <c r="AU130" s="14" t="s">
        <v>80</v>
      </c>
    </row>
    <row r="131" spans="1:65" s="2" customFormat="1" ht="21.75" customHeight="1">
      <c r="A131" s="29"/>
      <c r="B131" s="158"/>
      <c r="C131" s="159" t="s">
        <v>154</v>
      </c>
      <c r="D131" s="159" t="s">
        <v>121</v>
      </c>
      <c r="E131" s="160" t="s">
        <v>363</v>
      </c>
      <c r="F131" s="161" t="s">
        <v>364</v>
      </c>
      <c r="G131" s="162" t="s">
        <v>167</v>
      </c>
      <c r="H131" s="163">
        <v>2</v>
      </c>
      <c r="I131" s="164"/>
      <c r="J131" s="165">
        <f>ROUND(I131*H131,2)</f>
        <v>0</v>
      </c>
      <c r="K131" s="166"/>
      <c r="L131" s="30"/>
      <c r="M131" s="167" t="s">
        <v>1</v>
      </c>
      <c r="N131" s="168" t="s">
        <v>37</v>
      </c>
      <c r="O131" s="55"/>
      <c r="P131" s="169">
        <f>O131*H131</f>
        <v>0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316</v>
      </c>
      <c r="AT131" s="171" t="s">
        <v>121</v>
      </c>
      <c r="AU131" s="171" t="s">
        <v>80</v>
      </c>
      <c r="AY131" s="14" t="s">
        <v>118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80</v>
      </c>
      <c r="BK131" s="172">
        <f>ROUND(I131*H131,2)</f>
        <v>0</v>
      </c>
      <c r="BL131" s="14" t="s">
        <v>316</v>
      </c>
      <c r="BM131" s="171" t="s">
        <v>365</v>
      </c>
    </row>
    <row r="132" spans="1:65" s="2" customFormat="1" ht="48.75">
      <c r="A132" s="29"/>
      <c r="B132" s="30"/>
      <c r="C132" s="29"/>
      <c r="D132" s="173" t="s">
        <v>127</v>
      </c>
      <c r="E132" s="29"/>
      <c r="F132" s="174" t="s">
        <v>366</v>
      </c>
      <c r="G132" s="29"/>
      <c r="H132" s="29"/>
      <c r="I132" s="93"/>
      <c r="J132" s="29"/>
      <c r="K132" s="29"/>
      <c r="L132" s="30"/>
      <c r="M132" s="175"/>
      <c r="N132" s="176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127</v>
      </c>
      <c r="AU132" s="14" t="s">
        <v>80</v>
      </c>
    </row>
    <row r="133" spans="1:65" s="2" customFormat="1" ht="21.75" customHeight="1">
      <c r="A133" s="29"/>
      <c r="B133" s="158"/>
      <c r="C133" s="159" t="s">
        <v>159</v>
      </c>
      <c r="D133" s="159" t="s">
        <v>121</v>
      </c>
      <c r="E133" s="160" t="s">
        <v>367</v>
      </c>
      <c r="F133" s="161" t="s">
        <v>368</v>
      </c>
      <c r="G133" s="162" t="s">
        <v>167</v>
      </c>
      <c r="H133" s="163">
        <v>2</v>
      </c>
      <c r="I133" s="164"/>
      <c r="J133" s="165">
        <f>ROUND(I133*H133,2)</f>
        <v>0</v>
      </c>
      <c r="K133" s="166"/>
      <c r="L133" s="30"/>
      <c r="M133" s="167" t="s">
        <v>1</v>
      </c>
      <c r="N133" s="168" t="s">
        <v>37</v>
      </c>
      <c r="O133" s="55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316</v>
      </c>
      <c r="AT133" s="171" t="s">
        <v>121</v>
      </c>
      <c r="AU133" s="171" t="s">
        <v>80</v>
      </c>
      <c r="AY133" s="14" t="s">
        <v>118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80</v>
      </c>
      <c r="BK133" s="172">
        <f>ROUND(I133*H133,2)</f>
        <v>0</v>
      </c>
      <c r="BL133" s="14" t="s">
        <v>316</v>
      </c>
      <c r="BM133" s="171" t="s">
        <v>369</v>
      </c>
    </row>
    <row r="134" spans="1:65" s="2" customFormat="1" ht="19.5">
      <c r="A134" s="29"/>
      <c r="B134" s="30"/>
      <c r="C134" s="29"/>
      <c r="D134" s="173" t="s">
        <v>127</v>
      </c>
      <c r="E134" s="29"/>
      <c r="F134" s="174" t="s">
        <v>368</v>
      </c>
      <c r="G134" s="29"/>
      <c r="H134" s="29"/>
      <c r="I134" s="93"/>
      <c r="J134" s="29"/>
      <c r="K134" s="29"/>
      <c r="L134" s="30"/>
      <c r="M134" s="175"/>
      <c r="N134" s="176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127</v>
      </c>
      <c r="AU134" s="14" t="s">
        <v>80</v>
      </c>
    </row>
    <row r="135" spans="1:65" s="2" customFormat="1" ht="21.75" customHeight="1">
      <c r="A135" s="29"/>
      <c r="B135" s="158"/>
      <c r="C135" s="159" t="s">
        <v>164</v>
      </c>
      <c r="D135" s="159" t="s">
        <v>121</v>
      </c>
      <c r="E135" s="160" t="s">
        <v>370</v>
      </c>
      <c r="F135" s="161" t="s">
        <v>371</v>
      </c>
      <c r="G135" s="162" t="s">
        <v>167</v>
      </c>
      <c r="H135" s="163">
        <v>20</v>
      </c>
      <c r="I135" s="164"/>
      <c r="J135" s="165">
        <f>ROUND(I135*H135,2)</f>
        <v>0</v>
      </c>
      <c r="K135" s="166"/>
      <c r="L135" s="30"/>
      <c r="M135" s="167" t="s">
        <v>1</v>
      </c>
      <c r="N135" s="168" t="s">
        <v>37</v>
      </c>
      <c r="O135" s="55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316</v>
      </c>
      <c r="AT135" s="171" t="s">
        <v>121</v>
      </c>
      <c r="AU135" s="171" t="s">
        <v>80</v>
      </c>
      <c r="AY135" s="14" t="s">
        <v>118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80</v>
      </c>
      <c r="BK135" s="172">
        <f>ROUND(I135*H135,2)</f>
        <v>0</v>
      </c>
      <c r="BL135" s="14" t="s">
        <v>316</v>
      </c>
      <c r="BM135" s="171" t="s">
        <v>372</v>
      </c>
    </row>
    <row r="136" spans="1:65" s="2" customFormat="1" ht="48.75">
      <c r="A136" s="29"/>
      <c r="B136" s="30"/>
      <c r="C136" s="29"/>
      <c r="D136" s="173" t="s">
        <v>127</v>
      </c>
      <c r="E136" s="29"/>
      <c r="F136" s="174" t="s">
        <v>373</v>
      </c>
      <c r="G136" s="29"/>
      <c r="H136" s="29"/>
      <c r="I136" s="93"/>
      <c r="J136" s="29"/>
      <c r="K136" s="29"/>
      <c r="L136" s="30"/>
      <c r="M136" s="175"/>
      <c r="N136" s="176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127</v>
      </c>
      <c r="AU136" s="14" t="s">
        <v>80</v>
      </c>
    </row>
    <row r="137" spans="1:65" s="2" customFormat="1" ht="21.75" customHeight="1">
      <c r="A137" s="29"/>
      <c r="B137" s="158"/>
      <c r="C137" s="159" t="s">
        <v>170</v>
      </c>
      <c r="D137" s="159" t="s">
        <v>121</v>
      </c>
      <c r="E137" s="160" t="s">
        <v>374</v>
      </c>
      <c r="F137" s="161" t="s">
        <v>375</v>
      </c>
      <c r="G137" s="162" t="s">
        <v>167</v>
      </c>
      <c r="H137" s="163">
        <v>20</v>
      </c>
      <c r="I137" s="164"/>
      <c r="J137" s="165">
        <f>ROUND(I137*H137,2)</f>
        <v>0</v>
      </c>
      <c r="K137" s="166"/>
      <c r="L137" s="30"/>
      <c r="M137" s="167" t="s">
        <v>1</v>
      </c>
      <c r="N137" s="168" t="s">
        <v>37</v>
      </c>
      <c r="O137" s="55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316</v>
      </c>
      <c r="AT137" s="171" t="s">
        <v>121</v>
      </c>
      <c r="AU137" s="171" t="s">
        <v>80</v>
      </c>
      <c r="AY137" s="14" t="s">
        <v>118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80</v>
      </c>
      <c r="BK137" s="172">
        <f>ROUND(I137*H137,2)</f>
        <v>0</v>
      </c>
      <c r="BL137" s="14" t="s">
        <v>316</v>
      </c>
      <c r="BM137" s="171" t="s">
        <v>376</v>
      </c>
    </row>
    <row r="138" spans="1:65" s="2" customFormat="1">
      <c r="A138" s="29"/>
      <c r="B138" s="30"/>
      <c r="C138" s="29"/>
      <c r="D138" s="173" t="s">
        <v>127</v>
      </c>
      <c r="E138" s="29"/>
      <c r="F138" s="174" t="s">
        <v>375</v>
      </c>
      <c r="G138" s="29"/>
      <c r="H138" s="29"/>
      <c r="I138" s="93"/>
      <c r="J138" s="29"/>
      <c r="K138" s="29"/>
      <c r="L138" s="30"/>
      <c r="M138" s="175"/>
      <c r="N138" s="176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127</v>
      </c>
      <c r="AU138" s="14" t="s">
        <v>80</v>
      </c>
    </row>
    <row r="139" spans="1:65" s="2" customFormat="1" ht="21.75" customHeight="1">
      <c r="A139" s="29"/>
      <c r="B139" s="158"/>
      <c r="C139" s="177" t="s">
        <v>175</v>
      </c>
      <c r="D139" s="177" t="s">
        <v>287</v>
      </c>
      <c r="E139" s="178" t="s">
        <v>377</v>
      </c>
      <c r="F139" s="179" t="s">
        <v>378</v>
      </c>
      <c r="G139" s="180" t="s">
        <v>167</v>
      </c>
      <c r="H139" s="181">
        <v>28</v>
      </c>
      <c r="I139" s="182"/>
      <c r="J139" s="183">
        <f>ROUND(I139*H139,2)</f>
        <v>0</v>
      </c>
      <c r="K139" s="184"/>
      <c r="L139" s="185"/>
      <c r="M139" s="186" t="s">
        <v>1</v>
      </c>
      <c r="N139" s="187" t="s">
        <v>37</v>
      </c>
      <c r="O139" s="55"/>
      <c r="P139" s="169">
        <f>O139*H139</f>
        <v>0</v>
      </c>
      <c r="Q139" s="169">
        <v>0</v>
      </c>
      <c r="R139" s="169">
        <f>Q139*H139</f>
        <v>0</v>
      </c>
      <c r="S139" s="169">
        <v>0</v>
      </c>
      <c r="T139" s="17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316</v>
      </c>
      <c r="AT139" s="171" t="s">
        <v>287</v>
      </c>
      <c r="AU139" s="171" t="s">
        <v>80</v>
      </c>
      <c r="AY139" s="14" t="s">
        <v>118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80</v>
      </c>
      <c r="BK139" s="172">
        <f>ROUND(I139*H139,2)</f>
        <v>0</v>
      </c>
      <c r="BL139" s="14" t="s">
        <v>316</v>
      </c>
      <c r="BM139" s="171" t="s">
        <v>379</v>
      </c>
    </row>
    <row r="140" spans="1:65" s="2" customFormat="1">
      <c r="A140" s="29"/>
      <c r="B140" s="30"/>
      <c r="C140" s="29"/>
      <c r="D140" s="173" t="s">
        <v>127</v>
      </c>
      <c r="E140" s="29"/>
      <c r="F140" s="174" t="s">
        <v>378</v>
      </c>
      <c r="G140" s="29"/>
      <c r="H140" s="29"/>
      <c r="I140" s="93"/>
      <c r="J140" s="29"/>
      <c r="K140" s="29"/>
      <c r="L140" s="30"/>
      <c r="M140" s="175"/>
      <c r="N140" s="176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127</v>
      </c>
      <c r="AU140" s="14" t="s">
        <v>80</v>
      </c>
    </row>
    <row r="141" spans="1:65" s="2" customFormat="1" ht="21.75" customHeight="1">
      <c r="A141" s="29"/>
      <c r="B141" s="158"/>
      <c r="C141" s="177" t="s">
        <v>180</v>
      </c>
      <c r="D141" s="177" t="s">
        <v>287</v>
      </c>
      <c r="E141" s="178" t="s">
        <v>380</v>
      </c>
      <c r="F141" s="179" t="s">
        <v>381</v>
      </c>
      <c r="G141" s="180" t="s">
        <v>167</v>
      </c>
      <c r="H141" s="181">
        <v>10</v>
      </c>
      <c r="I141" s="182"/>
      <c r="J141" s="183">
        <f>ROUND(I141*H141,2)</f>
        <v>0</v>
      </c>
      <c r="K141" s="184"/>
      <c r="L141" s="185"/>
      <c r="M141" s="186" t="s">
        <v>1</v>
      </c>
      <c r="N141" s="187" t="s">
        <v>37</v>
      </c>
      <c r="O141" s="55"/>
      <c r="P141" s="169">
        <f>O141*H141</f>
        <v>0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316</v>
      </c>
      <c r="AT141" s="171" t="s">
        <v>287</v>
      </c>
      <c r="AU141" s="171" t="s">
        <v>80</v>
      </c>
      <c r="AY141" s="14" t="s">
        <v>118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4" t="s">
        <v>80</v>
      </c>
      <c r="BK141" s="172">
        <f>ROUND(I141*H141,2)</f>
        <v>0</v>
      </c>
      <c r="BL141" s="14" t="s">
        <v>316</v>
      </c>
      <c r="BM141" s="171" t="s">
        <v>382</v>
      </c>
    </row>
    <row r="142" spans="1:65" s="2" customFormat="1" ht="19.5">
      <c r="A142" s="29"/>
      <c r="B142" s="30"/>
      <c r="C142" s="29"/>
      <c r="D142" s="173" t="s">
        <v>127</v>
      </c>
      <c r="E142" s="29"/>
      <c r="F142" s="174" t="s">
        <v>381</v>
      </c>
      <c r="G142" s="29"/>
      <c r="H142" s="29"/>
      <c r="I142" s="93"/>
      <c r="J142" s="29"/>
      <c r="K142" s="29"/>
      <c r="L142" s="30"/>
      <c r="M142" s="175"/>
      <c r="N142" s="176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127</v>
      </c>
      <c r="AU142" s="14" t="s">
        <v>80</v>
      </c>
    </row>
    <row r="143" spans="1:65" s="2" customFormat="1" ht="33" customHeight="1">
      <c r="A143" s="29"/>
      <c r="B143" s="158"/>
      <c r="C143" s="177" t="s">
        <v>185</v>
      </c>
      <c r="D143" s="177" t="s">
        <v>287</v>
      </c>
      <c r="E143" s="178" t="s">
        <v>383</v>
      </c>
      <c r="F143" s="179" t="s">
        <v>384</v>
      </c>
      <c r="G143" s="180" t="s">
        <v>167</v>
      </c>
      <c r="H143" s="181">
        <v>2</v>
      </c>
      <c r="I143" s="182"/>
      <c r="J143" s="183">
        <f>ROUND(I143*H143,2)</f>
        <v>0</v>
      </c>
      <c r="K143" s="184"/>
      <c r="L143" s="185"/>
      <c r="M143" s="186" t="s">
        <v>1</v>
      </c>
      <c r="N143" s="187" t="s">
        <v>37</v>
      </c>
      <c r="O143" s="55"/>
      <c r="P143" s="169">
        <f>O143*H143</f>
        <v>0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316</v>
      </c>
      <c r="AT143" s="171" t="s">
        <v>287</v>
      </c>
      <c r="AU143" s="171" t="s">
        <v>80</v>
      </c>
      <c r="AY143" s="14" t="s">
        <v>118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4" t="s">
        <v>80</v>
      </c>
      <c r="BK143" s="172">
        <f>ROUND(I143*H143,2)</f>
        <v>0</v>
      </c>
      <c r="BL143" s="14" t="s">
        <v>316</v>
      </c>
      <c r="BM143" s="171" t="s">
        <v>385</v>
      </c>
    </row>
    <row r="144" spans="1:65" s="2" customFormat="1" ht="19.5">
      <c r="A144" s="29"/>
      <c r="B144" s="30"/>
      <c r="C144" s="29"/>
      <c r="D144" s="173" t="s">
        <v>127</v>
      </c>
      <c r="E144" s="29"/>
      <c r="F144" s="174" t="s">
        <v>384</v>
      </c>
      <c r="G144" s="29"/>
      <c r="H144" s="29"/>
      <c r="I144" s="93"/>
      <c r="J144" s="29"/>
      <c r="K144" s="29"/>
      <c r="L144" s="30"/>
      <c r="M144" s="175"/>
      <c r="N144" s="176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127</v>
      </c>
      <c r="AU144" s="14" t="s">
        <v>80</v>
      </c>
    </row>
    <row r="145" spans="1:65" s="2" customFormat="1" ht="21.75" customHeight="1">
      <c r="A145" s="29"/>
      <c r="B145" s="158"/>
      <c r="C145" s="177" t="s">
        <v>190</v>
      </c>
      <c r="D145" s="177" t="s">
        <v>287</v>
      </c>
      <c r="E145" s="178" t="s">
        <v>386</v>
      </c>
      <c r="F145" s="179" t="s">
        <v>387</v>
      </c>
      <c r="G145" s="180" t="s">
        <v>167</v>
      </c>
      <c r="H145" s="181">
        <v>4</v>
      </c>
      <c r="I145" s="182"/>
      <c r="J145" s="183">
        <f>ROUND(I145*H145,2)</f>
        <v>0</v>
      </c>
      <c r="K145" s="184"/>
      <c r="L145" s="185"/>
      <c r="M145" s="186" t="s">
        <v>1</v>
      </c>
      <c r="N145" s="187" t="s">
        <v>37</v>
      </c>
      <c r="O145" s="55"/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316</v>
      </c>
      <c r="AT145" s="171" t="s">
        <v>287</v>
      </c>
      <c r="AU145" s="171" t="s">
        <v>80</v>
      </c>
      <c r="AY145" s="14" t="s">
        <v>118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80</v>
      </c>
      <c r="BK145" s="172">
        <f>ROUND(I145*H145,2)</f>
        <v>0</v>
      </c>
      <c r="BL145" s="14" t="s">
        <v>316</v>
      </c>
      <c r="BM145" s="171" t="s">
        <v>388</v>
      </c>
    </row>
    <row r="146" spans="1:65" s="2" customFormat="1" ht="19.5">
      <c r="A146" s="29"/>
      <c r="B146" s="30"/>
      <c r="C146" s="29"/>
      <c r="D146" s="173" t="s">
        <v>127</v>
      </c>
      <c r="E146" s="29"/>
      <c r="F146" s="174" t="s">
        <v>387</v>
      </c>
      <c r="G146" s="29"/>
      <c r="H146" s="29"/>
      <c r="I146" s="93"/>
      <c r="J146" s="29"/>
      <c r="K146" s="29"/>
      <c r="L146" s="30"/>
      <c r="M146" s="188"/>
      <c r="N146" s="189"/>
      <c r="O146" s="190"/>
      <c r="P146" s="190"/>
      <c r="Q146" s="190"/>
      <c r="R146" s="190"/>
      <c r="S146" s="190"/>
      <c r="T146" s="191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127</v>
      </c>
      <c r="AU146" s="14" t="s">
        <v>80</v>
      </c>
    </row>
    <row r="147" spans="1:65" s="2" customFormat="1" ht="6.95" customHeight="1">
      <c r="A147" s="29"/>
      <c r="B147" s="44"/>
      <c r="C147" s="45"/>
      <c r="D147" s="45"/>
      <c r="E147" s="45"/>
      <c r="F147" s="45"/>
      <c r="G147" s="45"/>
      <c r="H147" s="45"/>
      <c r="I147" s="117"/>
      <c r="J147" s="45"/>
      <c r="K147" s="45"/>
      <c r="L147" s="30"/>
      <c r="M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</sheetData>
  <autoFilter ref="C116:K14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kolejí a výhybek v žst Hranice na Moravě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389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43986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ROUND((SUM(BE117:BE138)),  2)</f>
        <v>0</v>
      </c>
      <c r="G33" s="29"/>
      <c r="H33" s="29"/>
      <c r="I33" s="104">
        <v>0.21</v>
      </c>
      <c r="J33" s="103">
        <f>ROUND(((SUM(BE117:BE138))*I33),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ROUND((SUM(BF117:BF138)),  2)</f>
        <v>0</v>
      </c>
      <c r="G34" s="29"/>
      <c r="H34" s="29"/>
      <c r="I34" s="104">
        <v>0.15</v>
      </c>
      <c r="J34" s="103">
        <f>ROUND(((SUM(BF117:BF138))*I34),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ROUND((SUM(BG117:BG138)),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ROUND((SUM(BH117:BH138)),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ROUND((SUM(BI117:BI138)),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kolejí a výhybek v žst Hranice na Moravě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03 - VON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43986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96</v>
      </c>
      <c r="D94" s="105"/>
      <c r="E94" s="105"/>
      <c r="F94" s="105"/>
      <c r="G94" s="105"/>
      <c r="H94" s="105"/>
      <c r="I94" s="120"/>
      <c r="J94" s="121" t="s">
        <v>97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98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99</v>
      </c>
    </row>
    <row r="97" spans="1:31" s="9" customFormat="1" ht="24.95" customHeight="1">
      <c r="B97" s="123"/>
      <c r="D97" s="124" t="s">
        <v>390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103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33" t="str">
        <f>E7</f>
        <v>Oprava kolejí a výhybek v žst Hranice na Moravě</v>
      </c>
      <c r="F107" s="234"/>
      <c r="G107" s="234"/>
      <c r="H107" s="23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93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23" t="str">
        <f>E9</f>
        <v>SO 03 - VON</v>
      </c>
      <c r="F109" s="232"/>
      <c r="G109" s="232"/>
      <c r="H109" s="232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 xml:space="preserve"> </v>
      </c>
      <c r="G111" s="29"/>
      <c r="H111" s="29"/>
      <c r="I111" s="94" t="s">
        <v>22</v>
      </c>
      <c r="J111" s="52">
        <f>IF(J12="","",J12)</f>
        <v>43986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23</v>
      </c>
      <c r="D113" s="29"/>
      <c r="E113" s="29"/>
      <c r="F113" s="22" t="str">
        <f>E15</f>
        <v xml:space="preserve"> </v>
      </c>
      <c r="G113" s="29"/>
      <c r="H113" s="29"/>
      <c r="I113" s="94" t="s">
        <v>28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26</v>
      </c>
      <c r="D114" s="29"/>
      <c r="E114" s="29"/>
      <c r="F114" s="22" t="str">
        <f>IF(E18="","",E18)</f>
        <v>Vyplň údaj</v>
      </c>
      <c r="G114" s="29"/>
      <c r="H114" s="29"/>
      <c r="I114" s="94" t="s">
        <v>30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104</v>
      </c>
      <c r="D116" s="136" t="s">
        <v>57</v>
      </c>
      <c r="E116" s="136" t="s">
        <v>53</v>
      </c>
      <c r="F116" s="136" t="s">
        <v>54</v>
      </c>
      <c r="G116" s="136" t="s">
        <v>105</v>
      </c>
      <c r="H116" s="136" t="s">
        <v>106</v>
      </c>
      <c r="I116" s="137" t="s">
        <v>107</v>
      </c>
      <c r="J116" s="138" t="s">
        <v>97</v>
      </c>
      <c r="K116" s="139" t="s">
        <v>108</v>
      </c>
      <c r="L116" s="140"/>
      <c r="M116" s="59" t="s">
        <v>1</v>
      </c>
      <c r="N116" s="60" t="s">
        <v>36</v>
      </c>
      <c r="O116" s="60" t="s">
        <v>109</v>
      </c>
      <c r="P116" s="60" t="s">
        <v>110</v>
      </c>
      <c r="Q116" s="60" t="s">
        <v>111</v>
      </c>
      <c r="R116" s="60" t="s">
        <v>112</v>
      </c>
      <c r="S116" s="60" t="s">
        <v>113</v>
      </c>
      <c r="T116" s="61" t="s">
        <v>114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115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71</v>
      </c>
      <c r="AU117" s="14" t="s">
        <v>99</v>
      </c>
      <c r="BK117" s="144">
        <f>BK118</f>
        <v>0</v>
      </c>
    </row>
    <row r="118" spans="1:65" s="12" customFormat="1" ht="25.9" customHeight="1">
      <c r="B118" s="145"/>
      <c r="D118" s="146" t="s">
        <v>71</v>
      </c>
      <c r="E118" s="147" t="s">
        <v>391</v>
      </c>
      <c r="F118" s="147" t="s">
        <v>392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SUM(P119:P138)</f>
        <v>0</v>
      </c>
      <c r="Q118" s="151"/>
      <c r="R118" s="152">
        <f>SUM(R119:R138)</f>
        <v>0</v>
      </c>
      <c r="S118" s="151"/>
      <c r="T118" s="153">
        <f>SUM(T119:T138)</f>
        <v>0</v>
      </c>
      <c r="AR118" s="146" t="s">
        <v>119</v>
      </c>
      <c r="AT118" s="154" t="s">
        <v>71</v>
      </c>
      <c r="AU118" s="154" t="s">
        <v>72</v>
      </c>
      <c r="AY118" s="146" t="s">
        <v>118</v>
      </c>
      <c r="BK118" s="155">
        <f>SUM(BK119:BK138)</f>
        <v>0</v>
      </c>
    </row>
    <row r="119" spans="1:65" s="2" customFormat="1" ht="21.75" customHeight="1">
      <c r="A119" s="29"/>
      <c r="B119" s="158"/>
      <c r="C119" s="159" t="s">
        <v>80</v>
      </c>
      <c r="D119" s="159" t="s">
        <v>121</v>
      </c>
      <c r="E119" s="160" t="s">
        <v>393</v>
      </c>
      <c r="F119" s="161" t="s">
        <v>394</v>
      </c>
      <c r="G119" s="162" t="s">
        <v>167</v>
      </c>
      <c r="H119" s="163">
        <v>1</v>
      </c>
      <c r="I119" s="164"/>
      <c r="J119" s="165">
        <f>ROUND(I119*H119,2)</f>
        <v>0</v>
      </c>
      <c r="K119" s="166"/>
      <c r="L119" s="30"/>
      <c r="M119" s="167" t="s">
        <v>1</v>
      </c>
      <c r="N119" s="168" t="s">
        <v>37</v>
      </c>
      <c r="O119" s="55"/>
      <c r="P119" s="169">
        <f>O119*H119</f>
        <v>0</v>
      </c>
      <c r="Q119" s="169">
        <v>0</v>
      </c>
      <c r="R119" s="169">
        <f>Q119*H119</f>
        <v>0</v>
      </c>
      <c r="S119" s="169">
        <v>0</v>
      </c>
      <c r="T119" s="17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125</v>
      </c>
      <c r="AT119" s="171" t="s">
        <v>121</v>
      </c>
      <c r="AU119" s="171" t="s">
        <v>80</v>
      </c>
      <c r="AY119" s="14" t="s">
        <v>118</v>
      </c>
      <c r="BE119" s="172">
        <f>IF(N119="základní",J119,0)</f>
        <v>0</v>
      </c>
      <c r="BF119" s="172">
        <f>IF(N119="snížená",J119,0)</f>
        <v>0</v>
      </c>
      <c r="BG119" s="172">
        <f>IF(N119="zákl. přenesená",J119,0)</f>
        <v>0</v>
      </c>
      <c r="BH119" s="172">
        <f>IF(N119="sníž. přenesená",J119,0)</f>
        <v>0</v>
      </c>
      <c r="BI119" s="172">
        <f>IF(N119="nulová",J119,0)</f>
        <v>0</v>
      </c>
      <c r="BJ119" s="14" t="s">
        <v>80</v>
      </c>
      <c r="BK119" s="172">
        <f>ROUND(I119*H119,2)</f>
        <v>0</v>
      </c>
      <c r="BL119" s="14" t="s">
        <v>125</v>
      </c>
      <c r="BM119" s="171" t="s">
        <v>395</v>
      </c>
    </row>
    <row r="120" spans="1:65" s="2" customFormat="1" ht="48.75">
      <c r="A120" s="29"/>
      <c r="B120" s="30"/>
      <c r="C120" s="29"/>
      <c r="D120" s="173" t="s">
        <v>127</v>
      </c>
      <c r="E120" s="29"/>
      <c r="F120" s="174" t="s">
        <v>396</v>
      </c>
      <c r="G120" s="29"/>
      <c r="H120" s="29"/>
      <c r="I120" s="93"/>
      <c r="J120" s="29"/>
      <c r="K120" s="29"/>
      <c r="L120" s="30"/>
      <c r="M120" s="175"/>
      <c r="N120" s="176"/>
      <c r="O120" s="55"/>
      <c r="P120" s="55"/>
      <c r="Q120" s="55"/>
      <c r="R120" s="55"/>
      <c r="S120" s="55"/>
      <c r="T120" s="56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127</v>
      </c>
      <c r="AU120" s="14" t="s">
        <v>80</v>
      </c>
    </row>
    <row r="121" spans="1:65" s="2" customFormat="1" ht="16.5" customHeight="1">
      <c r="A121" s="29"/>
      <c r="B121" s="158"/>
      <c r="C121" s="159" t="s">
        <v>82</v>
      </c>
      <c r="D121" s="159" t="s">
        <v>121</v>
      </c>
      <c r="E121" s="160" t="s">
        <v>397</v>
      </c>
      <c r="F121" s="161" t="s">
        <v>398</v>
      </c>
      <c r="G121" s="162" t="s">
        <v>399</v>
      </c>
      <c r="H121" s="192"/>
      <c r="I121" s="164"/>
      <c r="J121" s="165">
        <f>ROUND(I121*H121,2)</f>
        <v>0</v>
      </c>
      <c r="K121" s="166"/>
      <c r="L121" s="30"/>
      <c r="M121" s="167" t="s">
        <v>1</v>
      </c>
      <c r="N121" s="168" t="s">
        <v>37</v>
      </c>
      <c r="O121" s="55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125</v>
      </c>
      <c r="AT121" s="171" t="s">
        <v>121</v>
      </c>
      <c r="AU121" s="171" t="s">
        <v>80</v>
      </c>
      <c r="AY121" s="14" t="s">
        <v>118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80</v>
      </c>
      <c r="BK121" s="172">
        <f>ROUND(I121*H121,2)</f>
        <v>0</v>
      </c>
      <c r="BL121" s="14" t="s">
        <v>125</v>
      </c>
      <c r="BM121" s="171" t="s">
        <v>400</v>
      </c>
    </row>
    <row r="122" spans="1:65" s="2" customFormat="1">
      <c r="A122" s="29"/>
      <c r="B122" s="30"/>
      <c r="C122" s="29"/>
      <c r="D122" s="173" t="s">
        <v>127</v>
      </c>
      <c r="E122" s="29"/>
      <c r="F122" s="174" t="s">
        <v>398</v>
      </c>
      <c r="G122" s="29"/>
      <c r="H122" s="29"/>
      <c r="I122" s="93"/>
      <c r="J122" s="29"/>
      <c r="K122" s="29"/>
      <c r="L122" s="30"/>
      <c r="M122" s="175"/>
      <c r="N122" s="176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127</v>
      </c>
      <c r="AU122" s="14" t="s">
        <v>80</v>
      </c>
    </row>
    <row r="123" spans="1:65" s="2" customFormat="1" ht="16.5" customHeight="1">
      <c r="A123" s="29"/>
      <c r="B123" s="158"/>
      <c r="C123" s="159" t="s">
        <v>134</v>
      </c>
      <c r="D123" s="159" t="s">
        <v>121</v>
      </c>
      <c r="E123" s="160" t="s">
        <v>401</v>
      </c>
      <c r="F123" s="161" t="s">
        <v>402</v>
      </c>
      <c r="G123" s="162" t="s">
        <v>399</v>
      </c>
      <c r="H123" s="192"/>
      <c r="I123" s="164"/>
      <c r="J123" s="165">
        <f>ROUND(I123*H123,2)</f>
        <v>0</v>
      </c>
      <c r="K123" s="166"/>
      <c r="L123" s="30"/>
      <c r="M123" s="167" t="s">
        <v>1</v>
      </c>
      <c r="N123" s="168" t="s">
        <v>37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125</v>
      </c>
      <c r="AT123" s="171" t="s">
        <v>121</v>
      </c>
      <c r="AU123" s="171" t="s">
        <v>80</v>
      </c>
      <c r="AY123" s="14" t="s">
        <v>118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80</v>
      </c>
      <c r="BK123" s="172">
        <f>ROUND(I123*H123,2)</f>
        <v>0</v>
      </c>
      <c r="BL123" s="14" t="s">
        <v>125</v>
      </c>
      <c r="BM123" s="171" t="s">
        <v>403</v>
      </c>
    </row>
    <row r="124" spans="1:65" s="2" customFormat="1">
      <c r="A124" s="29"/>
      <c r="B124" s="30"/>
      <c r="C124" s="29"/>
      <c r="D124" s="173" t="s">
        <v>127</v>
      </c>
      <c r="E124" s="29"/>
      <c r="F124" s="174" t="s">
        <v>402</v>
      </c>
      <c r="G124" s="29"/>
      <c r="H124" s="29"/>
      <c r="I124" s="93"/>
      <c r="J124" s="29"/>
      <c r="K124" s="29"/>
      <c r="L124" s="30"/>
      <c r="M124" s="175"/>
      <c r="N124" s="176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127</v>
      </c>
      <c r="AU124" s="14" t="s">
        <v>80</v>
      </c>
    </row>
    <row r="125" spans="1:65" s="2" customFormat="1" ht="21.75" customHeight="1">
      <c r="A125" s="29"/>
      <c r="B125" s="158"/>
      <c r="C125" s="159" t="s">
        <v>125</v>
      </c>
      <c r="D125" s="159" t="s">
        <v>121</v>
      </c>
      <c r="E125" s="160" t="s">
        <v>404</v>
      </c>
      <c r="F125" s="161" t="s">
        <v>405</v>
      </c>
      <c r="G125" s="162" t="s">
        <v>399</v>
      </c>
      <c r="H125" s="192"/>
      <c r="I125" s="164"/>
      <c r="J125" s="165">
        <f>ROUND(I125*H125,2)</f>
        <v>0</v>
      </c>
      <c r="K125" s="166"/>
      <c r="L125" s="30"/>
      <c r="M125" s="167" t="s">
        <v>1</v>
      </c>
      <c r="N125" s="168" t="s">
        <v>37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125</v>
      </c>
      <c r="AT125" s="171" t="s">
        <v>121</v>
      </c>
      <c r="AU125" s="171" t="s">
        <v>80</v>
      </c>
      <c r="AY125" s="14" t="s">
        <v>118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80</v>
      </c>
      <c r="BK125" s="172">
        <f>ROUND(I125*H125,2)</f>
        <v>0</v>
      </c>
      <c r="BL125" s="14" t="s">
        <v>125</v>
      </c>
      <c r="BM125" s="171" t="s">
        <v>406</v>
      </c>
    </row>
    <row r="126" spans="1:65" s="2" customFormat="1">
      <c r="A126" s="29"/>
      <c r="B126" s="30"/>
      <c r="C126" s="29"/>
      <c r="D126" s="173" t="s">
        <v>127</v>
      </c>
      <c r="E126" s="29"/>
      <c r="F126" s="174" t="s">
        <v>405</v>
      </c>
      <c r="G126" s="29"/>
      <c r="H126" s="29"/>
      <c r="I126" s="93"/>
      <c r="J126" s="29"/>
      <c r="K126" s="29"/>
      <c r="L126" s="30"/>
      <c r="M126" s="175"/>
      <c r="N126" s="176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127</v>
      </c>
      <c r="AU126" s="14" t="s">
        <v>80</v>
      </c>
    </row>
    <row r="127" spans="1:65" s="2" customFormat="1" ht="21.75" customHeight="1">
      <c r="A127" s="29"/>
      <c r="B127" s="158"/>
      <c r="C127" s="159" t="s">
        <v>119</v>
      </c>
      <c r="D127" s="159" t="s">
        <v>121</v>
      </c>
      <c r="E127" s="160" t="s">
        <v>407</v>
      </c>
      <c r="F127" s="161" t="s">
        <v>408</v>
      </c>
      <c r="G127" s="162" t="s">
        <v>409</v>
      </c>
      <c r="H127" s="163">
        <v>3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37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125</v>
      </c>
      <c r="AT127" s="171" t="s">
        <v>121</v>
      </c>
      <c r="AU127" s="171" t="s">
        <v>80</v>
      </c>
      <c r="AY127" s="14" t="s">
        <v>118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80</v>
      </c>
      <c r="BK127" s="172">
        <f>ROUND(I127*H127,2)</f>
        <v>0</v>
      </c>
      <c r="BL127" s="14" t="s">
        <v>125</v>
      </c>
      <c r="BM127" s="171" t="s">
        <v>410</v>
      </c>
    </row>
    <row r="128" spans="1:65" s="2" customFormat="1" ht="48.75">
      <c r="A128" s="29"/>
      <c r="B128" s="30"/>
      <c r="C128" s="29"/>
      <c r="D128" s="173" t="s">
        <v>127</v>
      </c>
      <c r="E128" s="29"/>
      <c r="F128" s="174" t="s">
        <v>411</v>
      </c>
      <c r="G128" s="29"/>
      <c r="H128" s="29"/>
      <c r="I128" s="93"/>
      <c r="J128" s="29"/>
      <c r="K128" s="29"/>
      <c r="L128" s="30"/>
      <c r="M128" s="175"/>
      <c r="N128" s="176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127</v>
      </c>
      <c r="AU128" s="14" t="s">
        <v>80</v>
      </c>
    </row>
    <row r="129" spans="1:65" s="2" customFormat="1" ht="21.75" customHeight="1">
      <c r="A129" s="29"/>
      <c r="B129" s="158"/>
      <c r="C129" s="159" t="s">
        <v>149</v>
      </c>
      <c r="D129" s="159" t="s">
        <v>121</v>
      </c>
      <c r="E129" s="160" t="s">
        <v>412</v>
      </c>
      <c r="F129" s="161" t="s">
        <v>413</v>
      </c>
      <c r="G129" s="162" t="s">
        <v>399</v>
      </c>
      <c r="H129" s="192"/>
      <c r="I129" s="164"/>
      <c r="J129" s="165">
        <f>ROUND(I129*H129,2)</f>
        <v>0</v>
      </c>
      <c r="K129" s="166"/>
      <c r="L129" s="30"/>
      <c r="M129" s="167" t="s">
        <v>1</v>
      </c>
      <c r="N129" s="168" t="s">
        <v>37</v>
      </c>
      <c r="O129" s="55"/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125</v>
      </c>
      <c r="AT129" s="171" t="s">
        <v>121</v>
      </c>
      <c r="AU129" s="171" t="s">
        <v>80</v>
      </c>
      <c r="AY129" s="14" t="s">
        <v>118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80</v>
      </c>
      <c r="BK129" s="172">
        <f>ROUND(I129*H129,2)</f>
        <v>0</v>
      </c>
      <c r="BL129" s="14" t="s">
        <v>125</v>
      </c>
      <c r="BM129" s="171" t="s">
        <v>414</v>
      </c>
    </row>
    <row r="130" spans="1:65" s="2" customFormat="1" ht="58.5">
      <c r="A130" s="29"/>
      <c r="B130" s="30"/>
      <c r="C130" s="29"/>
      <c r="D130" s="173" t="s">
        <v>127</v>
      </c>
      <c r="E130" s="29"/>
      <c r="F130" s="174" t="s">
        <v>415</v>
      </c>
      <c r="G130" s="29"/>
      <c r="H130" s="29"/>
      <c r="I130" s="93"/>
      <c r="J130" s="29"/>
      <c r="K130" s="29"/>
      <c r="L130" s="30"/>
      <c r="M130" s="175"/>
      <c r="N130" s="176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127</v>
      </c>
      <c r="AU130" s="14" t="s">
        <v>80</v>
      </c>
    </row>
    <row r="131" spans="1:65" s="2" customFormat="1" ht="21.75" customHeight="1">
      <c r="A131" s="29"/>
      <c r="B131" s="158"/>
      <c r="C131" s="159" t="s">
        <v>154</v>
      </c>
      <c r="D131" s="159" t="s">
        <v>121</v>
      </c>
      <c r="E131" s="160" t="s">
        <v>416</v>
      </c>
      <c r="F131" s="161" t="s">
        <v>417</v>
      </c>
      <c r="G131" s="162" t="s">
        <v>418</v>
      </c>
      <c r="H131" s="163">
        <v>120</v>
      </c>
      <c r="I131" s="164"/>
      <c r="J131" s="165">
        <f>ROUND(I131*H131,2)</f>
        <v>0</v>
      </c>
      <c r="K131" s="166"/>
      <c r="L131" s="30"/>
      <c r="M131" s="167" t="s">
        <v>1</v>
      </c>
      <c r="N131" s="168" t="s">
        <v>37</v>
      </c>
      <c r="O131" s="55"/>
      <c r="P131" s="169">
        <f>O131*H131</f>
        <v>0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125</v>
      </c>
      <c r="AT131" s="171" t="s">
        <v>121</v>
      </c>
      <c r="AU131" s="171" t="s">
        <v>80</v>
      </c>
      <c r="AY131" s="14" t="s">
        <v>118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80</v>
      </c>
      <c r="BK131" s="172">
        <f>ROUND(I131*H131,2)</f>
        <v>0</v>
      </c>
      <c r="BL131" s="14" t="s">
        <v>125</v>
      </c>
      <c r="BM131" s="171" t="s">
        <v>419</v>
      </c>
    </row>
    <row r="132" spans="1:65" s="2" customFormat="1">
      <c r="A132" s="29"/>
      <c r="B132" s="30"/>
      <c r="C132" s="29"/>
      <c r="D132" s="173" t="s">
        <v>127</v>
      </c>
      <c r="E132" s="29"/>
      <c r="F132" s="174" t="s">
        <v>417</v>
      </c>
      <c r="G132" s="29"/>
      <c r="H132" s="29"/>
      <c r="I132" s="93"/>
      <c r="J132" s="29"/>
      <c r="K132" s="29"/>
      <c r="L132" s="30"/>
      <c r="M132" s="175"/>
      <c r="N132" s="176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127</v>
      </c>
      <c r="AU132" s="14" t="s">
        <v>80</v>
      </c>
    </row>
    <row r="133" spans="1:65" s="2" customFormat="1" ht="55.5" customHeight="1">
      <c r="A133" s="29"/>
      <c r="B133" s="158"/>
      <c r="C133" s="159" t="s">
        <v>159</v>
      </c>
      <c r="D133" s="159" t="s">
        <v>121</v>
      </c>
      <c r="E133" s="160" t="s">
        <v>420</v>
      </c>
      <c r="F133" s="161" t="s">
        <v>421</v>
      </c>
      <c r="G133" s="162" t="s">
        <v>399</v>
      </c>
      <c r="H133" s="192"/>
      <c r="I133" s="164"/>
      <c r="J133" s="165">
        <f>ROUND(I133*H133,2)</f>
        <v>0</v>
      </c>
      <c r="K133" s="166"/>
      <c r="L133" s="30"/>
      <c r="M133" s="167" t="s">
        <v>1</v>
      </c>
      <c r="N133" s="168" t="s">
        <v>37</v>
      </c>
      <c r="O133" s="55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125</v>
      </c>
      <c r="AT133" s="171" t="s">
        <v>121</v>
      </c>
      <c r="AU133" s="171" t="s">
        <v>80</v>
      </c>
      <c r="AY133" s="14" t="s">
        <v>118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80</v>
      </c>
      <c r="BK133" s="172">
        <f>ROUND(I133*H133,2)</f>
        <v>0</v>
      </c>
      <c r="BL133" s="14" t="s">
        <v>125</v>
      </c>
      <c r="BM133" s="171" t="s">
        <v>422</v>
      </c>
    </row>
    <row r="134" spans="1:65" s="2" customFormat="1" ht="39">
      <c r="A134" s="29"/>
      <c r="B134" s="30"/>
      <c r="C134" s="29"/>
      <c r="D134" s="173" t="s">
        <v>127</v>
      </c>
      <c r="E134" s="29"/>
      <c r="F134" s="174" t="s">
        <v>421</v>
      </c>
      <c r="G134" s="29"/>
      <c r="H134" s="29"/>
      <c r="I134" s="93"/>
      <c r="J134" s="29"/>
      <c r="K134" s="29"/>
      <c r="L134" s="30"/>
      <c r="M134" s="175"/>
      <c r="N134" s="176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127</v>
      </c>
      <c r="AU134" s="14" t="s">
        <v>80</v>
      </c>
    </row>
    <row r="135" spans="1:65" s="2" customFormat="1" ht="21.75" customHeight="1">
      <c r="A135" s="29"/>
      <c r="B135" s="158"/>
      <c r="C135" s="159" t="s">
        <v>164</v>
      </c>
      <c r="D135" s="159" t="s">
        <v>121</v>
      </c>
      <c r="E135" s="160" t="s">
        <v>423</v>
      </c>
      <c r="F135" s="161" t="s">
        <v>424</v>
      </c>
      <c r="G135" s="162" t="s">
        <v>142</v>
      </c>
      <c r="H135" s="163">
        <v>114</v>
      </c>
      <c r="I135" s="164"/>
      <c r="J135" s="165">
        <f>ROUND(I135*H135,2)</f>
        <v>0</v>
      </c>
      <c r="K135" s="166"/>
      <c r="L135" s="30"/>
      <c r="M135" s="167" t="s">
        <v>1</v>
      </c>
      <c r="N135" s="168" t="s">
        <v>37</v>
      </c>
      <c r="O135" s="55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125</v>
      </c>
      <c r="AT135" s="171" t="s">
        <v>121</v>
      </c>
      <c r="AU135" s="171" t="s">
        <v>80</v>
      </c>
      <c r="AY135" s="14" t="s">
        <v>118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80</v>
      </c>
      <c r="BK135" s="172">
        <f>ROUND(I135*H135,2)</f>
        <v>0</v>
      </c>
      <c r="BL135" s="14" t="s">
        <v>125</v>
      </c>
      <c r="BM135" s="171" t="s">
        <v>425</v>
      </c>
    </row>
    <row r="136" spans="1:65" s="2" customFormat="1" ht="58.5">
      <c r="A136" s="29"/>
      <c r="B136" s="30"/>
      <c r="C136" s="29"/>
      <c r="D136" s="173" t="s">
        <v>127</v>
      </c>
      <c r="E136" s="29"/>
      <c r="F136" s="174" t="s">
        <v>426</v>
      </c>
      <c r="G136" s="29"/>
      <c r="H136" s="29"/>
      <c r="I136" s="93"/>
      <c r="J136" s="29"/>
      <c r="K136" s="29"/>
      <c r="L136" s="30"/>
      <c r="M136" s="175"/>
      <c r="N136" s="176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127</v>
      </c>
      <c r="AU136" s="14" t="s">
        <v>80</v>
      </c>
    </row>
    <row r="137" spans="1:65" s="2" customFormat="1" ht="21.75" customHeight="1">
      <c r="A137" s="29"/>
      <c r="B137" s="158"/>
      <c r="C137" s="159" t="s">
        <v>170</v>
      </c>
      <c r="D137" s="159" t="s">
        <v>121</v>
      </c>
      <c r="E137" s="160" t="s">
        <v>427</v>
      </c>
      <c r="F137" s="161" t="s">
        <v>428</v>
      </c>
      <c r="G137" s="162" t="s">
        <v>429</v>
      </c>
      <c r="H137" s="163">
        <v>600</v>
      </c>
      <c r="I137" s="164"/>
      <c r="J137" s="165">
        <f>ROUND(I137*H137,2)</f>
        <v>0</v>
      </c>
      <c r="K137" s="166"/>
      <c r="L137" s="30"/>
      <c r="M137" s="167" t="s">
        <v>1</v>
      </c>
      <c r="N137" s="168" t="s">
        <v>37</v>
      </c>
      <c r="O137" s="55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125</v>
      </c>
      <c r="AT137" s="171" t="s">
        <v>121</v>
      </c>
      <c r="AU137" s="171" t="s">
        <v>80</v>
      </c>
      <c r="AY137" s="14" t="s">
        <v>118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80</v>
      </c>
      <c r="BK137" s="172">
        <f>ROUND(I137*H137,2)</f>
        <v>0</v>
      </c>
      <c r="BL137" s="14" t="s">
        <v>125</v>
      </c>
      <c r="BM137" s="171" t="s">
        <v>430</v>
      </c>
    </row>
    <row r="138" spans="1:65" s="2" customFormat="1" ht="19.5">
      <c r="A138" s="29"/>
      <c r="B138" s="30"/>
      <c r="C138" s="29"/>
      <c r="D138" s="173" t="s">
        <v>127</v>
      </c>
      <c r="E138" s="29"/>
      <c r="F138" s="174" t="s">
        <v>428</v>
      </c>
      <c r="G138" s="29"/>
      <c r="H138" s="29"/>
      <c r="I138" s="93"/>
      <c r="J138" s="29"/>
      <c r="K138" s="29"/>
      <c r="L138" s="30"/>
      <c r="M138" s="188"/>
      <c r="N138" s="189"/>
      <c r="O138" s="190"/>
      <c r="P138" s="190"/>
      <c r="Q138" s="190"/>
      <c r="R138" s="190"/>
      <c r="S138" s="190"/>
      <c r="T138" s="191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127</v>
      </c>
      <c r="AU138" s="14" t="s">
        <v>80</v>
      </c>
    </row>
    <row r="139" spans="1:65" s="2" customFormat="1" ht="6.95" customHeight="1">
      <c r="A139" s="29"/>
      <c r="B139" s="44"/>
      <c r="C139" s="45"/>
      <c r="D139" s="45"/>
      <c r="E139" s="45"/>
      <c r="F139" s="45"/>
      <c r="G139" s="45"/>
      <c r="H139" s="45"/>
      <c r="I139" s="117"/>
      <c r="J139" s="45"/>
      <c r="K139" s="45"/>
      <c r="L139" s="30"/>
      <c r="M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</sheetData>
  <autoFilter ref="C116:K13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abSelected="1" workbookViewId="0">
      <selection activeCell="I117" sqref="I117:I16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92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kolejí a výhybek v žst Hranice na Moravě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431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43986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ROUND(J116, 2)</f>
        <v>1447947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ROUND((SUM(BE116:BE168)),  2)</f>
        <v>1447947</v>
      </c>
      <c r="G33" s="29"/>
      <c r="H33" s="29"/>
      <c r="I33" s="104">
        <v>0.21</v>
      </c>
      <c r="J33" s="103">
        <f>ROUND(((SUM(BE116:BE168))*I33),  2)</f>
        <v>304068.87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ROUND((SUM(BF116:BF168)),  2)</f>
        <v>0</v>
      </c>
      <c r="G34" s="29"/>
      <c r="H34" s="29"/>
      <c r="I34" s="104">
        <v>0.15</v>
      </c>
      <c r="J34" s="103">
        <f>ROUND(((SUM(BF116:BF168))*I34),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ROUND((SUM(BG116:BG168)),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ROUND((SUM(BH116:BH168)),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ROUND((SUM(BI116:BI168)),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1752015.87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kolejí a výhybek v žst Hranice na Moravě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04 - materiál dodávaný objednatelem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43986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96</v>
      </c>
      <c r="D94" s="105"/>
      <c r="E94" s="105"/>
      <c r="F94" s="105"/>
      <c r="G94" s="105"/>
      <c r="H94" s="105"/>
      <c r="I94" s="120"/>
      <c r="J94" s="121" t="s">
        <v>97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98</v>
      </c>
      <c r="D96" s="29"/>
      <c r="E96" s="29"/>
      <c r="F96" s="29"/>
      <c r="G96" s="29"/>
      <c r="H96" s="29"/>
      <c r="I96" s="93"/>
      <c r="J96" s="68">
        <f>J116</f>
        <v>1447947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99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103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16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33" t="str">
        <f>E7</f>
        <v>Oprava kolejí a výhybek v žst Hranice na Moravě</v>
      </c>
      <c r="F106" s="234"/>
      <c r="G106" s="234"/>
      <c r="H106" s="234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93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3" t="str">
        <f>E9</f>
        <v>SO 04 - materiál dodávaný objednatelem</v>
      </c>
      <c r="F108" s="232"/>
      <c r="G108" s="232"/>
      <c r="H108" s="232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20</v>
      </c>
      <c r="D110" s="29"/>
      <c r="E110" s="29"/>
      <c r="F110" s="22" t="str">
        <f>F12</f>
        <v xml:space="preserve"> </v>
      </c>
      <c r="G110" s="29"/>
      <c r="H110" s="29"/>
      <c r="I110" s="94" t="s">
        <v>22</v>
      </c>
      <c r="J110" s="52">
        <f>IF(J12="","",J12)</f>
        <v>43986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23</v>
      </c>
      <c r="D112" s="29"/>
      <c r="E112" s="29"/>
      <c r="F112" s="22" t="str">
        <f>E15</f>
        <v xml:space="preserve"> </v>
      </c>
      <c r="G112" s="29"/>
      <c r="H112" s="29"/>
      <c r="I112" s="94" t="s">
        <v>28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26</v>
      </c>
      <c r="D113" s="29"/>
      <c r="E113" s="29"/>
      <c r="F113" s="22" t="str">
        <f>IF(E18="","",E18)</f>
        <v>Vyplň údaj</v>
      </c>
      <c r="G113" s="29"/>
      <c r="H113" s="29"/>
      <c r="I113" s="94" t="s">
        <v>30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33"/>
      <c r="B115" s="134"/>
      <c r="C115" s="135" t="s">
        <v>104</v>
      </c>
      <c r="D115" s="136" t="s">
        <v>57</v>
      </c>
      <c r="E115" s="136" t="s">
        <v>53</v>
      </c>
      <c r="F115" s="136" t="s">
        <v>54</v>
      </c>
      <c r="G115" s="136" t="s">
        <v>105</v>
      </c>
      <c r="H115" s="136" t="s">
        <v>106</v>
      </c>
      <c r="I115" s="137" t="s">
        <v>107</v>
      </c>
      <c r="J115" s="138" t="s">
        <v>97</v>
      </c>
      <c r="K115" s="139" t="s">
        <v>108</v>
      </c>
      <c r="L115" s="140"/>
      <c r="M115" s="59" t="s">
        <v>1</v>
      </c>
      <c r="N115" s="60" t="s">
        <v>36</v>
      </c>
      <c r="O115" s="60" t="s">
        <v>109</v>
      </c>
      <c r="P115" s="60" t="s">
        <v>110</v>
      </c>
      <c r="Q115" s="60" t="s">
        <v>111</v>
      </c>
      <c r="R115" s="60" t="s">
        <v>112</v>
      </c>
      <c r="S115" s="60" t="s">
        <v>113</v>
      </c>
      <c r="T115" s="61" t="s">
        <v>114</v>
      </c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</row>
    <row r="116" spans="1:65" s="2" customFormat="1" ht="22.9" customHeight="1">
      <c r="A116" s="29"/>
      <c r="B116" s="30"/>
      <c r="C116" s="66" t="s">
        <v>115</v>
      </c>
      <c r="D116" s="29"/>
      <c r="E116" s="29"/>
      <c r="F116" s="29"/>
      <c r="G116" s="29"/>
      <c r="H116" s="29"/>
      <c r="I116" s="93"/>
      <c r="J116" s="141">
        <f>BK116</f>
        <v>1447947</v>
      </c>
      <c r="K116" s="29"/>
      <c r="L116" s="30"/>
      <c r="M116" s="62"/>
      <c r="N116" s="53"/>
      <c r="O116" s="63"/>
      <c r="P116" s="142">
        <f>SUM(P117:P168)</f>
        <v>0</v>
      </c>
      <c r="Q116" s="63"/>
      <c r="R116" s="142">
        <f>SUM(R117:R168)</f>
        <v>24.641490000000001</v>
      </c>
      <c r="S116" s="63"/>
      <c r="T116" s="143">
        <f>SUM(T117:T168)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71</v>
      </c>
      <c r="AU116" s="14" t="s">
        <v>99</v>
      </c>
      <c r="BK116" s="144">
        <f>SUM(BK117:BK168)</f>
        <v>1447947</v>
      </c>
    </row>
    <row r="117" spans="1:65" s="2" customFormat="1" ht="21.75" customHeight="1">
      <c r="A117" s="29"/>
      <c r="B117" s="158"/>
      <c r="C117" s="177" t="s">
        <v>80</v>
      </c>
      <c r="D117" s="177" t="s">
        <v>287</v>
      </c>
      <c r="E117" s="178" t="s">
        <v>432</v>
      </c>
      <c r="F117" s="179" t="s">
        <v>433</v>
      </c>
      <c r="G117" s="180" t="s">
        <v>167</v>
      </c>
      <c r="H117" s="181">
        <v>2</v>
      </c>
      <c r="I117" s="182">
        <v>50448</v>
      </c>
      <c r="J117" s="183">
        <f>ROUND(I117*H117,2)</f>
        <v>100896</v>
      </c>
      <c r="K117" s="184"/>
      <c r="L117" s="185"/>
      <c r="M117" s="186" t="s">
        <v>1</v>
      </c>
      <c r="N117" s="187" t="s">
        <v>37</v>
      </c>
      <c r="O117" s="55"/>
      <c r="P117" s="169">
        <f>O117*H117</f>
        <v>0</v>
      </c>
      <c r="Q117" s="169">
        <v>0.38300000000000001</v>
      </c>
      <c r="R117" s="169">
        <f>Q117*H117</f>
        <v>0.76600000000000001</v>
      </c>
      <c r="S117" s="169">
        <v>0</v>
      </c>
      <c r="T117" s="170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71" t="s">
        <v>159</v>
      </c>
      <c r="AT117" s="171" t="s">
        <v>287</v>
      </c>
      <c r="AU117" s="171" t="s">
        <v>72</v>
      </c>
      <c r="AY117" s="14" t="s">
        <v>118</v>
      </c>
      <c r="BE117" s="172">
        <f>IF(N117="základní",J117,0)</f>
        <v>100896</v>
      </c>
      <c r="BF117" s="172">
        <f>IF(N117="snížená",J117,0)</f>
        <v>0</v>
      </c>
      <c r="BG117" s="172">
        <f>IF(N117="zákl. přenesená",J117,0)</f>
        <v>0</v>
      </c>
      <c r="BH117" s="172">
        <f>IF(N117="sníž. přenesená",J117,0)</f>
        <v>0</v>
      </c>
      <c r="BI117" s="172">
        <f>IF(N117="nulová",J117,0)</f>
        <v>0</v>
      </c>
      <c r="BJ117" s="14" t="s">
        <v>80</v>
      </c>
      <c r="BK117" s="172">
        <f>ROUND(I117*H117,2)</f>
        <v>100896</v>
      </c>
      <c r="BL117" s="14" t="s">
        <v>125</v>
      </c>
      <c r="BM117" s="171" t="s">
        <v>434</v>
      </c>
    </row>
    <row r="118" spans="1:65" s="2" customFormat="1">
      <c r="A118" s="29"/>
      <c r="B118" s="30"/>
      <c r="C118" s="29"/>
      <c r="D118" s="173" t="s">
        <v>127</v>
      </c>
      <c r="E118" s="29"/>
      <c r="F118" s="174" t="s">
        <v>433</v>
      </c>
      <c r="G118" s="29"/>
      <c r="H118" s="29"/>
      <c r="I118" s="93"/>
      <c r="J118" s="29"/>
      <c r="K118" s="29"/>
      <c r="L118" s="30"/>
      <c r="M118" s="175"/>
      <c r="N118" s="176"/>
      <c r="O118" s="55"/>
      <c r="P118" s="55"/>
      <c r="Q118" s="55"/>
      <c r="R118" s="55"/>
      <c r="S118" s="55"/>
      <c r="T118" s="56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127</v>
      </c>
      <c r="AU118" s="14" t="s">
        <v>72</v>
      </c>
    </row>
    <row r="119" spans="1:65" s="2" customFormat="1" ht="21.75" customHeight="1">
      <c r="A119" s="29"/>
      <c r="B119" s="158"/>
      <c r="C119" s="177" t="s">
        <v>82</v>
      </c>
      <c r="D119" s="177" t="s">
        <v>287</v>
      </c>
      <c r="E119" s="178" t="s">
        <v>435</v>
      </c>
      <c r="F119" s="179" t="s">
        <v>436</v>
      </c>
      <c r="G119" s="180" t="s">
        <v>167</v>
      </c>
      <c r="H119" s="181">
        <v>2</v>
      </c>
      <c r="I119" s="182">
        <v>50448</v>
      </c>
      <c r="J119" s="183">
        <f>ROUND(I119*H119,2)</f>
        <v>100896</v>
      </c>
      <c r="K119" s="184"/>
      <c r="L119" s="185"/>
      <c r="M119" s="186" t="s">
        <v>1</v>
      </c>
      <c r="N119" s="187" t="s">
        <v>37</v>
      </c>
      <c r="O119" s="55"/>
      <c r="P119" s="169">
        <f>O119*H119</f>
        <v>0</v>
      </c>
      <c r="Q119" s="169">
        <v>0.38300000000000001</v>
      </c>
      <c r="R119" s="169">
        <f>Q119*H119</f>
        <v>0.76600000000000001</v>
      </c>
      <c r="S119" s="169">
        <v>0</v>
      </c>
      <c r="T119" s="17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159</v>
      </c>
      <c r="AT119" s="171" t="s">
        <v>287</v>
      </c>
      <c r="AU119" s="171" t="s">
        <v>72</v>
      </c>
      <c r="AY119" s="14" t="s">
        <v>118</v>
      </c>
      <c r="BE119" s="172">
        <f>IF(N119="základní",J119,0)</f>
        <v>100896</v>
      </c>
      <c r="BF119" s="172">
        <f>IF(N119="snížená",J119,0)</f>
        <v>0</v>
      </c>
      <c r="BG119" s="172">
        <f>IF(N119="zákl. přenesená",J119,0)</f>
        <v>0</v>
      </c>
      <c r="BH119" s="172">
        <f>IF(N119="sníž. přenesená",J119,0)</f>
        <v>0</v>
      </c>
      <c r="BI119" s="172">
        <f>IF(N119="nulová",J119,0)</f>
        <v>0</v>
      </c>
      <c r="BJ119" s="14" t="s">
        <v>80</v>
      </c>
      <c r="BK119" s="172">
        <f>ROUND(I119*H119,2)</f>
        <v>100896</v>
      </c>
      <c r="BL119" s="14" t="s">
        <v>125</v>
      </c>
      <c r="BM119" s="171" t="s">
        <v>437</v>
      </c>
    </row>
    <row r="120" spans="1:65" s="2" customFormat="1">
      <c r="A120" s="29"/>
      <c r="B120" s="30"/>
      <c r="C120" s="29"/>
      <c r="D120" s="173" t="s">
        <v>127</v>
      </c>
      <c r="E120" s="29"/>
      <c r="F120" s="174" t="s">
        <v>436</v>
      </c>
      <c r="G120" s="29"/>
      <c r="H120" s="29"/>
      <c r="I120" s="93"/>
      <c r="J120" s="29"/>
      <c r="K120" s="29"/>
      <c r="L120" s="30"/>
      <c r="M120" s="175"/>
      <c r="N120" s="176"/>
      <c r="O120" s="55"/>
      <c r="P120" s="55"/>
      <c r="Q120" s="55"/>
      <c r="R120" s="55"/>
      <c r="S120" s="55"/>
      <c r="T120" s="56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127</v>
      </c>
      <c r="AU120" s="14" t="s">
        <v>72</v>
      </c>
    </row>
    <row r="121" spans="1:65" s="2" customFormat="1" ht="21.75" customHeight="1">
      <c r="A121" s="29"/>
      <c r="B121" s="158"/>
      <c r="C121" s="177" t="s">
        <v>134</v>
      </c>
      <c r="D121" s="177" t="s">
        <v>287</v>
      </c>
      <c r="E121" s="178" t="s">
        <v>438</v>
      </c>
      <c r="F121" s="179" t="s">
        <v>439</v>
      </c>
      <c r="G121" s="180" t="s">
        <v>167</v>
      </c>
      <c r="H121" s="181">
        <v>2</v>
      </c>
      <c r="I121" s="182">
        <v>74752</v>
      </c>
      <c r="J121" s="183">
        <f>ROUND(I121*H121,2)</f>
        <v>149504</v>
      </c>
      <c r="K121" s="184"/>
      <c r="L121" s="185"/>
      <c r="M121" s="186" t="s">
        <v>1</v>
      </c>
      <c r="N121" s="187" t="s">
        <v>37</v>
      </c>
      <c r="O121" s="55"/>
      <c r="P121" s="169">
        <f>O121*H121</f>
        <v>0</v>
      </c>
      <c r="Q121" s="169">
        <v>0.44800000000000001</v>
      </c>
      <c r="R121" s="169">
        <f>Q121*H121</f>
        <v>0.89600000000000002</v>
      </c>
      <c r="S121" s="169">
        <v>0</v>
      </c>
      <c r="T121" s="17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159</v>
      </c>
      <c r="AT121" s="171" t="s">
        <v>287</v>
      </c>
      <c r="AU121" s="171" t="s">
        <v>72</v>
      </c>
      <c r="AY121" s="14" t="s">
        <v>118</v>
      </c>
      <c r="BE121" s="172">
        <f>IF(N121="základní",J121,0)</f>
        <v>149504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80</v>
      </c>
      <c r="BK121" s="172">
        <f>ROUND(I121*H121,2)</f>
        <v>149504</v>
      </c>
      <c r="BL121" s="14" t="s">
        <v>125</v>
      </c>
      <c r="BM121" s="171" t="s">
        <v>440</v>
      </c>
    </row>
    <row r="122" spans="1:65" s="2" customFormat="1">
      <c r="A122" s="29"/>
      <c r="B122" s="30"/>
      <c r="C122" s="29"/>
      <c r="D122" s="173" t="s">
        <v>127</v>
      </c>
      <c r="E122" s="29"/>
      <c r="F122" s="174" t="s">
        <v>439</v>
      </c>
      <c r="G122" s="29"/>
      <c r="H122" s="29"/>
      <c r="I122" s="93"/>
      <c r="J122" s="29"/>
      <c r="K122" s="29"/>
      <c r="L122" s="30"/>
      <c r="M122" s="175"/>
      <c r="N122" s="176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127</v>
      </c>
      <c r="AU122" s="14" t="s">
        <v>72</v>
      </c>
    </row>
    <row r="123" spans="1:65" s="2" customFormat="1" ht="21.75" customHeight="1">
      <c r="A123" s="29"/>
      <c r="B123" s="158"/>
      <c r="C123" s="177" t="s">
        <v>125</v>
      </c>
      <c r="D123" s="177" t="s">
        <v>287</v>
      </c>
      <c r="E123" s="178" t="s">
        <v>441</v>
      </c>
      <c r="F123" s="179" t="s">
        <v>442</v>
      </c>
      <c r="G123" s="180" t="s">
        <v>167</v>
      </c>
      <c r="H123" s="181">
        <v>2</v>
      </c>
      <c r="I123" s="182">
        <v>74752</v>
      </c>
      <c r="J123" s="183">
        <f>ROUND(I123*H123,2)</f>
        <v>149504</v>
      </c>
      <c r="K123" s="184"/>
      <c r="L123" s="185"/>
      <c r="M123" s="186" t="s">
        <v>1</v>
      </c>
      <c r="N123" s="187" t="s">
        <v>37</v>
      </c>
      <c r="O123" s="55"/>
      <c r="P123" s="169">
        <f>O123*H123</f>
        <v>0</v>
      </c>
      <c r="Q123" s="169">
        <v>0.44800000000000001</v>
      </c>
      <c r="R123" s="169">
        <f>Q123*H123</f>
        <v>0.89600000000000002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159</v>
      </c>
      <c r="AT123" s="171" t="s">
        <v>287</v>
      </c>
      <c r="AU123" s="171" t="s">
        <v>72</v>
      </c>
      <c r="AY123" s="14" t="s">
        <v>118</v>
      </c>
      <c r="BE123" s="172">
        <f>IF(N123="základní",J123,0)</f>
        <v>149504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80</v>
      </c>
      <c r="BK123" s="172">
        <f>ROUND(I123*H123,2)</f>
        <v>149504</v>
      </c>
      <c r="BL123" s="14" t="s">
        <v>125</v>
      </c>
      <c r="BM123" s="171" t="s">
        <v>443</v>
      </c>
    </row>
    <row r="124" spans="1:65" s="2" customFormat="1">
      <c r="A124" s="29"/>
      <c r="B124" s="30"/>
      <c r="C124" s="29"/>
      <c r="D124" s="173" t="s">
        <v>127</v>
      </c>
      <c r="E124" s="29"/>
      <c r="F124" s="174" t="s">
        <v>442</v>
      </c>
      <c r="G124" s="29"/>
      <c r="H124" s="29"/>
      <c r="I124" s="93"/>
      <c r="J124" s="29"/>
      <c r="K124" s="29"/>
      <c r="L124" s="30"/>
      <c r="M124" s="175"/>
      <c r="N124" s="176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127</v>
      </c>
      <c r="AU124" s="14" t="s">
        <v>72</v>
      </c>
    </row>
    <row r="125" spans="1:65" s="2" customFormat="1" ht="16.5" customHeight="1">
      <c r="A125" s="29"/>
      <c r="B125" s="158"/>
      <c r="C125" s="177" t="s">
        <v>119</v>
      </c>
      <c r="D125" s="177" t="s">
        <v>287</v>
      </c>
      <c r="E125" s="178" t="s">
        <v>444</v>
      </c>
      <c r="F125" s="179" t="s">
        <v>445</v>
      </c>
      <c r="G125" s="180" t="s">
        <v>167</v>
      </c>
      <c r="H125" s="181">
        <v>2</v>
      </c>
      <c r="I125" s="182">
        <v>25000</v>
      </c>
      <c r="J125" s="183">
        <f>ROUND(I125*H125,2)</f>
        <v>50000</v>
      </c>
      <c r="K125" s="184"/>
      <c r="L125" s="185"/>
      <c r="M125" s="186" t="s">
        <v>1</v>
      </c>
      <c r="N125" s="187" t="s">
        <v>37</v>
      </c>
      <c r="O125" s="55"/>
      <c r="P125" s="169">
        <f>O125*H125</f>
        <v>0</v>
      </c>
      <c r="Q125" s="169">
        <v>0.4</v>
      </c>
      <c r="R125" s="169">
        <f>Q125*H125</f>
        <v>0.8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159</v>
      </c>
      <c r="AT125" s="171" t="s">
        <v>287</v>
      </c>
      <c r="AU125" s="171" t="s">
        <v>72</v>
      </c>
      <c r="AY125" s="14" t="s">
        <v>118</v>
      </c>
      <c r="BE125" s="172">
        <f>IF(N125="základní",J125,0)</f>
        <v>50000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80</v>
      </c>
      <c r="BK125" s="172">
        <f>ROUND(I125*H125,2)</f>
        <v>50000</v>
      </c>
      <c r="BL125" s="14" t="s">
        <v>125</v>
      </c>
      <c r="BM125" s="171" t="s">
        <v>446</v>
      </c>
    </row>
    <row r="126" spans="1:65" s="2" customFormat="1">
      <c r="A126" s="29"/>
      <c r="B126" s="30"/>
      <c r="C126" s="29"/>
      <c r="D126" s="173" t="s">
        <v>127</v>
      </c>
      <c r="E126" s="29"/>
      <c r="F126" s="174" t="s">
        <v>445</v>
      </c>
      <c r="G126" s="29"/>
      <c r="H126" s="29"/>
      <c r="I126" s="93"/>
      <c r="J126" s="29"/>
      <c r="K126" s="29"/>
      <c r="L126" s="30"/>
      <c r="M126" s="175"/>
      <c r="N126" s="176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127</v>
      </c>
      <c r="AU126" s="14" t="s">
        <v>72</v>
      </c>
    </row>
    <row r="127" spans="1:65" s="2" customFormat="1" ht="21.75" customHeight="1">
      <c r="A127" s="29"/>
      <c r="B127" s="158"/>
      <c r="C127" s="177" t="s">
        <v>149</v>
      </c>
      <c r="D127" s="177" t="s">
        <v>287</v>
      </c>
      <c r="E127" s="178" t="s">
        <v>447</v>
      </c>
      <c r="F127" s="179" t="s">
        <v>448</v>
      </c>
      <c r="G127" s="180" t="s">
        <v>167</v>
      </c>
      <c r="H127" s="181">
        <v>2</v>
      </c>
      <c r="I127" s="182">
        <v>25000</v>
      </c>
      <c r="J127" s="183">
        <f>ROUND(I127*H127,2)</f>
        <v>50000</v>
      </c>
      <c r="K127" s="184"/>
      <c r="L127" s="185"/>
      <c r="M127" s="186" t="s">
        <v>1</v>
      </c>
      <c r="N127" s="187" t="s">
        <v>37</v>
      </c>
      <c r="O127" s="55"/>
      <c r="P127" s="169">
        <f>O127*H127</f>
        <v>0</v>
      </c>
      <c r="Q127" s="169">
        <v>0.4</v>
      </c>
      <c r="R127" s="169">
        <f>Q127*H127</f>
        <v>0.8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159</v>
      </c>
      <c r="AT127" s="171" t="s">
        <v>287</v>
      </c>
      <c r="AU127" s="171" t="s">
        <v>72</v>
      </c>
      <c r="AY127" s="14" t="s">
        <v>118</v>
      </c>
      <c r="BE127" s="172">
        <f>IF(N127="základní",J127,0)</f>
        <v>50000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80</v>
      </c>
      <c r="BK127" s="172">
        <f>ROUND(I127*H127,2)</f>
        <v>50000</v>
      </c>
      <c r="BL127" s="14" t="s">
        <v>125</v>
      </c>
      <c r="BM127" s="171" t="s">
        <v>449</v>
      </c>
    </row>
    <row r="128" spans="1:65" s="2" customFormat="1">
      <c r="A128" s="29"/>
      <c r="B128" s="30"/>
      <c r="C128" s="29"/>
      <c r="D128" s="173" t="s">
        <v>127</v>
      </c>
      <c r="E128" s="29"/>
      <c r="F128" s="174" t="s">
        <v>448</v>
      </c>
      <c r="G128" s="29"/>
      <c r="H128" s="29"/>
      <c r="I128" s="93"/>
      <c r="J128" s="29"/>
      <c r="K128" s="29"/>
      <c r="L128" s="30"/>
      <c r="M128" s="175"/>
      <c r="N128" s="176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127</v>
      </c>
      <c r="AU128" s="14" t="s">
        <v>72</v>
      </c>
    </row>
    <row r="129" spans="1:65" s="2" customFormat="1" ht="16.5" customHeight="1">
      <c r="A129" s="29"/>
      <c r="B129" s="158"/>
      <c r="C129" s="177" t="s">
        <v>154</v>
      </c>
      <c r="D129" s="177" t="s">
        <v>287</v>
      </c>
      <c r="E129" s="178" t="s">
        <v>450</v>
      </c>
      <c r="F129" s="179" t="s">
        <v>451</v>
      </c>
      <c r="G129" s="180" t="s">
        <v>167</v>
      </c>
      <c r="H129" s="181">
        <v>2</v>
      </c>
      <c r="I129" s="182">
        <v>25000</v>
      </c>
      <c r="J129" s="183">
        <f>ROUND(I129*H129,2)</f>
        <v>50000</v>
      </c>
      <c r="K129" s="184"/>
      <c r="L129" s="185"/>
      <c r="M129" s="186" t="s">
        <v>1</v>
      </c>
      <c r="N129" s="187" t="s">
        <v>37</v>
      </c>
      <c r="O129" s="55"/>
      <c r="P129" s="169">
        <f>O129*H129</f>
        <v>0</v>
      </c>
      <c r="Q129" s="169">
        <v>0.48399999999999999</v>
      </c>
      <c r="R129" s="169">
        <f>Q129*H129</f>
        <v>0.96799999999999997</v>
      </c>
      <c r="S129" s="169">
        <v>0</v>
      </c>
      <c r="T129" s="17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159</v>
      </c>
      <c r="AT129" s="171" t="s">
        <v>287</v>
      </c>
      <c r="AU129" s="171" t="s">
        <v>72</v>
      </c>
      <c r="AY129" s="14" t="s">
        <v>118</v>
      </c>
      <c r="BE129" s="172">
        <f>IF(N129="základní",J129,0)</f>
        <v>50000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80</v>
      </c>
      <c r="BK129" s="172">
        <f>ROUND(I129*H129,2)</f>
        <v>50000</v>
      </c>
      <c r="BL129" s="14" t="s">
        <v>125</v>
      </c>
      <c r="BM129" s="171" t="s">
        <v>452</v>
      </c>
    </row>
    <row r="130" spans="1:65" s="2" customFormat="1">
      <c r="A130" s="29"/>
      <c r="B130" s="30"/>
      <c r="C130" s="29"/>
      <c r="D130" s="173" t="s">
        <v>127</v>
      </c>
      <c r="E130" s="29"/>
      <c r="F130" s="174" t="s">
        <v>451</v>
      </c>
      <c r="G130" s="29"/>
      <c r="H130" s="29"/>
      <c r="I130" s="93"/>
      <c r="J130" s="29"/>
      <c r="K130" s="29"/>
      <c r="L130" s="30"/>
      <c r="M130" s="175"/>
      <c r="N130" s="176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127</v>
      </c>
      <c r="AU130" s="14" t="s">
        <v>72</v>
      </c>
    </row>
    <row r="131" spans="1:65" s="2" customFormat="1" ht="21.75" customHeight="1">
      <c r="A131" s="29"/>
      <c r="B131" s="158"/>
      <c r="C131" s="177" t="s">
        <v>159</v>
      </c>
      <c r="D131" s="177" t="s">
        <v>287</v>
      </c>
      <c r="E131" s="178" t="s">
        <v>453</v>
      </c>
      <c r="F131" s="179" t="s">
        <v>454</v>
      </c>
      <c r="G131" s="180" t="s">
        <v>167</v>
      </c>
      <c r="H131" s="181">
        <v>2</v>
      </c>
      <c r="I131" s="182">
        <v>25000</v>
      </c>
      <c r="J131" s="183">
        <f>ROUND(I131*H131,2)</f>
        <v>50000</v>
      </c>
      <c r="K131" s="184"/>
      <c r="L131" s="185"/>
      <c r="M131" s="186" t="s">
        <v>1</v>
      </c>
      <c r="N131" s="187" t="s">
        <v>37</v>
      </c>
      <c r="O131" s="55"/>
      <c r="P131" s="169">
        <f>O131*H131</f>
        <v>0</v>
      </c>
      <c r="Q131" s="169">
        <v>0.48399999999999999</v>
      </c>
      <c r="R131" s="169">
        <f>Q131*H131</f>
        <v>0.96799999999999997</v>
      </c>
      <c r="S131" s="169">
        <v>0</v>
      </c>
      <c r="T131" s="17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159</v>
      </c>
      <c r="AT131" s="171" t="s">
        <v>287</v>
      </c>
      <c r="AU131" s="171" t="s">
        <v>72</v>
      </c>
      <c r="AY131" s="14" t="s">
        <v>118</v>
      </c>
      <c r="BE131" s="172">
        <f>IF(N131="základní",J131,0)</f>
        <v>50000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80</v>
      </c>
      <c r="BK131" s="172">
        <f>ROUND(I131*H131,2)</f>
        <v>50000</v>
      </c>
      <c r="BL131" s="14" t="s">
        <v>125</v>
      </c>
      <c r="BM131" s="171" t="s">
        <v>455</v>
      </c>
    </row>
    <row r="132" spans="1:65" s="2" customFormat="1">
      <c r="A132" s="29"/>
      <c r="B132" s="30"/>
      <c r="C132" s="29"/>
      <c r="D132" s="173" t="s">
        <v>127</v>
      </c>
      <c r="E132" s="29"/>
      <c r="F132" s="174" t="s">
        <v>454</v>
      </c>
      <c r="G132" s="29"/>
      <c r="H132" s="29"/>
      <c r="I132" s="93"/>
      <c r="J132" s="29"/>
      <c r="K132" s="29"/>
      <c r="L132" s="30"/>
      <c r="M132" s="175"/>
      <c r="N132" s="176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127</v>
      </c>
      <c r="AU132" s="14" t="s">
        <v>72</v>
      </c>
    </row>
    <row r="133" spans="1:65" s="2" customFormat="1" ht="21.75" customHeight="1">
      <c r="A133" s="29"/>
      <c r="B133" s="158"/>
      <c r="C133" s="177" t="s">
        <v>164</v>
      </c>
      <c r="D133" s="177" t="s">
        <v>287</v>
      </c>
      <c r="E133" s="178" t="s">
        <v>456</v>
      </c>
      <c r="F133" s="179" t="s">
        <v>457</v>
      </c>
      <c r="G133" s="180" t="s">
        <v>167</v>
      </c>
      <c r="H133" s="181">
        <v>2</v>
      </c>
      <c r="I133" s="182">
        <v>110000</v>
      </c>
      <c r="J133" s="183">
        <f>ROUND(I133*H133,2)</f>
        <v>220000</v>
      </c>
      <c r="K133" s="184"/>
      <c r="L133" s="185"/>
      <c r="M133" s="186" t="s">
        <v>1</v>
      </c>
      <c r="N133" s="187" t="s">
        <v>37</v>
      </c>
      <c r="O133" s="55"/>
      <c r="P133" s="169">
        <f>O133*H133</f>
        <v>0</v>
      </c>
      <c r="Q133" s="169">
        <v>0.94899999999999995</v>
      </c>
      <c r="R133" s="169">
        <f>Q133*H133</f>
        <v>1.8979999999999999</v>
      </c>
      <c r="S133" s="169">
        <v>0</v>
      </c>
      <c r="T133" s="17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159</v>
      </c>
      <c r="AT133" s="171" t="s">
        <v>287</v>
      </c>
      <c r="AU133" s="171" t="s">
        <v>72</v>
      </c>
      <c r="AY133" s="14" t="s">
        <v>118</v>
      </c>
      <c r="BE133" s="172">
        <f>IF(N133="základní",J133,0)</f>
        <v>220000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80</v>
      </c>
      <c r="BK133" s="172">
        <f>ROUND(I133*H133,2)</f>
        <v>220000</v>
      </c>
      <c r="BL133" s="14" t="s">
        <v>125</v>
      </c>
      <c r="BM133" s="171" t="s">
        <v>458</v>
      </c>
    </row>
    <row r="134" spans="1:65" s="2" customFormat="1">
      <c r="A134" s="29"/>
      <c r="B134" s="30"/>
      <c r="C134" s="29"/>
      <c r="D134" s="173" t="s">
        <v>127</v>
      </c>
      <c r="E134" s="29"/>
      <c r="F134" s="174" t="s">
        <v>457</v>
      </c>
      <c r="G134" s="29"/>
      <c r="H134" s="29"/>
      <c r="I134" s="93"/>
      <c r="J134" s="29"/>
      <c r="K134" s="29"/>
      <c r="L134" s="30"/>
      <c r="M134" s="175"/>
      <c r="N134" s="176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127</v>
      </c>
      <c r="AU134" s="14" t="s">
        <v>72</v>
      </c>
    </row>
    <row r="135" spans="1:65" s="2" customFormat="1" ht="16.5" customHeight="1">
      <c r="A135" s="29"/>
      <c r="B135" s="158"/>
      <c r="C135" s="177" t="s">
        <v>170</v>
      </c>
      <c r="D135" s="177" t="s">
        <v>287</v>
      </c>
      <c r="E135" s="178" t="s">
        <v>459</v>
      </c>
      <c r="F135" s="179" t="s">
        <v>460</v>
      </c>
      <c r="G135" s="180" t="s">
        <v>167</v>
      </c>
      <c r="H135" s="181">
        <v>2</v>
      </c>
      <c r="I135" s="182">
        <v>85000</v>
      </c>
      <c r="J135" s="183">
        <f>ROUND(I135*H135,2)</f>
        <v>170000</v>
      </c>
      <c r="K135" s="184"/>
      <c r="L135" s="185"/>
      <c r="M135" s="186" t="s">
        <v>1</v>
      </c>
      <c r="N135" s="187" t="s">
        <v>37</v>
      </c>
      <c r="O135" s="55"/>
      <c r="P135" s="169">
        <f>O135*H135</f>
        <v>0</v>
      </c>
      <c r="Q135" s="169">
        <v>1.671</v>
      </c>
      <c r="R135" s="169">
        <f>Q135*H135</f>
        <v>3.3420000000000001</v>
      </c>
      <c r="S135" s="169">
        <v>0</v>
      </c>
      <c r="T135" s="17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159</v>
      </c>
      <c r="AT135" s="171" t="s">
        <v>287</v>
      </c>
      <c r="AU135" s="171" t="s">
        <v>72</v>
      </c>
      <c r="AY135" s="14" t="s">
        <v>118</v>
      </c>
      <c r="BE135" s="172">
        <f>IF(N135="základní",J135,0)</f>
        <v>170000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80</v>
      </c>
      <c r="BK135" s="172">
        <f>ROUND(I135*H135,2)</f>
        <v>170000</v>
      </c>
      <c r="BL135" s="14" t="s">
        <v>125</v>
      </c>
      <c r="BM135" s="171" t="s">
        <v>461</v>
      </c>
    </row>
    <row r="136" spans="1:65" s="2" customFormat="1">
      <c r="A136" s="29"/>
      <c r="B136" s="30"/>
      <c r="C136" s="29"/>
      <c r="D136" s="173" t="s">
        <v>127</v>
      </c>
      <c r="E136" s="29"/>
      <c r="F136" s="174" t="s">
        <v>460</v>
      </c>
      <c r="G136" s="29"/>
      <c r="H136" s="29"/>
      <c r="I136" s="93"/>
      <c r="J136" s="29"/>
      <c r="K136" s="29"/>
      <c r="L136" s="30"/>
      <c r="M136" s="175"/>
      <c r="N136" s="176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127</v>
      </c>
      <c r="AU136" s="14" t="s">
        <v>72</v>
      </c>
    </row>
    <row r="137" spans="1:65" s="2" customFormat="1" ht="21.75" customHeight="1">
      <c r="A137" s="29"/>
      <c r="B137" s="158"/>
      <c r="C137" s="177" t="s">
        <v>175</v>
      </c>
      <c r="D137" s="177" t="s">
        <v>287</v>
      </c>
      <c r="E137" s="178" t="s">
        <v>462</v>
      </c>
      <c r="F137" s="179" t="s">
        <v>463</v>
      </c>
      <c r="G137" s="180" t="s">
        <v>167</v>
      </c>
      <c r="H137" s="181">
        <v>4</v>
      </c>
      <c r="I137" s="182">
        <v>10000</v>
      </c>
      <c r="J137" s="183">
        <f>ROUND(I137*H137,2)</f>
        <v>40000</v>
      </c>
      <c r="K137" s="184"/>
      <c r="L137" s="185"/>
      <c r="M137" s="186" t="s">
        <v>1</v>
      </c>
      <c r="N137" s="187" t="s">
        <v>37</v>
      </c>
      <c r="O137" s="55"/>
      <c r="P137" s="169">
        <f>O137*H137</f>
        <v>0</v>
      </c>
      <c r="Q137" s="169">
        <v>0.159</v>
      </c>
      <c r="R137" s="169">
        <f>Q137*H137</f>
        <v>0.63600000000000001</v>
      </c>
      <c r="S137" s="169">
        <v>0</v>
      </c>
      <c r="T137" s="17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159</v>
      </c>
      <c r="AT137" s="171" t="s">
        <v>287</v>
      </c>
      <c r="AU137" s="171" t="s">
        <v>72</v>
      </c>
      <c r="AY137" s="14" t="s">
        <v>118</v>
      </c>
      <c r="BE137" s="172">
        <f>IF(N137="základní",J137,0)</f>
        <v>40000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80</v>
      </c>
      <c r="BK137" s="172">
        <f>ROUND(I137*H137,2)</f>
        <v>40000</v>
      </c>
      <c r="BL137" s="14" t="s">
        <v>125</v>
      </c>
      <c r="BM137" s="171" t="s">
        <v>464</v>
      </c>
    </row>
    <row r="138" spans="1:65" s="2" customFormat="1" ht="19.5">
      <c r="A138" s="29"/>
      <c r="B138" s="30"/>
      <c r="C138" s="29"/>
      <c r="D138" s="173" t="s">
        <v>127</v>
      </c>
      <c r="E138" s="29"/>
      <c r="F138" s="174" t="s">
        <v>463</v>
      </c>
      <c r="G138" s="29"/>
      <c r="H138" s="29"/>
      <c r="I138" s="93"/>
      <c r="J138" s="29"/>
      <c r="K138" s="29"/>
      <c r="L138" s="30"/>
      <c r="M138" s="175"/>
      <c r="N138" s="176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127</v>
      </c>
      <c r="AU138" s="14" t="s">
        <v>72</v>
      </c>
    </row>
    <row r="139" spans="1:65" s="2" customFormat="1" ht="21.75" customHeight="1">
      <c r="A139" s="29"/>
      <c r="B139" s="158"/>
      <c r="C139" s="177" t="s">
        <v>180</v>
      </c>
      <c r="D139" s="177" t="s">
        <v>287</v>
      </c>
      <c r="E139" s="178" t="s">
        <v>465</v>
      </c>
      <c r="F139" s="179" t="s">
        <v>466</v>
      </c>
      <c r="G139" s="180" t="s">
        <v>167</v>
      </c>
      <c r="H139" s="181">
        <v>18</v>
      </c>
      <c r="I139" s="182">
        <v>2230</v>
      </c>
      <c r="J139" s="183">
        <f>ROUND(I139*H139,2)</f>
        <v>40140</v>
      </c>
      <c r="K139" s="184"/>
      <c r="L139" s="185"/>
      <c r="M139" s="186" t="s">
        <v>1</v>
      </c>
      <c r="N139" s="187" t="s">
        <v>37</v>
      </c>
      <c r="O139" s="55"/>
      <c r="P139" s="169">
        <f>O139*H139</f>
        <v>0</v>
      </c>
      <c r="Q139" s="169">
        <v>0.10299999999999999</v>
      </c>
      <c r="R139" s="169">
        <f>Q139*H139</f>
        <v>1.8539999999999999</v>
      </c>
      <c r="S139" s="169">
        <v>0</v>
      </c>
      <c r="T139" s="17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159</v>
      </c>
      <c r="AT139" s="171" t="s">
        <v>287</v>
      </c>
      <c r="AU139" s="171" t="s">
        <v>72</v>
      </c>
      <c r="AY139" s="14" t="s">
        <v>118</v>
      </c>
      <c r="BE139" s="172">
        <f>IF(N139="základní",J139,0)</f>
        <v>40140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80</v>
      </c>
      <c r="BK139" s="172">
        <f>ROUND(I139*H139,2)</f>
        <v>40140</v>
      </c>
      <c r="BL139" s="14" t="s">
        <v>125</v>
      </c>
      <c r="BM139" s="171" t="s">
        <v>467</v>
      </c>
    </row>
    <row r="140" spans="1:65" s="2" customFormat="1">
      <c r="A140" s="29"/>
      <c r="B140" s="30"/>
      <c r="C140" s="29"/>
      <c r="D140" s="173" t="s">
        <v>127</v>
      </c>
      <c r="E140" s="29"/>
      <c r="F140" s="174" t="s">
        <v>466</v>
      </c>
      <c r="G140" s="29"/>
      <c r="H140" s="29"/>
      <c r="I140" s="93"/>
      <c r="J140" s="29"/>
      <c r="K140" s="29"/>
      <c r="L140" s="30"/>
      <c r="M140" s="175"/>
      <c r="N140" s="176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127</v>
      </c>
      <c r="AU140" s="14" t="s">
        <v>72</v>
      </c>
    </row>
    <row r="141" spans="1:65" s="2" customFormat="1" ht="16.5" customHeight="1">
      <c r="A141" s="29"/>
      <c r="B141" s="158"/>
      <c r="C141" s="177" t="s">
        <v>185</v>
      </c>
      <c r="D141" s="177" t="s">
        <v>287</v>
      </c>
      <c r="E141" s="178" t="s">
        <v>468</v>
      </c>
      <c r="F141" s="179" t="s">
        <v>469</v>
      </c>
      <c r="G141" s="180" t="s">
        <v>131</v>
      </c>
      <c r="H141" s="181">
        <v>9.6780000000000008</v>
      </c>
      <c r="I141" s="182">
        <v>19500</v>
      </c>
      <c r="J141" s="183">
        <f>ROUND(I141*H141,2)</f>
        <v>188721</v>
      </c>
      <c r="K141" s="184"/>
      <c r="L141" s="185"/>
      <c r="M141" s="186" t="s">
        <v>1</v>
      </c>
      <c r="N141" s="187" t="s">
        <v>37</v>
      </c>
      <c r="O141" s="55"/>
      <c r="P141" s="169">
        <f>O141*H141</f>
        <v>0</v>
      </c>
      <c r="Q141" s="169">
        <v>0.95499999999999996</v>
      </c>
      <c r="R141" s="169">
        <f>Q141*H141</f>
        <v>9.2424900000000001</v>
      </c>
      <c r="S141" s="169">
        <v>0</v>
      </c>
      <c r="T141" s="17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159</v>
      </c>
      <c r="AT141" s="171" t="s">
        <v>287</v>
      </c>
      <c r="AU141" s="171" t="s">
        <v>72</v>
      </c>
      <c r="AY141" s="14" t="s">
        <v>118</v>
      </c>
      <c r="BE141" s="172">
        <f>IF(N141="základní",J141,0)</f>
        <v>188721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4" t="s">
        <v>80</v>
      </c>
      <c r="BK141" s="172">
        <f>ROUND(I141*H141,2)</f>
        <v>188721</v>
      </c>
      <c r="BL141" s="14" t="s">
        <v>125</v>
      </c>
      <c r="BM141" s="171" t="s">
        <v>470</v>
      </c>
    </row>
    <row r="142" spans="1:65" s="2" customFormat="1">
      <c r="A142" s="29"/>
      <c r="B142" s="30"/>
      <c r="C142" s="29"/>
      <c r="D142" s="173" t="s">
        <v>127</v>
      </c>
      <c r="E142" s="29"/>
      <c r="F142" s="174" t="s">
        <v>469</v>
      </c>
      <c r="G142" s="29"/>
      <c r="H142" s="29"/>
      <c r="I142" s="93"/>
      <c r="J142" s="29"/>
      <c r="K142" s="29"/>
      <c r="L142" s="30"/>
      <c r="M142" s="175"/>
      <c r="N142" s="176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127</v>
      </c>
      <c r="AU142" s="14" t="s">
        <v>72</v>
      </c>
    </row>
    <row r="143" spans="1:65" s="2" customFormat="1" ht="16.5" customHeight="1">
      <c r="A143" s="29"/>
      <c r="B143" s="158"/>
      <c r="C143" s="177" t="s">
        <v>190</v>
      </c>
      <c r="D143" s="177" t="s">
        <v>287</v>
      </c>
      <c r="E143" s="178" t="s">
        <v>471</v>
      </c>
      <c r="F143" s="179" t="s">
        <v>472</v>
      </c>
      <c r="G143" s="180" t="s">
        <v>124</v>
      </c>
      <c r="H143" s="181">
        <v>10</v>
      </c>
      <c r="I143" s="182">
        <v>132</v>
      </c>
      <c r="J143" s="183">
        <f>ROUND(I143*H143,2)</f>
        <v>1320</v>
      </c>
      <c r="K143" s="184"/>
      <c r="L143" s="185"/>
      <c r="M143" s="186" t="s">
        <v>1</v>
      </c>
      <c r="N143" s="187" t="s">
        <v>37</v>
      </c>
      <c r="O143" s="55"/>
      <c r="P143" s="169">
        <f>O143*H143</f>
        <v>0</v>
      </c>
      <c r="Q143" s="169">
        <v>1E-3</v>
      </c>
      <c r="R143" s="169">
        <f>Q143*H143</f>
        <v>0.01</v>
      </c>
      <c r="S143" s="169">
        <v>0</v>
      </c>
      <c r="T143" s="17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159</v>
      </c>
      <c r="AT143" s="171" t="s">
        <v>287</v>
      </c>
      <c r="AU143" s="171" t="s">
        <v>72</v>
      </c>
      <c r="AY143" s="14" t="s">
        <v>118</v>
      </c>
      <c r="BE143" s="172">
        <f>IF(N143="základní",J143,0)</f>
        <v>1320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4" t="s">
        <v>80</v>
      </c>
      <c r="BK143" s="172">
        <f>ROUND(I143*H143,2)</f>
        <v>1320</v>
      </c>
      <c r="BL143" s="14" t="s">
        <v>125</v>
      </c>
      <c r="BM143" s="171" t="s">
        <v>473</v>
      </c>
    </row>
    <row r="144" spans="1:65" s="2" customFormat="1">
      <c r="A144" s="29"/>
      <c r="B144" s="30"/>
      <c r="C144" s="29"/>
      <c r="D144" s="173" t="s">
        <v>127</v>
      </c>
      <c r="E144" s="29"/>
      <c r="F144" s="174" t="s">
        <v>472</v>
      </c>
      <c r="G144" s="29"/>
      <c r="H144" s="29"/>
      <c r="I144" s="93"/>
      <c r="J144" s="29"/>
      <c r="K144" s="29"/>
      <c r="L144" s="30"/>
      <c r="M144" s="175"/>
      <c r="N144" s="176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127</v>
      </c>
      <c r="AU144" s="14" t="s">
        <v>72</v>
      </c>
    </row>
    <row r="145" spans="1:65" s="2" customFormat="1" ht="21.75" customHeight="1">
      <c r="A145" s="29"/>
      <c r="B145" s="158"/>
      <c r="C145" s="177" t="s">
        <v>8</v>
      </c>
      <c r="D145" s="177" t="s">
        <v>287</v>
      </c>
      <c r="E145" s="178" t="s">
        <v>474</v>
      </c>
      <c r="F145" s="179" t="s">
        <v>475</v>
      </c>
      <c r="G145" s="180" t="s">
        <v>167</v>
      </c>
      <c r="H145" s="181">
        <v>100</v>
      </c>
      <c r="I145" s="182">
        <v>7.5</v>
      </c>
      <c r="J145" s="183">
        <f>ROUND(I145*H145,2)</f>
        <v>750</v>
      </c>
      <c r="K145" s="184"/>
      <c r="L145" s="185"/>
      <c r="M145" s="186" t="s">
        <v>1</v>
      </c>
      <c r="N145" s="187" t="s">
        <v>37</v>
      </c>
      <c r="O145" s="55"/>
      <c r="P145" s="169">
        <f>O145*H145</f>
        <v>0</v>
      </c>
      <c r="Q145" s="169">
        <v>9.0000000000000006E-5</v>
      </c>
      <c r="R145" s="169">
        <f>Q145*H145</f>
        <v>9.0000000000000011E-3</v>
      </c>
      <c r="S145" s="169">
        <v>0</v>
      </c>
      <c r="T145" s="170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159</v>
      </c>
      <c r="AT145" s="171" t="s">
        <v>287</v>
      </c>
      <c r="AU145" s="171" t="s">
        <v>72</v>
      </c>
      <c r="AY145" s="14" t="s">
        <v>118</v>
      </c>
      <c r="BE145" s="172">
        <f>IF(N145="základní",J145,0)</f>
        <v>750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80</v>
      </c>
      <c r="BK145" s="172">
        <f>ROUND(I145*H145,2)</f>
        <v>750</v>
      </c>
      <c r="BL145" s="14" t="s">
        <v>125</v>
      </c>
      <c r="BM145" s="171" t="s">
        <v>476</v>
      </c>
    </row>
    <row r="146" spans="1:65" s="2" customFormat="1">
      <c r="A146" s="29"/>
      <c r="B146" s="30"/>
      <c r="C146" s="29"/>
      <c r="D146" s="173" t="s">
        <v>127</v>
      </c>
      <c r="E146" s="29"/>
      <c r="F146" s="174" t="s">
        <v>475</v>
      </c>
      <c r="G146" s="29"/>
      <c r="H146" s="29"/>
      <c r="I146" s="93"/>
      <c r="J146" s="29"/>
      <c r="K146" s="29"/>
      <c r="L146" s="30"/>
      <c r="M146" s="175"/>
      <c r="N146" s="176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127</v>
      </c>
      <c r="AU146" s="14" t="s">
        <v>72</v>
      </c>
    </row>
    <row r="147" spans="1:65" s="2" customFormat="1" ht="16.5" customHeight="1">
      <c r="A147" s="29"/>
      <c r="B147" s="158"/>
      <c r="C147" s="177" t="s">
        <v>200</v>
      </c>
      <c r="D147" s="177" t="s">
        <v>287</v>
      </c>
      <c r="E147" s="178" t="s">
        <v>477</v>
      </c>
      <c r="F147" s="179" t="s">
        <v>478</v>
      </c>
      <c r="G147" s="180" t="s">
        <v>167</v>
      </c>
      <c r="H147" s="181">
        <v>100</v>
      </c>
      <c r="I147" s="182">
        <v>27</v>
      </c>
      <c r="J147" s="183">
        <f>ROUND(I147*H147,2)</f>
        <v>2700</v>
      </c>
      <c r="K147" s="184"/>
      <c r="L147" s="185"/>
      <c r="M147" s="186" t="s">
        <v>1</v>
      </c>
      <c r="N147" s="187" t="s">
        <v>37</v>
      </c>
      <c r="O147" s="55"/>
      <c r="P147" s="169">
        <f>O147*H147</f>
        <v>0</v>
      </c>
      <c r="Q147" s="169">
        <v>1.8000000000000001E-4</v>
      </c>
      <c r="R147" s="169">
        <f>Q147*H147</f>
        <v>1.8000000000000002E-2</v>
      </c>
      <c r="S147" s="169">
        <v>0</v>
      </c>
      <c r="T147" s="170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159</v>
      </c>
      <c r="AT147" s="171" t="s">
        <v>287</v>
      </c>
      <c r="AU147" s="171" t="s">
        <v>72</v>
      </c>
      <c r="AY147" s="14" t="s">
        <v>118</v>
      </c>
      <c r="BE147" s="172">
        <f>IF(N147="základní",J147,0)</f>
        <v>2700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4" t="s">
        <v>80</v>
      </c>
      <c r="BK147" s="172">
        <f>ROUND(I147*H147,2)</f>
        <v>2700</v>
      </c>
      <c r="BL147" s="14" t="s">
        <v>125</v>
      </c>
      <c r="BM147" s="171" t="s">
        <v>479</v>
      </c>
    </row>
    <row r="148" spans="1:65" s="2" customFormat="1">
      <c r="A148" s="29"/>
      <c r="B148" s="30"/>
      <c r="C148" s="29"/>
      <c r="D148" s="173" t="s">
        <v>127</v>
      </c>
      <c r="E148" s="29"/>
      <c r="F148" s="174" t="s">
        <v>478</v>
      </c>
      <c r="G148" s="29"/>
      <c r="H148" s="29"/>
      <c r="I148" s="93"/>
      <c r="J148" s="29"/>
      <c r="K148" s="29"/>
      <c r="L148" s="30"/>
      <c r="M148" s="175"/>
      <c r="N148" s="176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127</v>
      </c>
      <c r="AU148" s="14" t="s">
        <v>72</v>
      </c>
    </row>
    <row r="149" spans="1:65" s="2" customFormat="1" ht="16.5" customHeight="1">
      <c r="A149" s="29"/>
      <c r="B149" s="158"/>
      <c r="C149" s="177" t="s">
        <v>205</v>
      </c>
      <c r="D149" s="177" t="s">
        <v>287</v>
      </c>
      <c r="E149" s="178" t="s">
        <v>480</v>
      </c>
      <c r="F149" s="179" t="s">
        <v>481</v>
      </c>
      <c r="G149" s="180" t="s">
        <v>167</v>
      </c>
      <c r="H149" s="181">
        <v>400</v>
      </c>
      <c r="I149" s="182">
        <v>28.2</v>
      </c>
      <c r="J149" s="183">
        <f>ROUND(I149*H149,2)</f>
        <v>11280</v>
      </c>
      <c r="K149" s="184"/>
      <c r="L149" s="185"/>
      <c r="M149" s="186" t="s">
        <v>1</v>
      </c>
      <c r="N149" s="187" t="s">
        <v>37</v>
      </c>
      <c r="O149" s="55"/>
      <c r="P149" s="169">
        <f>O149*H149</f>
        <v>0</v>
      </c>
      <c r="Q149" s="169">
        <v>5.1999999999999995E-4</v>
      </c>
      <c r="R149" s="169">
        <f>Q149*H149</f>
        <v>0.20799999999999999</v>
      </c>
      <c r="S149" s="169">
        <v>0</v>
      </c>
      <c r="T149" s="17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159</v>
      </c>
      <c r="AT149" s="171" t="s">
        <v>287</v>
      </c>
      <c r="AU149" s="171" t="s">
        <v>72</v>
      </c>
      <c r="AY149" s="14" t="s">
        <v>118</v>
      </c>
      <c r="BE149" s="172">
        <f>IF(N149="základní",J149,0)</f>
        <v>11280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4" t="s">
        <v>80</v>
      </c>
      <c r="BK149" s="172">
        <f>ROUND(I149*H149,2)</f>
        <v>11280</v>
      </c>
      <c r="BL149" s="14" t="s">
        <v>125</v>
      </c>
      <c r="BM149" s="171" t="s">
        <v>482</v>
      </c>
    </row>
    <row r="150" spans="1:65" s="2" customFormat="1">
      <c r="A150" s="29"/>
      <c r="B150" s="30"/>
      <c r="C150" s="29"/>
      <c r="D150" s="173" t="s">
        <v>127</v>
      </c>
      <c r="E150" s="29"/>
      <c r="F150" s="174" t="s">
        <v>481</v>
      </c>
      <c r="G150" s="29"/>
      <c r="H150" s="29"/>
      <c r="I150" s="93"/>
      <c r="J150" s="29"/>
      <c r="K150" s="29"/>
      <c r="L150" s="30"/>
      <c r="M150" s="175"/>
      <c r="N150" s="176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127</v>
      </c>
      <c r="AU150" s="14" t="s">
        <v>72</v>
      </c>
    </row>
    <row r="151" spans="1:65" s="2" customFormat="1" ht="16.5" customHeight="1">
      <c r="A151" s="29"/>
      <c r="B151" s="158"/>
      <c r="C151" s="177" t="s">
        <v>211</v>
      </c>
      <c r="D151" s="177" t="s">
        <v>287</v>
      </c>
      <c r="E151" s="178" t="s">
        <v>483</v>
      </c>
      <c r="F151" s="179" t="s">
        <v>484</v>
      </c>
      <c r="G151" s="180" t="s">
        <v>167</v>
      </c>
      <c r="H151" s="181">
        <v>800</v>
      </c>
      <c r="I151" s="182">
        <v>34.6</v>
      </c>
      <c r="J151" s="183">
        <f>ROUND(I151*H151,2)</f>
        <v>27680</v>
      </c>
      <c r="K151" s="184"/>
      <c r="L151" s="185"/>
      <c r="M151" s="186" t="s">
        <v>1</v>
      </c>
      <c r="N151" s="187" t="s">
        <v>37</v>
      </c>
      <c r="O151" s="55"/>
      <c r="P151" s="169">
        <f>O151*H151</f>
        <v>0</v>
      </c>
      <c r="Q151" s="169">
        <v>5.6999999999999998E-4</v>
      </c>
      <c r="R151" s="169">
        <f>Q151*H151</f>
        <v>0.45599999999999996</v>
      </c>
      <c r="S151" s="169">
        <v>0</v>
      </c>
      <c r="T151" s="170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159</v>
      </c>
      <c r="AT151" s="171" t="s">
        <v>287</v>
      </c>
      <c r="AU151" s="171" t="s">
        <v>72</v>
      </c>
      <c r="AY151" s="14" t="s">
        <v>118</v>
      </c>
      <c r="BE151" s="172">
        <f>IF(N151="základní",J151,0)</f>
        <v>27680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4" t="s">
        <v>80</v>
      </c>
      <c r="BK151" s="172">
        <f>ROUND(I151*H151,2)</f>
        <v>27680</v>
      </c>
      <c r="BL151" s="14" t="s">
        <v>125</v>
      </c>
      <c r="BM151" s="171" t="s">
        <v>485</v>
      </c>
    </row>
    <row r="152" spans="1:65" s="2" customFormat="1">
      <c r="A152" s="29"/>
      <c r="B152" s="30"/>
      <c r="C152" s="29"/>
      <c r="D152" s="173" t="s">
        <v>127</v>
      </c>
      <c r="E152" s="29"/>
      <c r="F152" s="174" t="s">
        <v>484</v>
      </c>
      <c r="G152" s="29"/>
      <c r="H152" s="29"/>
      <c r="I152" s="93"/>
      <c r="J152" s="29"/>
      <c r="K152" s="29"/>
      <c r="L152" s="30"/>
      <c r="M152" s="175"/>
      <c r="N152" s="176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127</v>
      </c>
      <c r="AU152" s="14" t="s">
        <v>72</v>
      </c>
    </row>
    <row r="153" spans="1:65" s="2" customFormat="1" ht="16.5" customHeight="1">
      <c r="A153" s="29"/>
      <c r="B153" s="158"/>
      <c r="C153" s="177" t="s">
        <v>216</v>
      </c>
      <c r="D153" s="177" t="s">
        <v>287</v>
      </c>
      <c r="E153" s="178" t="s">
        <v>486</v>
      </c>
      <c r="F153" s="179" t="s">
        <v>487</v>
      </c>
      <c r="G153" s="180" t="s">
        <v>167</v>
      </c>
      <c r="H153" s="181">
        <v>1200</v>
      </c>
      <c r="I153" s="182">
        <v>6.43</v>
      </c>
      <c r="J153" s="183">
        <f>ROUND(I153*H153,2)</f>
        <v>7716</v>
      </c>
      <c r="K153" s="184"/>
      <c r="L153" s="185"/>
      <c r="M153" s="186" t="s">
        <v>1</v>
      </c>
      <c r="N153" s="187" t="s">
        <v>37</v>
      </c>
      <c r="O153" s="55"/>
      <c r="P153" s="169">
        <f>O153*H153</f>
        <v>0</v>
      </c>
      <c r="Q153" s="169">
        <v>9.0000000000000006E-5</v>
      </c>
      <c r="R153" s="169">
        <f>Q153*H153</f>
        <v>0.10800000000000001</v>
      </c>
      <c r="S153" s="169">
        <v>0</v>
      </c>
      <c r="T153" s="17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159</v>
      </c>
      <c r="AT153" s="171" t="s">
        <v>287</v>
      </c>
      <c r="AU153" s="171" t="s">
        <v>72</v>
      </c>
      <c r="AY153" s="14" t="s">
        <v>118</v>
      </c>
      <c r="BE153" s="172">
        <f>IF(N153="základní",J153,0)</f>
        <v>7716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4" t="s">
        <v>80</v>
      </c>
      <c r="BK153" s="172">
        <f>ROUND(I153*H153,2)</f>
        <v>7716</v>
      </c>
      <c r="BL153" s="14" t="s">
        <v>125</v>
      </c>
      <c r="BM153" s="171" t="s">
        <v>488</v>
      </c>
    </row>
    <row r="154" spans="1:65" s="2" customFormat="1">
      <c r="A154" s="29"/>
      <c r="B154" s="30"/>
      <c r="C154" s="29"/>
      <c r="D154" s="173" t="s">
        <v>127</v>
      </c>
      <c r="E154" s="29"/>
      <c r="F154" s="174" t="s">
        <v>487</v>
      </c>
      <c r="G154" s="29"/>
      <c r="H154" s="29"/>
      <c r="I154" s="93"/>
      <c r="J154" s="29"/>
      <c r="K154" s="29"/>
      <c r="L154" s="30"/>
      <c r="M154" s="175"/>
      <c r="N154" s="176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127</v>
      </c>
      <c r="AU154" s="14" t="s">
        <v>72</v>
      </c>
    </row>
    <row r="155" spans="1:65" s="2" customFormat="1" ht="21.75" customHeight="1">
      <c r="A155" s="29"/>
      <c r="B155" s="158"/>
      <c r="C155" s="177" t="s">
        <v>221</v>
      </c>
      <c r="D155" s="177" t="s">
        <v>287</v>
      </c>
      <c r="E155" s="178" t="s">
        <v>489</v>
      </c>
      <c r="F155" s="179" t="s">
        <v>490</v>
      </c>
      <c r="G155" s="180" t="s">
        <v>167</v>
      </c>
      <c r="H155" s="181">
        <v>4</v>
      </c>
      <c r="I155" s="182">
        <v>1500</v>
      </c>
      <c r="J155" s="183">
        <f>ROUND(I155*H155,2)</f>
        <v>6000</v>
      </c>
      <c r="K155" s="184"/>
      <c r="L155" s="185"/>
      <c r="M155" s="186" t="s">
        <v>1</v>
      </c>
      <c r="N155" s="187" t="s">
        <v>37</v>
      </c>
      <c r="O155" s="55"/>
      <c r="P155" s="169">
        <f>O155*H155</f>
        <v>0</v>
      </c>
      <c r="Q155" s="169">
        <v>0</v>
      </c>
      <c r="R155" s="169">
        <f>Q155*H155</f>
        <v>0</v>
      </c>
      <c r="S155" s="169">
        <v>0</v>
      </c>
      <c r="T155" s="170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159</v>
      </c>
      <c r="AT155" s="171" t="s">
        <v>287</v>
      </c>
      <c r="AU155" s="171" t="s">
        <v>72</v>
      </c>
      <c r="AY155" s="14" t="s">
        <v>118</v>
      </c>
      <c r="BE155" s="172">
        <f>IF(N155="základní",J155,0)</f>
        <v>6000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4" t="s">
        <v>80</v>
      </c>
      <c r="BK155" s="172">
        <f>ROUND(I155*H155,2)</f>
        <v>6000</v>
      </c>
      <c r="BL155" s="14" t="s">
        <v>125</v>
      </c>
      <c r="BM155" s="171" t="s">
        <v>491</v>
      </c>
    </row>
    <row r="156" spans="1:65" s="2" customFormat="1" ht="19.5">
      <c r="A156" s="29"/>
      <c r="B156" s="30"/>
      <c r="C156" s="29"/>
      <c r="D156" s="173" t="s">
        <v>127</v>
      </c>
      <c r="E156" s="29"/>
      <c r="F156" s="174" t="s">
        <v>490</v>
      </c>
      <c r="G156" s="29"/>
      <c r="H156" s="29"/>
      <c r="I156" s="93"/>
      <c r="J156" s="29"/>
      <c r="K156" s="29"/>
      <c r="L156" s="30"/>
      <c r="M156" s="175"/>
      <c r="N156" s="176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127</v>
      </c>
      <c r="AU156" s="14" t="s">
        <v>72</v>
      </c>
    </row>
    <row r="157" spans="1:65" s="2" customFormat="1" ht="21.75" customHeight="1">
      <c r="A157" s="29"/>
      <c r="B157" s="158"/>
      <c r="C157" s="177" t="s">
        <v>7</v>
      </c>
      <c r="D157" s="177" t="s">
        <v>287</v>
      </c>
      <c r="E157" s="178" t="s">
        <v>492</v>
      </c>
      <c r="F157" s="179" t="s">
        <v>493</v>
      </c>
      <c r="G157" s="180" t="s">
        <v>167</v>
      </c>
      <c r="H157" s="181">
        <v>2</v>
      </c>
      <c r="I157" s="182">
        <v>2370</v>
      </c>
      <c r="J157" s="183">
        <f>ROUND(I157*H157,2)</f>
        <v>4740</v>
      </c>
      <c r="K157" s="184"/>
      <c r="L157" s="185"/>
      <c r="M157" s="186" t="s">
        <v>1</v>
      </c>
      <c r="N157" s="187" t="s">
        <v>37</v>
      </c>
      <c r="O157" s="55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159</v>
      </c>
      <c r="AT157" s="171" t="s">
        <v>287</v>
      </c>
      <c r="AU157" s="171" t="s">
        <v>72</v>
      </c>
      <c r="AY157" s="14" t="s">
        <v>118</v>
      </c>
      <c r="BE157" s="172">
        <f>IF(N157="základní",J157,0)</f>
        <v>4740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80</v>
      </c>
      <c r="BK157" s="172">
        <f>ROUND(I157*H157,2)</f>
        <v>4740</v>
      </c>
      <c r="BL157" s="14" t="s">
        <v>125</v>
      </c>
      <c r="BM157" s="171" t="s">
        <v>494</v>
      </c>
    </row>
    <row r="158" spans="1:65" s="2" customFormat="1" ht="19.5">
      <c r="A158" s="29"/>
      <c r="B158" s="30"/>
      <c r="C158" s="29"/>
      <c r="D158" s="173" t="s">
        <v>127</v>
      </c>
      <c r="E158" s="29"/>
      <c r="F158" s="174" t="s">
        <v>493</v>
      </c>
      <c r="G158" s="29"/>
      <c r="H158" s="29"/>
      <c r="I158" s="93"/>
      <c r="J158" s="29"/>
      <c r="K158" s="29"/>
      <c r="L158" s="30"/>
      <c r="M158" s="175"/>
      <c r="N158" s="176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127</v>
      </c>
      <c r="AU158" s="14" t="s">
        <v>72</v>
      </c>
    </row>
    <row r="159" spans="1:65" s="2" customFormat="1" ht="21.75" customHeight="1">
      <c r="A159" s="29"/>
      <c r="B159" s="158"/>
      <c r="C159" s="177" t="s">
        <v>230</v>
      </c>
      <c r="D159" s="177" t="s">
        <v>287</v>
      </c>
      <c r="E159" s="178" t="s">
        <v>495</v>
      </c>
      <c r="F159" s="179" t="s">
        <v>496</v>
      </c>
      <c r="G159" s="180" t="s">
        <v>167</v>
      </c>
      <c r="H159" s="181">
        <v>2</v>
      </c>
      <c r="I159" s="182">
        <v>2370</v>
      </c>
      <c r="J159" s="183">
        <f>ROUND(I159*H159,2)</f>
        <v>4740</v>
      </c>
      <c r="K159" s="184"/>
      <c r="L159" s="185"/>
      <c r="M159" s="186" t="s">
        <v>1</v>
      </c>
      <c r="N159" s="187" t="s">
        <v>37</v>
      </c>
      <c r="O159" s="55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159</v>
      </c>
      <c r="AT159" s="171" t="s">
        <v>287</v>
      </c>
      <c r="AU159" s="171" t="s">
        <v>72</v>
      </c>
      <c r="AY159" s="14" t="s">
        <v>118</v>
      </c>
      <c r="BE159" s="172">
        <f>IF(N159="základní",J159,0)</f>
        <v>4740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4" t="s">
        <v>80</v>
      </c>
      <c r="BK159" s="172">
        <f>ROUND(I159*H159,2)</f>
        <v>4740</v>
      </c>
      <c r="BL159" s="14" t="s">
        <v>125</v>
      </c>
      <c r="BM159" s="171" t="s">
        <v>497</v>
      </c>
    </row>
    <row r="160" spans="1:65" s="2" customFormat="1" ht="19.5">
      <c r="A160" s="29"/>
      <c r="B160" s="30"/>
      <c r="C160" s="29"/>
      <c r="D160" s="173" t="s">
        <v>127</v>
      </c>
      <c r="E160" s="29"/>
      <c r="F160" s="174" t="s">
        <v>496</v>
      </c>
      <c r="G160" s="29"/>
      <c r="H160" s="29"/>
      <c r="I160" s="93"/>
      <c r="J160" s="29"/>
      <c r="K160" s="29"/>
      <c r="L160" s="30"/>
      <c r="M160" s="175"/>
      <c r="N160" s="176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127</v>
      </c>
      <c r="AU160" s="14" t="s">
        <v>72</v>
      </c>
    </row>
    <row r="161" spans="1:65" s="2" customFormat="1" ht="21.75" customHeight="1">
      <c r="A161" s="29"/>
      <c r="B161" s="158"/>
      <c r="C161" s="177" t="s">
        <v>235</v>
      </c>
      <c r="D161" s="177" t="s">
        <v>287</v>
      </c>
      <c r="E161" s="178" t="s">
        <v>498</v>
      </c>
      <c r="F161" s="179" t="s">
        <v>499</v>
      </c>
      <c r="G161" s="180" t="s">
        <v>167</v>
      </c>
      <c r="H161" s="181">
        <v>2</v>
      </c>
      <c r="I161" s="182">
        <v>2670</v>
      </c>
      <c r="J161" s="183">
        <f>ROUND(I161*H161,2)</f>
        <v>5340</v>
      </c>
      <c r="K161" s="184"/>
      <c r="L161" s="185"/>
      <c r="M161" s="186" t="s">
        <v>1</v>
      </c>
      <c r="N161" s="187" t="s">
        <v>37</v>
      </c>
      <c r="O161" s="55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159</v>
      </c>
      <c r="AT161" s="171" t="s">
        <v>287</v>
      </c>
      <c r="AU161" s="171" t="s">
        <v>72</v>
      </c>
      <c r="AY161" s="14" t="s">
        <v>118</v>
      </c>
      <c r="BE161" s="172">
        <f>IF(N161="základní",J161,0)</f>
        <v>5340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80</v>
      </c>
      <c r="BK161" s="172">
        <f>ROUND(I161*H161,2)</f>
        <v>5340</v>
      </c>
      <c r="BL161" s="14" t="s">
        <v>125</v>
      </c>
      <c r="BM161" s="171" t="s">
        <v>500</v>
      </c>
    </row>
    <row r="162" spans="1:65" s="2" customFormat="1" ht="19.5">
      <c r="A162" s="29"/>
      <c r="B162" s="30"/>
      <c r="C162" s="29"/>
      <c r="D162" s="173" t="s">
        <v>127</v>
      </c>
      <c r="E162" s="29"/>
      <c r="F162" s="174" t="s">
        <v>499</v>
      </c>
      <c r="G162" s="29"/>
      <c r="H162" s="29"/>
      <c r="I162" s="93"/>
      <c r="J162" s="29"/>
      <c r="K162" s="29"/>
      <c r="L162" s="30"/>
      <c r="M162" s="175"/>
      <c r="N162" s="176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127</v>
      </c>
      <c r="AU162" s="14" t="s">
        <v>72</v>
      </c>
    </row>
    <row r="163" spans="1:65" s="2" customFormat="1" ht="21.75" customHeight="1">
      <c r="A163" s="29"/>
      <c r="B163" s="158"/>
      <c r="C163" s="177" t="s">
        <v>240</v>
      </c>
      <c r="D163" s="177" t="s">
        <v>287</v>
      </c>
      <c r="E163" s="178" t="s">
        <v>501</v>
      </c>
      <c r="F163" s="179" t="s">
        <v>502</v>
      </c>
      <c r="G163" s="180" t="s">
        <v>167</v>
      </c>
      <c r="H163" s="181">
        <v>2</v>
      </c>
      <c r="I163" s="182">
        <v>2670</v>
      </c>
      <c r="J163" s="183">
        <f>ROUND(I163*H163,2)</f>
        <v>5340</v>
      </c>
      <c r="K163" s="184"/>
      <c r="L163" s="185"/>
      <c r="M163" s="186" t="s">
        <v>1</v>
      </c>
      <c r="N163" s="187" t="s">
        <v>37</v>
      </c>
      <c r="O163" s="55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159</v>
      </c>
      <c r="AT163" s="171" t="s">
        <v>287</v>
      </c>
      <c r="AU163" s="171" t="s">
        <v>72</v>
      </c>
      <c r="AY163" s="14" t="s">
        <v>118</v>
      </c>
      <c r="BE163" s="172">
        <f>IF(N163="základní",J163,0)</f>
        <v>5340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80</v>
      </c>
      <c r="BK163" s="172">
        <f>ROUND(I163*H163,2)</f>
        <v>5340</v>
      </c>
      <c r="BL163" s="14" t="s">
        <v>125</v>
      </c>
      <c r="BM163" s="171" t="s">
        <v>503</v>
      </c>
    </row>
    <row r="164" spans="1:65" s="2" customFormat="1" ht="19.5">
      <c r="A164" s="29"/>
      <c r="B164" s="30"/>
      <c r="C164" s="29"/>
      <c r="D164" s="173" t="s">
        <v>127</v>
      </c>
      <c r="E164" s="29"/>
      <c r="F164" s="174" t="s">
        <v>502</v>
      </c>
      <c r="G164" s="29"/>
      <c r="H164" s="29"/>
      <c r="I164" s="93"/>
      <c r="J164" s="29"/>
      <c r="K164" s="29"/>
      <c r="L164" s="30"/>
      <c r="M164" s="175"/>
      <c r="N164" s="176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127</v>
      </c>
      <c r="AU164" s="14" t="s">
        <v>72</v>
      </c>
    </row>
    <row r="165" spans="1:65" s="2" customFormat="1" ht="21.75" customHeight="1">
      <c r="A165" s="29"/>
      <c r="B165" s="158"/>
      <c r="C165" s="177" t="s">
        <v>245</v>
      </c>
      <c r="D165" s="177" t="s">
        <v>287</v>
      </c>
      <c r="E165" s="178" t="s">
        <v>504</v>
      </c>
      <c r="F165" s="179" t="s">
        <v>505</v>
      </c>
      <c r="G165" s="180" t="s">
        <v>167</v>
      </c>
      <c r="H165" s="181">
        <v>2</v>
      </c>
      <c r="I165" s="182">
        <v>2670</v>
      </c>
      <c r="J165" s="183">
        <f>ROUND(I165*H165,2)</f>
        <v>5340</v>
      </c>
      <c r="K165" s="184"/>
      <c r="L165" s="185"/>
      <c r="M165" s="186" t="s">
        <v>1</v>
      </c>
      <c r="N165" s="187" t="s">
        <v>37</v>
      </c>
      <c r="O165" s="55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159</v>
      </c>
      <c r="AT165" s="171" t="s">
        <v>287</v>
      </c>
      <c r="AU165" s="171" t="s">
        <v>72</v>
      </c>
      <c r="AY165" s="14" t="s">
        <v>118</v>
      </c>
      <c r="BE165" s="172">
        <f>IF(N165="základní",J165,0)</f>
        <v>5340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80</v>
      </c>
      <c r="BK165" s="172">
        <f>ROUND(I165*H165,2)</f>
        <v>5340</v>
      </c>
      <c r="BL165" s="14" t="s">
        <v>125</v>
      </c>
      <c r="BM165" s="171" t="s">
        <v>506</v>
      </c>
    </row>
    <row r="166" spans="1:65" s="2" customFormat="1" ht="19.5">
      <c r="A166" s="29"/>
      <c r="B166" s="30"/>
      <c r="C166" s="29"/>
      <c r="D166" s="173" t="s">
        <v>127</v>
      </c>
      <c r="E166" s="29"/>
      <c r="F166" s="174" t="s">
        <v>505</v>
      </c>
      <c r="G166" s="29"/>
      <c r="H166" s="29"/>
      <c r="I166" s="93"/>
      <c r="J166" s="29"/>
      <c r="K166" s="29"/>
      <c r="L166" s="30"/>
      <c r="M166" s="175"/>
      <c r="N166" s="176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127</v>
      </c>
      <c r="AU166" s="14" t="s">
        <v>72</v>
      </c>
    </row>
    <row r="167" spans="1:65" s="2" customFormat="1" ht="21.75" customHeight="1">
      <c r="A167" s="29"/>
      <c r="B167" s="158"/>
      <c r="C167" s="177" t="s">
        <v>250</v>
      </c>
      <c r="D167" s="177" t="s">
        <v>287</v>
      </c>
      <c r="E167" s="178" t="s">
        <v>507</v>
      </c>
      <c r="F167" s="179" t="s">
        <v>508</v>
      </c>
      <c r="G167" s="180" t="s">
        <v>167</v>
      </c>
      <c r="H167" s="181">
        <v>2</v>
      </c>
      <c r="I167" s="182">
        <v>2670</v>
      </c>
      <c r="J167" s="183">
        <f>ROUND(I167*H167,2)</f>
        <v>5340</v>
      </c>
      <c r="K167" s="184"/>
      <c r="L167" s="185"/>
      <c r="M167" s="186" t="s">
        <v>1</v>
      </c>
      <c r="N167" s="187" t="s">
        <v>37</v>
      </c>
      <c r="O167" s="55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159</v>
      </c>
      <c r="AT167" s="171" t="s">
        <v>287</v>
      </c>
      <c r="AU167" s="171" t="s">
        <v>72</v>
      </c>
      <c r="AY167" s="14" t="s">
        <v>118</v>
      </c>
      <c r="BE167" s="172">
        <f>IF(N167="základní",J167,0)</f>
        <v>5340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80</v>
      </c>
      <c r="BK167" s="172">
        <f>ROUND(I167*H167,2)</f>
        <v>5340</v>
      </c>
      <c r="BL167" s="14" t="s">
        <v>125</v>
      </c>
      <c r="BM167" s="171" t="s">
        <v>509</v>
      </c>
    </row>
    <row r="168" spans="1:65" s="2" customFormat="1" ht="19.5">
      <c r="A168" s="29"/>
      <c r="B168" s="30"/>
      <c r="C168" s="29"/>
      <c r="D168" s="173" t="s">
        <v>127</v>
      </c>
      <c r="E168" s="29"/>
      <c r="F168" s="174" t="s">
        <v>508</v>
      </c>
      <c r="G168" s="29"/>
      <c r="H168" s="29"/>
      <c r="I168" s="93"/>
      <c r="J168" s="29"/>
      <c r="K168" s="29"/>
      <c r="L168" s="30"/>
      <c r="M168" s="188"/>
      <c r="N168" s="189"/>
      <c r="O168" s="190"/>
      <c r="P168" s="190"/>
      <c r="Q168" s="190"/>
      <c r="R168" s="190"/>
      <c r="S168" s="190"/>
      <c r="T168" s="191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127</v>
      </c>
      <c r="AU168" s="14" t="s">
        <v>72</v>
      </c>
    </row>
    <row r="169" spans="1:65" s="2" customFormat="1" ht="6.95" customHeight="1">
      <c r="A169" s="29"/>
      <c r="B169" s="44"/>
      <c r="C169" s="45"/>
      <c r="D169" s="45"/>
      <c r="E169" s="45"/>
      <c r="F169" s="45"/>
      <c r="G169" s="45"/>
      <c r="H169" s="45"/>
      <c r="I169" s="117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15:K16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sborník ST</vt:lpstr>
      <vt:lpstr>SO 02 - sborník SSZT</vt:lpstr>
      <vt:lpstr>SO 03 - VON</vt:lpstr>
      <vt:lpstr>SO 04 - materiál dodávaný...</vt:lpstr>
      <vt:lpstr>'Rekapitulace stavby'!Názvy_tisku</vt:lpstr>
      <vt:lpstr>'SO 01 - sborník ST'!Názvy_tisku</vt:lpstr>
      <vt:lpstr>'SO 02 - sborník SSZT'!Názvy_tisku</vt:lpstr>
      <vt:lpstr>'SO 03 - VON'!Názvy_tisku</vt:lpstr>
      <vt:lpstr>'SO 04 - materiál dodávaný...'!Názvy_tisku</vt:lpstr>
      <vt:lpstr>'Rekapitulace stavby'!Oblast_tisku</vt:lpstr>
      <vt:lpstr>'SO 01 - sborník ST'!Oblast_tisku</vt:lpstr>
      <vt:lpstr>'SO 02 - sborník SSZT'!Oblast_tisku</vt:lpstr>
      <vt:lpstr>'SO 03 - VON'!Oblast_tisku</vt:lpstr>
      <vt:lpstr>'SO 04 - materiál dodávaný...'!Oblast_tisku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Ing., ml.</dc:creator>
  <cp:lastModifiedBy>Oulehla Zdeněk, Ing.</cp:lastModifiedBy>
  <dcterms:created xsi:type="dcterms:W3CDTF">2020-06-04T10:54:45Z</dcterms:created>
  <dcterms:modified xsi:type="dcterms:W3CDTF">2020-06-04T11:36:13Z</dcterms:modified>
</cp:coreProperties>
</file>