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.1 - Výměna kolejnic (Sb..." sheetId="2" r:id="rId2"/>
    <sheet name="A.2 - Materiál zajištěný ..." sheetId="3" r:id="rId3"/>
    <sheet name="A.3 - Práce SSZT a SEE (S..." sheetId="4" r:id="rId4"/>
    <sheet name="A.4 - Přeprava (Sborník S..." sheetId="5" r:id="rId5"/>
    <sheet name="A.5 - VON (Sborník SŽDC 2...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'A.1 - Výměna kolejnic (Sb...'!$C$78:$K$138</definedName>
    <definedName name="_xlnm.Print_Area" localSheetId="1">'A.1 - Výměna kolejnic (Sb...'!$C$66:$K$138</definedName>
    <definedName name="_xlnm.Print_Titles" localSheetId="1">'A.1 - Výměna kolejnic (Sb...'!$78:$78</definedName>
    <definedName name="_xlnm._FilterDatabase" localSheetId="2" hidden="1">'A.2 - Materiál zajištěný ...'!$C$78:$K$91</definedName>
    <definedName name="_xlnm.Print_Area" localSheetId="2">'A.2 - Materiál zajištěný ...'!$C$66:$K$91</definedName>
    <definedName name="_xlnm.Print_Titles" localSheetId="2">'A.2 - Materiál zajištěný ...'!$78:$78</definedName>
    <definedName name="_xlnm._FilterDatabase" localSheetId="3" hidden="1">'A.3 - Práce SSZT a SEE (S...'!$C$78:$K$87</definedName>
    <definedName name="_xlnm.Print_Area" localSheetId="3">'A.3 - Práce SSZT a SEE (S...'!$C$66:$K$87</definedName>
    <definedName name="_xlnm.Print_Titles" localSheetId="3">'A.3 - Práce SSZT a SEE (S...'!$78:$78</definedName>
    <definedName name="_xlnm._FilterDatabase" localSheetId="4" hidden="1">'A.4 - Přeprava (Sborník S...'!$C$78:$K$93</definedName>
    <definedName name="_xlnm.Print_Area" localSheetId="4">'A.4 - Přeprava (Sborník S...'!$C$66:$K$93</definedName>
    <definedName name="_xlnm.Print_Titles" localSheetId="4">'A.4 - Přeprava (Sborník S...'!$78:$78</definedName>
    <definedName name="_xlnm._FilterDatabase" localSheetId="5" hidden="1">'A.5 - VON (Sborník SŽDC 2...'!$C$78:$K$84</definedName>
    <definedName name="_xlnm.Print_Area" localSheetId="5">'A.5 - VON (Sborník SŽDC 2...'!$C$66:$K$84</definedName>
    <definedName name="_xlnm.Print_Titles" localSheetId="5">'A.5 - VON (Sborník SŽDC 2...'!$78:$78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48"/>
  <c i="5" r="J37"/>
  <c r="J36"/>
  <c i="1" r="AY58"/>
  <c i="5" r="J35"/>
  <c i="1" r="AX58"/>
  <c i="5"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4" r="J37"/>
  <c r="J36"/>
  <c i="1" r="AY57"/>
  <c i="4" r="J35"/>
  <c i="1" r="AX57"/>
  <c i="4"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3" r="J37"/>
  <c r="J36"/>
  <c i="1" r="AY56"/>
  <c i="3" r="J35"/>
  <c i="1" r="AX56"/>
  <c i="3"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2" r="J37"/>
  <c r="J36"/>
  <c i="1" r="AY55"/>
  <c i="2" r="J35"/>
  <c i="1" r="AX55"/>
  <c i="2" r="BI137"/>
  <c r="BH137"/>
  <c r="BG137"/>
  <c r="BF137"/>
  <c r="T137"/>
  <c r="R137"/>
  <c r="P137"/>
  <c r="BI130"/>
  <c r="BH130"/>
  <c r="BG130"/>
  <c r="BF130"/>
  <c r="T130"/>
  <c r="R130"/>
  <c r="P130"/>
  <c r="BI126"/>
  <c r="BH126"/>
  <c r="BG126"/>
  <c r="BF126"/>
  <c r="T126"/>
  <c r="R126"/>
  <c r="P126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1" r="L50"/>
  <c r="AM50"/>
  <c r="AM49"/>
  <c r="L49"/>
  <c r="AM47"/>
  <c r="L47"/>
  <c r="L45"/>
  <c r="L44"/>
  <c i="6" r="J83"/>
  <c r="J80"/>
  <c i="5" r="BK91"/>
  <c r="J91"/>
  <c r="BK88"/>
  <c r="J88"/>
  <c r="BK85"/>
  <c r="J85"/>
  <c r="BK82"/>
  <c r="J82"/>
  <c r="BK80"/>
  <c r="J80"/>
  <c i="4" r="BK86"/>
  <c r="J86"/>
  <c r="BK84"/>
  <c r="J84"/>
  <c r="BK82"/>
  <c r="J82"/>
  <c r="BK80"/>
  <c r="J80"/>
  <c i="3" r="BK90"/>
  <c r="J90"/>
  <c r="BK88"/>
  <c r="J88"/>
  <c r="BK86"/>
  <c r="J86"/>
  <c r="BK84"/>
  <c r="J84"/>
  <c r="BK82"/>
  <c r="J82"/>
  <c r="BK80"/>
  <c r="J80"/>
  <c i="2" r="BK137"/>
  <c r="J137"/>
  <c r="BK130"/>
  <c r="J130"/>
  <c r="BK126"/>
  <c r="J126"/>
  <c r="BK119"/>
  <c r="J119"/>
  <c r="BK116"/>
  <c r="J116"/>
  <c r="BK113"/>
  <c r="J113"/>
  <c r="BK110"/>
  <c r="J110"/>
  <c r="BK107"/>
  <c r="J107"/>
  <c r="BK104"/>
  <c r="J104"/>
  <c r="BK102"/>
  <c r="J102"/>
  <c r="BK100"/>
  <c r="J100"/>
  <c r="BK98"/>
  <c r="J98"/>
  <c r="BK95"/>
  <c r="J95"/>
  <c r="BK92"/>
  <c r="J92"/>
  <c r="BK90"/>
  <c r="J90"/>
  <c r="BK88"/>
  <c r="J88"/>
  <c r="BK86"/>
  <c r="J86"/>
  <c r="BK84"/>
  <c r="J84"/>
  <c r="BK82"/>
  <c r="J82"/>
  <c r="BK80"/>
  <c r="J80"/>
  <c i="1" r="AS54"/>
  <c i="6" r="BK83"/>
  <c r="BK80"/>
  <c l="1" r="BK79"/>
  <c r="J79"/>
  <c r="J59"/>
  <c i="5" r="BK79"/>
  <c r="J79"/>
  <c r="J59"/>
  <c r="R79"/>
  <c i="6" r="P79"/>
  <c i="1" r="AU59"/>
  <c i="2" r="BK79"/>
  <c r="J79"/>
  <c r="J59"/>
  <c r="P79"/>
  <c i="1" r="AU55"/>
  <c i="2" r="R79"/>
  <c r="T79"/>
  <c i="3" r="BK79"/>
  <c r="J79"/>
  <c r="J59"/>
  <c r="P79"/>
  <c i="1" r="AU56"/>
  <c i="3" r="R79"/>
  <c r="T79"/>
  <c i="4" r="BK79"/>
  <c r="J79"/>
  <c r="J59"/>
  <c r="P79"/>
  <c i="1" r="AU57"/>
  <c i="4" r="R79"/>
  <c r="T79"/>
  <c i="5" r="P79"/>
  <c i="1" r="AU58"/>
  <c i="5" r="T79"/>
  <c i="6" r="R79"/>
  <c r="T79"/>
  <c r="E69"/>
  <c r="BE80"/>
  <c i="2" r="BE110"/>
  <c r="E48"/>
  <c r="J52"/>
  <c r="F55"/>
  <c r="BE80"/>
  <c r="BE82"/>
  <c r="BE84"/>
  <c r="BE86"/>
  <c r="BE88"/>
  <c r="BE90"/>
  <c r="BE92"/>
  <c r="BE95"/>
  <c r="BE98"/>
  <c r="BE100"/>
  <c r="BE102"/>
  <c r="BE104"/>
  <c r="BE107"/>
  <c r="BE113"/>
  <c r="BE116"/>
  <c r="BE119"/>
  <c r="BE126"/>
  <c r="BE130"/>
  <c r="BE137"/>
  <c i="3" r="E48"/>
  <c r="J52"/>
  <c r="F55"/>
  <c r="BE80"/>
  <c r="BE82"/>
  <c r="BE84"/>
  <c r="BE86"/>
  <c r="BE88"/>
  <c r="BE90"/>
  <c i="4" r="E48"/>
  <c r="J52"/>
  <c r="F55"/>
  <c r="BE80"/>
  <c r="BE82"/>
  <c r="BE84"/>
  <c r="BE86"/>
  <c i="5" r="E48"/>
  <c r="J52"/>
  <c r="F55"/>
  <c r="BE80"/>
  <c r="BE82"/>
  <c r="BE85"/>
  <c r="BE88"/>
  <c r="BE91"/>
  <c i="6" r="J52"/>
  <c r="F55"/>
  <c r="BE83"/>
  <c r="F35"/>
  <c i="1" r="BB59"/>
  <c i="2" r="F34"/>
  <c i="1" r="BA55"/>
  <c i="3" r="F34"/>
  <c i="1" r="BA56"/>
  <c i="3" r="J34"/>
  <c i="1" r="AW56"/>
  <c i="3" r="F35"/>
  <c i="1" r="BB56"/>
  <c i="3" r="F36"/>
  <c i="1" r="BC56"/>
  <c i="3" r="F37"/>
  <c i="1" r="BD56"/>
  <c i="4" r="F34"/>
  <c i="1" r="BA57"/>
  <c i="4" r="J34"/>
  <c i="1" r="AW57"/>
  <c i="4" r="F35"/>
  <c i="1" r="BB57"/>
  <c i="4" r="F36"/>
  <c i="1" r="BC57"/>
  <c i="4" r="F37"/>
  <c i="1" r="BD57"/>
  <c i="5" r="F34"/>
  <c i="1" r="BA58"/>
  <c i="5" r="J34"/>
  <c i="1" r="AW58"/>
  <c i="5" r="F35"/>
  <c i="1" r="BB58"/>
  <c i="5" r="F36"/>
  <c i="1" r="BC58"/>
  <c i="5" r="F37"/>
  <c i="1" r="BD58"/>
  <c i="6" r="F34"/>
  <c i="1" r="BA59"/>
  <c i="6" r="J34"/>
  <c i="1" r="AW59"/>
  <c i="6" r="F36"/>
  <c i="1" r="BC59"/>
  <c i="6" r="F37"/>
  <c i="1" r="BD59"/>
  <c i="2" r="F35"/>
  <c i="1" r="BB55"/>
  <c i="2" r="F36"/>
  <c i="1" r="BC55"/>
  <c i="2" r="F37"/>
  <c i="1" r="BD55"/>
  <c i="2" r="J34"/>
  <c i="1" r="AW55"/>
  <c i="6" l="1" r="J30"/>
  <c i="1" r="AG59"/>
  <c i="2" r="J30"/>
  <c i="1" r="AG55"/>
  <c i="3" r="J30"/>
  <c i="1" r="AG56"/>
  <c i="4" r="J30"/>
  <c i="1" r="AG57"/>
  <c i="6" r="J33"/>
  <c i="1" r="AV59"/>
  <c r="AT59"/>
  <c r="BA54"/>
  <c r="W30"/>
  <c r="BC54"/>
  <c r="W32"/>
  <c i="2" r="F33"/>
  <c i="1" r="AZ55"/>
  <c i="4" r="J33"/>
  <c i="1" r="AV57"/>
  <c r="AT57"/>
  <c i="6" r="F33"/>
  <c i="1" r="AZ59"/>
  <c i="5" r="J30"/>
  <c i="1" r="AG58"/>
  <c r="AU54"/>
  <c r="BB54"/>
  <c r="W31"/>
  <c r="BD54"/>
  <c r="W33"/>
  <c i="2" r="J33"/>
  <c i="1" r="AV55"/>
  <c r="AT55"/>
  <c i="5" r="F33"/>
  <c i="1" r="AZ58"/>
  <c i="3" r="F33"/>
  <c i="1" r="AZ56"/>
  <c i="3" r="J33"/>
  <c i="1" r="AV56"/>
  <c r="AT56"/>
  <c i="4" r="F33"/>
  <c i="1" r="AZ57"/>
  <c i="5" r="J33"/>
  <c i="1" r="AV58"/>
  <c r="AT58"/>
  <c i="2" l="1" r="J39"/>
  <c i="3" r="J39"/>
  <c i="4" r="J39"/>
  <c i="5" r="J39"/>
  <c i="6" r="J39"/>
  <c i="1" r="AN59"/>
  <c r="AN55"/>
  <c r="AN56"/>
  <c r="AN57"/>
  <c r="AN58"/>
  <c r="AG54"/>
  <c r="AK26"/>
  <c r="AW54"/>
  <c r="AK30"/>
  <c r="AY54"/>
  <c r="AZ54"/>
  <c r="W29"/>
  <c r="AX54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<sst xmlns="http://schemas.openxmlformats.org/spreadsheetml/2006/main">
  <si>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</si>
  <si>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</si>
  <si>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</si>
  <si>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</si>
  <si>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</si>
  <si>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{dd24e1a3-d3bc-43fc-a237-37052ecb55e7}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</si>
  <si>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</si>
  <si>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</si>
  <si>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</si>
  <si>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</si>
  <si>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</si>
  <si>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</si>
  <si>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</si>
  <si>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</si>
  <si>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65020141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</si>
  <si>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</si>
  <si>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</si>
  <si>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Výměna kolejnic v obvodu ST Karlovy Vary</t>
  </si>
  <si>
    <t>KSO:</t>
  </si>
  <si>
    <t/>
  </si>
  <si>
    <t>CC-CZ:</t>
  </si>
  <si>
    <t>Místo:</t>
  </si>
  <si>
    <t>Klášterec n.O. - Hájek</t>
  </si>
  <si>
    <t>Datum:</t>
  </si>
  <si>
    <t>2. 4. 2020</t>
  </si>
  <si>
    <t>Zadavatel:</t>
  </si>
  <si>
    <t>IČ:</t>
  </si>
  <si>
    <t>70994234</t>
  </si>
  <si>
    <t>Správa železnic, s.o.; OŘ UNL - ST K. Vary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</si>
  <si>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</si>
  <si>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</si>
  <si>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</si>
  <si>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</si>
  <si>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</si>
  <si>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</si>
  <si>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</si>
  <si>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</si>
  <si>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Monika Roztočilová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</si>
  <si>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</si>
  <si>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</si>
  <si>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</si>
  <si>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</si>
  <si>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</si>
  <si>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</si>
  <si>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</si>
  <si>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</si>
  <si>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</si>
  <si>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</si>
  <si>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</si>
  <si>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</si>
  <si>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</si>
  <si>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</si>
  <si>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</si>
  <si>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</si>
  <si>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</si>
  <si>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</si>
  <si>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</si>
  <si>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</si>
  <si>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</si>
  <si>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</si>
  <si>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</si>
  <si>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</si>
  <si>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</si>
  <si>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</si>
  <si>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</si>
  <si>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</si>
  <si>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</si>
  <si>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</si>
  <si>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</si>
  <si>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</si>
  <si>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</si>
  <si>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</si>
  <si>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</si>
  <si>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</si>
  <si>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</si>
  <si>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</si>
  <si>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</si>
  <si>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</si>
  <si>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</si>
  <si>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A.1</t>
  </si>
  <si>
    <t>Výměna kolejnic (Sborník SŽDC 2020)</t>
  </si>
  <si>
    <t>STA</t>
  </si>
  <si>
    <t>1</t>
  </si>
  <si>
    <t>{e6852af0-d899-4ff1-89c7-2f3228492ae2}</t>
  </si>
  <si>
    <t>2</t>
  </si>
  <si>
    <t>A.2</t>
  </si>
  <si>
    <t>Materiál zajištěný objednatelem - NEOCEŇOVAT</t>
  </si>
  <si>
    <t>{902121f3-e45f-46b4-9160-39c5f0fc6795}</t>
  </si>
  <si>
    <t>A.3</t>
  </si>
  <si>
    <t>Práce SSZT a SEE (Sborník SŽDC 2020)</t>
  </si>
  <si>
    <t>{776984ee-a5df-4659-a272-d506afd1cbd0}</t>
  </si>
  <si>
    <t>A.4</t>
  </si>
  <si>
    <t>Přeprava (Sborník SŽDC 2020)</t>
  </si>
  <si>
    <t>{bc153f85-e2ed-4311-b817-9573a4717743}</t>
  </si>
  <si>
    <t>A.5</t>
  </si>
  <si>
    <t>VON (Sborník SŽDC 2020)</t>
  </si>
  <si>
    <t>{ab71a062-0c1e-43e5-b4fd-49839dcfc5b1}</t>
  </si>
  <si>
    <t>KRYCÍ LIST SOUPISU PRACÍ</t>
  </si>
  <si>
    <t>Objekt:</t>
  </si>
  <si>
    <t>A.1 - Výměna kolejnic (Sborník SŽDC 2020)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</si>
  <si>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</si>
  <si>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</si>
  <si>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</si>
  <si>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</si>
  <si>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</si>
  <si>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</si>
  <si>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</si>
  <si>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</si>
  <si>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</si>
  <si>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</si>
  <si>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</si>
  <si>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</si>
  <si>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</si>
  <si>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</si>
  <si>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</si>
  <si>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</si>
  <si>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</si>
  <si>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</si>
  <si>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5907050020</t>
  </si>
  <si>
    <t>Dělení kolejnic řezáním nebo rozbroušením tv. S49</t>
  </si>
  <si>
    <t>kus</t>
  </si>
  <si>
    <t>Sborník UOŽI 01 2020</t>
  </si>
  <si>
    <t>4</t>
  </si>
  <si>
    <t>ROZPOCET</t>
  </si>
  <si>
    <t>1135567631</t>
  </si>
  <si>
    <t>PP</t>
  </si>
  <si>
    <t>Dělení kolejnic řezáním nebo rozbroušením tv. S49. Poznámka: 1. V cenách jsou započteny náklady na manipulaci, podložení, označení a provedení řezu kolejnice.</t>
  </si>
  <si>
    <t>5907050120</t>
  </si>
  <si>
    <t>Dělení kolejnic kyslíkem tv. S49</t>
  </si>
  <si>
    <t>-1900249719</t>
  </si>
  <si>
    <t>Dělení kolejnic kyslíkem tv. S49. Poznámka: 1. V cenách jsou započteny náklady na manipulaci, podložení, označení a provedení řezu kolejnice.</t>
  </si>
  <si>
    <t>3</t>
  </si>
  <si>
    <t>5907015047</t>
  </si>
  <si>
    <t>Ojedinělá výměna kolejnic stávající upevnění tv. S49 rozdělení "e"</t>
  </si>
  <si>
    <t>m</t>
  </si>
  <si>
    <t>1206128648</t>
  </si>
  <si>
    <t>Ojedinělá výměna kolejnic stávající upevnění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</si>
  <si>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5907020047</t>
  </si>
  <si>
    <t>Souvislá výměna kolejnic stávající upevnění tv. S49 rozdělení "e"</t>
  </si>
  <si>
    <t>-22195682</t>
  </si>
  <si>
    <t>Souvislá výměna kolejnic stávající upevnění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</si>
  <si>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</t>
  </si>
  <si>
    <t>5907020422</t>
  </si>
  <si>
    <t>Souvislá výměna kolejnic současně s výměnou kompletů a pryžové podložky tv. S49 rozdělení "e"</t>
  </si>
  <si>
    <t>-615401784</t>
  </si>
  <si>
    <t>Souvislá výměna kolejnic současně s výměnou kompletů a pryžové podložky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</si>
  <si>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6</t>
  </si>
  <si>
    <t>5908050010</t>
  </si>
  <si>
    <t>Výměna upevnění podkladnicového komplety a pryžová podložka</t>
  </si>
  <si>
    <t>úl.pl.</t>
  </si>
  <si>
    <t>1828100054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</si>
  <si>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</si>
  <si>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7</t>
  </si>
  <si>
    <t>5910021020</t>
  </si>
  <si>
    <t>Svařování kolejnic termitem zkrácený předehřev standardní spára svar sériový tv. S49</t>
  </si>
  <si>
    <t>svar</t>
  </si>
  <si>
    <t>-543924432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</si>
  <si>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</si>
  <si>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</t>
  </si>
  <si>
    <t>Poznámka k položce:_x000d_
svary dle plánu - 416 sv._x000d_
svary operativní odstranění nových vad dle defektoskopie - 20 sv.</t>
  </si>
  <si>
    <t>8</t>
  </si>
  <si>
    <t>5910022030</t>
  </si>
  <si>
    <t>Svařování kolejnic termitem krátký předehřev široká spára, krátký předehřev svar jednotlivý tv. S49</t>
  </si>
  <si>
    <t>749961011</t>
  </si>
  <si>
    <t>Svařování kolejnic termitem krátký předehřev široká spára, krátký předehřev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</si>
  <si>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položce:_x000d_
svary dle plánu - 18 sv._x000d_
svary operativní odstranění nových vad dle defektoskopie - 5 sv.</t>
  </si>
  <si>
    <t>9</t>
  </si>
  <si>
    <t>5910085030</t>
  </si>
  <si>
    <t>Navaření hlavy kolejnice tv. S49</t>
  </si>
  <si>
    <t>cm2</t>
  </si>
  <si>
    <t>-1453602012</t>
  </si>
  <si>
    <t>Navaření hlavy kolejnice tv. S49. Poznámka: 1. V cenách sou započteny náklady na navaření hlavy kolejnice podle schváleného technologického postupu. 2. V cenách nejsou obsaženy náklady na podbití, demontáž a montáž spojek a nedestruktivní kontrolu.</t>
  </si>
  <si>
    <t>10</t>
  </si>
  <si>
    <t>5910040240</t>
  </si>
  <si>
    <t>Umožnění volné dilatace kolejnice bez demontáže nebo montáže upevňovadel s osazením a odstraněním kluzných podložek rozdělení pražců "e"</t>
  </si>
  <si>
    <t>1592826215</t>
  </si>
  <si>
    <t>Umožnění volné dilatace kolejnice bez demontáže nebo montáže upevňovadel s osazením a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</si>
  <si>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</t>
  </si>
  <si>
    <t>5910035030</t>
  </si>
  <si>
    <t>Dosažení dovolené upínací teploty v BK prodloužením kolejnicového pásu v koleji tv. S49</t>
  </si>
  <si>
    <t>868043532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</si>
  <si>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</si>
  <si>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12</t>
  </si>
  <si>
    <t>5999010010</t>
  </si>
  <si>
    <t>Vyjmutí a snesení konstrukcí nebo dílů hmotnosti do 10 t</t>
  </si>
  <si>
    <t>t</t>
  </si>
  <si>
    <t>1172616979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</si>
  <si>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</si>
  <si>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Poznámka k položce:_x000d_
složení kolejnic</t>
  </si>
  <si>
    <t>13</t>
  </si>
  <si>
    <t>5906035120</t>
  </si>
  <si>
    <t>Souvislá výměna pražců současně s výměnou nebo čištěním KL pražce betonové příčné vystrojené</t>
  </si>
  <si>
    <t>559555641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</si>
  <si>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</si>
  <si>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Poznámka k položce:_x000d_
km 171,800 – 171,830 = 30,0 m → 50 pr. SB8_x000d_
km 171,840 – 171,900 = 60,0 m → 101 pr. SB8_x000d_
km 175,489 – 175,686 = 197,0 m → 336 pr. B91S/2_x000d_
km 175,985 – 176,245 = 260,0 m → 432 pr. B91S/2</t>
  </si>
  <si>
    <t>14</t>
  </si>
  <si>
    <t>5906105010</t>
  </si>
  <si>
    <t>Demontáž pražce dřevěný</t>
  </si>
  <si>
    <t>-1464565021</t>
  </si>
  <si>
    <t>Demontáž pražce dřevěný. Poznámka: 1. V cenách jsou započteny náklady na manipulaci, demontáž, odstrojení do součástí a uložení pražců.</t>
  </si>
  <si>
    <t>Poznámka k položce:_x000d_
část pražců demontáž</t>
  </si>
  <si>
    <t>5999005020</t>
  </si>
  <si>
    <t>Třídění pražců a kolejnicových podpor</t>
  </si>
  <si>
    <t>-1088897533</t>
  </si>
  <si>
    <t>Třídění pražců a kolejnicových podpor. Poznámka: 1. V cenách jsou započteny náklady na manipulaci, vytřídění a uložení materiálu na úložiště nebo do skladu.</t>
  </si>
  <si>
    <t>Poznámka k položce:_x000d_
dřevěné pražce</t>
  </si>
  <si>
    <t>16</t>
  </si>
  <si>
    <t>9902900200</t>
  </si>
  <si>
    <t>Naložení objemnějšího kusového materiálu, vybouraných hmot</t>
  </si>
  <si>
    <t>512</t>
  </si>
  <si>
    <t>32396654</t>
  </si>
  <si>
    <t>Naložení objemnějšího kusového materiálu, vybouraných hmot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</si>
  <si>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Poznámka k položce:_x000d_
naložení betonových pražců B91S - 132,060 t_x000d_
naložení betnových pražců SB8 - 43,790 t</t>
  </si>
  <si>
    <t>17</t>
  </si>
  <si>
    <t>5905055010</t>
  </si>
  <si>
    <t>Odstranění stávajícího kolejového lože odtěžením v koleji</t>
  </si>
  <si>
    <t>m3</t>
  </si>
  <si>
    <t>-1667122613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</si>
  <si>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</si>
  <si>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VV</t>
  </si>
  <si>
    <t>"171,800 - 171,830" (30,0*3,5*0,4 - 4,969 "pražce")/3</t>
  </si>
  <si>
    <t>"171,840 - 171,900" (60,0*3,5*0,4 - 9,938 "pražce")/3</t>
  </si>
  <si>
    <t>"175,489 - 175,686" (197,0*3,5*0,4 - 32,631 "pražce")/3</t>
  </si>
  <si>
    <t>"175,985 - 176,245" (260,0*3,5*0,4 - 43,066 "pražce")/3</t>
  </si>
  <si>
    <t>Součet</t>
  </si>
  <si>
    <t>18</t>
  </si>
  <si>
    <t>5915015010</t>
  </si>
  <si>
    <t>Svahování zemního tělesa železničního spodku v náspu</t>
  </si>
  <si>
    <t>m2</t>
  </si>
  <si>
    <t>-1188086429</t>
  </si>
  <si>
    <t>Svahování zemního tělesa železničního spodku v náspu. Poznámka: 1. V cenách jsou započteny náklady na svahování železničního tělesa a uložení výzisku na terén nebo naložení na dopravní prostředek.</t>
  </si>
  <si>
    <t xml:space="preserve">zabudování výzisku ŠL do terénu </t>
  </si>
  <si>
    <t>547,0*1,0</t>
  </si>
  <si>
    <t>19</t>
  </si>
  <si>
    <t>5905105030</t>
  </si>
  <si>
    <t>Doplnění KL kamenivem souvisle strojně v koleji</t>
  </si>
  <si>
    <t>-2130788128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</si>
  <si>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</si>
  <si>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20</t>
  </si>
  <si>
    <t>M</t>
  </si>
  <si>
    <t>5955101000</t>
  </si>
  <si>
    <t>Kamenivo drcené štěrk frakce 31,5/63 třídy BI</t>
  </si>
  <si>
    <t>1686744188</t>
  </si>
  <si>
    <t>A.2 - Materiál zajištěný objednatelem - NEOCEŇOVAT</t>
  </si>
  <si>
    <t>5957104025</t>
  </si>
  <si>
    <t>Kolejnicové pásy třídy R260 tv. 49 E1 délky 75 metrů</t>
  </si>
  <si>
    <t>1723863621</t>
  </si>
  <si>
    <t>5957201010</t>
  </si>
  <si>
    <t>Kolejnice užité tv. S49</t>
  </si>
  <si>
    <t>-860486099</t>
  </si>
  <si>
    <t>5958128010</t>
  </si>
  <si>
    <t>Komplety ŽS 4 (šroub RS 1, matice M 24, podložka Fe6, svěrka ŽS4)</t>
  </si>
  <si>
    <t>-692753318</t>
  </si>
  <si>
    <t>5958158005</t>
  </si>
  <si>
    <t xml:space="preserve">Podložka pryžová pod patu kolejnice S49  183/126/6</t>
  </si>
  <si>
    <t>1101063483</t>
  </si>
  <si>
    <t>5956213065</t>
  </si>
  <si>
    <t xml:space="preserve">Pražec betonový příčný vystrojený  užitý tv. SB 8 P</t>
  </si>
  <si>
    <t>1759975861</t>
  </si>
  <si>
    <t>5956213050</t>
  </si>
  <si>
    <t xml:space="preserve">Pražec betonový příčný vystrojený  užitý tv. B 91S/2 (S)</t>
  </si>
  <si>
    <t>2041092092</t>
  </si>
  <si>
    <t>A.3 - Práce SSZT a SEE (Sborník SŽDC 2020)</t>
  </si>
  <si>
    <t>7592005050</t>
  </si>
  <si>
    <t>Montáž počítacího bodu (senzoru) RSR 180</t>
  </si>
  <si>
    <t>Sborník UOŽI 01 2019</t>
  </si>
  <si>
    <t>-289686666</t>
  </si>
  <si>
    <t>Montáž počítacího bodu (senzoru) RSR 180 - uložení a připevnění na určené místo, seřízení polohy, přezkoušení</t>
  </si>
  <si>
    <t>7592007050</t>
  </si>
  <si>
    <t>Demontáž počítacího bodu (senzoru) RSR 180</t>
  </si>
  <si>
    <t>1919876122</t>
  </si>
  <si>
    <t>7497351560</t>
  </si>
  <si>
    <t>Montáž přímého ukolejnění na elektrizovaných tratích nebo v kolejových obvodech</t>
  </si>
  <si>
    <t>167432866</t>
  </si>
  <si>
    <t>7497371630</t>
  </si>
  <si>
    <t>Demontáže zařízení trakčního vedení svodu propojení nebo ukolejnění na elektrizovaných tratích nebo v kolejových obvodech</t>
  </si>
  <si>
    <t>-441054918</t>
  </si>
  <si>
    <t>Demontáže zařízení trakčního vedení svodu propojení nebo ukolejnění na elektrizovaných tratích nebo v kolejových obvodech - demontáž stávajícího zařízení se všemi pomocnými doplňujícími úpravami</t>
  </si>
  <si>
    <t>A.4 - Přeprava (Sborník SŽDC 2020)</t>
  </si>
  <si>
    <t>9903200200</t>
  </si>
  <si>
    <t>Přeprava mechanizace na místo prováděných prací o hmotnosti přes 12 t do 200 km</t>
  </si>
  <si>
    <t>-607131279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</si>
  <si>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</si>
  <si>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</si>
  <si>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</si>
  <si>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-2060142623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</si>
  <si>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</si>
  <si>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návoz kompletů ŽS4 na stavbu_x000d_
odvoz kompletů ŽS3 + vyzískaných kolejnic ze stavby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</si>
  <si>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</si>
  <si>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</si>
  <si>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296395407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</si>
  <si>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</si>
  <si>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vyzískané pražce - likvidace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</si>
  <si>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</si>
  <si>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</si>
  <si>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-263741098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</si>
  <si>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</si>
  <si>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dřevěné pražce - výzisk</t>
  </si>
  <si>
    <t>2051452052</t>
  </si>
  <si>
    <t>Poznámka k položce:_x000d_
dodávka kameniva</t>
  </si>
  <si>
    <t>A.5 - VON (Sborník SŽDC 2020)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</si>
  <si>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</si>
  <si>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</si>
  <si>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%</t>
  </si>
  <si>
    <t>1159311560</t>
  </si>
  <si>
    <t>Poznámka k položce:_x000d_
Základna pro výpočet - ZRN_x000d_
- matematicky podělena 100 → součin základna x sazba = vypočtená hodnota v %</t>
  </si>
  <si>
    <t>033131001</t>
  </si>
  <si>
    <t>Provozní vlivy Organizační zajištění prací při zřizování a udržování BK kolejí a výhybek</t>
  </si>
  <si>
    <t>2056104321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</si>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</sst>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vertical="center" wrapText="1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32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32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37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35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38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39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41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42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43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44</v>
      </c>
      <c r="E29" s="44"/>
      <c r="F29" s="29" t="s">
        <v>45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46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47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48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49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50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51</v>
      </c>
      <c r="U35" s="51"/>
      <c r="V35" s="51"/>
      <c r="W35" s="51"/>
      <c r="X35" s="53" t="s">
        <v>52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53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65020141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Výměna kolejnic v obvodu ST Karlovy Vary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Klášterec n.O. - Hájek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2. 4. 2020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železnic, s.o.; OŘ UNL - ST K. Vary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33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54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31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36</v>
      </c>
      <c r="AJ50" s="37"/>
      <c r="AK50" s="37"/>
      <c r="AL50" s="37"/>
      <c r="AM50" s="70" t="str">
        <f>IF(E20="","",E20)</f>
        <v>Monika Roztočilová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55</v>
      </c>
      <c r="D52" s="84"/>
      <c r="E52" s="84"/>
      <c r="F52" s="84"/>
      <c r="G52" s="84"/>
      <c r="H52" s="85"/>
      <c r="I52" s="86" t="s">
        <v>56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57</v>
      </c>
      <c r="AH52" s="84"/>
      <c r="AI52" s="84"/>
      <c r="AJ52" s="84"/>
      <c r="AK52" s="84"/>
      <c r="AL52" s="84"/>
      <c r="AM52" s="84"/>
      <c r="AN52" s="86" t="s">
        <v>58</v>
      </c>
      <c r="AO52" s="84"/>
      <c r="AP52" s="84"/>
      <c r="AQ52" s="88" t="s">
        <v>59</v>
      </c>
      <c r="AR52" s="41"/>
      <c r="AS52" s="89" t="s">
        <v>60</v>
      </c>
      <c r="AT52" s="90" t="s">
        <v>61</v>
      </c>
      <c r="AU52" s="90" t="s">
        <v>62</v>
      </c>
      <c r="AV52" s="90" t="s">
        <v>63</v>
      </c>
      <c r="AW52" s="90" t="s">
        <v>64</v>
      </c>
      <c r="AX52" s="90" t="s">
        <v>65</v>
      </c>
      <c r="AY52" s="90" t="s">
        <v>66</v>
      </c>
      <c r="AZ52" s="90" t="s">
        <v>67</v>
      </c>
      <c r="BA52" s="90" t="s">
        <v>68</v>
      </c>
      <c r="BB52" s="90" t="s">
        <v>69</v>
      </c>
      <c r="BC52" s="90" t="s">
        <v>70</v>
      </c>
      <c r="BD52" s="91" t="s">
        <v>71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72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ROUND(SUM(AG55:AG59),2)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ROUND(SUM(AS55:AS59),2)</f>
        <v>0</v>
      </c>
      <c r="AT54" s="103">
        <f>ROUND(SUM(AV54:AW54),2)</f>
        <v>0</v>
      </c>
      <c r="AU54" s="104">
        <f>ROUND(SUM(AU55:AU59),5)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ROUND(SUM(AZ55:AZ59),2)</f>
        <v>0</v>
      </c>
      <c r="BA54" s="103">
        <f>ROUND(SUM(BA55:BA59),2)</f>
        <v>0</v>
      </c>
      <c r="BB54" s="103">
        <f>ROUND(SUM(BB55:BB59),2)</f>
        <v>0</v>
      </c>
      <c r="BC54" s="103">
        <f>ROUND(SUM(BC55:BC59),2)</f>
        <v>0</v>
      </c>
      <c r="BD54" s="105">
        <f>ROUND(SUM(BD55:BD59),2)</f>
        <v>0</v>
      </c>
      <c r="BE54" s="6"/>
      <c r="BS54" s="106" t="s">
        <v>73</v>
      </c>
      <c r="BT54" s="106" t="s">
        <v>74</v>
      </c>
      <c r="BU54" s="107" t="s">
        <v>75</v>
      </c>
      <c r="BV54" s="106" t="s">
        <v>76</v>
      </c>
      <c r="BW54" s="106" t="s">
        <v>5</v>
      </c>
      <c r="BX54" s="106" t="s">
        <v>77</v>
      </c>
      <c r="CL54" s="106" t="s">
        <v>19</v>
      </c>
    </row>
    <row r="55" s="7" customFormat="1" ht="16.5" customHeight="1">
      <c r="A55" s="108" t="s">
        <v>78</v>
      </c>
      <c r="B55" s="109"/>
      <c r="C55" s="110"/>
      <c r="D55" s="111" t="s">
        <v>79</v>
      </c>
      <c r="E55" s="111"/>
      <c r="F55" s="111"/>
      <c r="G55" s="111"/>
      <c r="H55" s="111"/>
      <c r="I55" s="112"/>
      <c r="J55" s="111" t="s">
        <v>80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'A.1 - Výměna kolejnic (Sb...'!J30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81</v>
      </c>
      <c r="AR55" s="115"/>
      <c r="AS55" s="116">
        <v>0</v>
      </c>
      <c r="AT55" s="117">
        <f>ROUND(SUM(AV55:AW55),2)</f>
        <v>0</v>
      </c>
      <c r="AU55" s="118">
        <f>'A.1 - Výměna kolejnic (Sb...'!P79</f>
        <v>0</v>
      </c>
      <c r="AV55" s="117">
        <f>'A.1 - Výměna kolejnic (Sb...'!J33</f>
        <v>0</v>
      </c>
      <c r="AW55" s="117">
        <f>'A.1 - Výměna kolejnic (Sb...'!J34</f>
        <v>0</v>
      </c>
      <c r="AX55" s="117">
        <f>'A.1 - Výměna kolejnic (Sb...'!J35</f>
        <v>0</v>
      </c>
      <c r="AY55" s="117">
        <f>'A.1 - Výměna kolejnic (Sb...'!J36</f>
        <v>0</v>
      </c>
      <c r="AZ55" s="117">
        <f>'A.1 - Výměna kolejnic (Sb...'!F33</f>
        <v>0</v>
      </c>
      <c r="BA55" s="117">
        <f>'A.1 - Výměna kolejnic (Sb...'!F34</f>
        <v>0</v>
      </c>
      <c r="BB55" s="117">
        <f>'A.1 - Výměna kolejnic (Sb...'!F35</f>
        <v>0</v>
      </c>
      <c r="BC55" s="117">
        <f>'A.1 - Výměna kolejnic (Sb...'!F36</f>
        <v>0</v>
      </c>
      <c r="BD55" s="119">
        <f>'A.1 - Výměna kolejnic (Sb...'!F37</f>
        <v>0</v>
      </c>
      <c r="BE55" s="7"/>
      <c r="BT55" s="120" t="s">
        <v>82</v>
      </c>
      <c r="BV55" s="120" t="s">
        <v>76</v>
      </c>
      <c r="BW55" s="120" t="s">
        <v>83</v>
      </c>
      <c r="BX55" s="120" t="s">
        <v>5</v>
      </c>
      <c r="CL55" s="120" t="s">
        <v>19</v>
      </c>
      <c r="CM55" s="120" t="s">
        <v>84</v>
      </c>
    </row>
    <row r="56" s="7" customFormat="1" ht="24.75" customHeight="1">
      <c r="A56" s="108" t="s">
        <v>78</v>
      </c>
      <c r="B56" s="109"/>
      <c r="C56" s="110"/>
      <c r="D56" s="111" t="s">
        <v>85</v>
      </c>
      <c r="E56" s="111"/>
      <c r="F56" s="111"/>
      <c r="G56" s="111"/>
      <c r="H56" s="111"/>
      <c r="I56" s="112"/>
      <c r="J56" s="111" t="s">
        <v>86</v>
      </c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3">
        <f>'A.2 - Materiál zajištěný ...'!J30</f>
        <v>0</v>
      </c>
      <c r="AH56" s="112"/>
      <c r="AI56" s="112"/>
      <c r="AJ56" s="112"/>
      <c r="AK56" s="112"/>
      <c r="AL56" s="112"/>
      <c r="AM56" s="112"/>
      <c r="AN56" s="113">
        <f>SUM(AG56,AT56)</f>
        <v>0</v>
      </c>
      <c r="AO56" s="112"/>
      <c r="AP56" s="112"/>
      <c r="AQ56" s="114" t="s">
        <v>81</v>
      </c>
      <c r="AR56" s="115"/>
      <c r="AS56" s="116">
        <v>0</v>
      </c>
      <c r="AT56" s="117">
        <f>ROUND(SUM(AV56:AW56),2)</f>
        <v>0</v>
      </c>
      <c r="AU56" s="118">
        <f>'A.2 - Materiál zajištěný ...'!P79</f>
        <v>0</v>
      </c>
      <c r="AV56" s="117">
        <f>'A.2 - Materiál zajištěný ...'!J33</f>
        <v>0</v>
      </c>
      <c r="AW56" s="117">
        <f>'A.2 - Materiál zajištěný ...'!J34</f>
        <v>0</v>
      </c>
      <c r="AX56" s="117">
        <f>'A.2 - Materiál zajištěný ...'!J35</f>
        <v>0</v>
      </c>
      <c r="AY56" s="117">
        <f>'A.2 - Materiál zajištěný ...'!J36</f>
        <v>0</v>
      </c>
      <c r="AZ56" s="117">
        <f>'A.2 - Materiál zajištěný ...'!F33</f>
        <v>0</v>
      </c>
      <c r="BA56" s="117">
        <f>'A.2 - Materiál zajištěný ...'!F34</f>
        <v>0</v>
      </c>
      <c r="BB56" s="117">
        <f>'A.2 - Materiál zajištěný ...'!F35</f>
        <v>0</v>
      </c>
      <c r="BC56" s="117">
        <f>'A.2 - Materiál zajištěný ...'!F36</f>
        <v>0</v>
      </c>
      <c r="BD56" s="119">
        <f>'A.2 - Materiál zajištěný ...'!F37</f>
        <v>0</v>
      </c>
      <c r="BE56" s="7"/>
      <c r="BT56" s="120" t="s">
        <v>82</v>
      </c>
      <c r="BV56" s="120" t="s">
        <v>76</v>
      </c>
      <c r="BW56" s="120" t="s">
        <v>87</v>
      </c>
      <c r="BX56" s="120" t="s">
        <v>5</v>
      </c>
      <c r="CL56" s="120" t="s">
        <v>19</v>
      </c>
      <c r="CM56" s="120" t="s">
        <v>84</v>
      </c>
    </row>
    <row r="57" s="7" customFormat="1" ht="24.75" customHeight="1">
      <c r="A57" s="108" t="s">
        <v>78</v>
      </c>
      <c r="B57" s="109"/>
      <c r="C57" s="110"/>
      <c r="D57" s="111" t="s">
        <v>88</v>
      </c>
      <c r="E57" s="111"/>
      <c r="F57" s="111"/>
      <c r="G57" s="111"/>
      <c r="H57" s="111"/>
      <c r="I57" s="112"/>
      <c r="J57" s="111" t="s">
        <v>89</v>
      </c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3">
        <f>'A.3 - Práce SSZT a SEE (S...'!J30</f>
        <v>0</v>
      </c>
      <c r="AH57" s="112"/>
      <c r="AI57" s="112"/>
      <c r="AJ57" s="112"/>
      <c r="AK57" s="112"/>
      <c r="AL57" s="112"/>
      <c r="AM57" s="112"/>
      <c r="AN57" s="113">
        <f>SUM(AG57,AT57)</f>
        <v>0</v>
      </c>
      <c r="AO57" s="112"/>
      <c r="AP57" s="112"/>
      <c r="AQ57" s="114" t="s">
        <v>81</v>
      </c>
      <c r="AR57" s="115"/>
      <c r="AS57" s="116">
        <v>0</v>
      </c>
      <c r="AT57" s="117">
        <f>ROUND(SUM(AV57:AW57),2)</f>
        <v>0</v>
      </c>
      <c r="AU57" s="118">
        <f>'A.3 - Práce SSZT a SEE (S...'!P79</f>
        <v>0</v>
      </c>
      <c r="AV57" s="117">
        <f>'A.3 - Práce SSZT a SEE (S...'!J33</f>
        <v>0</v>
      </c>
      <c r="AW57" s="117">
        <f>'A.3 - Práce SSZT a SEE (S...'!J34</f>
        <v>0</v>
      </c>
      <c r="AX57" s="117">
        <f>'A.3 - Práce SSZT a SEE (S...'!J35</f>
        <v>0</v>
      </c>
      <c r="AY57" s="117">
        <f>'A.3 - Práce SSZT a SEE (S...'!J36</f>
        <v>0</v>
      </c>
      <c r="AZ57" s="117">
        <f>'A.3 - Práce SSZT a SEE (S...'!F33</f>
        <v>0</v>
      </c>
      <c r="BA57" s="117">
        <f>'A.3 - Práce SSZT a SEE (S...'!F34</f>
        <v>0</v>
      </c>
      <c r="BB57" s="117">
        <f>'A.3 - Práce SSZT a SEE (S...'!F35</f>
        <v>0</v>
      </c>
      <c r="BC57" s="117">
        <f>'A.3 - Práce SSZT a SEE (S...'!F36</f>
        <v>0</v>
      </c>
      <c r="BD57" s="119">
        <f>'A.3 - Práce SSZT a SEE (S...'!F37</f>
        <v>0</v>
      </c>
      <c r="BE57" s="7"/>
      <c r="BT57" s="120" t="s">
        <v>82</v>
      </c>
      <c r="BV57" s="120" t="s">
        <v>76</v>
      </c>
      <c r="BW57" s="120" t="s">
        <v>90</v>
      </c>
      <c r="BX57" s="120" t="s">
        <v>5</v>
      </c>
      <c r="CL57" s="120" t="s">
        <v>19</v>
      </c>
      <c r="CM57" s="120" t="s">
        <v>84</v>
      </c>
    </row>
    <row r="58" s="7" customFormat="1" ht="16.5" customHeight="1">
      <c r="A58" s="108" t="s">
        <v>78</v>
      </c>
      <c r="B58" s="109"/>
      <c r="C58" s="110"/>
      <c r="D58" s="111" t="s">
        <v>91</v>
      </c>
      <c r="E58" s="111"/>
      <c r="F58" s="111"/>
      <c r="G58" s="111"/>
      <c r="H58" s="111"/>
      <c r="I58" s="112"/>
      <c r="J58" s="111" t="s">
        <v>92</v>
      </c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3">
        <f>'A.4 - Přeprava (Sborník S...'!J30</f>
        <v>0</v>
      </c>
      <c r="AH58" s="112"/>
      <c r="AI58" s="112"/>
      <c r="AJ58" s="112"/>
      <c r="AK58" s="112"/>
      <c r="AL58" s="112"/>
      <c r="AM58" s="112"/>
      <c r="AN58" s="113">
        <f>SUM(AG58,AT58)</f>
        <v>0</v>
      </c>
      <c r="AO58" s="112"/>
      <c r="AP58" s="112"/>
      <c r="AQ58" s="114" t="s">
        <v>81</v>
      </c>
      <c r="AR58" s="115"/>
      <c r="AS58" s="116">
        <v>0</v>
      </c>
      <c r="AT58" s="117">
        <f>ROUND(SUM(AV58:AW58),2)</f>
        <v>0</v>
      </c>
      <c r="AU58" s="118">
        <f>'A.4 - Přeprava (Sborník S...'!P79</f>
        <v>0</v>
      </c>
      <c r="AV58" s="117">
        <f>'A.4 - Přeprava (Sborník S...'!J33</f>
        <v>0</v>
      </c>
      <c r="AW58" s="117">
        <f>'A.4 - Přeprava (Sborník S...'!J34</f>
        <v>0</v>
      </c>
      <c r="AX58" s="117">
        <f>'A.4 - Přeprava (Sborník S...'!J35</f>
        <v>0</v>
      </c>
      <c r="AY58" s="117">
        <f>'A.4 - Přeprava (Sborník S...'!J36</f>
        <v>0</v>
      </c>
      <c r="AZ58" s="117">
        <f>'A.4 - Přeprava (Sborník S...'!F33</f>
        <v>0</v>
      </c>
      <c r="BA58" s="117">
        <f>'A.4 - Přeprava (Sborník S...'!F34</f>
        <v>0</v>
      </c>
      <c r="BB58" s="117">
        <f>'A.4 - Přeprava (Sborník S...'!F35</f>
        <v>0</v>
      </c>
      <c r="BC58" s="117">
        <f>'A.4 - Přeprava (Sborník S...'!F36</f>
        <v>0</v>
      </c>
      <c r="BD58" s="119">
        <f>'A.4 - Přeprava (Sborník S...'!F37</f>
        <v>0</v>
      </c>
      <c r="BE58" s="7"/>
      <c r="BT58" s="120" t="s">
        <v>82</v>
      </c>
      <c r="BV58" s="120" t="s">
        <v>76</v>
      </c>
      <c r="BW58" s="120" t="s">
        <v>93</v>
      </c>
      <c r="BX58" s="120" t="s">
        <v>5</v>
      </c>
      <c r="CL58" s="120" t="s">
        <v>19</v>
      </c>
      <c r="CM58" s="120" t="s">
        <v>84</v>
      </c>
    </row>
    <row r="59" s="7" customFormat="1" ht="16.5" customHeight="1">
      <c r="A59" s="108" t="s">
        <v>78</v>
      </c>
      <c r="B59" s="109"/>
      <c r="C59" s="110"/>
      <c r="D59" s="111" t="s">
        <v>94</v>
      </c>
      <c r="E59" s="111"/>
      <c r="F59" s="111"/>
      <c r="G59" s="111"/>
      <c r="H59" s="111"/>
      <c r="I59" s="112"/>
      <c r="J59" s="111" t="s">
        <v>95</v>
      </c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3">
        <f>'A.5 - VON (Sborník SŽDC 2...'!J30</f>
        <v>0</v>
      </c>
      <c r="AH59" s="112"/>
      <c r="AI59" s="112"/>
      <c r="AJ59" s="112"/>
      <c r="AK59" s="112"/>
      <c r="AL59" s="112"/>
      <c r="AM59" s="112"/>
      <c r="AN59" s="113">
        <f>SUM(AG59,AT59)</f>
        <v>0</v>
      </c>
      <c r="AO59" s="112"/>
      <c r="AP59" s="112"/>
      <c r="AQ59" s="114" t="s">
        <v>81</v>
      </c>
      <c r="AR59" s="115"/>
      <c r="AS59" s="121">
        <v>0</v>
      </c>
      <c r="AT59" s="122">
        <f>ROUND(SUM(AV59:AW59),2)</f>
        <v>0</v>
      </c>
      <c r="AU59" s="123">
        <f>'A.5 - VON (Sborník SŽDC 2...'!P79</f>
        <v>0</v>
      </c>
      <c r="AV59" s="122">
        <f>'A.5 - VON (Sborník SŽDC 2...'!J33</f>
        <v>0</v>
      </c>
      <c r="AW59" s="122">
        <f>'A.5 - VON (Sborník SŽDC 2...'!J34</f>
        <v>0</v>
      </c>
      <c r="AX59" s="122">
        <f>'A.5 - VON (Sborník SŽDC 2...'!J35</f>
        <v>0</v>
      </c>
      <c r="AY59" s="122">
        <f>'A.5 - VON (Sborník SŽDC 2...'!J36</f>
        <v>0</v>
      </c>
      <c r="AZ59" s="122">
        <f>'A.5 - VON (Sborník SŽDC 2...'!F33</f>
        <v>0</v>
      </c>
      <c r="BA59" s="122">
        <f>'A.5 - VON (Sborník SŽDC 2...'!F34</f>
        <v>0</v>
      </c>
      <c r="BB59" s="122">
        <f>'A.5 - VON (Sborník SŽDC 2...'!F35</f>
        <v>0</v>
      </c>
      <c r="BC59" s="122">
        <f>'A.5 - VON (Sborník SŽDC 2...'!F36</f>
        <v>0</v>
      </c>
      <c r="BD59" s="124">
        <f>'A.5 - VON (Sborník SŽDC 2...'!F37</f>
        <v>0</v>
      </c>
      <c r="BE59" s="7"/>
      <c r="BT59" s="120" t="s">
        <v>82</v>
      </c>
      <c r="BV59" s="120" t="s">
        <v>76</v>
      </c>
      <c r="BW59" s="120" t="s">
        <v>96</v>
      </c>
      <c r="BX59" s="120" t="s">
        <v>5</v>
      </c>
      <c r="CL59" s="120" t="s">
        <v>19</v>
      </c>
      <c r="CM59" s="120" t="s">
        <v>84</v>
      </c>
    </row>
    <row r="60" s="2" customFormat="1" ht="30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41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  <row r="6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41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</sheetData>
  <sheetProtection sheet="1" formatColumns="0" formatRows="0" objects="1" scenarios="1" spinCount="100000" saltValue="PXF/3PCd7pGTRqJxEDx9R2rdAt33jZllE9rtIT5dZyLb73nG8CiHYIWkngPTqblCwTxxewzjJqSdBvaU4nTKfQ==" hashValue="LSTaugrGvR5ppK8pSmra8jCBAFkfJpGLaRfRwLOgiQzfr8PzLqoDpZOFVc3lTmvS/XeIJub+Jvj+WSgczZUoAg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A.1 - Výměna kolejnic (Sb...'!C2" display="/"/>
    <hyperlink ref="A56" location="'A.2 - Materiál zajištěný ...'!C2" display="/"/>
    <hyperlink ref="A57" location="'A.3 - Práce SSZT a SEE (S...'!C2" display="/"/>
    <hyperlink ref="A58" location="'A.4 - Přeprava (Sborník S...'!C2" display="/"/>
    <hyperlink ref="A59" location="'A.5 - VON (Sborník SŽDC 2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hidden="1" s="1" customFormat="1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17"/>
      <c r="AT3" s="14" t="s">
        <v>84</v>
      </c>
    </row>
    <row r="4" hidden="1" s="1" customFormat="1" ht="24.96" customHeight="1">
      <c r="B4" s="17"/>
      <c r="D4" s="129" t="s">
        <v>97</v>
      </c>
      <c r="I4" s="125"/>
      <c r="L4" s="17"/>
      <c r="M4" s="130" t="s">
        <v>10</v>
      </c>
      <c r="AT4" s="14" t="s">
        <v>4</v>
      </c>
    </row>
    <row r="5" hidden="1" s="1" customFormat="1" ht="6.96" customHeight="1">
      <c r="B5" s="17"/>
      <c r="I5" s="125"/>
      <c r="L5" s="17"/>
    </row>
    <row r="6" hidden="1" s="1" customFormat="1" ht="12" customHeight="1">
      <c r="B6" s="17"/>
      <c r="D6" s="131" t="s">
        <v>16</v>
      </c>
      <c r="I6" s="125"/>
      <c r="L6" s="17"/>
    </row>
    <row r="7" hidden="1" s="1" customFormat="1" ht="16.5" customHeight="1">
      <c r="B7" s="17"/>
      <c r="E7" s="132" t="str">
        <f>'Rekapitulace stavby'!K6</f>
        <v>Výměna kolejnic v obvodu ST Karlovy Vary</v>
      </c>
      <c r="F7" s="131"/>
      <c r="G7" s="131"/>
      <c r="H7" s="131"/>
      <c r="I7" s="125"/>
      <c r="L7" s="17"/>
    </row>
    <row r="8" hidden="1" s="2" customFormat="1" ht="12" customHeight="1">
      <c r="A8" s="35"/>
      <c r="B8" s="41"/>
      <c r="C8" s="35"/>
      <c r="D8" s="131" t="s">
        <v>98</v>
      </c>
      <c r="E8" s="35"/>
      <c r="F8" s="35"/>
      <c r="G8" s="35"/>
      <c r="H8" s="35"/>
      <c r="I8" s="133"/>
      <c r="J8" s="35"/>
      <c r="K8" s="35"/>
      <c r="L8" s="13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5" t="s">
        <v>99</v>
      </c>
      <c r="F9" s="35"/>
      <c r="G9" s="35"/>
      <c r="H9" s="35"/>
      <c r="I9" s="133"/>
      <c r="J9" s="35"/>
      <c r="K9" s="35"/>
      <c r="L9" s="13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33"/>
      <c r="J10" s="35"/>
      <c r="K10" s="35"/>
      <c r="L10" s="13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1" t="s">
        <v>18</v>
      </c>
      <c r="E11" s="35"/>
      <c r="F11" s="136" t="s">
        <v>19</v>
      </c>
      <c r="G11" s="35"/>
      <c r="H11" s="35"/>
      <c r="I11" s="137" t="s">
        <v>20</v>
      </c>
      <c r="J11" s="136" t="s">
        <v>19</v>
      </c>
      <c r="K11" s="35"/>
      <c r="L11" s="13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1" t="s">
        <v>21</v>
      </c>
      <c r="E12" s="35"/>
      <c r="F12" s="136" t="s">
        <v>22</v>
      </c>
      <c r="G12" s="35"/>
      <c r="H12" s="35"/>
      <c r="I12" s="137" t="s">
        <v>23</v>
      </c>
      <c r="J12" s="138" t="str">
        <f>'Rekapitulace stavby'!AN8</f>
        <v>2. 4. 2020</v>
      </c>
      <c r="K12" s="35"/>
      <c r="L12" s="13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33"/>
      <c r="J13" s="35"/>
      <c r="K13" s="35"/>
      <c r="L13" s="13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1" t="s">
        <v>25</v>
      </c>
      <c r="E14" s="35"/>
      <c r="F14" s="35"/>
      <c r="G14" s="35"/>
      <c r="H14" s="35"/>
      <c r="I14" s="137" t="s">
        <v>26</v>
      </c>
      <c r="J14" s="136" t="s">
        <v>27</v>
      </c>
      <c r="K14" s="35"/>
      <c r="L14" s="13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6" t="s">
        <v>28</v>
      </c>
      <c r="F15" s="35"/>
      <c r="G15" s="35"/>
      <c r="H15" s="35"/>
      <c r="I15" s="137" t="s">
        <v>29</v>
      </c>
      <c r="J15" s="136" t="s">
        <v>30</v>
      </c>
      <c r="K15" s="35"/>
      <c r="L15" s="13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33"/>
      <c r="J16" s="35"/>
      <c r="K16" s="35"/>
      <c r="L16" s="13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1" t="s">
        <v>31</v>
      </c>
      <c r="E17" s="35"/>
      <c r="F17" s="35"/>
      <c r="G17" s="35"/>
      <c r="H17" s="35"/>
      <c r="I17" s="137" t="s">
        <v>26</v>
      </c>
      <c r="J17" s="30" t="str">
        <f>'Rekapitulace stavby'!AN13</f>
        <v>Vyplň údaj</v>
      </c>
      <c r="K17" s="35"/>
      <c r="L17" s="13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7" t="s">
        <v>29</v>
      </c>
      <c r="J18" s="30" t="str">
        <f>'Rekapitulace stavby'!AN14</f>
        <v>Vyplň údaj</v>
      </c>
      <c r="K18" s="35"/>
      <c r="L18" s="13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33"/>
      <c r="J19" s="35"/>
      <c r="K19" s="35"/>
      <c r="L19" s="13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1" t="s">
        <v>33</v>
      </c>
      <c r="E20" s="35"/>
      <c r="F20" s="35"/>
      <c r="G20" s="35"/>
      <c r="H20" s="35"/>
      <c r="I20" s="137" t="s">
        <v>26</v>
      </c>
      <c r="J20" s="136" t="s">
        <v>19</v>
      </c>
      <c r="K20" s="35"/>
      <c r="L20" s="13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6" t="s">
        <v>34</v>
      </c>
      <c r="F21" s="35"/>
      <c r="G21" s="35"/>
      <c r="H21" s="35"/>
      <c r="I21" s="137" t="s">
        <v>29</v>
      </c>
      <c r="J21" s="136" t="s">
        <v>19</v>
      </c>
      <c r="K21" s="35"/>
      <c r="L21" s="13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33"/>
      <c r="J22" s="35"/>
      <c r="K22" s="35"/>
      <c r="L22" s="13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1" t="s">
        <v>36</v>
      </c>
      <c r="E23" s="35"/>
      <c r="F23" s="35"/>
      <c r="G23" s="35"/>
      <c r="H23" s="35"/>
      <c r="I23" s="137" t="s">
        <v>26</v>
      </c>
      <c r="J23" s="136" t="s">
        <v>19</v>
      </c>
      <c r="K23" s="35"/>
      <c r="L23" s="13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6" t="s">
        <v>37</v>
      </c>
      <c r="F24" s="35"/>
      <c r="G24" s="35"/>
      <c r="H24" s="35"/>
      <c r="I24" s="137" t="s">
        <v>29</v>
      </c>
      <c r="J24" s="136" t="s">
        <v>19</v>
      </c>
      <c r="K24" s="35"/>
      <c r="L24" s="13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33"/>
      <c r="J25" s="35"/>
      <c r="K25" s="35"/>
      <c r="L25" s="13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1" t="s">
        <v>38</v>
      </c>
      <c r="E26" s="35"/>
      <c r="F26" s="35"/>
      <c r="G26" s="35"/>
      <c r="H26" s="35"/>
      <c r="I26" s="133"/>
      <c r="J26" s="35"/>
      <c r="K26" s="35"/>
      <c r="L26" s="13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83.25" customHeight="1">
      <c r="A27" s="139"/>
      <c r="B27" s="140"/>
      <c r="C27" s="139"/>
      <c r="D27" s="139"/>
      <c r="E27" s="141" t="s">
        <v>39</v>
      </c>
      <c r="F27" s="141"/>
      <c r="G27" s="141"/>
      <c r="H27" s="141"/>
      <c r="I27" s="142"/>
      <c r="J27" s="139"/>
      <c r="K27" s="139"/>
      <c r="L27" s="143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33"/>
      <c r="J28" s="35"/>
      <c r="K28" s="35"/>
      <c r="L28" s="13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4"/>
      <c r="E29" s="144"/>
      <c r="F29" s="144"/>
      <c r="G29" s="144"/>
      <c r="H29" s="144"/>
      <c r="I29" s="145"/>
      <c r="J29" s="144"/>
      <c r="K29" s="144"/>
      <c r="L29" s="13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6" t="s">
        <v>40</v>
      </c>
      <c r="E30" s="35"/>
      <c r="F30" s="35"/>
      <c r="G30" s="35"/>
      <c r="H30" s="35"/>
      <c r="I30" s="133"/>
      <c r="J30" s="147">
        <f>ROUND(J79, 2)</f>
        <v>0</v>
      </c>
      <c r="K30" s="35"/>
      <c r="L30" s="13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4"/>
      <c r="E31" s="144"/>
      <c r="F31" s="144"/>
      <c r="G31" s="144"/>
      <c r="H31" s="144"/>
      <c r="I31" s="145"/>
      <c r="J31" s="144"/>
      <c r="K31" s="144"/>
      <c r="L31" s="13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8" t="s">
        <v>42</v>
      </c>
      <c r="G32" s="35"/>
      <c r="H32" s="35"/>
      <c r="I32" s="149" t="s">
        <v>41</v>
      </c>
      <c r="J32" s="148" t="s">
        <v>43</v>
      </c>
      <c r="K32" s="35"/>
      <c r="L32" s="13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44</v>
      </c>
      <c r="E33" s="131" t="s">
        <v>45</v>
      </c>
      <c r="F33" s="151">
        <f>ROUND((SUM(BE79:BE138)),  2)</f>
        <v>0</v>
      </c>
      <c r="G33" s="35"/>
      <c r="H33" s="35"/>
      <c r="I33" s="152">
        <v>0.20999999999999999</v>
      </c>
      <c r="J33" s="151">
        <f>ROUND(((SUM(BE79:BE138))*I33),  2)</f>
        <v>0</v>
      </c>
      <c r="K33" s="35"/>
      <c r="L33" s="13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1" t="s">
        <v>46</v>
      </c>
      <c r="F34" s="151">
        <f>ROUND((SUM(BF79:BF138)),  2)</f>
        <v>0</v>
      </c>
      <c r="G34" s="35"/>
      <c r="H34" s="35"/>
      <c r="I34" s="152">
        <v>0.14999999999999999</v>
      </c>
      <c r="J34" s="151">
        <f>ROUND(((SUM(BF79:BF138))*I34),  2)</f>
        <v>0</v>
      </c>
      <c r="K34" s="35"/>
      <c r="L34" s="13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1" t="s">
        <v>47</v>
      </c>
      <c r="F35" s="151">
        <f>ROUND((SUM(BG79:BG138)),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13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1" t="s">
        <v>48</v>
      </c>
      <c r="F36" s="151">
        <f>ROUND((SUM(BH79:BH138)),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13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1" t="s">
        <v>49</v>
      </c>
      <c r="F37" s="151">
        <f>ROUND((SUM(BI79:BI138)),  2)</f>
        <v>0</v>
      </c>
      <c r="G37" s="35"/>
      <c r="H37" s="35"/>
      <c r="I37" s="152">
        <v>0</v>
      </c>
      <c r="J37" s="151">
        <f>0</f>
        <v>0</v>
      </c>
      <c r="K37" s="35"/>
      <c r="L37" s="13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33"/>
      <c r="J38" s="35"/>
      <c r="K38" s="35"/>
      <c r="L38" s="13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50</v>
      </c>
      <c r="E39" s="155"/>
      <c r="F39" s="155"/>
      <c r="G39" s="156" t="s">
        <v>51</v>
      </c>
      <c r="H39" s="157" t="s">
        <v>52</v>
      </c>
      <c r="I39" s="158"/>
      <c r="J39" s="159">
        <f>SUM(J30:J37)</f>
        <v>0</v>
      </c>
      <c r="K39" s="160"/>
      <c r="L39" s="13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61"/>
      <c r="C40" s="162"/>
      <c r="D40" s="162"/>
      <c r="E40" s="162"/>
      <c r="F40" s="162"/>
      <c r="G40" s="162"/>
      <c r="H40" s="162"/>
      <c r="I40" s="163"/>
      <c r="J40" s="162"/>
      <c r="K40" s="162"/>
      <c r="L40" s="13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64"/>
      <c r="C44" s="165"/>
      <c r="D44" s="165"/>
      <c r="E44" s="165"/>
      <c r="F44" s="165"/>
      <c r="G44" s="165"/>
      <c r="H44" s="165"/>
      <c r="I44" s="166"/>
      <c r="J44" s="165"/>
      <c r="K44" s="165"/>
      <c r="L44" s="13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100</v>
      </c>
      <c r="D45" s="37"/>
      <c r="E45" s="37"/>
      <c r="F45" s="37"/>
      <c r="G45" s="37"/>
      <c r="H45" s="37"/>
      <c r="I45" s="133"/>
      <c r="J45" s="37"/>
      <c r="K45" s="37"/>
      <c r="L45" s="13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133"/>
      <c r="J46" s="37"/>
      <c r="K46" s="37"/>
      <c r="L46" s="13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133"/>
      <c r="J47" s="37"/>
      <c r="K47" s="37"/>
      <c r="L47" s="13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67" t="str">
        <f>E7</f>
        <v>Výměna kolejnic v obvodu ST Karlovy Vary</v>
      </c>
      <c r="F48" s="29"/>
      <c r="G48" s="29"/>
      <c r="H48" s="29"/>
      <c r="I48" s="133"/>
      <c r="J48" s="37"/>
      <c r="K48" s="37"/>
      <c r="L48" s="13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98</v>
      </c>
      <c r="D49" s="37"/>
      <c r="E49" s="37"/>
      <c r="F49" s="37"/>
      <c r="G49" s="37"/>
      <c r="H49" s="37"/>
      <c r="I49" s="133"/>
      <c r="J49" s="37"/>
      <c r="K49" s="37"/>
      <c r="L49" s="13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A.1 - Výměna kolejnic (Sborník SŽDC 2020)</v>
      </c>
      <c r="F50" s="37"/>
      <c r="G50" s="37"/>
      <c r="H50" s="37"/>
      <c r="I50" s="133"/>
      <c r="J50" s="37"/>
      <c r="K50" s="37"/>
      <c r="L50" s="13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133"/>
      <c r="J51" s="37"/>
      <c r="K51" s="37"/>
      <c r="L51" s="13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Klášterec n.O. - Hájek</v>
      </c>
      <c r="G52" s="37"/>
      <c r="H52" s="37"/>
      <c r="I52" s="137" t="s">
        <v>23</v>
      </c>
      <c r="J52" s="69" t="str">
        <f>IF(J12="","",J12)</f>
        <v>2. 4. 2020</v>
      </c>
      <c r="K52" s="37"/>
      <c r="L52" s="13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133"/>
      <c r="J53" s="37"/>
      <c r="K53" s="37"/>
      <c r="L53" s="13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Správa železnic, s.o.; OŘ UNL - ST K. Vary</v>
      </c>
      <c r="G54" s="37"/>
      <c r="H54" s="37"/>
      <c r="I54" s="137" t="s">
        <v>33</v>
      </c>
      <c r="J54" s="33" t="str">
        <f>E21</f>
        <v xml:space="preserve"> </v>
      </c>
      <c r="K54" s="37"/>
      <c r="L54" s="13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137" t="s">
        <v>36</v>
      </c>
      <c r="J55" s="33" t="str">
        <f>E24</f>
        <v>Monika Roztočilová</v>
      </c>
      <c r="K55" s="37"/>
      <c r="L55" s="13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133"/>
      <c r="J56" s="37"/>
      <c r="K56" s="37"/>
      <c r="L56" s="13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68" t="s">
        <v>101</v>
      </c>
      <c r="D57" s="169"/>
      <c r="E57" s="169"/>
      <c r="F57" s="169"/>
      <c r="G57" s="169"/>
      <c r="H57" s="169"/>
      <c r="I57" s="170"/>
      <c r="J57" s="171" t="s">
        <v>102</v>
      </c>
      <c r="K57" s="169"/>
      <c r="L57" s="13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133"/>
      <c r="J58" s="37"/>
      <c r="K58" s="37"/>
      <c r="L58" s="13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72" t="s">
        <v>72</v>
      </c>
      <c r="D59" s="37"/>
      <c r="E59" s="37"/>
      <c r="F59" s="37"/>
      <c r="G59" s="37"/>
      <c r="H59" s="37"/>
      <c r="I59" s="133"/>
      <c r="J59" s="99">
        <f>J79</f>
        <v>0</v>
      </c>
      <c r="K59" s="37"/>
      <c r="L59" s="13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103</v>
      </c>
    </row>
    <row r="60" hidden="1" s="2" customFormat="1" ht="21.84" customHeight="1">
      <c r="A60" s="35"/>
      <c r="B60" s="36"/>
      <c r="C60" s="37"/>
      <c r="D60" s="37"/>
      <c r="E60" s="37"/>
      <c r="F60" s="37"/>
      <c r="G60" s="37"/>
      <c r="H60" s="37"/>
      <c r="I60" s="133"/>
      <c r="J60" s="37"/>
      <c r="K60" s="37"/>
      <c r="L60" s="13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163"/>
      <c r="J61" s="57"/>
      <c r="K61" s="57"/>
      <c r="L61" s="13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/>
    <row r="63" hidden="1"/>
    <row r="64" hidden="1"/>
    <row r="65" s="2" customFormat="1" ht="6.96" customHeight="1">
      <c r="A65" s="35"/>
      <c r="B65" s="58"/>
      <c r="C65" s="59"/>
      <c r="D65" s="59"/>
      <c r="E65" s="59"/>
      <c r="F65" s="59"/>
      <c r="G65" s="59"/>
      <c r="H65" s="59"/>
      <c r="I65" s="166"/>
      <c r="J65" s="59"/>
      <c r="K65" s="59"/>
      <c r="L65" s="13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24.96" customHeight="1">
      <c r="A66" s="35"/>
      <c r="B66" s="36"/>
      <c r="C66" s="20" t="s">
        <v>104</v>
      </c>
      <c r="D66" s="37"/>
      <c r="E66" s="37"/>
      <c r="F66" s="37"/>
      <c r="G66" s="37"/>
      <c r="H66" s="37"/>
      <c r="I66" s="133"/>
      <c r="J66" s="37"/>
      <c r="K66" s="37"/>
      <c r="L66" s="13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36"/>
      <c r="C67" s="37"/>
      <c r="D67" s="37"/>
      <c r="E67" s="37"/>
      <c r="F67" s="37"/>
      <c r="G67" s="37"/>
      <c r="H67" s="37"/>
      <c r="I67" s="133"/>
      <c r="J67" s="37"/>
      <c r="K67" s="37"/>
      <c r="L67" s="13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12" customHeight="1">
      <c r="A68" s="35"/>
      <c r="B68" s="36"/>
      <c r="C68" s="29" t="s">
        <v>16</v>
      </c>
      <c r="D68" s="37"/>
      <c r="E68" s="37"/>
      <c r="F68" s="37"/>
      <c r="G68" s="37"/>
      <c r="H68" s="37"/>
      <c r="I68" s="133"/>
      <c r="J68" s="37"/>
      <c r="K68" s="37"/>
      <c r="L68" s="13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6.5" customHeight="1">
      <c r="A69" s="35"/>
      <c r="B69" s="36"/>
      <c r="C69" s="37"/>
      <c r="D69" s="37"/>
      <c r="E69" s="167" t="str">
        <f>E7</f>
        <v>Výměna kolejnic v obvodu ST Karlovy Vary</v>
      </c>
      <c r="F69" s="29"/>
      <c r="G69" s="29"/>
      <c r="H69" s="29"/>
      <c r="I69" s="133"/>
      <c r="J69" s="37"/>
      <c r="K69" s="37"/>
      <c r="L69" s="13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98</v>
      </c>
      <c r="D70" s="37"/>
      <c r="E70" s="37"/>
      <c r="F70" s="37"/>
      <c r="G70" s="37"/>
      <c r="H70" s="37"/>
      <c r="I70" s="133"/>
      <c r="J70" s="37"/>
      <c r="K70" s="37"/>
      <c r="L70" s="13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66" t="str">
        <f>E9</f>
        <v>A.1 - Výměna kolejnic (Sborník SŽDC 2020)</v>
      </c>
      <c r="F71" s="37"/>
      <c r="G71" s="37"/>
      <c r="H71" s="37"/>
      <c r="I71" s="133"/>
      <c r="J71" s="37"/>
      <c r="K71" s="37"/>
      <c r="L71" s="13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133"/>
      <c r="J72" s="37"/>
      <c r="K72" s="37"/>
      <c r="L72" s="13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21</v>
      </c>
      <c r="D73" s="37"/>
      <c r="E73" s="37"/>
      <c r="F73" s="24" t="str">
        <f>F12</f>
        <v>Klášterec n.O. - Hájek</v>
      </c>
      <c r="G73" s="37"/>
      <c r="H73" s="37"/>
      <c r="I73" s="137" t="s">
        <v>23</v>
      </c>
      <c r="J73" s="69" t="str">
        <f>IF(J12="","",J12)</f>
        <v>2. 4. 2020</v>
      </c>
      <c r="K73" s="37"/>
      <c r="L73" s="13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133"/>
      <c r="J74" s="37"/>
      <c r="K74" s="37"/>
      <c r="L74" s="13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5.15" customHeight="1">
      <c r="A75" s="35"/>
      <c r="B75" s="36"/>
      <c r="C75" s="29" t="s">
        <v>25</v>
      </c>
      <c r="D75" s="37"/>
      <c r="E75" s="37"/>
      <c r="F75" s="24" t="str">
        <f>E15</f>
        <v>Správa železnic, s.o.; OŘ UNL - ST K. Vary</v>
      </c>
      <c r="G75" s="37"/>
      <c r="H75" s="37"/>
      <c r="I75" s="137" t="s">
        <v>33</v>
      </c>
      <c r="J75" s="33" t="str">
        <f>E21</f>
        <v xml:space="preserve"> </v>
      </c>
      <c r="K75" s="37"/>
      <c r="L75" s="13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31</v>
      </c>
      <c r="D76" s="37"/>
      <c r="E76" s="37"/>
      <c r="F76" s="24" t="str">
        <f>IF(E18="","",E18)</f>
        <v>Vyplň údaj</v>
      </c>
      <c r="G76" s="37"/>
      <c r="H76" s="37"/>
      <c r="I76" s="137" t="s">
        <v>36</v>
      </c>
      <c r="J76" s="33" t="str">
        <f>E24</f>
        <v>Monika Roztočilová</v>
      </c>
      <c r="K76" s="37"/>
      <c r="L76" s="13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0.32" customHeight="1">
      <c r="A77" s="35"/>
      <c r="B77" s="36"/>
      <c r="C77" s="37"/>
      <c r="D77" s="37"/>
      <c r="E77" s="37"/>
      <c r="F77" s="37"/>
      <c r="G77" s="37"/>
      <c r="H77" s="37"/>
      <c r="I77" s="133"/>
      <c r="J77" s="37"/>
      <c r="K77" s="37"/>
      <c r="L77" s="13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9" customFormat="1" ht="29.28" customHeight="1">
      <c r="A78" s="173"/>
      <c r="B78" s="174"/>
      <c r="C78" s="175" t="s">
        <v>105</v>
      </c>
      <c r="D78" s="176" t="s">
        <v>59</v>
      </c>
      <c r="E78" s="176" t="s">
        <v>55</v>
      </c>
      <c r="F78" s="176" t="s">
        <v>56</v>
      </c>
      <c r="G78" s="176" t="s">
        <v>106</v>
      </c>
      <c r="H78" s="176" t="s">
        <v>107</v>
      </c>
      <c r="I78" s="177" t="s">
        <v>108</v>
      </c>
      <c r="J78" s="176" t="s">
        <v>102</v>
      </c>
      <c r="K78" s="178" t="s">
        <v>109</v>
      </c>
      <c r="L78" s="179"/>
      <c r="M78" s="89" t="s">
        <v>19</v>
      </c>
      <c r="N78" s="90" t="s">
        <v>44</v>
      </c>
      <c r="O78" s="90" t="s">
        <v>110</v>
      </c>
      <c r="P78" s="90" t="s">
        <v>111</v>
      </c>
      <c r="Q78" s="90" t="s">
        <v>112</v>
      </c>
      <c r="R78" s="90" t="s">
        <v>113</v>
      </c>
      <c r="S78" s="90" t="s">
        <v>114</v>
      </c>
      <c r="T78" s="91" t="s">
        <v>115</v>
      </c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</row>
    <row r="79" s="2" customFormat="1" ht="22.8" customHeight="1">
      <c r="A79" s="35"/>
      <c r="B79" s="36"/>
      <c r="C79" s="96" t="s">
        <v>116</v>
      </c>
      <c r="D79" s="37"/>
      <c r="E79" s="37"/>
      <c r="F79" s="37"/>
      <c r="G79" s="37"/>
      <c r="H79" s="37"/>
      <c r="I79" s="133"/>
      <c r="J79" s="180">
        <f>BK79</f>
        <v>0</v>
      </c>
      <c r="K79" s="37"/>
      <c r="L79" s="41"/>
      <c r="M79" s="92"/>
      <c r="N79" s="181"/>
      <c r="O79" s="93"/>
      <c r="P79" s="182">
        <f>SUM(P80:P138)</f>
        <v>0</v>
      </c>
      <c r="Q79" s="93"/>
      <c r="R79" s="182">
        <f>SUM(R80:R138)</f>
        <v>382.61099999999999</v>
      </c>
      <c r="S79" s="93"/>
      <c r="T79" s="183">
        <f>SUM(T80:T138)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4" t="s">
        <v>73</v>
      </c>
      <c r="AU79" s="14" t="s">
        <v>103</v>
      </c>
      <c r="BK79" s="184">
        <f>SUM(BK80:BK138)</f>
        <v>0</v>
      </c>
    </row>
    <row r="80" s="2" customFormat="1" ht="21.75" customHeight="1">
      <c r="A80" s="35"/>
      <c r="B80" s="36"/>
      <c r="C80" s="185" t="s">
        <v>82</v>
      </c>
      <c r="D80" s="185" t="s">
        <v>117</v>
      </c>
      <c r="E80" s="186" t="s">
        <v>118</v>
      </c>
      <c r="F80" s="187" t="s">
        <v>119</v>
      </c>
      <c r="G80" s="188" t="s">
        <v>120</v>
      </c>
      <c r="H80" s="189">
        <v>770</v>
      </c>
      <c r="I80" s="190"/>
      <c r="J80" s="191">
        <f>ROUND(I80*H80,2)</f>
        <v>0</v>
      </c>
      <c r="K80" s="187" t="s">
        <v>121</v>
      </c>
      <c r="L80" s="41"/>
      <c r="M80" s="192" t="s">
        <v>19</v>
      </c>
      <c r="N80" s="193" t="s">
        <v>45</v>
      </c>
      <c r="O80" s="81"/>
      <c r="P80" s="194">
        <f>O80*H80</f>
        <v>0</v>
      </c>
      <c r="Q80" s="194">
        <v>0</v>
      </c>
      <c r="R80" s="194">
        <f>Q80*H80</f>
        <v>0</v>
      </c>
      <c r="S80" s="194">
        <v>0</v>
      </c>
      <c r="T80" s="195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96" t="s">
        <v>122</v>
      </c>
      <c r="AT80" s="196" t="s">
        <v>117</v>
      </c>
      <c r="AU80" s="196" t="s">
        <v>74</v>
      </c>
      <c r="AY80" s="14" t="s">
        <v>123</v>
      </c>
      <c r="BE80" s="197">
        <f>IF(N80="základní",J80,0)</f>
        <v>0</v>
      </c>
      <c r="BF80" s="197">
        <f>IF(N80="snížená",J80,0)</f>
        <v>0</v>
      </c>
      <c r="BG80" s="197">
        <f>IF(N80="zákl. přenesená",J80,0)</f>
        <v>0</v>
      </c>
      <c r="BH80" s="197">
        <f>IF(N80="sníž. přenesená",J80,0)</f>
        <v>0</v>
      </c>
      <c r="BI80" s="197">
        <f>IF(N80="nulová",J80,0)</f>
        <v>0</v>
      </c>
      <c r="BJ80" s="14" t="s">
        <v>82</v>
      </c>
      <c r="BK80" s="197">
        <f>ROUND(I80*H80,2)</f>
        <v>0</v>
      </c>
      <c r="BL80" s="14" t="s">
        <v>122</v>
      </c>
      <c r="BM80" s="196" t="s">
        <v>124</v>
      </c>
    </row>
    <row r="81" s="2" customFormat="1">
      <c r="A81" s="35"/>
      <c r="B81" s="36"/>
      <c r="C81" s="37"/>
      <c r="D81" s="198" t="s">
        <v>125</v>
      </c>
      <c r="E81" s="37"/>
      <c r="F81" s="199" t="s">
        <v>126</v>
      </c>
      <c r="G81" s="37"/>
      <c r="H81" s="37"/>
      <c r="I81" s="133"/>
      <c r="J81" s="37"/>
      <c r="K81" s="37"/>
      <c r="L81" s="41"/>
      <c r="M81" s="200"/>
      <c r="N81" s="201"/>
      <c r="O81" s="81"/>
      <c r="P81" s="81"/>
      <c r="Q81" s="81"/>
      <c r="R81" s="81"/>
      <c r="S81" s="81"/>
      <c r="T81" s="82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125</v>
      </c>
      <c r="AU81" s="14" t="s">
        <v>74</v>
      </c>
    </row>
    <row r="82" s="2" customFormat="1" ht="21.75" customHeight="1">
      <c r="A82" s="35"/>
      <c r="B82" s="36"/>
      <c r="C82" s="185" t="s">
        <v>84</v>
      </c>
      <c r="D82" s="185" t="s">
        <v>117</v>
      </c>
      <c r="E82" s="186" t="s">
        <v>127</v>
      </c>
      <c r="F82" s="187" t="s">
        <v>128</v>
      </c>
      <c r="G82" s="188" t="s">
        <v>120</v>
      </c>
      <c r="H82" s="189">
        <v>1400</v>
      </c>
      <c r="I82" s="190"/>
      <c r="J82" s="191">
        <f>ROUND(I82*H82,2)</f>
        <v>0</v>
      </c>
      <c r="K82" s="187" t="s">
        <v>121</v>
      </c>
      <c r="L82" s="41"/>
      <c r="M82" s="192" t="s">
        <v>19</v>
      </c>
      <c r="N82" s="193" t="s">
        <v>45</v>
      </c>
      <c r="O82" s="81"/>
      <c r="P82" s="194">
        <f>O82*H82</f>
        <v>0</v>
      </c>
      <c r="Q82" s="194">
        <v>0</v>
      </c>
      <c r="R82" s="194">
        <f>Q82*H82</f>
        <v>0</v>
      </c>
      <c r="S82" s="194">
        <v>0</v>
      </c>
      <c r="T82" s="195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96" t="s">
        <v>122</v>
      </c>
      <c r="AT82" s="196" t="s">
        <v>117</v>
      </c>
      <c r="AU82" s="196" t="s">
        <v>74</v>
      </c>
      <c r="AY82" s="14" t="s">
        <v>123</v>
      </c>
      <c r="BE82" s="197">
        <f>IF(N82="základní",J82,0)</f>
        <v>0</v>
      </c>
      <c r="BF82" s="197">
        <f>IF(N82="snížená",J82,0)</f>
        <v>0</v>
      </c>
      <c r="BG82" s="197">
        <f>IF(N82="zákl. přenesená",J82,0)</f>
        <v>0</v>
      </c>
      <c r="BH82" s="197">
        <f>IF(N82="sníž. přenesená",J82,0)</f>
        <v>0</v>
      </c>
      <c r="BI82" s="197">
        <f>IF(N82="nulová",J82,0)</f>
        <v>0</v>
      </c>
      <c r="BJ82" s="14" t="s">
        <v>82</v>
      </c>
      <c r="BK82" s="197">
        <f>ROUND(I82*H82,2)</f>
        <v>0</v>
      </c>
      <c r="BL82" s="14" t="s">
        <v>122</v>
      </c>
      <c r="BM82" s="196" t="s">
        <v>129</v>
      </c>
    </row>
    <row r="83" s="2" customFormat="1">
      <c r="A83" s="35"/>
      <c r="B83" s="36"/>
      <c r="C83" s="37"/>
      <c r="D83" s="198" t="s">
        <v>125</v>
      </c>
      <c r="E83" s="37"/>
      <c r="F83" s="199" t="s">
        <v>130</v>
      </c>
      <c r="G83" s="37"/>
      <c r="H83" s="37"/>
      <c r="I83" s="133"/>
      <c r="J83" s="37"/>
      <c r="K83" s="37"/>
      <c r="L83" s="41"/>
      <c r="M83" s="200"/>
      <c r="N83" s="201"/>
      <c r="O83" s="81"/>
      <c r="P83" s="81"/>
      <c r="Q83" s="81"/>
      <c r="R83" s="81"/>
      <c r="S83" s="81"/>
      <c r="T83" s="8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125</v>
      </c>
      <c r="AU83" s="14" t="s">
        <v>74</v>
      </c>
    </row>
    <row r="84" s="2" customFormat="1" ht="21.75" customHeight="1">
      <c r="A84" s="35"/>
      <c r="B84" s="36"/>
      <c r="C84" s="185" t="s">
        <v>131</v>
      </c>
      <c r="D84" s="185" t="s">
        <v>117</v>
      </c>
      <c r="E84" s="186" t="s">
        <v>132</v>
      </c>
      <c r="F84" s="187" t="s">
        <v>133</v>
      </c>
      <c r="G84" s="188" t="s">
        <v>134</v>
      </c>
      <c r="H84" s="189">
        <v>554</v>
      </c>
      <c r="I84" s="190"/>
      <c r="J84" s="191">
        <f>ROUND(I84*H84,2)</f>
        <v>0</v>
      </c>
      <c r="K84" s="187" t="s">
        <v>121</v>
      </c>
      <c r="L84" s="41"/>
      <c r="M84" s="192" t="s">
        <v>19</v>
      </c>
      <c r="N84" s="193" t="s">
        <v>45</v>
      </c>
      <c r="O84" s="81"/>
      <c r="P84" s="194">
        <f>O84*H84</f>
        <v>0</v>
      </c>
      <c r="Q84" s="194">
        <v>0</v>
      </c>
      <c r="R84" s="194">
        <f>Q84*H84</f>
        <v>0</v>
      </c>
      <c r="S84" s="194">
        <v>0</v>
      </c>
      <c r="T84" s="195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6" t="s">
        <v>122</v>
      </c>
      <c r="AT84" s="196" t="s">
        <v>117</v>
      </c>
      <c r="AU84" s="196" t="s">
        <v>74</v>
      </c>
      <c r="AY84" s="14" t="s">
        <v>123</v>
      </c>
      <c r="BE84" s="197">
        <f>IF(N84="základní",J84,0)</f>
        <v>0</v>
      </c>
      <c r="BF84" s="197">
        <f>IF(N84="snížená",J84,0)</f>
        <v>0</v>
      </c>
      <c r="BG84" s="197">
        <f>IF(N84="zákl. přenesená",J84,0)</f>
        <v>0</v>
      </c>
      <c r="BH84" s="197">
        <f>IF(N84="sníž. přenesená",J84,0)</f>
        <v>0</v>
      </c>
      <c r="BI84" s="197">
        <f>IF(N84="nulová",J84,0)</f>
        <v>0</v>
      </c>
      <c r="BJ84" s="14" t="s">
        <v>82</v>
      </c>
      <c r="BK84" s="197">
        <f>ROUND(I84*H84,2)</f>
        <v>0</v>
      </c>
      <c r="BL84" s="14" t="s">
        <v>122</v>
      </c>
      <c r="BM84" s="196" t="s">
        <v>135</v>
      </c>
    </row>
    <row r="85" s="2" customFormat="1">
      <c r="A85" s="35"/>
      <c r="B85" s="36"/>
      <c r="C85" s="37"/>
      <c r="D85" s="198" t="s">
        <v>125</v>
      </c>
      <c r="E85" s="37"/>
      <c r="F85" s="199" t="s">
        <v>136</v>
      </c>
      <c r="G85" s="37"/>
      <c r="H85" s="37"/>
      <c r="I85" s="133"/>
      <c r="J85" s="37"/>
      <c r="K85" s="37"/>
      <c r="L85" s="41"/>
      <c r="M85" s="200"/>
      <c r="N85" s="201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125</v>
      </c>
      <c r="AU85" s="14" t="s">
        <v>74</v>
      </c>
    </row>
    <row r="86" s="2" customFormat="1" ht="21.75" customHeight="1">
      <c r="A86" s="35"/>
      <c r="B86" s="36"/>
      <c r="C86" s="185" t="s">
        <v>122</v>
      </c>
      <c r="D86" s="185" t="s">
        <v>117</v>
      </c>
      <c r="E86" s="186" t="s">
        <v>137</v>
      </c>
      <c r="F86" s="187" t="s">
        <v>138</v>
      </c>
      <c r="G86" s="188" t="s">
        <v>134</v>
      </c>
      <c r="H86" s="189">
        <v>10830</v>
      </c>
      <c r="I86" s="190"/>
      <c r="J86" s="191">
        <f>ROUND(I86*H86,2)</f>
        <v>0</v>
      </c>
      <c r="K86" s="187" t="s">
        <v>121</v>
      </c>
      <c r="L86" s="41"/>
      <c r="M86" s="192" t="s">
        <v>19</v>
      </c>
      <c r="N86" s="193" t="s">
        <v>45</v>
      </c>
      <c r="O86" s="81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6" t="s">
        <v>122</v>
      </c>
      <c r="AT86" s="196" t="s">
        <v>117</v>
      </c>
      <c r="AU86" s="196" t="s">
        <v>74</v>
      </c>
      <c r="AY86" s="14" t="s">
        <v>123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4" t="s">
        <v>82</v>
      </c>
      <c r="BK86" s="197">
        <f>ROUND(I86*H86,2)</f>
        <v>0</v>
      </c>
      <c r="BL86" s="14" t="s">
        <v>122</v>
      </c>
      <c r="BM86" s="196" t="s">
        <v>139</v>
      </c>
    </row>
    <row r="87" s="2" customFormat="1">
      <c r="A87" s="35"/>
      <c r="B87" s="36"/>
      <c r="C87" s="37"/>
      <c r="D87" s="198" t="s">
        <v>125</v>
      </c>
      <c r="E87" s="37"/>
      <c r="F87" s="199" t="s">
        <v>140</v>
      </c>
      <c r="G87" s="37"/>
      <c r="H87" s="37"/>
      <c r="I87" s="133"/>
      <c r="J87" s="37"/>
      <c r="K87" s="37"/>
      <c r="L87" s="41"/>
      <c r="M87" s="200"/>
      <c r="N87" s="201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125</v>
      </c>
      <c r="AU87" s="14" t="s">
        <v>74</v>
      </c>
    </row>
    <row r="88" s="2" customFormat="1" ht="21.75" customHeight="1">
      <c r="A88" s="35"/>
      <c r="B88" s="36"/>
      <c r="C88" s="185" t="s">
        <v>141</v>
      </c>
      <c r="D88" s="185" t="s">
        <v>117</v>
      </c>
      <c r="E88" s="186" t="s">
        <v>142</v>
      </c>
      <c r="F88" s="187" t="s">
        <v>143</v>
      </c>
      <c r="G88" s="188" t="s">
        <v>134</v>
      </c>
      <c r="H88" s="189">
        <v>3648</v>
      </c>
      <c r="I88" s="190"/>
      <c r="J88" s="191">
        <f>ROUND(I88*H88,2)</f>
        <v>0</v>
      </c>
      <c r="K88" s="187" t="s">
        <v>121</v>
      </c>
      <c r="L88" s="41"/>
      <c r="M88" s="192" t="s">
        <v>19</v>
      </c>
      <c r="N88" s="193" t="s">
        <v>45</v>
      </c>
      <c r="O88" s="81"/>
      <c r="P88" s="194">
        <f>O88*H88</f>
        <v>0</v>
      </c>
      <c r="Q88" s="194">
        <v>0</v>
      </c>
      <c r="R88" s="194">
        <f>Q88*H88</f>
        <v>0</v>
      </c>
      <c r="S88" s="194">
        <v>0</v>
      </c>
      <c r="T88" s="195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6" t="s">
        <v>122</v>
      </c>
      <c r="AT88" s="196" t="s">
        <v>117</v>
      </c>
      <c r="AU88" s="196" t="s">
        <v>74</v>
      </c>
      <c r="AY88" s="14" t="s">
        <v>123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4" t="s">
        <v>82</v>
      </c>
      <c r="BK88" s="197">
        <f>ROUND(I88*H88,2)</f>
        <v>0</v>
      </c>
      <c r="BL88" s="14" t="s">
        <v>122</v>
      </c>
      <c r="BM88" s="196" t="s">
        <v>144</v>
      </c>
    </row>
    <row r="89" s="2" customFormat="1">
      <c r="A89" s="35"/>
      <c r="B89" s="36"/>
      <c r="C89" s="37"/>
      <c r="D89" s="198" t="s">
        <v>125</v>
      </c>
      <c r="E89" s="37"/>
      <c r="F89" s="199" t="s">
        <v>145</v>
      </c>
      <c r="G89" s="37"/>
      <c r="H89" s="37"/>
      <c r="I89" s="133"/>
      <c r="J89" s="37"/>
      <c r="K89" s="37"/>
      <c r="L89" s="41"/>
      <c r="M89" s="200"/>
      <c r="N89" s="201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125</v>
      </c>
      <c r="AU89" s="14" t="s">
        <v>74</v>
      </c>
    </row>
    <row r="90" s="2" customFormat="1" ht="21.75" customHeight="1">
      <c r="A90" s="35"/>
      <c r="B90" s="36"/>
      <c r="C90" s="185" t="s">
        <v>146</v>
      </c>
      <c r="D90" s="185" t="s">
        <v>117</v>
      </c>
      <c r="E90" s="186" t="s">
        <v>147</v>
      </c>
      <c r="F90" s="187" t="s">
        <v>148</v>
      </c>
      <c r="G90" s="188" t="s">
        <v>149</v>
      </c>
      <c r="H90" s="189">
        <v>13288</v>
      </c>
      <c r="I90" s="190"/>
      <c r="J90" s="191">
        <f>ROUND(I90*H90,2)</f>
        <v>0</v>
      </c>
      <c r="K90" s="187" t="s">
        <v>121</v>
      </c>
      <c r="L90" s="41"/>
      <c r="M90" s="192" t="s">
        <v>19</v>
      </c>
      <c r="N90" s="193" t="s">
        <v>45</v>
      </c>
      <c r="O90" s="81"/>
      <c r="P90" s="194">
        <f>O90*H90</f>
        <v>0</v>
      </c>
      <c r="Q90" s="194">
        <v>0</v>
      </c>
      <c r="R90" s="194">
        <f>Q90*H90</f>
        <v>0</v>
      </c>
      <c r="S90" s="194">
        <v>0</v>
      </c>
      <c r="T90" s="195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6" t="s">
        <v>122</v>
      </c>
      <c r="AT90" s="196" t="s">
        <v>117</v>
      </c>
      <c r="AU90" s="196" t="s">
        <v>74</v>
      </c>
      <c r="AY90" s="14" t="s">
        <v>123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14" t="s">
        <v>82</v>
      </c>
      <c r="BK90" s="197">
        <f>ROUND(I90*H90,2)</f>
        <v>0</v>
      </c>
      <c r="BL90" s="14" t="s">
        <v>122</v>
      </c>
      <c r="BM90" s="196" t="s">
        <v>150</v>
      </c>
    </row>
    <row r="91" s="2" customFormat="1">
      <c r="A91" s="35"/>
      <c r="B91" s="36"/>
      <c r="C91" s="37"/>
      <c r="D91" s="198" t="s">
        <v>125</v>
      </c>
      <c r="E91" s="37"/>
      <c r="F91" s="199" t="s">
        <v>151</v>
      </c>
      <c r="G91" s="37"/>
      <c r="H91" s="37"/>
      <c r="I91" s="133"/>
      <c r="J91" s="37"/>
      <c r="K91" s="37"/>
      <c r="L91" s="41"/>
      <c r="M91" s="200"/>
      <c r="N91" s="201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125</v>
      </c>
      <c r="AU91" s="14" t="s">
        <v>74</v>
      </c>
    </row>
    <row r="92" s="2" customFormat="1" ht="21.75" customHeight="1">
      <c r="A92" s="35"/>
      <c r="B92" s="36"/>
      <c r="C92" s="185" t="s">
        <v>152</v>
      </c>
      <c r="D92" s="185" t="s">
        <v>117</v>
      </c>
      <c r="E92" s="186" t="s">
        <v>153</v>
      </c>
      <c r="F92" s="187" t="s">
        <v>154</v>
      </c>
      <c r="G92" s="188" t="s">
        <v>155</v>
      </c>
      <c r="H92" s="189">
        <v>436</v>
      </c>
      <c r="I92" s="190"/>
      <c r="J92" s="191">
        <f>ROUND(I92*H92,2)</f>
        <v>0</v>
      </c>
      <c r="K92" s="187" t="s">
        <v>121</v>
      </c>
      <c r="L92" s="41"/>
      <c r="M92" s="192" t="s">
        <v>19</v>
      </c>
      <c r="N92" s="193" t="s">
        <v>45</v>
      </c>
      <c r="O92" s="81"/>
      <c r="P92" s="194">
        <f>O92*H92</f>
        <v>0</v>
      </c>
      <c r="Q92" s="194">
        <v>0</v>
      </c>
      <c r="R92" s="194">
        <f>Q92*H92</f>
        <v>0</v>
      </c>
      <c r="S92" s="194">
        <v>0</v>
      </c>
      <c r="T92" s="195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6" t="s">
        <v>122</v>
      </c>
      <c r="AT92" s="196" t="s">
        <v>117</v>
      </c>
      <c r="AU92" s="196" t="s">
        <v>74</v>
      </c>
      <c r="AY92" s="14" t="s">
        <v>123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4" t="s">
        <v>82</v>
      </c>
      <c r="BK92" s="197">
        <f>ROUND(I92*H92,2)</f>
        <v>0</v>
      </c>
      <c r="BL92" s="14" t="s">
        <v>122</v>
      </c>
      <c r="BM92" s="196" t="s">
        <v>156</v>
      </c>
    </row>
    <row r="93" s="2" customFormat="1">
      <c r="A93" s="35"/>
      <c r="B93" s="36"/>
      <c r="C93" s="37"/>
      <c r="D93" s="198" t="s">
        <v>125</v>
      </c>
      <c r="E93" s="37"/>
      <c r="F93" s="199" t="s">
        <v>157</v>
      </c>
      <c r="G93" s="37"/>
      <c r="H93" s="37"/>
      <c r="I93" s="133"/>
      <c r="J93" s="37"/>
      <c r="K93" s="37"/>
      <c r="L93" s="41"/>
      <c r="M93" s="200"/>
      <c r="N93" s="201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125</v>
      </c>
      <c r="AU93" s="14" t="s">
        <v>74</v>
      </c>
    </row>
    <row r="94" s="2" customFormat="1">
      <c r="A94" s="35"/>
      <c r="B94" s="36"/>
      <c r="C94" s="37"/>
      <c r="D94" s="198" t="s">
        <v>158</v>
      </c>
      <c r="E94" s="37"/>
      <c r="F94" s="202" t="s">
        <v>159</v>
      </c>
      <c r="G94" s="37"/>
      <c r="H94" s="37"/>
      <c r="I94" s="133"/>
      <c r="J94" s="37"/>
      <c r="K94" s="37"/>
      <c r="L94" s="41"/>
      <c r="M94" s="200"/>
      <c r="N94" s="201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158</v>
      </c>
      <c r="AU94" s="14" t="s">
        <v>74</v>
      </c>
    </row>
    <row r="95" s="2" customFormat="1" ht="21.75" customHeight="1">
      <c r="A95" s="35"/>
      <c r="B95" s="36"/>
      <c r="C95" s="185" t="s">
        <v>160</v>
      </c>
      <c r="D95" s="185" t="s">
        <v>117</v>
      </c>
      <c r="E95" s="186" t="s">
        <v>161</v>
      </c>
      <c r="F95" s="187" t="s">
        <v>162</v>
      </c>
      <c r="G95" s="188" t="s">
        <v>155</v>
      </c>
      <c r="H95" s="189">
        <v>23</v>
      </c>
      <c r="I95" s="190"/>
      <c r="J95" s="191">
        <f>ROUND(I95*H95,2)</f>
        <v>0</v>
      </c>
      <c r="K95" s="187" t="s">
        <v>121</v>
      </c>
      <c r="L95" s="41"/>
      <c r="M95" s="192" t="s">
        <v>19</v>
      </c>
      <c r="N95" s="193" t="s">
        <v>45</v>
      </c>
      <c r="O95" s="81"/>
      <c r="P95" s="194">
        <f>O95*H95</f>
        <v>0</v>
      </c>
      <c r="Q95" s="194">
        <v>0</v>
      </c>
      <c r="R95" s="194">
        <f>Q95*H95</f>
        <v>0</v>
      </c>
      <c r="S95" s="194">
        <v>0</v>
      </c>
      <c r="T95" s="195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6" t="s">
        <v>122</v>
      </c>
      <c r="AT95" s="196" t="s">
        <v>117</v>
      </c>
      <c r="AU95" s="196" t="s">
        <v>74</v>
      </c>
      <c r="AY95" s="14" t="s">
        <v>123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14" t="s">
        <v>82</v>
      </c>
      <c r="BK95" s="197">
        <f>ROUND(I95*H95,2)</f>
        <v>0</v>
      </c>
      <c r="BL95" s="14" t="s">
        <v>122</v>
      </c>
      <c r="BM95" s="196" t="s">
        <v>163</v>
      </c>
    </row>
    <row r="96" s="2" customFormat="1">
      <c r="A96" s="35"/>
      <c r="B96" s="36"/>
      <c r="C96" s="37"/>
      <c r="D96" s="198" t="s">
        <v>125</v>
      </c>
      <c r="E96" s="37"/>
      <c r="F96" s="199" t="s">
        <v>164</v>
      </c>
      <c r="G96" s="37"/>
      <c r="H96" s="37"/>
      <c r="I96" s="133"/>
      <c r="J96" s="37"/>
      <c r="K96" s="37"/>
      <c r="L96" s="41"/>
      <c r="M96" s="200"/>
      <c r="N96" s="201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125</v>
      </c>
      <c r="AU96" s="14" t="s">
        <v>74</v>
      </c>
    </row>
    <row r="97" s="2" customFormat="1">
      <c r="A97" s="35"/>
      <c r="B97" s="36"/>
      <c r="C97" s="37"/>
      <c r="D97" s="198" t="s">
        <v>158</v>
      </c>
      <c r="E97" s="37"/>
      <c r="F97" s="202" t="s">
        <v>165</v>
      </c>
      <c r="G97" s="37"/>
      <c r="H97" s="37"/>
      <c r="I97" s="133"/>
      <c r="J97" s="37"/>
      <c r="K97" s="37"/>
      <c r="L97" s="41"/>
      <c r="M97" s="200"/>
      <c r="N97" s="201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158</v>
      </c>
      <c r="AU97" s="14" t="s">
        <v>74</v>
      </c>
    </row>
    <row r="98" s="2" customFormat="1" ht="21.75" customHeight="1">
      <c r="A98" s="35"/>
      <c r="B98" s="36"/>
      <c r="C98" s="185" t="s">
        <v>166</v>
      </c>
      <c r="D98" s="185" t="s">
        <v>117</v>
      </c>
      <c r="E98" s="186" t="s">
        <v>167</v>
      </c>
      <c r="F98" s="187" t="s">
        <v>168</v>
      </c>
      <c r="G98" s="188" t="s">
        <v>169</v>
      </c>
      <c r="H98" s="189">
        <v>500</v>
      </c>
      <c r="I98" s="190"/>
      <c r="J98" s="191">
        <f>ROUND(I98*H98,2)</f>
        <v>0</v>
      </c>
      <c r="K98" s="187" t="s">
        <v>121</v>
      </c>
      <c r="L98" s="41"/>
      <c r="M98" s="192" t="s">
        <v>19</v>
      </c>
      <c r="N98" s="193" t="s">
        <v>45</v>
      </c>
      <c r="O98" s="81"/>
      <c r="P98" s="194">
        <f>O98*H98</f>
        <v>0</v>
      </c>
      <c r="Q98" s="194">
        <v>0</v>
      </c>
      <c r="R98" s="194">
        <f>Q98*H98</f>
        <v>0</v>
      </c>
      <c r="S98" s="194">
        <v>0</v>
      </c>
      <c r="T98" s="195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6" t="s">
        <v>122</v>
      </c>
      <c r="AT98" s="196" t="s">
        <v>117</v>
      </c>
      <c r="AU98" s="196" t="s">
        <v>74</v>
      </c>
      <c r="AY98" s="14" t="s">
        <v>123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4" t="s">
        <v>82</v>
      </c>
      <c r="BK98" s="197">
        <f>ROUND(I98*H98,2)</f>
        <v>0</v>
      </c>
      <c r="BL98" s="14" t="s">
        <v>122</v>
      </c>
      <c r="BM98" s="196" t="s">
        <v>170</v>
      </c>
    </row>
    <row r="99" s="2" customFormat="1">
      <c r="A99" s="35"/>
      <c r="B99" s="36"/>
      <c r="C99" s="37"/>
      <c r="D99" s="198" t="s">
        <v>125</v>
      </c>
      <c r="E99" s="37"/>
      <c r="F99" s="199" t="s">
        <v>171</v>
      </c>
      <c r="G99" s="37"/>
      <c r="H99" s="37"/>
      <c r="I99" s="133"/>
      <c r="J99" s="37"/>
      <c r="K99" s="37"/>
      <c r="L99" s="41"/>
      <c r="M99" s="200"/>
      <c r="N99" s="201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125</v>
      </c>
      <c r="AU99" s="14" t="s">
        <v>74</v>
      </c>
    </row>
    <row r="100" s="2" customFormat="1" ht="33" customHeight="1">
      <c r="A100" s="35"/>
      <c r="B100" s="36"/>
      <c r="C100" s="185" t="s">
        <v>172</v>
      </c>
      <c r="D100" s="185" t="s">
        <v>117</v>
      </c>
      <c r="E100" s="186" t="s">
        <v>173</v>
      </c>
      <c r="F100" s="187" t="s">
        <v>174</v>
      </c>
      <c r="G100" s="188" t="s">
        <v>134</v>
      </c>
      <c r="H100" s="189">
        <v>36556</v>
      </c>
      <c r="I100" s="190"/>
      <c r="J100" s="191">
        <f>ROUND(I100*H100,2)</f>
        <v>0</v>
      </c>
      <c r="K100" s="187" t="s">
        <v>121</v>
      </c>
      <c r="L100" s="41"/>
      <c r="M100" s="192" t="s">
        <v>19</v>
      </c>
      <c r="N100" s="193" t="s">
        <v>45</v>
      </c>
      <c r="O100" s="81"/>
      <c r="P100" s="194">
        <f>O100*H100</f>
        <v>0</v>
      </c>
      <c r="Q100" s="194">
        <v>0</v>
      </c>
      <c r="R100" s="194">
        <f>Q100*H100</f>
        <v>0</v>
      </c>
      <c r="S100" s="194">
        <v>0</v>
      </c>
      <c r="T100" s="195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6" t="s">
        <v>122</v>
      </c>
      <c r="AT100" s="196" t="s">
        <v>117</v>
      </c>
      <c r="AU100" s="196" t="s">
        <v>74</v>
      </c>
      <c r="AY100" s="14" t="s">
        <v>123</v>
      </c>
      <c r="BE100" s="197">
        <f>IF(N100="základní",J100,0)</f>
        <v>0</v>
      </c>
      <c r="BF100" s="197">
        <f>IF(N100="snížená",J100,0)</f>
        <v>0</v>
      </c>
      <c r="BG100" s="197">
        <f>IF(N100="zákl. přenesená",J100,0)</f>
        <v>0</v>
      </c>
      <c r="BH100" s="197">
        <f>IF(N100="sníž. přenesená",J100,0)</f>
        <v>0</v>
      </c>
      <c r="BI100" s="197">
        <f>IF(N100="nulová",J100,0)</f>
        <v>0</v>
      </c>
      <c r="BJ100" s="14" t="s">
        <v>82</v>
      </c>
      <c r="BK100" s="197">
        <f>ROUND(I100*H100,2)</f>
        <v>0</v>
      </c>
      <c r="BL100" s="14" t="s">
        <v>122</v>
      </c>
      <c r="BM100" s="196" t="s">
        <v>175</v>
      </c>
    </row>
    <row r="101" s="2" customFormat="1">
      <c r="A101" s="35"/>
      <c r="B101" s="36"/>
      <c r="C101" s="37"/>
      <c r="D101" s="198" t="s">
        <v>125</v>
      </c>
      <c r="E101" s="37"/>
      <c r="F101" s="199" t="s">
        <v>176</v>
      </c>
      <c r="G101" s="37"/>
      <c r="H101" s="37"/>
      <c r="I101" s="133"/>
      <c r="J101" s="37"/>
      <c r="K101" s="37"/>
      <c r="L101" s="41"/>
      <c r="M101" s="200"/>
      <c r="N101" s="201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125</v>
      </c>
      <c r="AU101" s="14" t="s">
        <v>74</v>
      </c>
    </row>
    <row r="102" s="2" customFormat="1" ht="21.75" customHeight="1">
      <c r="A102" s="35"/>
      <c r="B102" s="36"/>
      <c r="C102" s="185" t="s">
        <v>177</v>
      </c>
      <c r="D102" s="185" t="s">
        <v>117</v>
      </c>
      <c r="E102" s="186" t="s">
        <v>178</v>
      </c>
      <c r="F102" s="187" t="s">
        <v>179</v>
      </c>
      <c r="G102" s="188" t="s">
        <v>155</v>
      </c>
      <c r="H102" s="189">
        <v>20</v>
      </c>
      <c r="I102" s="190"/>
      <c r="J102" s="191">
        <f>ROUND(I102*H102,2)</f>
        <v>0</v>
      </c>
      <c r="K102" s="187" t="s">
        <v>121</v>
      </c>
      <c r="L102" s="41"/>
      <c r="M102" s="192" t="s">
        <v>19</v>
      </c>
      <c r="N102" s="193" t="s">
        <v>45</v>
      </c>
      <c r="O102" s="81"/>
      <c r="P102" s="194">
        <f>O102*H102</f>
        <v>0</v>
      </c>
      <c r="Q102" s="194">
        <v>0</v>
      </c>
      <c r="R102" s="194">
        <f>Q102*H102</f>
        <v>0</v>
      </c>
      <c r="S102" s="194">
        <v>0</v>
      </c>
      <c r="T102" s="195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6" t="s">
        <v>122</v>
      </c>
      <c r="AT102" s="196" t="s">
        <v>117</v>
      </c>
      <c r="AU102" s="196" t="s">
        <v>74</v>
      </c>
      <c r="AY102" s="14" t="s">
        <v>123</v>
      </c>
      <c r="BE102" s="197">
        <f>IF(N102="základní",J102,0)</f>
        <v>0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14" t="s">
        <v>82</v>
      </c>
      <c r="BK102" s="197">
        <f>ROUND(I102*H102,2)</f>
        <v>0</v>
      </c>
      <c r="BL102" s="14" t="s">
        <v>122</v>
      </c>
      <c r="BM102" s="196" t="s">
        <v>180</v>
      </c>
    </row>
    <row r="103" s="2" customFormat="1">
      <c r="A103" s="35"/>
      <c r="B103" s="36"/>
      <c r="C103" s="37"/>
      <c r="D103" s="198" t="s">
        <v>125</v>
      </c>
      <c r="E103" s="37"/>
      <c r="F103" s="199" t="s">
        <v>181</v>
      </c>
      <c r="G103" s="37"/>
      <c r="H103" s="37"/>
      <c r="I103" s="133"/>
      <c r="J103" s="37"/>
      <c r="K103" s="37"/>
      <c r="L103" s="41"/>
      <c r="M103" s="200"/>
      <c r="N103" s="201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125</v>
      </c>
      <c r="AU103" s="14" t="s">
        <v>74</v>
      </c>
    </row>
    <row r="104" s="2" customFormat="1" ht="21.75" customHeight="1">
      <c r="A104" s="35"/>
      <c r="B104" s="36"/>
      <c r="C104" s="185" t="s">
        <v>182</v>
      </c>
      <c r="D104" s="185" t="s">
        <v>117</v>
      </c>
      <c r="E104" s="186" t="s">
        <v>183</v>
      </c>
      <c r="F104" s="187" t="s">
        <v>184</v>
      </c>
      <c r="G104" s="188" t="s">
        <v>185</v>
      </c>
      <c r="H104" s="189">
        <v>711.74400000000003</v>
      </c>
      <c r="I104" s="190"/>
      <c r="J104" s="191">
        <f>ROUND(I104*H104,2)</f>
        <v>0</v>
      </c>
      <c r="K104" s="187" t="s">
        <v>121</v>
      </c>
      <c r="L104" s="41"/>
      <c r="M104" s="192" t="s">
        <v>19</v>
      </c>
      <c r="N104" s="193" t="s">
        <v>45</v>
      </c>
      <c r="O104" s="81"/>
      <c r="P104" s="194">
        <f>O104*H104</f>
        <v>0</v>
      </c>
      <c r="Q104" s="194">
        <v>0</v>
      </c>
      <c r="R104" s="194">
        <f>Q104*H104</f>
        <v>0</v>
      </c>
      <c r="S104" s="194">
        <v>0</v>
      </c>
      <c r="T104" s="195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6" t="s">
        <v>122</v>
      </c>
      <c r="AT104" s="196" t="s">
        <v>117</v>
      </c>
      <c r="AU104" s="196" t="s">
        <v>74</v>
      </c>
      <c r="AY104" s="14" t="s">
        <v>123</v>
      </c>
      <c r="BE104" s="197">
        <f>IF(N104="základní",J104,0)</f>
        <v>0</v>
      </c>
      <c r="BF104" s="197">
        <f>IF(N104="snížená",J104,0)</f>
        <v>0</v>
      </c>
      <c r="BG104" s="197">
        <f>IF(N104="zákl. přenesená",J104,0)</f>
        <v>0</v>
      </c>
      <c r="BH104" s="197">
        <f>IF(N104="sníž. přenesená",J104,0)</f>
        <v>0</v>
      </c>
      <c r="BI104" s="197">
        <f>IF(N104="nulová",J104,0)</f>
        <v>0</v>
      </c>
      <c r="BJ104" s="14" t="s">
        <v>82</v>
      </c>
      <c r="BK104" s="197">
        <f>ROUND(I104*H104,2)</f>
        <v>0</v>
      </c>
      <c r="BL104" s="14" t="s">
        <v>122</v>
      </c>
      <c r="BM104" s="196" t="s">
        <v>186</v>
      </c>
    </row>
    <row r="105" s="2" customFormat="1">
      <c r="A105" s="35"/>
      <c r="B105" s="36"/>
      <c r="C105" s="37"/>
      <c r="D105" s="198" t="s">
        <v>125</v>
      </c>
      <c r="E105" s="37"/>
      <c r="F105" s="199" t="s">
        <v>187</v>
      </c>
      <c r="G105" s="37"/>
      <c r="H105" s="37"/>
      <c r="I105" s="133"/>
      <c r="J105" s="37"/>
      <c r="K105" s="37"/>
      <c r="L105" s="41"/>
      <c r="M105" s="200"/>
      <c r="N105" s="201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125</v>
      </c>
      <c r="AU105" s="14" t="s">
        <v>74</v>
      </c>
    </row>
    <row r="106" s="2" customFormat="1">
      <c r="A106" s="35"/>
      <c r="B106" s="36"/>
      <c r="C106" s="37"/>
      <c r="D106" s="198" t="s">
        <v>158</v>
      </c>
      <c r="E106" s="37"/>
      <c r="F106" s="202" t="s">
        <v>188</v>
      </c>
      <c r="G106" s="37"/>
      <c r="H106" s="37"/>
      <c r="I106" s="133"/>
      <c r="J106" s="37"/>
      <c r="K106" s="37"/>
      <c r="L106" s="41"/>
      <c r="M106" s="200"/>
      <c r="N106" s="201"/>
      <c r="O106" s="81"/>
      <c r="P106" s="81"/>
      <c r="Q106" s="81"/>
      <c r="R106" s="81"/>
      <c r="S106" s="81"/>
      <c r="T106" s="82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4" t="s">
        <v>158</v>
      </c>
      <c r="AU106" s="14" t="s">
        <v>74</v>
      </c>
    </row>
    <row r="107" s="2" customFormat="1" ht="21.75" customHeight="1">
      <c r="A107" s="35"/>
      <c r="B107" s="36"/>
      <c r="C107" s="185" t="s">
        <v>189</v>
      </c>
      <c r="D107" s="185" t="s">
        <v>117</v>
      </c>
      <c r="E107" s="186" t="s">
        <v>190</v>
      </c>
      <c r="F107" s="187" t="s">
        <v>191</v>
      </c>
      <c r="G107" s="188" t="s">
        <v>120</v>
      </c>
      <c r="H107" s="189">
        <v>919</v>
      </c>
      <c r="I107" s="190"/>
      <c r="J107" s="191">
        <f>ROUND(I107*H107,2)</f>
        <v>0</v>
      </c>
      <c r="K107" s="187" t="s">
        <v>121</v>
      </c>
      <c r="L107" s="41"/>
      <c r="M107" s="192" t="s">
        <v>19</v>
      </c>
      <c r="N107" s="193" t="s">
        <v>45</v>
      </c>
      <c r="O107" s="81"/>
      <c r="P107" s="194">
        <f>O107*H107</f>
        <v>0</v>
      </c>
      <c r="Q107" s="194">
        <v>0</v>
      </c>
      <c r="R107" s="194">
        <f>Q107*H107</f>
        <v>0</v>
      </c>
      <c r="S107" s="194">
        <v>0</v>
      </c>
      <c r="T107" s="195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6" t="s">
        <v>122</v>
      </c>
      <c r="AT107" s="196" t="s">
        <v>117</v>
      </c>
      <c r="AU107" s="196" t="s">
        <v>74</v>
      </c>
      <c r="AY107" s="14" t="s">
        <v>123</v>
      </c>
      <c r="BE107" s="197">
        <f>IF(N107="základní",J107,0)</f>
        <v>0</v>
      </c>
      <c r="BF107" s="197">
        <f>IF(N107="snížená",J107,0)</f>
        <v>0</v>
      </c>
      <c r="BG107" s="197">
        <f>IF(N107="zákl. přenesená",J107,0)</f>
        <v>0</v>
      </c>
      <c r="BH107" s="197">
        <f>IF(N107="sníž. přenesená",J107,0)</f>
        <v>0</v>
      </c>
      <c r="BI107" s="197">
        <f>IF(N107="nulová",J107,0)</f>
        <v>0</v>
      </c>
      <c r="BJ107" s="14" t="s">
        <v>82</v>
      </c>
      <c r="BK107" s="197">
        <f>ROUND(I107*H107,2)</f>
        <v>0</v>
      </c>
      <c r="BL107" s="14" t="s">
        <v>122</v>
      </c>
      <c r="BM107" s="196" t="s">
        <v>192</v>
      </c>
    </row>
    <row r="108" s="2" customFormat="1">
      <c r="A108" s="35"/>
      <c r="B108" s="36"/>
      <c r="C108" s="37"/>
      <c r="D108" s="198" t="s">
        <v>125</v>
      </c>
      <c r="E108" s="37"/>
      <c r="F108" s="199" t="s">
        <v>193</v>
      </c>
      <c r="G108" s="37"/>
      <c r="H108" s="37"/>
      <c r="I108" s="133"/>
      <c r="J108" s="37"/>
      <c r="K108" s="37"/>
      <c r="L108" s="41"/>
      <c r="M108" s="200"/>
      <c r="N108" s="201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125</v>
      </c>
      <c r="AU108" s="14" t="s">
        <v>74</v>
      </c>
    </row>
    <row r="109" s="2" customFormat="1">
      <c r="A109" s="35"/>
      <c r="B109" s="36"/>
      <c r="C109" s="37"/>
      <c r="D109" s="198" t="s">
        <v>158</v>
      </c>
      <c r="E109" s="37"/>
      <c r="F109" s="202" t="s">
        <v>194</v>
      </c>
      <c r="G109" s="37"/>
      <c r="H109" s="37"/>
      <c r="I109" s="133"/>
      <c r="J109" s="37"/>
      <c r="K109" s="37"/>
      <c r="L109" s="41"/>
      <c r="M109" s="200"/>
      <c r="N109" s="201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158</v>
      </c>
      <c r="AU109" s="14" t="s">
        <v>74</v>
      </c>
    </row>
    <row r="110" s="2" customFormat="1" ht="21.75" customHeight="1">
      <c r="A110" s="35"/>
      <c r="B110" s="36"/>
      <c r="C110" s="185" t="s">
        <v>195</v>
      </c>
      <c r="D110" s="185" t="s">
        <v>117</v>
      </c>
      <c r="E110" s="186" t="s">
        <v>196</v>
      </c>
      <c r="F110" s="187" t="s">
        <v>197</v>
      </c>
      <c r="G110" s="188" t="s">
        <v>120</v>
      </c>
      <c r="H110" s="189">
        <v>450</v>
      </c>
      <c r="I110" s="190"/>
      <c r="J110" s="191">
        <f>ROUND(I110*H110,2)</f>
        <v>0</v>
      </c>
      <c r="K110" s="187" t="s">
        <v>121</v>
      </c>
      <c r="L110" s="41"/>
      <c r="M110" s="192" t="s">
        <v>19</v>
      </c>
      <c r="N110" s="193" t="s">
        <v>45</v>
      </c>
      <c r="O110" s="81"/>
      <c r="P110" s="194">
        <f>O110*H110</f>
        <v>0</v>
      </c>
      <c r="Q110" s="194">
        <v>0</v>
      </c>
      <c r="R110" s="194">
        <f>Q110*H110</f>
        <v>0</v>
      </c>
      <c r="S110" s="194">
        <v>0</v>
      </c>
      <c r="T110" s="195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6" t="s">
        <v>122</v>
      </c>
      <c r="AT110" s="196" t="s">
        <v>117</v>
      </c>
      <c r="AU110" s="196" t="s">
        <v>74</v>
      </c>
      <c r="AY110" s="14" t="s">
        <v>123</v>
      </c>
      <c r="BE110" s="197">
        <f>IF(N110="základní",J110,0)</f>
        <v>0</v>
      </c>
      <c r="BF110" s="197">
        <f>IF(N110="snížená",J110,0)</f>
        <v>0</v>
      </c>
      <c r="BG110" s="197">
        <f>IF(N110="zákl. přenesená",J110,0)</f>
        <v>0</v>
      </c>
      <c r="BH110" s="197">
        <f>IF(N110="sníž. přenesená",J110,0)</f>
        <v>0</v>
      </c>
      <c r="BI110" s="197">
        <f>IF(N110="nulová",J110,0)</f>
        <v>0</v>
      </c>
      <c r="BJ110" s="14" t="s">
        <v>82</v>
      </c>
      <c r="BK110" s="197">
        <f>ROUND(I110*H110,2)</f>
        <v>0</v>
      </c>
      <c r="BL110" s="14" t="s">
        <v>122</v>
      </c>
      <c r="BM110" s="196" t="s">
        <v>198</v>
      </c>
    </row>
    <row r="111" s="2" customFormat="1">
      <c r="A111" s="35"/>
      <c r="B111" s="36"/>
      <c r="C111" s="37"/>
      <c r="D111" s="198" t="s">
        <v>125</v>
      </c>
      <c r="E111" s="37"/>
      <c r="F111" s="199" t="s">
        <v>199</v>
      </c>
      <c r="G111" s="37"/>
      <c r="H111" s="37"/>
      <c r="I111" s="133"/>
      <c r="J111" s="37"/>
      <c r="K111" s="37"/>
      <c r="L111" s="41"/>
      <c r="M111" s="200"/>
      <c r="N111" s="201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125</v>
      </c>
      <c r="AU111" s="14" t="s">
        <v>74</v>
      </c>
    </row>
    <row r="112" s="2" customFormat="1">
      <c r="A112" s="35"/>
      <c r="B112" s="36"/>
      <c r="C112" s="37"/>
      <c r="D112" s="198" t="s">
        <v>158</v>
      </c>
      <c r="E112" s="37"/>
      <c r="F112" s="202" t="s">
        <v>200</v>
      </c>
      <c r="G112" s="37"/>
      <c r="H112" s="37"/>
      <c r="I112" s="133"/>
      <c r="J112" s="37"/>
      <c r="K112" s="37"/>
      <c r="L112" s="41"/>
      <c r="M112" s="200"/>
      <c r="N112" s="201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158</v>
      </c>
      <c r="AU112" s="14" t="s">
        <v>74</v>
      </c>
    </row>
    <row r="113" s="2" customFormat="1" ht="21.75" customHeight="1">
      <c r="A113" s="35"/>
      <c r="B113" s="36"/>
      <c r="C113" s="185" t="s">
        <v>8</v>
      </c>
      <c r="D113" s="185" t="s">
        <v>117</v>
      </c>
      <c r="E113" s="186" t="s">
        <v>201</v>
      </c>
      <c r="F113" s="187" t="s">
        <v>202</v>
      </c>
      <c r="G113" s="188" t="s">
        <v>185</v>
      </c>
      <c r="H113" s="189">
        <v>73.519999999999996</v>
      </c>
      <c r="I113" s="190"/>
      <c r="J113" s="191">
        <f>ROUND(I113*H113,2)</f>
        <v>0</v>
      </c>
      <c r="K113" s="187" t="s">
        <v>121</v>
      </c>
      <c r="L113" s="41"/>
      <c r="M113" s="192" t="s">
        <v>19</v>
      </c>
      <c r="N113" s="193" t="s">
        <v>45</v>
      </c>
      <c r="O113" s="81"/>
      <c r="P113" s="194">
        <f>O113*H113</f>
        <v>0</v>
      </c>
      <c r="Q113" s="194">
        <v>0</v>
      </c>
      <c r="R113" s="194">
        <f>Q113*H113</f>
        <v>0</v>
      </c>
      <c r="S113" s="194">
        <v>0</v>
      </c>
      <c r="T113" s="195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6" t="s">
        <v>122</v>
      </c>
      <c r="AT113" s="196" t="s">
        <v>117</v>
      </c>
      <c r="AU113" s="196" t="s">
        <v>74</v>
      </c>
      <c r="AY113" s="14" t="s">
        <v>123</v>
      </c>
      <c r="BE113" s="197">
        <f>IF(N113="základní",J113,0)</f>
        <v>0</v>
      </c>
      <c r="BF113" s="197">
        <f>IF(N113="snížená",J113,0)</f>
        <v>0</v>
      </c>
      <c r="BG113" s="197">
        <f>IF(N113="zákl. přenesená",J113,0)</f>
        <v>0</v>
      </c>
      <c r="BH113" s="197">
        <f>IF(N113="sníž. přenesená",J113,0)</f>
        <v>0</v>
      </c>
      <c r="BI113" s="197">
        <f>IF(N113="nulová",J113,0)</f>
        <v>0</v>
      </c>
      <c r="BJ113" s="14" t="s">
        <v>82</v>
      </c>
      <c r="BK113" s="197">
        <f>ROUND(I113*H113,2)</f>
        <v>0</v>
      </c>
      <c r="BL113" s="14" t="s">
        <v>122</v>
      </c>
      <c r="BM113" s="196" t="s">
        <v>203</v>
      </c>
    </row>
    <row r="114" s="2" customFormat="1">
      <c r="A114" s="35"/>
      <c r="B114" s="36"/>
      <c r="C114" s="37"/>
      <c r="D114" s="198" t="s">
        <v>125</v>
      </c>
      <c r="E114" s="37"/>
      <c r="F114" s="199" t="s">
        <v>204</v>
      </c>
      <c r="G114" s="37"/>
      <c r="H114" s="37"/>
      <c r="I114" s="133"/>
      <c r="J114" s="37"/>
      <c r="K114" s="37"/>
      <c r="L114" s="41"/>
      <c r="M114" s="200"/>
      <c r="N114" s="201"/>
      <c r="O114" s="81"/>
      <c r="P114" s="81"/>
      <c r="Q114" s="81"/>
      <c r="R114" s="81"/>
      <c r="S114" s="81"/>
      <c r="T114" s="82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4" t="s">
        <v>125</v>
      </c>
      <c r="AU114" s="14" t="s">
        <v>74</v>
      </c>
    </row>
    <row r="115" s="2" customFormat="1">
      <c r="A115" s="35"/>
      <c r="B115" s="36"/>
      <c r="C115" s="37"/>
      <c r="D115" s="198" t="s">
        <v>158</v>
      </c>
      <c r="E115" s="37"/>
      <c r="F115" s="202" t="s">
        <v>205</v>
      </c>
      <c r="G115" s="37"/>
      <c r="H115" s="37"/>
      <c r="I115" s="133"/>
      <c r="J115" s="37"/>
      <c r="K115" s="37"/>
      <c r="L115" s="41"/>
      <c r="M115" s="200"/>
      <c r="N115" s="201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158</v>
      </c>
      <c r="AU115" s="14" t="s">
        <v>74</v>
      </c>
    </row>
    <row r="116" s="2" customFormat="1" ht="21.75" customHeight="1">
      <c r="A116" s="35"/>
      <c r="B116" s="36"/>
      <c r="C116" s="185" t="s">
        <v>206</v>
      </c>
      <c r="D116" s="185" t="s">
        <v>117</v>
      </c>
      <c r="E116" s="186" t="s">
        <v>207</v>
      </c>
      <c r="F116" s="187" t="s">
        <v>208</v>
      </c>
      <c r="G116" s="188" t="s">
        <v>185</v>
      </c>
      <c r="H116" s="189">
        <v>175.84999999999999</v>
      </c>
      <c r="I116" s="190"/>
      <c r="J116" s="191">
        <f>ROUND(I116*H116,2)</f>
        <v>0</v>
      </c>
      <c r="K116" s="187" t="s">
        <v>121</v>
      </c>
      <c r="L116" s="41"/>
      <c r="M116" s="192" t="s">
        <v>19</v>
      </c>
      <c r="N116" s="193" t="s">
        <v>45</v>
      </c>
      <c r="O116" s="81"/>
      <c r="P116" s="194">
        <f>O116*H116</f>
        <v>0</v>
      </c>
      <c r="Q116" s="194">
        <v>0</v>
      </c>
      <c r="R116" s="194">
        <f>Q116*H116</f>
        <v>0</v>
      </c>
      <c r="S116" s="194">
        <v>0</v>
      </c>
      <c r="T116" s="195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6" t="s">
        <v>209</v>
      </c>
      <c r="AT116" s="196" t="s">
        <v>117</v>
      </c>
      <c r="AU116" s="196" t="s">
        <v>74</v>
      </c>
      <c r="AY116" s="14" t="s">
        <v>123</v>
      </c>
      <c r="BE116" s="197">
        <f>IF(N116="základní",J116,0)</f>
        <v>0</v>
      </c>
      <c r="BF116" s="197">
        <f>IF(N116="snížená",J116,0)</f>
        <v>0</v>
      </c>
      <c r="BG116" s="197">
        <f>IF(N116="zákl. přenesená",J116,0)</f>
        <v>0</v>
      </c>
      <c r="BH116" s="197">
        <f>IF(N116="sníž. přenesená",J116,0)</f>
        <v>0</v>
      </c>
      <c r="BI116" s="197">
        <f>IF(N116="nulová",J116,0)</f>
        <v>0</v>
      </c>
      <c r="BJ116" s="14" t="s">
        <v>82</v>
      </c>
      <c r="BK116" s="197">
        <f>ROUND(I116*H116,2)</f>
        <v>0</v>
      </c>
      <c r="BL116" s="14" t="s">
        <v>209</v>
      </c>
      <c r="BM116" s="196" t="s">
        <v>210</v>
      </c>
    </row>
    <row r="117" s="2" customFormat="1">
      <c r="A117" s="35"/>
      <c r="B117" s="36"/>
      <c r="C117" s="37"/>
      <c r="D117" s="198" t="s">
        <v>125</v>
      </c>
      <c r="E117" s="37"/>
      <c r="F117" s="199" t="s">
        <v>211</v>
      </c>
      <c r="G117" s="37"/>
      <c r="H117" s="37"/>
      <c r="I117" s="133"/>
      <c r="J117" s="37"/>
      <c r="K117" s="37"/>
      <c r="L117" s="41"/>
      <c r="M117" s="200"/>
      <c r="N117" s="201"/>
      <c r="O117" s="81"/>
      <c r="P117" s="81"/>
      <c r="Q117" s="81"/>
      <c r="R117" s="81"/>
      <c r="S117" s="81"/>
      <c r="T117" s="82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125</v>
      </c>
      <c r="AU117" s="14" t="s">
        <v>74</v>
      </c>
    </row>
    <row r="118" s="2" customFormat="1">
      <c r="A118" s="35"/>
      <c r="B118" s="36"/>
      <c r="C118" s="37"/>
      <c r="D118" s="198" t="s">
        <v>158</v>
      </c>
      <c r="E118" s="37"/>
      <c r="F118" s="202" t="s">
        <v>212</v>
      </c>
      <c r="G118" s="37"/>
      <c r="H118" s="37"/>
      <c r="I118" s="133"/>
      <c r="J118" s="37"/>
      <c r="K118" s="37"/>
      <c r="L118" s="41"/>
      <c r="M118" s="200"/>
      <c r="N118" s="201"/>
      <c r="O118" s="81"/>
      <c r="P118" s="81"/>
      <c r="Q118" s="81"/>
      <c r="R118" s="81"/>
      <c r="S118" s="81"/>
      <c r="T118" s="82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158</v>
      </c>
      <c r="AU118" s="14" t="s">
        <v>74</v>
      </c>
    </row>
    <row r="119" s="2" customFormat="1" ht="21.75" customHeight="1">
      <c r="A119" s="35"/>
      <c r="B119" s="36"/>
      <c r="C119" s="185" t="s">
        <v>213</v>
      </c>
      <c r="D119" s="185" t="s">
        <v>117</v>
      </c>
      <c r="E119" s="186" t="s">
        <v>214</v>
      </c>
      <c r="F119" s="187" t="s">
        <v>215</v>
      </c>
      <c r="G119" s="188" t="s">
        <v>216</v>
      </c>
      <c r="H119" s="189">
        <v>225.065</v>
      </c>
      <c r="I119" s="190"/>
      <c r="J119" s="191">
        <f>ROUND(I119*H119,2)</f>
        <v>0</v>
      </c>
      <c r="K119" s="187" t="s">
        <v>121</v>
      </c>
      <c r="L119" s="41"/>
      <c r="M119" s="192" t="s">
        <v>19</v>
      </c>
      <c r="N119" s="193" t="s">
        <v>45</v>
      </c>
      <c r="O119" s="81"/>
      <c r="P119" s="194">
        <f>O119*H119</f>
        <v>0</v>
      </c>
      <c r="Q119" s="194">
        <v>0</v>
      </c>
      <c r="R119" s="194">
        <f>Q119*H119</f>
        <v>0</v>
      </c>
      <c r="S119" s="194">
        <v>0</v>
      </c>
      <c r="T119" s="195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6" t="s">
        <v>122</v>
      </c>
      <c r="AT119" s="196" t="s">
        <v>117</v>
      </c>
      <c r="AU119" s="196" t="s">
        <v>74</v>
      </c>
      <c r="AY119" s="14" t="s">
        <v>123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4" t="s">
        <v>82</v>
      </c>
      <c r="BK119" s="197">
        <f>ROUND(I119*H119,2)</f>
        <v>0</v>
      </c>
      <c r="BL119" s="14" t="s">
        <v>122</v>
      </c>
      <c r="BM119" s="196" t="s">
        <v>217</v>
      </c>
    </row>
    <row r="120" s="2" customFormat="1">
      <c r="A120" s="35"/>
      <c r="B120" s="36"/>
      <c r="C120" s="37"/>
      <c r="D120" s="198" t="s">
        <v>125</v>
      </c>
      <c r="E120" s="37"/>
      <c r="F120" s="199" t="s">
        <v>218</v>
      </c>
      <c r="G120" s="37"/>
      <c r="H120" s="37"/>
      <c r="I120" s="133"/>
      <c r="J120" s="37"/>
      <c r="K120" s="37"/>
      <c r="L120" s="41"/>
      <c r="M120" s="200"/>
      <c r="N120" s="201"/>
      <c r="O120" s="81"/>
      <c r="P120" s="81"/>
      <c r="Q120" s="81"/>
      <c r="R120" s="81"/>
      <c r="S120" s="81"/>
      <c r="T120" s="82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125</v>
      </c>
      <c r="AU120" s="14" t="s">
        <v>74</v>
      </c>
    </row>
    <row r="121" s="10" customFormat="1">
      <c r="A121" s="10"/>
      <c r="B121" s="203"/>
      <c r="C121" s="204"/>
      <c r="D121" s="198" t="s">
        <v>219</v>
      </c>
      <c r="E121" s="205" t="s">
        <v>19</v>
      </c>
      <c r="F121" s="206" t="s">
        <v>220</v>
      </c>
      <c r="G121" s="204"/>
      <c r="H121" s="207">
        <v>12.343999999999999</v>
      </c>
      <c r="I121" s="208"/>
      <c r="J121" s="204"/>
      <c r="K121" s="204"/>
      <c r="L121" s="209"/>
      <c r="M121" s="210"/>
      <c r="N121" s="211"/>
      <c r="O121" s="211"/>
      <c r="P121" s="211"/>
      <c r="Q121" s="211"/>
      <c r="R121" s="211"/>
      <c r="S121" s="211"/>
      <c r="T121" s="212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13" t="s">
        <v>219</v>
      </c>
      <c r="AU121" s="213" t="s">
        <v>74</v>
      </c>
      <c r="AV121" s="10" t="s">
        <v>84</v>
      </c>
      <c r="AW121" s="10" t="s">
        <v>35</v>
      </c>
      <c r="AX121" s="10" t="s">
        <v>74</v>
      </c>
      <c r="AY121" s="213" t="s">
        <v>123</v>
      </c>
    </row>
    <row r="122" s="10" customFormat="1">
      <c r="A122" s="10"/>
      <c r="B122" s="203"/>
      <c r="C122" s="204"/>
      <c r="D122" s="198" t="s">
        <v>219</v>
      </c>
      <c r="E122" s="205" t="s">
        <v>19</v>
      </c>
      <c r="F122" s="206" t="s">
        <v>221</v>
      </c>
      <c r="G122" s="204"/>
      <c r="H122" s="207">
        <v>24.687000000000001</v>
      </c>
      <c r="I122" s="208"/>
      <c r="J122" s="204"/>
      <c r="K122" s="204"/>
      <c r="L122" s="209"/>
      <c r="M122" s="210"/>
      <c r="N122" s="211"/>
      <c r="O122" s="211"/>
      <c r="P122" s="211"/>
      <c r="Q122" s="211"/>
      <c r="R122" s="211"/>
      <c r="S122" s="211"/>
      <c r="T122" s="212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3" t="s">
        <v>219</v>
      </c>
      <c r="AU122" s="213" t="s">
        <v>74</v>
      </c>
      <c r="AV122" s="10" t="s">
        <v>84</v>
      </c>
      <c r="AW122" s="10" t="s">
        <v>35</v>
      </c>
      <c r="AX122" s="10" t="s">
        <v>74</v>
      </c>
      <c r="AY122" s="213" t="s">
        <v>123</v>
      </c>
    </row>
    <row r="123" s="10" customFormat="1">
      <c r="A123" s="10"/>
      <c r="B123" s="203"/>
      <c r="C123" s="204"/>
      <c r="D123" s="198" t="s">
        <v>219</v>
      </c>
      <c r="E123" s="205" t="s">
        <v>19</v>
      </c>
      <c r="F123" s="206" t="s">
        <v>222</v>
      </c>
      <c r="G123" s="204"/>
      <c r="H123" s="207">
        <v>81.055999999999997</v>
      </c>
      <c r="I123" s="208"/>
      <c r="J123" s="204"/>
      <c r="K123" s="204"/>
      <c r="L123" s="209"/>
      <c r="M123" s="210"/>
      <c r="N123" s="211"/>
      <c r="O123" s="211"/>
      <c r="P123" s="211"/>
      <c r="Q123" s="211"/>
      <c r="R123" s="211"/>
      <c r="S123" s="211"/>
      <c r="T123" s="212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13" t="s">
        <v>219</v>
      </c>
      <c r="AU123" s="213" t="s">
        <v>74</v>
      </c>
      <c r="AV123" s="10" t="s">
        <v>84</v>
      </c>
      <c r="AW123" s="10" t="s">
        <v>35</v>
      </c>
      <c r="AX123" s="10" t="s">
        <v>74</v>
      </c>
      <c r="AY123" s="213" t="s">
        <v>123</v>
      </c>
    </row>
    <row r="124" s="10" customFormat="1">
      <c r="A124" s="10"/>
      <c r="B124" s="203"/>
      <c r="C124" s="204"/>
      <c r="D124" s="198" t="s">
        <v>219</v>
      </c>
      <c r="E124" s="205" t="s">
        <v>19</v>
      </c>
      <c r="F124" s="206" t="s">
        <v>223</v>
      </c>
      <c r="G124" s="204"/>
      <c r="H124" s="207">
        <v>106.97799999999999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13" t="s">
        <v>219</v>
      </c>
      <c r="AU124" s="213" t="s">
        <v>74</v>
      </c>
      <c r="AV124" s="10" t="s">
        <v>84</v>
      </c>
      <c r="AW124" s="10" t="s">
        <v>35</v>
      </c>
      <c r="AX124" s="10" t="s">
        <v>74</v>
      </c>
      <c r="AY124" s="213" t="s">
        <v>123</v>
      </c>
    </row>
    <row r="125" s="11" customFormat="1">
      <c r="A125" s="11"/>
      <c r="B125" s="214"/>
      <c r="C125" s="215"/>
      <c r="D125" s="198" t="s">
        <v>219</v>
      </c>
      <c r="E125" s="216" t="s">
        <v>19</v>
      </c>
      <c r="F125" s="217" t="s">
        <v>224</v>
      </c>
      <c r="G125" s="215"/>
      <c r="H125" s="218">
        <v>225.065</v>
      </c>
      <c r="I125" s="219"/>
      <c r="J125" s="215"/>
      <c r="K125" s="215"/>
      <c r="L125" s="220"/>
      <c r="M125" s="221"/>
      <c r="N125" s="222"/>
      <c r="O125" s="222"/>
      <c r="P125" s="222"/>
      <c r="Q125" s="222"/>
      <c r="R125" s="222"/>
      <c r="S125" s="222"/>
      <c r="T125" s="223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T125" s="224" t="s">
        <v>219</v>
      </c>
      <c r="AU125" s="224" t="s">
        <v>74</v>
      </c>
      <c r="AV125" s="11" t="s">
        <v>122</v>
      </c>
      <c r="AW125" s="11" t="s">
        <v>35</v>
      </c>
      <c r="AX125" s="11" t="s">
        <v>82</v>
      </c>
      <c r="AY125" s="224" t="s">
        <v>123</v>
      </c>
    </row>
    <row r="126" s="2" customFormat="1" ht="21.75" customHeight="1">
      <c r="A126" s="35"/>
      <c r="B126" s="36"/>
      <c r="C126" s="185" t="s">
        <v>225</v>
      </c>
      <c r="D126" s="185" t="s">
        <v>117</v>
      </c>
      <c r="E126" s="186" t="s">
        <v>226</v>
      </c>
      <c r="F126" s="187" t="s">
        <v>227</v>
      </c>
      <c r="G126" s="188" t="s">
        <v>228</v>
      </c>
      <c r="H126" s="189">
        <v>547</v>
      </c>
      <c r="I126" s="190"/>
      <c r="J126" s="191">
        <f>ROUND(I126*H126,2)</f>
        <v>0</v>
      </c>
      <c r="K126" s="187" t="s">
        <v>121</v>
      </c>
      <c r="L126" s="41"/>
      <c r="M126" s="192" t="s">
        <v>19</v>
      </c>
      <c r="N126" s="193" t="s">
        <v>45</v>
      </c>
      <c r="O126" s="81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6" t="s">
        <v>122</v>
      </c>
      <c r="AT126" s="196" t="s">
        <v>117</v>
      </c>
      <c r="AU126" s="196" t="s">
        <v>74</v>
      </c>
      <c r="AY126" s="14" t="s">
        <v>123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4" t="s">
        <v>82</v>
      </c>
      <c r="BK126" s="197">
        <f>ROUND(I126*H126,2)</f>
        <v>0</v>
      </c>
      <c r="BL126" s="14" t="s">
        <v>122</v>
      </c>
      <c r="BM126" s="196" t="s">
        <v>229</v>
      </c>
    </row>
    <row r="127" s="2" customFormat="1">
      <c r="A127" s="35"/>
      <c r="B127" s="36"/>
      <c r="C127" s="37"/>
      <c r="D127" s="198" t="s">
        <v>125</v>
      </c>
      <c r="E127" s="37"/>
      <c r="F127" s="199" t="s">
        <v>230</v>
      </c>
      <c r="G127" s="37"/>
      <c r="H127" s="37"/>
      <c r="I127" s="133"/>
      <c r="J127" s="37"/>
      <c r="K127" s="37"/>
      <c r="L127" s="41"/>
      <c r="M127" s="200"/>
      <c r="N127" s="201"/>
      <c r="O127" s="81"/>
      <c r="P127" s="81"/>
      <c r="Q127" s="81"/>
      <c r="R127" s="81"/>
      <c r="S127" s="81"/>
      <c r="T127" s="82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125</v>
      </c>
      <c r="AU127" s="14" t="s">
        <v>74</v>
      </c>
    </row>
    <row r="128" s="12" customFormat="1">
      <c r="A128" s="12"/>
      <c r="B128" s="225"/>
      <c r="C128" s="226"/>
      <c r="D128" s="198" t="s">
        <v>219</v>
      </c>
      <c r="E128" s="227" t="s">
        <v>19</v>
      </c>
      <c r="F128" s="228" t="s">
        <v>231</v>
      </c>
      <c r="G128" s="226"/>
      <c r="H128" s="227" t="s">
        <v>19</v>
      </c>
      <c r="I128" s="229"/>
      <c r="J128" s="226"/>
      <c r="K128" s="226"/>
      <c r="L128" s="230"/>
      <c r="M128" s="231"/>
      <c r="N128" s="232"/>
      <c r="O128" s="232"/>
      <c r="P128" s="232"/>
      <c r="Q128" s="232"/>
      <c r="R128" s="232"/>
      <c r="S128" s="232"/>
      <c r="T128" s="233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34" t="s">
        <v>219</v>
      </c>
      <c r="AU128" s="234" t="s">
        <v>74</v>
      </c>
      <c r="AV128" s="12" t="s">
        <v>82</v>
      </c>
      <c r="AW128" s="12" t="s">
        <v>35</v>
      </c>
      <c r="AX128" s="12" t="s">
        <v>74</v>
      </c>
      <c r="AY128" s="234" t="s">
        <v>123</v>
      </c>
    </row>
    <row r="129" s="10" customFormat="1">
      <c r="A129" s="10"/>
      <c r="B129" s="203"/>
      <c r="C129" s="204"/>
      <c r="D129" s="198" t="s">
        <v>219</v>
      </c>
      <c r="E129" s="205" t="s">
        <v>19</v>
      </c>
      <c r="F129" s="206" t="s">
        <v>232</v>
      </c>
      <c r="G129" s="204"/>
      <c r="H129" s="207">
        <v>547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13" t="s">
        <v>219</v>
      </c>
      <c r="AU129" s="213" t="s">
        <v>74</v>
      </c>
      <c r="AV129" s="10" t="s">
        <v>84</v>
      </c>
      <c r="AW129" s="10" t="s">
        <v>35</v>
      </c>
      <c r="AX129" s="10" t="s">
        <v>82</v>
      </c>
      <c r="AY129" s="213" t="s">
        <v>123</v>
      </c>
    </row>
    <row r="130" s="2" customFormat="1" ht="21.75" customHeight="1">
      <c r="A130" s="35"/>
      <c r="B130" s="36"/>
      <c r="C130" s="185" t="s">
        <v>233</v>
      </c>
      <c r="D130" s="185" t="s">
        <v>117</v>
      </c>
      <c r="E130" s="186" t="s">
        <v>234</v>
      </c>
      <c r="F130" s="187" t="s">
        <v>235</v>
      </c>
      <c r="G130" s="188" t="s">
        <v>216</v>
      </c>
      <c r="H130" s="189">
        <v>225.065</v>
      </c>
      <c r="I130" s="190"/>
      <c r="J130" s="191">
        <f>ROUND(I130*H130,2)</f>
        <v>0</v>
      </c>
      <c r="K130" s="187" t="s">
        <v>121</v>
      </c>
      <c r="L130" s="41"/>
      <c r="M130" s="192" t="s">
        <v>19</v>
      </c>
      <c r="N130" s="193" t="s">
        <v>45</v>
      </c>
      <c r="O130" s="81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6" t="s">
        <v>122</v>
      </c>
      <c r="AT130" s="196" t="s">
        <v>117</v>
      </c>
      <c r="AU130" s="196" t="s">
        <v>74</v>
      </c>
      <c r="AY130" s="14" t="s">
        <v>123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4" t="s">
        <v>82</v>
      </c>
      <c r="BK130" s="197">
        <f>ROUND(I130*H130,2)</f>
        <v>0</v>
      </c>
      <c r="BL130" s="14" t="s">
        <v>122</v>
      </c>
      <c r="BM130" s="196" t="s">
        <v>236</v>
      </c>
    </row>
    <row r="131" s="2" customFormat="1">
      <c r="A131" s="35"/>
      <c r="B131" s="36"/>
      <c r="C131" s="37"/>
      <c r="D131" s="198" t="s">
        <v>125</v>
      </c>
      <c r="E131" s="37"/>
      <c r="F131" s="199" t="s">
        <v>237</v>
      </c>
      <c r="G131" s="37"/>
      <c r="H131" s="37"/>
      <c r="I131" s="133"/>
      <c r="J131" s="37"/>
      <c r="K131" s="37"/>
      <c r="L131" s="41"/>
      <c r="M131" s="200"/>
      <c r="N131" s="201"/>
      <c r="O131" s="81"/>
      <c r="P131" s="81"/>
      <c r="Q131" s="81"/>
      <c r="R131" s="81"/>
      <c r="S131" s="81"/>
      <c r="T131" s="82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125</v>
      </c>
      <c r="AU131" s="14" t="s">
        <v>74</v>
      </c>
    </row>
    <row r="132" s="10" customFormat="1">
      <c r="A132" s="10"/>
      <c r="B132" s="203"/>
      <c r="C132" s="204"/>
      <c r="D132" s="198" t="s">
        <v>219</v>
      </c>
      <c r="E132" s="205" t="s">
        <v>19</v>
      </c>
      <c r="F132" s="206" t="s">
        <v>220</v>
      </c>
      <c r="G132" s="204"/>
      <c r="H132" s="207">
        <v>12.343999999999999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13" t="s">
        <v>219</v>
      </c>
      <c r="AU132" s="213" t="s">
        <v>74</v>
      </c>
      <c r="AV132" s="10" t="s">
        <v>84</v>
      </c>
      <c r="AW132" s="10" t="s">
        <v>35</v>
      </c>
      <c r="AX132" s="10" t="s">
        <v>74</v>
      </c>
      <c r="AY132" s="213" t="s">
        <v>123</v>
      </c>
    </row>
    <row r="133" s="10" customFormat="1">
      <c r="A133" s="10"/>
      <c r="B133" s="203"/>
      <c r="C133" s="204"/>
      <c r="D133" s="198" t="s">
        <v>219</v>
      </c>
      <c r="E133" s="205" t="s">
        <v>19</v>
      </c>
      <c r="F133" s="206" t="s">
        <v>221</v>
      </c>
      <c r="G133" s="204"/>
      <c r="H133" s="207">
        <v>24.687000000000001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13" t="s">
        <v>219</v>
      </c>
      <c r="AU133" s="213" t="s">
        <v>74</v>
      </c>
      <c r="AV133" s="10" t="s">
        <v>84</v>
      </c>
      <c r="AW133" s="10" t="s">
        <v>35</v>
      </c>
      <c r="AX133" s="10" t="s">
        <v>74</v>
      </c>
      <c r="AY133" s="213" t="s">
        <v>123</v>
      </c>
    </row>
    <row r="134" s="10" customFormat="1">
      <c r="A134" s="10"/>
      <c r="B134" s="203"/>
      <c r="C134" s="204"/>
      <c r="D134" s="198" t="s">
        <v>219</v>
      </c>
      <c r="E134" s="205" t="s">
        <v>19</v>
      </c>
      <c r="F134" s="206" t="s">
        <v>222</v>
      </c>
      <c r="G134" s="204"/>
      <c r="H134" s="207">
        <v>81.055999999999997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13" t="s">
        <v>219</v>
      </c>
      <c r="AU134" s="213" t="s">
        <v>74</v>
      </c>
      <c r="AV134" s="10" t="s">
        <v>84</v>
      </c>
      <c r="AW134" s="10" t="s">
        <v>35</v>
      </c>
      <c r="AX134" s="10" t="s">
        <v>74</v>
      </c>
      <c r="AY134" s="213" t="s">
        <v>123</v>
      </c>
    </row>
    <row r="135" s="10" customFormat="1">
      <c r="A135" s="10"/>
      <c r="B135" s="203"/>
      <c r="C135" s="204"/>
      <c r="D135" s="198" t="s">
        <v>219</v>
      </c>
      <c r="E135" s="205" t="s">
        <v>19</v>
      </c>
      <c r="F135" s="206" t="s">
        <v>223</v>
      </c>
      <c r="G135" s="204"/>
      <c r="H135" s="207">
        <v>106.97799999999999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13" t="s">
        <v>219</v>
      </c>
      <c r="AU135" s="213" t="s">
        <v>74</v>
      </c>
      <c r="AV135" s="10" t="s">
        <v>84</v>
      </c>
      <c r="AW135" s="10" t="s">
        <v>35</v>
      </c>
      <c r="AX135" s="10" t="s">
        <v>74</v>
      </c>
      <c r="AY135" s="213" t="s">
        <v>123</v>
      </c>
    </row>
    <row r="136" s="11" customFormat="1">
      <c r="A136" s="11"/>
      <c r="B136" s="214"/>
      <c r="C136" s="215"/>
      <c r="D136" s="198" t="s">
        <v>219</v>
      </c>
      <c r="E136" s="216" t="s">
        <v>19</v>
      </c>
      <c r="F136" s="217" t="s">
        <v>224</v>
      </c>
      <c r="G136" s="215"/>
      <c r="H136" s="218">
        <v>225.065</v>
      </c>
      <c r="I136" s="219"/>
      <c r="J136" s="215"/>
      <c r="K136" s="215"/>
      <c r="L136" s="220"/>
      <c r="M136" s="221"/>
      <c r="N136" s="222"/>
      <c r="O136" s="222"/>
      <c r="P136" s="222"/>
      <c r="Q136" s="222"/>
      <c r="R136" s="222"/>
      <c r="S136" s="222"/>
      <c r="T136" s="223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T136" s="224" t="s">
        <v>219</v>
      </c>
      <c r="AU136" s="224" t="s">
        <v>74</v>
      </c>
      <c r="AV136" s="11" t="s">
        <v>122</v>
      </c>
      <c r="AW136" s="11" t="s">
        <v>35</v>
      </c>
      <c r="AX136" s="11" t="s">
        <v>82</v>
      </c>
      <c r="AY136" s="224" t="s">
        <v>123</v>
      </c>
    </row>
    <row r="137" s="2" customFormat="1" ht="21.75" customHeight="1">
      <c r="A137" s="35"/>
      <c r="B137" s="36"/>
      <c r="C137" s="235" t="s">
        <v>238</v>
      </c>
      <c r="D137" s="235" t="s">
        <v>239</v>
      </c>
      <c r="E137" s="236" t="s">
        <v>240</v>
      </c>
      <c r="F137" s="237" t="s">
        <v>241</v>
      </c>
      <c r="G137" s="238" t="s">
        <v>185</v>
      </c>
      <c r="H137" s="239">
        <v>382.61099999999999</v>
      </c>
      <c r="I137" s="240"/>
      <c r="J137" s="241">
        <f>ROUND(I137*H137,2)</f>
        <v>0</v>
      </c>
      <c r="K137" s="237" t="s">
        <v>121</v>
      </c>
      <c r="L137" s="242"/>
      <c r="M137" s="243" t="s">
        <v>19</v>
      </c>
      <c r="N137" s="244" t="s">
        <v>45</v>
      </c>
      <c r="O137" s="81"/>
      <c r="P137" s="194">
        <f>O137*H137</f>
        <v>0</v>
      </c>
      <c r="Q137" s="194">
        <v>1</v>
      </c>
      <c r="R137" s="194">
        <f>Q137*H137</f>
        <v>382.61099999999999</v>
      </c>
      <c r="S137" s="194">
        <v>0</v>
      </c>
      <c r="T137" s="19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6" t="s">
        <v>209</v>
      </c>
      <c r="AT137" s="196" t="s">
        <v>239</v>
      </c>
      <c r="AU137" s="196" t="s">
        <v>74</v>
      </c>
      <c r="AY137" s="14" t="s">
        <v>123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4" t="s">
        <v>82</v>
      </c>
      <c r="BK137" s="197">
        <f>ROUND(I137*H137,2)</f>
        <v>0</v>
      </c>
      <c r="BL137" s="14" t="s">
        <v>209</v>
      </c>
      <c r="BM137" s="196" t="s">
        <v>242</v>
      </c>
    </row>
    <row r="138" s="2" customFormat="1">
      <c r="A138" s="35"/>
      <c r="B138" s="36"/>
      <c r="C138" s="37"/>
      <c r="D138" s="198" t="s">
        <v>125</v>
      </c>
      <c r="E138" s="37"/>
      <c r="F138" s="199" t="s">
        <v>241</v>
      </c>
      <c r="G138" s="37"/>
      <c r="H138" s="37"/>
      <c r="I138" s="133"/>
      <c r="J138" s="37"/>
      <c r="K138" s="37"/>
      <c r="L138" s="41"/>
      <c r="M138" s="245"/>
      <c r="N138" s="246"/>
      <c r="O138" s="247"/>
      <c r="P138" s="247"/>
      <c r="Q138" s="247"/>
      <c r="R138" s="247"/>
      <c r="S138" s="247"/>
      <c r="T138" s="248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125</v>
      </c>
      <c r="AU138" s="14" t="s">
        <v>74</v>
      </c>
    </row>
    <row r="139" s="2" customFormat="1" ht="6.96" customHeight="1">
      <c r="A139" s="35"/>
      <c r="B139" s="56"/>
      <c r="C139" s="57"/>
      <c r="D139" s="57"/>
      <c r="E139" s="57"/>
      <c r="F139" s="57"/>
      <c r="G139" s="57"/>
      <c r="H139" s="57"/>
      <c r="I139" s="163"/>
      <c r="J139" s="57"/>
      <c r="K139" s="57"/>
      <c r="L139" s="41"/>
      <c r="M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</sheetData>
  <sheetProtection sheet="1" autoFilter="0" formatColumns="0" formatRows="0" objects="1" scenarios="1" spinCount="100000" saltValue="GMK7YwIQ5B8rikEm2iadMeixlgqjIx3qM9zasXebhPxqeziGE+32lxvOD/DpydyZ3A88d5r+qf3eyzzmVA2QqQ==" hashValue="EPt2oarctm+4WLzE+gAh5chIJ5LwVsBDVDHnEoaYOG1PkRPfhUjfqQoxq5MBPRKsBCjTQVPzhSw9HgrCqmiNyw==" algorithmName="SHA-512" password="CC35"/>
  <autoFilter ref="C78:K138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hidden="1" s="1" customFormat="1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17"/>
      <c r="AT3" s="14" t="s">
        <v>84</v>
      </c>
    </row>
    <row r="4" hidden="1" s="1" customFormat="1" ht="24.96" customHeight="1">
      <c r="B4" s="17"/>
      <c r="D4" s="129" t="s">
        <v>97</v>
      </c>
      <c r="I4" s="125"/>
      <c r="L4" s="17"/>
      <c r="M4" s="130" t="s">
        <v>10</v>
      </c>
      <c r="AT4" s="14" t="s">
        <v>4</v>
      </c>
    </row>
    <row r="5" hidden="1" s="1" customFormat="1" ht="6.96" customHeight="1">
      <c r="B5" s="17"/>
      <c r="I5" s="125"/>
      <c r="L5" s="17"/>
    </row>
    <row r="6" hidden="1" s="1" customFormat="1" ht="12" customHeight="1">
      <c r="B6" s="17"/>
      <c r="D6" s="131" t="s">
        <v>16</v>
      </c>
      <c r="I6" s="125"/>
      <c r="L6" s="17"/>
    </row>
    <row r="7" hidden="1" s="1" customFormat="1" ht="16.5" customHeight="1">
      <c r="B7" s="17"/>
      <c r="E7" s="132" t="str">
        <f>'Rekapitulace stavby'!K6</f>
        <v>Výměna kolejnic v obvodu ST Karlovy Vary</v>
      </c>
      <c r="F7" s="131"/>
      <c r="G7" s="131"/>
      <c r="H7" s="131"/>
      <c r="I7" s="125"/>
      <c r="L7" s="17"/>
    </row>
    <row r="8" hidden="1" s="2" customFormat="1" ht="12" customHeight="1">
      <c r="A8" s="35"/>
      <c r="B8" s="41"/>
      <c r="C8" s="35"/>
      <c r="D8" s="131" t="s">
        <v>98</v>
      </c>
      <c r="E8" s="35"/>
      <c r="F8" s="35"/>
      <c r="G8" s="35"/>
      <c r="H8" s="35"/>
      <c r="I8" s="133"/>
      <c r="J8" s="35"/>
      <c r="K8" s="35"/>
      <c r="L8" s="13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5" t="s">
        <v>243</v>
      </c>
      <c r="F9" s="35"/>
      <c r="G9" s="35"/>
      <c r="H9" s="35"/>
      <c r="I9" s="133"/>
      <c r="J9" s="35"/>
      <c r="K9" s="35"/>
      <c r="L9" s="13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33"/>
      <c r="J10" s="35"/>
      <c r="K10" s="35"/>
      <c r="L10" s="13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1" t="s">
        <v>18</v>
      </c>
      <c r="E11" s="35"/>
      <c r="F11" s="136" t="s">
        <v>19</v>
      </c>
      <c r="G11" s="35"/>
      <c r="H11" s="35"/>
      <c r="I11" s="137" t="s">
        <v>20</v>
      </c>
      <c r="J11" s="136" t="s">
        <v>19</v>
      </c>
      <c r="K11" s="35"/>
      <c r="L11" s="13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1" t="s">
        <v>21</v>
      </c>
      <c r="E12" s="35"/>
      <c r="F12" s="136" t="s">
        <v>22</v>
      </c>
      <c r="G12" s="35"/>
      <c r="H12" s="35"/>
      <c r="I12" s="137" t="s">
        <v>23</v>
      </c>
      <c r="J12" s="138" t="str">
        <f>'Rekapitulace stavby'!AN8</f>
        <v>2. 4. 2020</v>
      </c>
      <c r="K12" s="35"/>
      <c r="L12" s="13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33"/>
      <c r="J13" s="35"/>
      <c r="K13" s="35"/>
      <c r="L13" s="13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1" t="s">
        <v>25</v>
      </c>
      <c r="E14" s="35"/>
      <c r="F14" s="35"/>
      <c r="G14" s="35"/>
      <c r="H14" s="35"/>
      <c r="I14" s="137" t="s">
        <v>26</v>
      </c>
      <c r="J14" s="136" t="s">
        <v>27</v>
      </c>
      <c r="K14" s="35"/>
      <c r="L14" s="13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6" t="s">
        <v>28</v>
      </c>
      <c r="F15" s="35"/>
      <c r="G15" s="35"/>
      <c r="H15" s="35"/>
      <c r="I15" s="137" t="s">
        <v>29</v>
      </c>
      <c r="J15" s="136" t="s">
        <v>30</v>
      </c>
      <c r="K15" s="35"/>
      <c r="L15" s="13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33"/>
      <c r="J16" s="35"/>
      <c r="K16" s="35"/>
      <c r="L16" s="13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1" t="s">
        <v>31</v>
      </c>
      <c r="E17" s="35"/>
      <c r="F17" s="35"/>
      <c r="G17" s="35"/>
      <c r="H17" s="35"/>
      <c r="I17" s="137" t="s">
        <v>26</v>
      </c>
      <c r="J17" s="30" t="str">
        <f>'Rekapitulace stavby'!AN13</f>
        <v>Vyplň údaj</v>
      </c>
      <c r="K17" s="35"/>
      <c r="L17" s="13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7" t="s">
        <v>29</v>
      </c>
      <c r="J18" s="30" t="str">
        <f>'Rekapitulace stavby'!AN14</f>
        <v>Vyplň údaj</v>
      </c>
      <c r="K18" s="35"/>
      <c r="L18" s="13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33"/>
      <c r="J19" s="35"/>
      <c r="K19" s="35"/>
      <c r="L19" s="13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1" t="s">
        <v>33</v>
      </c>
      <c r="E20" s="35"/>
      <c r="F20" s="35"/>
      <c r="G20" s="35"/>
      <c r="H20" s="35"/>
      <c r="I20" s="137" t="s">
        <v>26</v>
      </c>
      <c r="J20" s="136" t="s">
        <v>19</v>
      </c>
      <c r="K20" s="35"/>
      <c r="L20" s="13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6" t="s">
        <v>34</v>
      </c>
      <c r="F21" s="35"/>
      <c r="G21" s="35"/>
      <c r="H21" s="35"/>
      <c r="I21" s="137" t="s">
        <v>29</v>
      </c>
      <c r="J21" s="136" t="s">
        <v>19</v>
      </c>
      <c r="K21" s="35"/>
      <c r="L21" s="13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33"/>
      <c r="J22" s="35"/>
      <c r="K22" s="35"/>
      <c r="L22" s="13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1" t="s">
        <v>36</v>
      </c>
      <c r="E23" s="35"/>
      <c r="F23" s="35"/>
      <c r="G23" s="35"/>
      <c r="H23" s="35"/>
      <c r="I23" s="137" t="s">
        <v>26</v>
      </c>
      <c r="J23" s="136" t="s">
        <v>19</v>
      </c>
      <c r="K23" s="35"/>
      <c r="L23" s="13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6" t="s">
        <v>37</v>
      </c>
      <c r="F24" s="35"/>
      <c r="G24" s="35"/>
      <c r="H24" s="35"/>
      <c r="I24" s="137" t="s">
        <v>29</v>
      </c>
      <c r="J24" s="136" t="s">
        <v>19</v>
      </c>
      <c r="K24" s="35"/>
      <c r="L24" s="13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33"/>
      <c r="J25" s="35"/>
      <c r="K25" s="35"/>
      <c r="L25" s="13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1" t="s">
        <v>38</v>
      </c>
      <c r="E26" s="35"/>
      <c r="F26" s="35"/>
      <c r="G26" s="35"/>
      <c r="H26" s="35"/>
      <c r="I26" s="133"/>
      <c r="J26" s="35"/>
      <c r="K26" s="35"/>
      <c r="L26" s="13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83.25" customHeight="1">
      <c r="A27" s="139"/>
      <c r="B27" s="140"/>
      <c r="C27" s="139"/>
      <c r="D27" s="139"/>
      <c r="E27" s="141" t="s">
        <v>39</v>
      </c>
      <c r="F27" s="141"/>
      <c r="G27" s="141"/>
      <c r="H27" s="141"/>
      <c r="I27" s="142"/>
      <c r="J27" s="139"/>
      <c r="K27" s="139"/>
      <c r="L27" s="143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33"/>
      <c r="J28" s="35"/>
      <c r="K28" s="35"/>
      <c r="L28" s="13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4"/>
      <c r="E29" s="144"/>
      <c r="F29" s="144"/>
      <c r="G29" s="144"/>
      <c r="H29" s="144"/>
      <c r="I29" s="145"/>
      <c r="J29" s="144"/>
      <c r="K29" s="144"/>
      <c r="L29" s="13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6" t="s">
        <v>40</v>
      </c>
      <c r="E30" s="35"/>
      <c r="F30" s="35"/>
      <c r="G30" s="35"/>
      <c r="H30" s="35"/>
      <c r="I30" s="133"/>
      <c r="J30" s="147">
        <f>ROUND(J79, 2)</f>
        <v>0</v>
      </c>
      <c r="K30" s="35"/>
      <c r="L30" s="13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4"/>
      <c r="E31" s="144"/>
      <c r="F31" s="144"/>
      <c r="G31" s="144"/>
      <c r="H31" s="144"/>
      <c r="I31" s="145"/>
      <c r="J31" s="144"/>
      <c r="K31" s="144"/>
      <c r="L31" s="13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8" t="s">
        <v>42</v>
      </c>
      <c r="G32" s="35"/>
      <c r="H32" s="35"/>
      <c r="I32" s="149" t="s">
        <v>41</v>
      </c>
      <c r="J32" s="148" t="s">
        <v>43</v>
      </c>
      <c r="K32" s="35"/>
      <c r="L32" s="13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44</v>
      </c>
      <c r="E33" s="131" t="s">
        <v>45</v>
      </c>
      <c r="F33" s="151">
        <f>ROUND((SUM(BE79:BE91)),  2)</f>
        <v>0</v>
      </c>
      <c r="G33" s="35"/>
      <c r="H33" s="35"/>
      <c r="I33" s="152">
        <v>0.20999999999999999</v>
      </c>
      <c r="J33" s="151">
        <f>ROUND(((SUM(BE79:BE91))*I33),  2)</f>
        <v>0</v>
      </c>
      <c r="K33" s="35"/>
      <c r="L33" s="13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1" t="s">
        <v>46</v>
      </c>
      <c r="F34" s="151">
        <f>ROUND((SUM(BF79:BF91)),  2)</f>
        <v>0</v>
      </c>
      <c r="G34" s="35"/>
      <c r="H34" s="35"/>
      <c r="I34" s="152">
        <v>0.14999999999999999</v>
      </c>
      <c r="J34" s="151">
        <f>ROUND(((SUM(BF79:BF91))*I34),  2)</f>
        <v>0</v>
      </c>
      <c r="K34" s="35"/>
      <c r="L34" s="13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1" t="s">
        <v>47</v>
      </c>
      <c r="F35" s="151">
        <f>ROUND((SUM(BG79:BG91)),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13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1" t="s">
        <v>48</v>
      </c>
      <c r="F36" s="151">
        <f>ROUND((SUM(BH79:BH91)),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13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1" t="s">
        <v>49</v>
      </c>
      <c r="F37" s="151">
        <f>ROUND((SUM(BI79:BI91)),  2)</f>
        <v>0</v>
      </c>
      <c r="G37" s="35"/>
      <c r="H37" s="35"/>
      <c r="I37" s="152">
        <v>0</v>
      </c>
      <c r="J37" s="151">
        <f>0</f>
        <v>0</v>
      </c>
      <c r="K37" s="35"/>
      <c r="L37" s="13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33"/>
      <c r="J38" s="35"/>
      <c r="K38" s="35"/>
      <c r="L38" s="13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50</v>
      </c>
      <c r="E39" s="155"/>
      <c r="F39" s="155"/>
      <c r="G39" s="156" t="s">
        <v>51</v>
      </c>
      <c r="H39" s="157" t="s">
        <v>52</v>
      </c>
      <c r="I39" s="158"/>
      <c r="J39" s="159">
        <f>SUM(J30:J37)</f>
        <v>0</v>
      </c>
      <c r="K39" s="160"/>
      <c r="L39" s="13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61"/>
      <c r="C40" s="162"/>
      <c r="D40" s="162"/>
      <c r="E40" s="162"/>
      <c r="F40" s="162"/>
      <c r="G40" s="162"/>
      <c r="H40" s="162"/>
      <c r="I40" s="163"/>
      <c r="J40" s="162"/>
      <c r="K40" s="162"/>
      <c r="L40" s="13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64"/>
      <c r="C44" s="165"/>
      <c r="D44" s="165"/>
      <c r="E44" s="165"/>
      <c r="F44" s="165"/>
      <c r="G44" s="165"/>
      <c r="H44" s="165"/>
      <c r="I44" s="166"/>
      <c r="J44" s="165"/>
      <c r="K44" s="165"/>
      <c r="L44" s="13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100</v>
      </c>
      <c r="D45" s="37"/>
      <c r="E45" s="37"/>
      <c r="F45" s="37"/>
      <c r="G45" s="37"/>
      <c r="H45" s="37"/>
      <c r="I45" s="133"/>
      <c r="J45" s="37"/>
      <c r="K45" s="37"/>
      <c r="L45" s="13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133"/>
      <c r="J46" s="37"/>
      <c r="K46" s="37"/>
      <c r="L46" s="13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133"/>
      <c r="J47" s="37"/>
      <c r="K47" s="37"/>
      <c r="L47" s="13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67" t="str">
        <f>E7</f>
        <v>Výměna kolejnic v obvodu ST Karlovy Vary</v>
      </c>
      <c r="F48" s="29"/>
      <c r="G48" s="29"/>
      <c r="H48" s="29"/>
      <c r="I48" s="133"/>
      <c r="J48" s="37"/>
      <c r="K48" s="37"/>
      <c r="L48" s="13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98</v>
      </c>
      <c r="D49" s="37"/>
      <c r="E49" s="37"/>
      <c r="F49" s="37"/>
      <c r="G49" s="37"/>
      <c r="H49" s="37"/>
      <c r="I49" s="133"/>
      <c r="J49" s="37"/>
      <c r="K49" s="37"/>
      <c r="L49" s="13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A.2 - Materiál zajištěný objednatelem - NEOCEŇOVAT</v>
      </c>
      <c r="F50" s="37"/>
      <c r="G50" s="37"/>
      <c r="H50" s="37"/>
      <c r="I50" s="133"/>
      <c r="J50" s="37"/>
      <c r="K50" s="37"/>
      <c r="L50" s="13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133"/>
      <c r="J51" s="37"/>
      <c r="K51" s="37"/>
      <c r="L51" s="13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Klášterec n.O. - Hájek</v>
      </c>
      <c r="G52" s="37"/>
      <c r="H52" s="37"/>
      <c r="I52" s="137" t="s">
        <v>23</v>
      </c>
      <c r="J52" s="69" t="str">
        <f>IF(J12="","",J12)</f>
        <v>2. 4. 2020</v>
      </c>
      <c r="K52" s="37"/>
      <c r="L52" s="13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133"/>
      <c r="J53" s="37"/>
      <c r="K53" s="37"/>
      <c r="L53" s="13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Správa železnic, s.o.; OŘ UNL - ST K. Vary</v>
      </c>
      <c r="G54" s="37"/>
      <c r="H54" s="37"/>
      <c r="I54" s="137" t="s">
        <v>33</v>
      </c>
      <c r="J54" s="33" t="str">
        <f>E21</f>
        <v xml:space="preserve"> </v>
      </c>
      <c r="K54" s="37"/>
      <c r="L54" s="13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137" t="s">
        <v>36</v>
      </c>
      <c r="J55" s="33" t="str">
        <f>E24</f>
        <v>Monika Roztočilová</v>
      </c>
      <c r="K55" s="37"/>
      <c r="L55" s="13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133"/>
      <c r="J56" s="37"/>
      <c r="K56" s="37"/>
      <c r="L56" s="13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68" t="s">
        <v>101</v>
      </c>
      <c r="D57" s="169"/>
      <c r="E57" s="169"/>
      <c r="F57" s="169"/>
      <c r="G57" s="169"/>
      <c r="H57" s="169"/>
      <c r="I57" s="170"/>
      <c r="J57" s="171" t="s">
        <v>102</v>
      </c>
      <c r="K57" s="169"/>
      <c r="L57" s="13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133"/>
      <c r="J58" s="37"/>
      <c r="K58" s="37"/>
      <c r="L58" s="13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72" t="s">
        <v>72</v>
      </c>
      <c r="D59" s="37"/>
      <c r="E59" s="37"/>
      <c r="F59" s="37"/>
      <c r="G59" s="37"/>
      <c r="H59" s="37"/>
      <c r="I59" s="133"/>
      <c r="J59" s="99">
        <f>J79</f>
        <v>0</v>
      </c>
      <c r="K59" s="37"/>
      <c r="L59" s="13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103</v>
      </c>
    </row>
    <row r="60" hidden="1" s="2" customFormat="1" ht="21.84" customHeight="1">
      <c r="A60" s="35"/>
      <c r="B60" s="36"/>
      <c r="C60" s="37"/>
      <c r="D60" s="37"/>
      <c r="E60" s="37"/>
      <c r="F60" s="37"/>
      <c r="G60" s="37"/>
      <c r="H60" s="37"/>
      <c r="I60" s="133"/>
      <c r="J60" s="37"/>
      <c r="K60" s="37"/>
      <c r="L60" s="13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163"/>
      <c r="J61" s="57"/>
      <c r="K61" s="57"/>
      <c r="L61" s="13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/>
    <row r="63" hidden="1"/>
    <row r="64" hidden="1"/>
    <row r="65" s="2" customFormat="1" ht="6.96" customHeight="1">
      <c r="A65" s="35"/>
      <c r="B65" s="58"/>
      <c r="C65" s="59"/>
      <c r="D65" s="59"/>
      <c r="E65" s="59"/>
      <c r="F65" s="59"/>
      <c r="G65" s="59"/>
      <c r="H65" s="59"/>
      <c r="I65" s="166"/>
      <c r="J65" s="59"/>
      <c r="K65" s="59"/>
      <c r="L65" s="13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24.96" customHeight="1">
      <c r="A66" s="35"/>
      <c r="B66" s="36"/>
      <c r="C66" s="20" t="s">
        <v>104</v>
      </c>
      <c r="D66" s="37"/>
      <c r="E66" s="37"/>
      <c r="F66" s="37"/>
      <c r="G66" s="37"/>
      <c r="H66" s="37"/>
      <c r="I66" s="133"/>
      <c r="J66" s="37"/>
      <c r="K66" s="37"/>
      <c r="L66" s="13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36"/>
      <c r="C67" s="37"/>
      <c r="D67" s="37"/>
      <c r="E67" s="37"/>
      <c r="F67" s="37"/>
      <c r="G67" s="37"/>
      <c r="H67" s="37"/>
      <c r="I67" s="133"/>
      <c r="J67" s="37"/>
      <c r="K67" s="37"/>
      <c r="L67" s="13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12" customHeight="1">
      <c r="A68" s="35"/>
      <c r="B68" s="36"/>
      <c r="C68" s="29" t="s">
        <v>16</v>
      </c>
      <c r="D68" s="37"/>
      <c r="E68" s="37"/>
      <c r="F68" s="37"/>
      <c r="G68" s="37"/>
      <c r="H68" s="37"/>
      <c r="I68" s="133"/>
      <c r="J68" s="37"/>
      <c r="K68" s="37"/>
      <c r="L68" s="13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6.5" customHeight="1">
      <c r="A69" s="35"/>
      <c r="B69" s="36"/>
      <c r="C69" s="37"/>
      <c r="D69" s="37"/>
      <c r="E69" s="167" t="str">
        <f>E7</f>
        <v>Výměna kolejnic v obvodu ST Karlovy Vary</v>
      </c>
      <c r="F69" s="29"/>
      <c r="G69" s="29"/>
      <c r="H69" s="29"/>
      <c r="I69" s="133"/>
      <c r="J69" s="37"/>
      <c r="K69" s="37"/>
      <c r="L69" s="13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98</v>
      </c>
      <c r="D70" s="37"/>
      <c r="E70" s="37"/>
      <c r="F70" s="37"/>
      <c r="G70" s="37"/>
      <c r="H70" s="37"/>
      <c r="I70" s="133"/>
      <c r="J70" s="37"/>
      <c r="K70" s="37"/>
      <c r="L70" s="13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66" t="str">
        <f>E9</f>
        <v>A.2 - Materiál zajištěný objednatelem - NEOCEŇOVAT</v>
      </c>
      <c r="F71" s="37"/>
      <c r="G71" s="37"/>
      <c r="H71" s="37"/>
      <c r="I71" s="133"/>
      <c r="J71" s="37"/>
      <c r="K71" s="37"/>
      <c r="L71" s="13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133"/>
      <c r="J72" s="37"/>
      <c r="K72" s="37"/>
      <c r="L72" s="13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21</v>
      </c>
      <c r="D73" s="37"/>
      <c r="E73" s="37"/>
      <c r="F73" s="24" t="str">
        <f>F12</f>
        <v>Klášterec n.O. - Hájek</v>
      </c>
      <c r="G73" s="37"/>
      <c r="H73" s="37"/>
      <c r="I73" s="137" t="s">
        <v>23</v>
      </c>
      <c r="J73" s="69" t="str">
        <f>IF(J12="","",J12)</f>
        <v>2. 4. 2020</v>
      </c>
      <c r="K73" s="37"/>
      <c r="L73" s="13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133"/>
      <c r="J74" s="37"/>
      <c r="K74" s="37"/>
      <c r="L74" s="13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5.15" customHeight="1">
      <c r="A75" s="35"/>
      <c r="B75" s="36"/>
      <c r="C75" s="29" t="s">
        <v>25</v>
      </c>
      <c r="D75" s="37"/>
      <c r="E75" s="37"/>
      <c r="F75" s="24" t="str">
        <f>E15</f>
        <v>Správa železnic, s.o.; OŘ UNL - ST K. Vary</v>
      </c>
      <c r="G75" s="37"/>
      <c r="H75" s="37"/>
      <c r="I75" s="137" t="s">
        <v>33</v>
      </c>
      <c r="J75" s="33" t="str">
        <f>E21</f>
        <v xml:space="preserve"> </v>
      </c>
      <c r="K75" s="37"/>
      <c r="L75" s="13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31</v>
      </c>
      <c r="D76" s="37"/>
      <c r="E76" s="37"/>
      <c r="F76" s="24" t="str">
        <f>IF(E18="","",E18)</f>
        <v>Vyplň údaj</v>
      </c>
      <c r="G76" s="37"/>
      <c r="H76" s="37"/>
      <c r="I76" s="137" t="s">
        <v>36</v>
      </c>
      <c r="J76" s="33" t="str">
        <f>E24</f>
        <v>Monika Roztočilová</v>
      </c>
      <c r="K76" s="37"/>
      <c r="L76" s="13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0.32" customHeight="1">
      <c r="A77" s="35"/>
      <c r="B77" s="36"/>
      <c r="C77" s="37"/>
      <c r="D77" s="37"/>
      <c r="E77" s="37"/>
      <c r="F77" s="37"/>
      <c r="G77" s="37"/>
      <c r="H77" s="37"/>
      <c r="I77" s="133"/>
      <c r="J77" s="37"/>
      <c r="K77" s="37"/>
      <c r="L77" s="13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9" customFormat="1" ht="29.28" customHeight="1">
      <c r="A78" s="173"/>
      <c r="B78" s="174"/>
      <c r="C78" s="175" t="s">
        <v>105</v>
      </c>
      <c r="D78" s="176" t="s">
        <v>59</v>
      </c>
      <c r="E78" s="176" t="s">
        <v>55</v>
      </c>
      <c r="F78" s="176" t="s">
        <v>56</v>
      </c>
      <c r="G78" s="176" t="s">
        <v>106</v>
      </c>
      <c r="H78" s="176" t="s">
        <v>107</v>
      </c>
      <c r="I78" s="177" t="s">
        <v>108</v>
      </c>
      <c r="J78" s="176" t="s">
        <v>102</v>
      </c>
      <c r="K78" s="178" t="s">
        <v>109</v>
      </c>
      <c r="L78" s="179"/>
      <c r="M78" s="89" t="s">
        <v>19</v>
      </c>
      <c r="N78" s="90" t="s">
        <v>44</v>
      </c>
      <c r="O78" s="90" t="s">
        <v>110</v>
      </c>
      <c r="P78" s="90" t="s">
        <v>111</v>
      </c>
      <c r="Q78" s="90" t="s">
        <v>112</v>
      </c>
      <c r="R78" s="90" t="s">
        <v>113</v>
      </c>
      <c r="S78" s="90" t="s">
        <v>114</v>
      </c>
      <c r="T78" s="91" t="s">
        <v>115</v>
      </c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</row>
    <row r="79" s="2" customFormat="1" ht="22.8" customHeight="1">
      <c r="A79" s="35"/>
      <c r="B79" s="36"/>
      <c r="C79" s="96" t="s">
        <v>116</v>
      </c>
      <c r="D79" s="37"/>
      <c r="E79" s="37"/>
      <c r="F79" s="37"/>
      <c r="G79" s="37"/>
      <c r="H79" s="37"/>
      <c r="I79" s="133"/>
      <c r="J79" s="180">
        <f>BK79</f>
        <v>0</v>
      </c>
      <c r="K79" s="37"/>
      <c r="L79" s="41"/>
      <c r="M79" s="92"/>
      <c r="N79" s="181"/>
      <c r="O79" s="93"/>
      <c r="P79" s="182">
        <f>SUM(P80:P91)</f>
        <v>0</v>
      </c>
      <c r="Q79" s="93"/>
      <c r="R79" s="182">
        <f>SUM(R80:R91)</f>
        <v>764.01599999999996</v>
      </c>
      <c r="S79" s="93"/>
      <c r="T79" s="183">
        <f>SUM(T80:T91)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4" t="s">
        <v>73</v>
      </c>
      <c r="AU79" s="14" t="s">
        <v>103</v>
      </c>
      <c r="BK79" s="184">
        <f>SUM(BK80:BK91)</f>
        <v>0</v>
      </c>
    </row>
    <row r="80" s="2" customFormat="1" ht="21.75" customHeight="1">
      <c r="A80" s="35"/>
      <c r="B80" s="36"/>
      <c r="C80" s="235" t="s">
        <v>82</v>
      </c>
      <c r="D80" s="235" t="s">
        <v>239</v>
      </c>
      <c r="E80" s="236" t="s">
        <v>244</v>
      </c>
      <c r="F80" s="237" t="s">
        <v>245</v>
      </c>
      <c r="G80" s="238" t="s">
        <v>120</v>
      </c>
      <c r="H80" s="239">
        <v>192</v>
      </c>
      <c r="I80" s="240"/>
      <c r="J80" s="241">
        <f>ROUND(I80*H80,2)</f>
        <v>0</v>
      </c>
      <c r="K80" s="237" t="s">
        <v>121</v>
      </c>
      <c r="L80" s="242"/>
      <c r="M80" s="243" t="s">
        <v>19</v>
      </c>
      <c r="N80" s="244" t="s">
        <v>45</v>
      </c>
      <c r="O80" s="81"/>
      <c r="P80" s="194">
        <f>O80*H80</f>
        <v>0</v>
      </c>
      <c r="Q80" s="194">
        <v>3.70425</v>
      </c>
      <c r="R80" s="194">
        <f>Q80*H80</f>
        <v>711.21600000000001</v>
      </c>
      <c r="S80" s="194">
        <v>0</v>
      </c>
      <c r="T80" s="195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96" t="s">
        <v>209</v>
      </c>
      <c r="AT80" s="196" t="s">
        <v>239</v>
      </c>
      <c r="AU80" s="196" t="s">
        <v>74</v>
      </c>
      <c r="AY80" s="14" t="s">
        <v>123</v>
      </c>
      <c r="BE80" s="197">
        <f>IF(N80="základní",J80,0)</f>
        <v>0</v>
      </c>
      <c r="BF80" s="197">
        <f>IF(N80="snížená",J80,0)</f>
        <v>0</v>
      </c>
      <c r="BG80" s="197">
        <f>IF(N80="zákl. přenesená",J80,0)</f>
        <v>0</v>
      </c>
      <c r="BH80" s="197">
        <f>IF(N80="sníž. přenesená",J80,0)</f>
        <v>0</v>
      </c>
      <c r="BI80" s="197">
        <f>IF(N80="nulová",J80,0)</f>
        <v>0</v>
      </c>
      <c r="BJ80" s="14" t="s">
        <v>82</v>
      </c>
      <c r="BK80" s="197">
        <f>ROUND(I80*H80,2)</f>
        <v>0</v>
      </c>
      <c r="BL80" s="14" t="s">
        <v>209</v>
      </c>
      <c r="BM80" s="196" t="s">
        <v>246</v>
      </c>
    </row>
    <row r="81" s="2" customFormat="1">
      <c r="A81" s="35"/>
      <c r="B81" s="36"/>
      <c r="C81" s="37"/>
      <c r="D81" s="198" t="s">
        <v>125</v>
      </c>
      <c r="E81" s="37"/>
      <c r="F81" s="199" t="s">
        <v>245</v>
      </c>
      <c r="G81" s="37"/>
      <c r="H81" s="37"/>
      <c r="I81" s="133"/>
      <c r="J81" s="37"/>
      <c r="K81" s="37"/>
      <c r="L81" s="41"/>
      <c r="M81" s="200"/>
      <c r="N81" s="201"/>
      <c r="O81" s="81"/>
      <c r="P81" s="81"/>
      <c r="Q81" s="81"/>
      <c r="R81" s="81"/>
      <c r="S81" s="81"/>
      <c r="T81" s="82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125</v>
      </c>
      <c r="AU81" s="14" t="s">
        <v>74</v>
      </c>
    </row>
    <row r="82" s="2" customFormat="1" ht="21.75" customHeight="1">
      <c r="A82" s="35"/>
      <c r="B82" s="36"/>
      <c r="C82" s="235" t="s">
        <v>84</v>
      </c>
      <c r="D82" s="235" t="s">
        <v>239</v>
      </c>
      <c r="E82" s="236" t="s">
        <v>247</v>
      </c>
      <c r="F82" s="237" t="s">
        <v>248</v>
      </c>
      <c r="G82" s="238" t="s">
        <v>134</v>
      </c>
      <c r="H82" s="239">
        <v>500</v>
      </c>
      <c r="I82" s="240"/>
      <c r="J82" s="241">
        <f>ROUND(I82*H82,2)</f>
        <v>0</v>
      </c>
      <c r="K82" s="237" t="s">
        <v>121</v>
      </c>
      <c r="L82" s="242"/>
      <c r="M82" s="243" t="s">
        <v>19</v>
      </c>
      <c r="N82" s="244" t="s">
        <v>45</v>
      </c>
      <c r="O82" s="81"/>
      <c r="P82" s="194">
        <f>O82*H82</f>
        <v>0</v>
      </c>
      <c r="Q82" s="194">
        <v>0</v>
      </c>
      <c r="R82" s="194">
        <f>Q82*H82</f>
        <v>0</v>
      </c>
      <c r="S82" s="194">
        <v>0</v>
      </c>
      <c r="T82" s="195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96" t="s">
        <v>209</v>
      </c>
      <c r="AT82" s="196" t="s">
        <v>239</v>
      </c>
      <c r="AU82" s="196" t="s">
        <v>74</v>
      </c>
      <c r="AY82" s="14" t="s">
        <v>123</v>
      </c>
      <c r="BE82" s="197">
        <f>IF(N82="základní",J82,0)</f>
        <v>0</v>
      </c>
      <c r="BF82" s="197">
        <f>IF(N82="snížená",J82,0)</f>
        <v>0</v>
      </c>
      <c r="BG82" s="197">
        <f>IF(N82="zákl. přenesená",J82,0)</f>
        <v>0</v>
      </c>
      <c r="BH82" s="197">
        <f>IF(N82="sníž. přenesená",J82,0)</f>
        <v>0</v>
      </c>
      <c r="BI82" s="197">
        <f>IF(N82="nulová",J82,0)</f>
        <v>0</v>
      </c>
      <c r="BJ82" s="14" t="s">
        <v>82</v>
      </c>
      <c r="BK82" s="197">
        <f>ROUND(I82*H82,2)</f>
        <v>0</v>
      </c>
      <c r="BL82" s="14" t="s">
        <v>209</v>
      </c>
      <c r="BM82" s="196" t="s">
        <v>249</v>
      </c>
    </row>
    <row r="83" s="2" customFormat="1">
      <c r="A83" s="35"/>
      <c r="B83" s="36"/>
      <c r="C83" s="37"/>
      <c r="D83" s="198" t="s">
        <v>125</v>
      </c>
      <c r="E83" s="37"/>
      <c r="F83" s="199" t="s">
        <v>248</v>
      </c>
      <c r="G83" s="37"/>
      <c r="H83" s="37"/>
      <c r="I83" s="133"/>
      <c r="J83" s="37"/>
      <c r="K83" s="37"/>
      <c r="L83" s="41"/>
      <c r="M83" s="200"/>
      <c r="N83" s="201"/>
      <c r="O83" s="81"/>
      <c r="P83" s="81"/>
      <c r="Q83" s="81"/>
      <c r="R83" s="81"/>
      <c r="S83" s="81"/>
      <c r="T83" s="8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125</v>
      </c>
      <c r="AU83" s="14" t="s">
        <v>74</v>
      </c>
    </row>
    <row r="84" s="2" customFormat="1" ht="21.75" customHeight="1">
      <c r="A84" s="35"/>
      <c r="B84" s="36"/>
      <c r="C84" s="235" t="s">
        <v>131</v>
      </c>
      <c r="D84" s="235" t="s">
        <v>239</v>
      </c>
      <c r="E84" s="236" t="s">
        <v>250</v>
      </c>
      <c r="F84" s="237" t="s">
        <v>251</v>
      </c>
      <c r="G84" s="238" t="s">
        <v>120</v>
      </c>
      <c r="H84" s="239">
        <v>40000</v>
      </c>
      <c r="I84" s="240"/>
      <c r="J84" s="241">
        <f>ROUND(I84*H84,2)</f>
        <v>0</v>
      </c>
      <c r="K84" s="237" t="s">
        <v>121</v>
      </c>
      <c r="L84" s="242"/>
      <c r="M84" s="243" t="s">
        <v>19</v>
      </c>
      <c r="N84" s="244" t="s">
        <v>45</v>
      </c>
      <c r="O84" s="81"/>
      <c r="P84" s="194">
        <f>O84*H84</f>
        <v>0</v>
      </c>
      <c r="Q84" s="194">
        <v>0.00123</v>
      </c>
      <c r="R84" s="194">
        <f>Q84*H84</f>
        <v>49.199999999999996</v>
      </c>
      <c r="S84" s="194">
        <v>0</v>
      </c>
      <c r="T84" s="195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6" t="s">
        <v>209</v>
      </c>
      <c r="AT84" s="196" t="s">
        <v>239</v>
      </c>
      <c r="AU84" s="196" t="s">
        <v>74</v>
      </c>
      <c r="AY84" s="14" t="s">
        <v>123</v>
      </c>
      <c r="BE84" s="197">
        <f>IF(N84="základní",J84,0)</f>
        <v>0</v>
      </c>
      <c r="BF84" s="197">
        <f>IF(N84="snížená",J84,0)</f>
        <v>0</v>
      </c>
      <c r="BG84" s="197">
        <f>IF(N84="zákl. přenesená",J84,0)</f>
        <v>0</v>
      </c>
      <c r="BH84" s="197">
        <f>IF(N84="sníž. přenesená",J84,0)</f>
        <v>0</v>
      </c>
      <c r="BI84" s="197">
        <f>IF(N84="nulová",J84,0)</f>
        <v>0</v>
      </c>
      <c r="BJ84" s="14" t="s">
        <v>82</v>
      </c>
      <c r="BK84" s="197">
        <f>ROUND(I84*H84,2)</f>
        <v>0</v>
      </c>
      <c r="BL84" s="14" t="s">
        <v>209</v>
      </c>
      <c r="BM84" s="196" t="s">
        <v>252</v>
      </c>
    </row>
    <row r="85" s="2" customFormat="1">
      <c r="A85" s="35"/>
      <c r="B85" s="36"/>
      <c r="C85" s="37"/>
      <c r="D85" s="198" t="s">
        <v>125</v>
      </c>
      <c r="E85" s="37"/>
      <c r="F85" s="199" t="s">
        <v>251</v>
      </c>
      <c r="G85" s="37"/>
      <c r="H85" s="37"/>
      <c r="I85" s="133"/>
      <c r="J85" s="37"/>
      <c r="K85" s="37"/>
      <c r="L85" s="41"/>
      <c r="M85" s="200"/>
      <c r="N85" s="201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125</v>
      </c>
      <c r="AU85" s="14" t="s">
        <v>74</v>
      </c>
    </row>
    <row r="86" s="2" customFormat="1" ht="21.75" customHeight="1">
      <c r="A86" s="35"/>
      <c r="B86" s="36"/>
      <c r="C86" s="235" t="s">
        <v>122</v>
      </c>
      <c r="D86" s="235" t="s">
        <v>239</v>
      </c>
      <c r="E86" s="236" t="s">
        <v>253</v>
      </c>
      <c r="F86" s="237" t="s">
        <v>254</v>
      </c>
      <c r="G86" s="238" t="s">
        <v>120</v>
      </c>
      <c r="H86" s="239">
        <v>20000</v>
      </c>
      <c r="I86" s="240"/>
      <c r="J86" s="241">
        <f>ROUND(I86*H86,2)</f>
        <v>0</v>
      </c>
      <c r="K86" s="237" t="s">
        <v>121</v>
      </c>
      <c r="L86" s="242"/>
      <c r="M86" s="243" t="s">
        <v>19</v>
      </c>
      <c r="N86" s="244" t="s">
        <v>45</v>
      </c>
      <c r="O86" s="81"/>
      <c r="P86" s="194">
        <f>O86*H86</f>
        <v>0</v>
      </c>
      <c r="Q86" s="194">
        <v>0.00018000000000000001</v>
      </c>
      <c r="R86" s="194">
        <f>Q86*H86</f>
        <v>3.6000000000000001</v>
      </c>
      <c r="S86" s="194">
        <v>0</v>
      </c>
      <c r="T86" s="195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6" t="s">
        <v>209</v>
      </c>
      <c r="AT86" s="196" t="s">
        <v>239</v>
      </c>
      <c r="AU86" s="196" t="s">
        <v>74</v>
      </c>
      <c r="AY86" s="14" t="s">
        <v>123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4" t="s">
        <v>82</v>
      </c>
      <c r="BK86" s="197">
        <f>ROUND(I86*H86,2)</f>
        <v>0</v>
      </c>
      <c r="BL86" s="14" t="s">
        <v>209</v>
      </c>
      <c r="BM86" s="196" t="s">
        <v>255</v>
      </c>
    </row>
    <row r="87" s="2" customFormat="1">
      <c r="A87" s="35"/>
      <c r="B87" s="36"/>
      <c r="C87" s="37"/>
      <c r="D87" s="198" t="s">
        <v>125</v>
      </c>
      <c r="E87" s="37"/>
      <c r="F87" s="199" t="s">
        <v>254</v>
      </c>
      <c r="G87" s="37"/>
      <c r="H87" s="37"/>
      <c r="I87" s="133"/>
      <c r="J87" s="37"/>
      <c r="K87" s="37"/>
      <c r="L87" s="41"/>
      <c r="M87" s="200"/>
      <c r="N87" s="201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125</v>
      </c>
      <c r="AU87" s="14" t="s">
        <v>74</v>
      </c>
    </row>
    <row r="88" s="2" customFormat="1" ht="21.75" customHeight="1">
      <c r="A88" s="35"/>
      <c r="B88" s="36"/>
      <c r="C88" s="235" t="s">
        <v>141</v>
      </c>
      <c r="D88" s="235" t="s">
        <v>239</v>
      </c>
      <c r="E88" s="236" t="s">
        <v>256</v>
      </c>
      <c r="F88" s="237" t="s">
        <v>257</v>
      </c>
      <c r="G88" s="238" t="s">
        <v>120</v>
      </c>
      <c r="H88" s="239">
        <v>151</v>
      </c>
      <c r="I88" s="240"/>
      <c r="J88" s="241">
        <f>ROUND(I88*H88,2)</f>
        <v>0</v>
      </c>
      <c r="K88" s="237" t="s">
        <v>121</v>
      </c>
      <c r="L88" s="242"/>
      <c r="M88" s="243" t="s">
        <v>19</v>
      </c>
      <c r="N88" s="244" t="s">
        <v>45</v>
      </c>
      <c r="O88" s="81"/>
      <c r="P88" s="194">
        <f>O88*H88</f>
        <v>0</v>
      </c>
      <c r="Q88" s="194">
        <v>0</v>
      </c>
      <c r="R88" s="194">
        <f>Q88*H88</f>
        <v>0</v>
      </c>
      <c r="S88" s="194">
        <v>0</v>
      </c>
      <c r="T88" s="195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6" t="s">
        <v>209</v>
      </c>
      <c r="AT88" s="196" t="s">
        <v>239</v>
      </c>
      <c r="AU88" s="196" t="s">
        <v>74</v>
      </c>
      <c r="AY88" s="14" t="s">
        <v>123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4" t="s">
        <v>82</v>
      </c>
      <c r="BK88" s="197">
        <f>ROUND(I88*H88,2)</f>
        <v>0</v>
      </c>
      <c r="BL88" s="14" t="s">
        <v>209</v>
      </c>
      <c r="BM88" s="196" t="s">
        <v>258</v>
      </c>
    </row>
    <row r="89" s="2" customFormat="1">
      <c r="A89" s="35"/>
      <c r="B89" s="36"/>
      <c r="C89" s="37"/>
      <c r="D89" s="198" t="s">
        <v>125</v>
      </c>
      <c r="E89" s="37"/>
      <c r="F89" s="199" t="s">
        <v>257</v>
      </c>
      <c r="G89" s="37"/>
      <c r="H89" s="37"/>
      <c r="I89" s="133"/>
      <c r="J89" s="37"/>
      <c r="K89" s="37"/>
      <c r="L89" s="41"/>
      <c r="M89" s="200"/>
      <c r="N89" s="201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125</v>
      </c>
      <c r="AU89" s="14" t="s">
        <v>74</v>
      </c>
    </row>
    <row r="90" s="2" customFormat="1" ht="21.75" customHeight="1">
      <c r="A90" s="35"/>
      <c r="B90" s="36"/>
      <c r="C90" s="235" t="s">
        <v>146</v>
      </c>
      <c r="D90" s="235" t="s">
        <v>239</v>
      </c>
      <c r="E90" s="236" t="s">
        <v>259</v>
      </c>
      <c r="F90" s="237" t="s">
        <v>260</v>
      </c>
      <c r="G90" s="238" t="s">
        <v>120</v>
      </c>
      <c r="H90" s="239">
        <v>768</v>
      </c>
      <c r="I90" s="240"/>
      <c r="J90" s="241">
        <f>ROUND(I90*H90,2)</f>
        <v>0</v>
      </c>
      <c r="K90" s="237" t="s">
        <v>121</v>
      </c>
      <c r="L90" s="242"/>
      <c r="M90" s="243" t="s">
        <v>19</v>
      </c>
      <c r="N90" s="244" t="s">
        <v>45</v>
      </c>
      <c r="O90" s="81"/>
      <c r="P90" s="194">
        <f>O90*H90</f>
        <v>0</v>
      </c>
      <c r="Q90" s="194">
        <v>0</v>
      </c>
      <c r="R90" s="194">
        <f>Q90*H90</f>
        <v>0</v>
      </c>
      <c r="S90" s="194">
        <v>0</v>
      </c>
      <c r="T90" s="195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6" t="s">
        <v>209</v>
      </c>
      <c r="AT90" s="196" t="s">
        <v>239</v>
      </c>
      <c r="AU90" s="196" t="s">
        <v>74</v>
      </c>
      <c r="AY90" s="14" t="s">
        <v>123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14" t="s">
        <v>82</v>
      </c>
      <c r="BK90" s="197">
        <f>ROUND(I90*H90,2)</f>
        <v>0</v>
      </c>
      <c r="BL90" s="14" t="s">
        <v>209</v>
      </c>
      <c r="BM90" s="196" t="s">
        <v>261</v>
      </c>
    </row>
    <row r="91" s="2" customFormat="1">
      <c r="A91" s="35"/>
      <c r="B91" s="36"/>
      <c r="C91" s="37"/>
      <c r="D91" s="198" t="s">
        <v>125</v>
      </c>
      <c r="E91" s="37"/>
      <c r="F91" s="199" t="s">
        <v>260</v>
      </c>
      <c r="G91" s="37"/>
      <c r="H91" s="37"/>
      <c r="I91" s="133"/>
      <c r="J91" s="37"/>
      <c r="K91" s="37"/>
      <c r="L91" s="41"/>
      <c r="M91" s="245"/>
      <c r="N91" s="246"/>
      <c r="O91" s="247"/>
      <c r="P91" s="247"/>
      <c r="Q91" s="247"/>
      <c r="R91" s="247"/>
      <c r="S91" s="247"/>
      <c r="T91" s="248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125</v>
      </c>
      <c r="AU91" s="14" t="s">
        <v>74</v>
      </c>
    </row>
    <row r="92" s="2" customFormat="1" ht="6.96" customHeight="1">
      <c r="A92" s="35"/>
      <c r="B92" s="56"/>
      <c r="C92" s="57"/>
      <c r="D92" s="57"/>
      <c r="E92" s="57"/>
      <c r="F92" s="57"/>
      <c r="G92" s="57"/>
      <c r="H92" s="57"/>
      <c r="I92" s="163"/>
      <c r="J92" s="57"/>
      <c r="K92" s="57"/>
      <c r="L92" s="41"/>
      <c r="M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</sheetData>
  <sheetProtection sheet="1" autoFilter="0" formatColumns="0" formatRows="0" objects="1" scenarios="1" spinCount="100000" saltValue="nKLd8SBxJm+aiIZIN/0YTtzmROFUkpbHB36fGLWCLZo7U/7kObKLzGch5yW7kD9psvE4FXssRlMMl4yZBcjgfA==" hashValue="TfPROcuJ6jP9aHBot5jvCgjgbIF+NY3r3ggr1x/eLBw6iwQDPuNRExSu1fJkF67Ts9GIEq7A++3frkPDVoLF9Q==" algorithmName="SHA-512" password="CC35"/>
  <autoFilter ref="C78:K91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hidden="1" s="1" customFormat="1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17"/>
      <c r="AT3" s="14" t="s">
        <v>84</v>
      </c>
    </row>
    <row r="4" hidden="1" s="1" customFormat="1" ht="24.96" customHeight="1">
      <c r="B4" s="17"/>
      <c r="D4" s="129" t="s">
        <v>97</v>
      </c>
      <c r="I4" s="125"/>
      <c r="L4" s="17"/>
      <c r="M4" s="130" t="s">
        <v>10</v>
      </c>
      <c r="AT4" s="14" t="s">
        <v>4</v>
      </c>
    </row>
    <row r="5" hidden="1" s="1" customFormat="1" ht="6.96" customHeight="1">
      <c r="B5" s="17"/>
      <c r="I5" s="125"/>
      <c r="L5" s="17"/>
    </row>
    <row r="6" hidden="1" s="1" customFormat="1" ht="12" customHeight="1">
      <c r="B6" s="17"/>
      <c r="D6" s="131" t="s">
        <v>16</v>
      </c>
      <c r="I6" s="125"/>
      <c r="L6" s="17"/>
    </row>
    <row r="7" hidden="1" s="1" customFormat="1" ht="16.5" customHeight="1">
      <c r="B7" s="17"/>
      <c r="E7" s="132" t="str">
        <f>'Rekapitulace stavby'!K6</f>
        <v>Výměna kolejnic v obvodu ST Karlovy Vary</v>
      </c>
      <c r="F7" s="131"/>
      <c r="G7" s="131"/>
      <c r="H7" s="131"/>
      <c r="I7" s="125"/>
      <c r="L7" s="17"/>
    </row>
    <row r="8" hidden="1" s="2" customFormat="1" ht="12" customHeight="1">
      <c r="A8" s="35"/>
      <c r="B8" s="41"/>
      <c r="C8" s="35"/>
      <c r="D8" s="131" t="s">
        <v>98</v>
      </c>
      <c r="E8" s="35"/>
      <c r="F8" s="35"/>
      <c r="G8" s="35"/>
      <c r="H8" s="35"/>
      <c r="I8" s="133"/>
      <c r="J8" s="35"/>
      <c r="K8" s="35"/>
      <c r="L8" s="13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5" t="s">
        <v>262</v>
      </c>
      <c r="F9" s="35"/>
      <c r="G9" s="35"/>
      <c r="H9" s="35"/>
      <c r="I9" s="133"/>
      <c r="J9" s="35"/>
      <c r="K9" s="35"/>
      <c r="L9" s="13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33"/>
      <c r="J10" s="35"/>
      <c r="K10" s="35"/>
      <c r="L10" s="13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1" t="s">
        <v>18</v>
      </c>
      <c r="E11" s="35"/>
      <c r="F11" s="136" t="s">
        <v>19</v>
      </c>
      <c r="G11" s="35"/>
      <c r="H11" s="35"/>
      <c r="I11" s="137" t="s">
        <v>20</v>
      </c>
      <c r="J11" s="136" t="s">
        <v>19</v>
      </c>
      <c r="K11" s="35"/>
      <c r="L11" s="13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1" t="s">
        <v>21</v>
      </c>
      <c r="E12" s="35"/>
      <c r="F12" s="136" t="s">
        <v>22</v>
      </c>
      <c r="G12" s="35"/>
      <c r="H12" s="35"/>
      <c r="I12" s="137" t="s">
        <v>23</v>
      </c>
      <c r="J12" s="138" t="str">
        <f>'Rekapitulace stavby'!AN8</f>
        <v>2. 4. 2020</v>
      </c>
      <c r="K12" s="35"/>
      <c r="L12" s="13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33"/>
      <c r="J13" s="35"/>
      <c r="K13" s="35"/>
      <c r="L13" s="13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1" t="s">
        <v>25</v>
      </c>
      <c r="E14" s="35"/>
      <c r="F14" s="35"/>
      <c r="G14" s="35"/>
      <c r="H14" s="35"/>
      <c r="I14" s="137" t="s">
        <v>26</v>
      </c>
      <c r="J14" s="136" t="s">
        <v>27</v>
      </c>
      <c r="K14" s="35"/>
      <c r="L14" s="13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6" t="s">
        <v>28</v>
      </c>
      <c r="F15" s="35"/>
      <c r="G15" s="35"/>
      <c r="H15" s="35"/>
      <c r="I15" s="137" t="s">
        <v>29</v>
      </c>
      <c r="J15" s="136" t="s">
        <v>30</v>
      </c>
      <c r="K15" s="35"/>
      <c r="L15" s="13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33"/>
      <c r="J16" s="35"/>
      <c r="K16" s="35"/>
      <c r="L16" s="13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1" t="s">
        <v>31</v>
      </c>
      <c r="E17" s="35"/>
      <c r="F17" s="35"/>
      <c r="G17" s="35"/>
      <c r="H17" s="35"/>
      <c r="I17" s="137" t="s">
        <v>26</v>
      </c>
      <c r="J17" s="30" t="str">
        <f>'Rekapitulace stavby'!AN13</f>
        <v>Vyplň údaj</v>
      </c>
      <c r="K17" s="35"/>
      <c r="L17" s="13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7" t="s">
        <v>29</v>
      </c>
      <c r="J18" s="30" t="str">
        <f>'Rekapitulace stavby'!AN14</f>
        <v>Vyplň údaj</v>
      </c>
      <c r="K18" s="35"/>
      <c r="L18" s="13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33"/>
      <c r="J19" s="35"/>
      <c r="K19" s="35"/>
      <c r="L19" s="13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1" t="s">
        <v>33</v>
      </c>
      <c r="E20" s="35"/>
      <c r="F20" s="35"/>
      <c r="G20" s="35"/>
      <c r="H20" s="35"/>
      <c r="I20" s="137" t="s">
        <v>26</v>
      </c>
      <c r="J20" s="136" t="s">
        <v>19</v>
      </c>
      <c r="K20" s="35"/>
      <c r="L20" s="13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6" t="s">
        <v>34</v>
      </c>
      <c r="F21" s="35"/>
      <c r="G21" s="35"/>
      <c r="H21" s="35"/>
      <c r="I21" s="137" t="s">
        <v>29</v>
      </c>
      <c r="J21" s="136" t="s">
        <v>19</v>
      </c>
      <c r="K21" s="35"/>
      <c r="L21" s="13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33"/>
      <c r="J22" s="35"/>
      <c r="K22" s="35"/>
      <c r="L22" s="13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1" t="s">
        <v>36</v>
      </c>
      <c r="E23" s="35"/>
      <c r="F23" s="35"/>
      <c r="G23" s="35"/>
      <c r="H23" s="35"/>
      <c r="I23" s="137" t="s">
        <v>26</v>
      </c>
      <c r="J23" s="136" t="s">
        <v>19</v>
      </c>
      <c r="K23" s="35"/>
      <c r="L23" s="13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6" t="s">
        <v>37</v>
      </c>
      <c r="F24" s="35"/>
      <c r="G24" s="35"/>
      <c r="H24" s="35"/>
      <c r="I24" s="137" t="s">
        <v>29</v>
      </c>
      <c r="J24" s="136" t="s">
        <v>19</v>
      </c>
      <c r="K24" s="35"/>
      <c r="L24" s="13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33"/>
      <c r="J25" s="35"/>
      <c r="K25" s="35"/>
      <c r="L25" s="13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1" t="s">
        <v>38</v>
      </c>
      <c r="E26" s="35"/>
      <c r="F26" s="35"/>
      <c r="G26" s="35"/>
      <c r="H26" s="35"/>
      <c r="I26" s="133"/>
      <c r="J26" s="35"/>
      <c r="K26" s="35"/>
      <c r="L26" s="13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83.25" customHeight="1">
      <c r="A27" s="139"/>
      <c r="B27" s="140"/>
      <c r="C27" s="139"/>
      <c r="D27" s="139"/>
      <c r="E27" s="141" t="s">
        <v>39</v>
      </c>
      <c r="F27" s="141"/>
      <c r="G27" s="141"/>
      <c r="H27" s="141"/>
      <c r="I27" s="142"/>
      <c r="J27" s="139"/>
      <c r="K27" s="139"/>
      <c r="L27" s="143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33"/>
      <c r="J28" s="35"/>
      <c r="K28" s="35"/>
      <c r="L28" s="13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4"/>
      <c r="E29" s="144"/>
      <c r="F29" s="144"/>
      <c r="G29" s="144"/>
      <c r="H29" s="144"/>
      <c r="I29" s="145"/>
      <c r="J29" s="144"/>
      <c r="K29" s="144"/>
      <c r="L29" s="13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6" t="s">
        <v>40</v>
      </c>
      <c r="E30" s="35"/>
      <c r="F30" s="35"/>
      <c r="G30" s="35"/>
      <c r="H30" s="35"/>
      <c r="I30" s="133"/>
      <c r="J30" s="147">
        <f>ROUND(J79, 2)</f>
        <v>0</v>
      </c>
      <c r="K30" s="35"/>
      <c r="L30" s="13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4"/>
      <c r="E31" s="144"/>
      <c r="F31" s="144"/>
      <c r="G31" s="144"/>
      <c r="H31" s="144"/>
      <c r="I31" s="145"/>
      <c r="J31" s="144"/>
      <c r="K31" s="144"/>
      <c r="L31" s="13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8" t="s">
        <v>42</v>
      </c>
      <c r="G32" s="35"/>
      <c r="H32" s="35"/>
      <c r="I32" s="149" t="s">
        <v>41</v>
      </c>
      <c r="J32" s="148" t="s">
        <v>43</v>
      </c>
      <c r="K32" s="35"/>
      <c r="L32" s="13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44</v>
      </c>
      <c r="E33" s="131" t="s">
        <v>45</v>
      </c>
      <c r="F33" s="151">
        <f>ROUND((SUM(BE79:BE87)),  2)</f>
        <v>0</v>
      </c>
      <c r="G33" s="35"/>
      <c r="H33" s="35"/>
      <c r="I33" s="152">
        <v>0.20999999999999999</v>
      </c>
      <c r="J33" s="151">
        <f>ROUND(((SUM(BE79:BE87))*I33),  2)</f>
        <v>0</v>
      </c>
      <c r="K33" s="35"/>
      <c r="L33" s="13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1" t="s">
        <v>46</v>
      </c>
      <c r="F34" s="151">
        <f>ROUND((SUM(BF79:BF87)),  2)</f>
        <v>0</v>
      </c>
      <c r="G34" s="35"/>
      <c r="H34" s="35"/>
      <c r="I34" s="152">
        <v>0.14999999999999999</v>
      </c>
      <c r="J34" s="151">
        <f>ROUND(((SUM(BF79:BF87))*I34),  2)</f>
        <v>0</v>
      </c>
      <c r="K34" s="35"/>
      <c r="L34" s="13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1" t="s">
        <v>47</v>
      </c>
      <c r="F35" s="151">
        <f>ROUND((SUM(BG79:BG87)),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13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1" t="s">
        <v>48</v>
      </c>
      <c r="F36" s="151">
        <f>ROUND((SUM(BH79:BH87)),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13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1" t="s">
        <v>49</v>
      </c>
      <c r="F37" s="151">
        <f>ROUND((SUM(BI79:BI87)),  2)</f>
        <v>0</v>
      </c>
      <c r="G37" s="35"/>
      <c r="H37" s="35"/>
      <c r="I37" s="152">
        <v>0</v>
      </c>
      <c r="J37" s="151">
        <f>0</f>
        <v>0</v>
      </c>
      <c r="K37" s="35"/>
      <c r="L37" s="13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33"/>
      <c r="J38" s="35"/>
      <c r="K38" s="35"/>
      <c r="L38" s="13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50</v>
      </c>
      <c r="E39" s="155"/>
      <c r="F39" s="155"/>
      <c r="G39" s="156" t="s">
        <v>51</v>
      </c>
      <c r="H39" s="157" t="s">
        <v>52</v>
      </c>
      <c r="I39" s="158"/>
      <c r="J39" s="159">
        <f>SUM(J30:J37)</f>
        <v>0</v>
      </c>
      <c r="K39" s="160"/>
      <c r="L39" s="13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61"/>
      <c r="C40" s="162"/>
      <c r="D40" s="162"/>
      <c r="E40" s="162"/>
      <c r="F40" s="162"/>
      <c r="G40" s="162"/>
      <c r="H40" s="162"/>
      <c r="I40" s="163"/>
      <c r="J40" s="162"/>
      <c r="K40" s="162"/>
      <c r="L40" s="13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64"/>
      <c r="C44" s="165"/>
      <c r="D44" s="165"/>
      <c r="E44" s="165"/>
      <c r="F44" s="165"/>
      <c r="G44" s="165"/>
      <c r="H44" s="165"/>
      <c r="I44" s="166"/>
      <c r="J44" s="165"/>
      <c r="K44" s="165"/>
      <c r="L44" s="13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100</v>
      </c>
      <c r="D45" s="37"/>
      <c r="E45" s="37"/>
      <c r="F45" s="37"/>
      <c r="G45" s="37"/>
      <c r="H45" s="37"/>
      <c r="I45" s="133"/>
      <c r="J45" s="37"/>
      <c r="K45" s="37"/>
      <c r="L45" s="13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133"/>
      <c r="J46" s="37"/>
      <c r="K46" s="37"/>
      <c r="L46" s="13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133"/>
      <c r="J47" s="37"/>
      <c r="K47" s="37"/>
      <c r="L47" s="13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67" t="str">
        <f>E7</f>
        <v>Výměna kolejnic v obvodu ST Karlovy Vary</v>
      </c>
      <c r="F48" s="29"/>
      <c r="G48" s="29"/>
      <c r="H48" s="29"/>
      <c r="I48" s="133"/>
      <c r="J48" s="37"/>
      <c r="K48" s="37"/>
      <c r="L48" s="13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98</v>
      </c>
      <c r="D49" s="37"/>
      <c r="E49" s="37"/>
      <c r="F49" s="37"/>
      <c r="G49" s="37"/>
      <c r="H49" s="37"/>
      <c r="I49" s="133"/>
      <c r="J49" s="37"/>
      <c r="K49" s="37"/>
      <c r="L49" s="13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A.3 - Práce SSZT a SEE (Sborník SŽDC 2020)</v>
      </c>
      <c r="F50" s="37"/>
      <c r="G50" s="37"/>
      <c r="H50" s="37"/>
      <c r="I50" s="133"/>
      <c r="J50" s="37"/>
      <c r="K50" s="37"/>
      <c r="L50" s="13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133"/>
      <c r="J51" s="37"/>
      <c r="K51" s="37"/>
      <c r="L51" s="13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Klášterec n.O. - Hájek</v>
      </c>
      <c r="G52" s="37"/>
      <c r="H52" s="37"/>
      <c r="I52" s="137" t="s">
        <v>23</v>
      </c>
      <c r="J52" s="69" t="str">
        <f>IF(J12="","",J12)</f>
        <v>2. 4. 2020</v>
      </c>
      <c r="K52" s="37"/>
      <c r="L52" s="13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133"/>
      <c r="J53" s="37"/>
      <c r="K53" s="37"/>
      <c r="L53" s="13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Správa železnic, s.o.; OŘ UNL - ST K. Vary</v>
      </c>
      <c r="G54" s="37"/>
      <c r="H54" s="37"/>
      <c r="I54" s="137" t="s">
        <v>33</v>
      </c>
      <c r="J54" s="33" t="str">
        <f>E21</f>
        <v xml:space="preserve"> </v>
      </c>
      <c r="K54" s="37"/>
      <c r="L54" s="13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137" t="s">
        <v>36</v>
      </c>
      <c r="J55" s="33" t="str">
        <f>E24</f>
        <v>Monika Roztočilová</v>
      </c>
      <c r="K55" s="37"/>
      <c r="L55" s="13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133"/>
      <c r="J56" s="37"/>
      <c r="K56" s="37"/>
      <c r="L56" s="13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68" t="s">
        <v>101</v>
      </c>
      <c r="D57" s="169"/>
      <c r="E57" s="169"/>
      <c r="F57" s="169"/>
      <c r="G57" s="169"/>
      <c r="H57" s="169"/>
      <c r="I57" s="170"/>
      <c r="J57" s="171" t="s">
        <v>102</v>
      </c>
      <c r="K57" s="169"/>
      <c r="L57" s="13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133"/>
      <c r="J58" s="37"/>
      <c r="K58" s="37"/>
      <c r="L58" s="13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72" t="s">
        <v>72</v>
      </c>
      <c r="D59" s="37"/>
      <c r="E59" s="37"/>
      <c r="F59" s="37"/>
      <c r="G59" s="37"/>
      <c r="H59" s="37"/>
      <c r="I59" s="133"/>
      <c r="J59" s="99">
        <f>J79</f>
        <v>0</v>
      </c>
      <c r="K59" s="37"/>
      <c r="L59" s="13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103</v>
      </c>
    </row>
    <row r="60" hidden="1" s="2" customFormat="1" ht="21.84" customHeight="1">
      <c r="A60" s="35"/>
      <c r="B60" s="36"/>
      <c r="C60" s="37"/>
      <c r="D60" s="37"/>
      <c r="E60" s="37"/>
      <c r="F60" s="37"/>
      <c r="G60" s="37"/>
      <c r="H60" s="37"/>
      <c r="I60" s="133"/>
      <c r="J60" s="37"/>
      <c r="K60" s="37"/>
      <c r="L60" s="13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163"/>
      <c r="J61" s="57"/>
      <c r="K61" s="57"/>
      <c r="L61" s="13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/>
    <row r="63" hidden="1"/>
    <row r="64" hidden="1"/>
    <row r="65" s="2" customFormat="1" ht="6.96" customHeight="1">
      <c r="A65" s="35"/>
      <c r="B65" s="58"/>
      <c r="C65" s="59"/>
      <c r="D65" s="59"/>
      <c r="E65" s="59"/>
      <c r="F65" s="59"/>
      <c r="G65" s="59"/>
      <c r="H65" s="59"/>
      <c r="I65" s="166"/>
      <c r="J65" s="59"/>
      <c r="K65" s="59"/>
      <c r="L65" s="13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24.96" customHeight="1">
      <c r="A66" s="35"/>
      <c r="B66" s="36"/>
      <c r="C66" s="20" t="s">
        <v>104</v>
      </c>
      <c r="D66" s="37"/>
      <c r="E66" s="37"/>
      <c r="F66" s="37"/>
      <c r="G66" s="37"/>
      <c r="H66" s="37"/>
      <c r="I66" s="133"/>
      <c r="J66" s="37"/>
      <c r="K66" s="37"/>
      <c r="L66" s="13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36"/>
      <c r="C67" s="37"/>
      <c r="D67" s="37"/>
      <c r="E67" s="37"/>
      <c r="F67" s="37"/>
      <c r="G67" s="37"/>
      <c r="H67" s="37"/>
      <c r="I67" s="133"/>
      <c r="J67" s="37"/>
      <c r="K67" s="37"/>
      <c r="L67" s="13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12" customHeight="1">
      <c r="A68" s="35"/>
      <c r="B68" s="36"/>
      <c r="C68" s="29" t="s">
        <v>16</v>
      </c>
      <c r="D68" s="37"/>
      <c r="E68" s="37"/>
      <c r="F68" s="37"/>
      <c r="G68" s="37"/>
      <c r="H68" s="37"/>
      <c r="I68" s="133"/>
      <c r="J68" s="37"/>
      <c r="K68" s="37"/>
      <c r="L68" s="13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6.5" customHeight="1">
      <c r="A69" s="35"/>
      <c r="B69" s="36"/>
      <c r="C69" s="37"/>
      <c r="D69" s="37"/>
      <c r="E69" s="167" t="str">
        <f>E7</f>
        <v>Výměna kolejnic v obvodu ST Karlovy Vary</v>
      </c>
      <c r="F69" s="29"/>
      <c r="G69" s="29"/>
      <c r="H69" s="29"/>
      <c r="I69" s="133"/>
      <c r="J69" s="37"/>
      <c r="K69" s="37"/>
      <c r="L69" s="13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98</v>
      </c>
      <c r="D70" s="37"/>
      <c r="E70" s="37"/>
      <c r="F70" s="37"/>
      <c r="G70" s="37"/>
      <c r="H70" s="37"/>
      <c r="I70" s="133"/>
      <c r="J70" s="37"/>
      <c r="K70" s="37"/>
      <c r="L70" s="13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66" t="str">
        <f>E9</f>
        <v>A.3 - Práce SSZT a SEE (Sborník SŽDC 2020)</v>
      </c>
      <c r="F71" s="37"/>
      <c r="G71" s="37"/>
      <c r="H71" s="37"/>
      <c r="I71" s="133"/>
      <c r="J71" s="37"/>
      <c r="K71" s="37"/>
      <c r="L71" s="13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133"/>
      <c r="J72" s="37"/>
      <c r="K72" s="37"/>
      <c r="L72" s="13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21</v>
      </c>
      <c r="D73" s="37"/>
      <c r="E73" s="37"/>
      <c r="F73" s="24" t="str">
        <f>F12</f>
        <v>Klášterec n.O. - Hájek</v>
      </c>
      <c r="G73" s="37"/>
      <c r="H73" s="37"/>
      <c r="I73" s="137" t="s">
        <v>23</v>
      </c>
      <c r="J73" s="69" t="str">
        <f>IF(J12="","",J12)</f>
        <v>2. 4. 2020</v>
      </c>
      <c r="K73" s="37"/>
      <c r="L73" s="13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133"/>
      <c r="J74" s="37"/>
      <c r="K74" s="37"/>
      <c r="L74" s="13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5.15" customHeight="1">
      <c r="A75" s="35"/>
      <c r="B75" s="36"/>
      <c r="C75" s="29" t="s">
        <v>25</v>
      </c>
      <c r="D75" s="37"/>
      <c r="E75" s="37"/>
      <c r="F75" s="24" t="str">
        <f>E15</f>
        <v>Správa železnic, s.o.; OŘ UNL - ST K. Vary</v>
      </c>
      <c r="G75" s="37"/>
      <c r="H75" s="37"/>
      <c r="I75" s="137" t="s">
        <v>33</v>
      </c>
      <c r="J75" s="33" t="str">
        <f>E21</f>
        <v xml:space="preserve"> </v>
      </c>
      <c r="K75" s="37"/>
      <c r="L75" s="13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31</v>
      </c>
      <c r="D76" s="37"/>
      <c r="E76" s="37"/>
      <c r="F76" s="24" t="str">
        <f>IF(E18="","",E18)</f>
        <v>Vyplň údaj</v>
      </c>
      <c r="G76" s="37"/>
      <c r="H76" s="37"/>
      <c r="I76" s="137" t="s">
        <v>36</v>
      </c>
      <c r="J76" s="33" t="str">
        <f>E24</f>
        <v>Monika Roztočilová</v>
      </c>
      <c r="K76" s="37"/>
      <c r="L76" s="13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0.32" customHeight="1">
      <c r="A77" s="35"/>
      <c r="B77" s="36"/>
      <c r="C77" s="37"/>
      <c r="D77" s="37"/>
      <c r="E77" s="37"/>
      <c r="F77" s="37"/>
      <c r="G77" s="37"/>
      <c r="H77" s="37"/>
      <c r="I77" s="133"/>
      <c r="J77" s="37"/>
      <c r="K77" s="37"/>
      <c r="L77" s="13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9" customFormat="1" ht="29.28" customHeight="1">
      <c r="A78" s="173"/>
      <c r="B78" s="174"/>
      <c r="C78" s="175" t="s">
        <v>105</v>
      </c>
      <c r="D78" s="176" t="s">
        <v>59</v>
      </c>
      <c r="E78" s="176" t="s">
        <v>55</v>
      </c>
      <c r="F78" s="176" t="s">
        <v>56</v>
      </c>
      <c r="G78" s="176" t="s">
        <v>106</v>
      </c>
      <c r="H78" s="176" t="s">
        <v>107</v>
      </c>
      <c r="I78" s="177" t="s">
        <v>108</v>
      </c>
      <c r="J78" s="176" t="s">
        <v>102</v>
      </c>
      <c r="K78" s="178" t="s">
        <v>109</v>
      </c>
      <c r="L78" s="179"/>
      <c r="M78" s="89" t="s">
        <v>19</v>
      </c>
      <c r="N78" s="90" t="s">
        <v>44</v>
      </c>
      <c r="O78" s="90" t="s">
        <v>110</v>
      </c>
      <c r="P78" s="90" t="s">
        <v>111</v>
      </c>
      <c r="Q78" s="90" t="s">
        <v>112</v>
      </c>
      <c r="R78" s="90" t="s">
        <v>113</v>
      </c>
      <c r="S78" s="90" t="s">
        <v>114</v>
      </c>
      <c r="T78" s="91" t="s">
        <v>115</v>
      </c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</row>
    <row r="79" s="2" customFormat="1" ht="22.8" customHeight="1">
      <c r="A79" s="35"/>
      <c r="B79" s="36"/>
      <c r="C79" s="96" t="s">
        <v>116</v>
      </c>
      <c r="D79" s="37"/>
      <c r="E79" s="37"/>
      <c r="F79" s="37"/>
      <c r="G79" s="37"/>
      <c r="H79" s="37"/>
      <c r="I79" s="133"/>
      <c r="J79" s="180">
        <f>BK79</f>
        <v>0</v>
      </c>
      <c r="K79" s="37"/>
      <c r="L79" s="41"/>
      <c r="M79" s="92"/>
      <c r="N79" s="181"/>
      <c r="O79" s="93"/>
      <c r="P79" s="182">
        <f>SUM(P80:P87)</f>
        <v>0</v>
      </c>
      <c r="Q79" s="93"/>
      <c r="R79" s="182">
        <f>SUM(R80:R87)</f>
        <v>0</v>
      </c>
      <c r="S79" s="93"/>
      <c r="T79" s="183">
        <f>SUM(T80:T87)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4" t="s">
        <v>73</v>
      </c>
      <c r="AU79" s="14" t="s">
        <v>103</v>
      </c>
      <c r="BK79" s="184">
        <f>SUM(BK80:BK87)</f>
        <v>0</v>
      </c>
    </row>
    <row r="80" s="2" customFormat="1" ht="21.75" customHeight="1">
      <c r="A80" s="35"/>
      <c r="B80" s="36"/>
      <c r="C80" s="185" t="s">
        <v>82</v>
      </c>
      <c r="D80" s="185" t="s">
        <v>117</v>
      </c>
      <c r="E80" s="186" t="s">
        <v>263</v>
      </c>
      <c r="F80" s="187" t="s">
        <v>264</v>
      </c>
      <c r="G80" s="188" t="s">
        <v>120</v>
      </c>
      <c r="H80" s="189">
        <v>8</v>
      </c>
      <c r="I80" s="190"/>
      <c r="J80" s="191">
        <f>ROUND(I80*H80,2)</f>
        <v>0</v>
      </c>
      <c r="K80" s="187" t="s">
        <v>265</v>
      </c>
      <c r="L80" s="41"/>
      <c r="M80" s="192" t="s">
        <v>19</v>
      </c>
      <c r="N80" s="193" t="s">
        <v>45</v>
      </c>
      <c r="O80" s="81"/>
      <c r="P80" s="194">
        <f>O80*H80</f>
        <v>0</v>
      </c>
      <c r="Q80" s="194">
        <v>0</v>
      </c>
      <c r="R80" s="194">
        <f>Q80*H80</f>
        <v>0</v>
      </c>
      <c r="S80" s="194">
        <v>0</v>
      </c>
      <c r="T80" s="195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96" t="s">
        <v>209</v>
      </c>
      <c r="AT80" s="196" t="s">
        <v>117</v>
      </c>
      <c r="AU80" s="196" t="s">
        <v>74</v>
      </c>
      <c r="AY80" s="14" t="s">
        <v>123</v>
      </c>
      <c r="BE80" s="197">
        <f>IF(N80="základní",J80,0)</f>
        <v>0</v>
      </c>
      <c r="BF80" s="197">
        <f>IF(N80="snížená",J80,0)</f>
        <v>0</v>
      </c>
      <c r="BG80" s="197">
        <f>IF(N80="zákl. přenesená",J80,0)</f>
        <v>0</v>
      </c>
      <c r="BH80" s="197">
        <f>IF(N80="sníž. přenesená",J80,0)</f>
        <v>0</v>
      </c>
      <c r="BI80" s="197">
        <f>IF(N80="nulová",J80,0)</f>
        <v>0</v>
      </c>
      <c r="BJ80" s="14" t="s">
        <v>82</v>
      </c>
      <c r="BK80" s="197">
        <f>ROUND(I80*H80,2)</f>
        <v>0</v>
      </c>
      <c r="BL80" s="14" t="s">
        <v>209</v>
      </c>
      <c r="BM80" s="196" t="s">
        <v>266</v>
      </c>
    </row>
    <row r="81" s="2" customFormat="1">
      <c r="A81" s="35"/>
      <c r="B81" s="36"/>
      <c r="C81" s="37"/>
      <c r="D81" s="198" t="s">
        <v>125</v>
      </c>
      <c r="E81" s="37"/>
      <c r="F81" s="199" t="s">
        <v>267</v>
      </c>
      <c r="G81" s="37"/>
      <c r="H81" s="37"/>
      <c r="I81" s="133"/>
      <c r="J81" s="37"/>
      <c r="K81" s="37"/>
      <c r="L81" s="41"/>
      <c r="M81" s="200"/>
      <c r="N81" s="201"/>
      <c r="O81" s="81"/>
      <c r="P81" s="81"/>
      <c r="Q81" s="81"/>
      <c r="R81" s="81"/>
      <c r="S81" s="81"/>
      <c r="T81" s="82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125</v>
      </c>
      <c r="AU81" s="14" t="s">
        <v>74</v>
      </c>
    </row>
    <row r="82" s="2" customFormat="1" ht="21.75" customHeight="1">
      <c r="A82" s="35"/>
      <c r="B82" s="36"/>
      <c r="C82" s="185" t="s">
        <v>84</v>
      </c>
      <c r="D82" s="185" t="s">
        <v>117</v>
      </c>
      <c r="E82" s="186" t="s">
        <v>268</v>
      </c>
      <c r="F82" s="187" t="s">
        <v>269</v>
      </c>
      <c r="G82" s="188" t="s">
        <v>120</v>
      </c>
      <c r="H82" s="189">
        <v>8</v>
      </c>
      <c r="I82" s="190"/>
      <c r="J82" s="191">
        <f>ROUND(I82*H82,2)</f>
        <v>0</v>
      </c>
      <c r="K82" s="187" t="s">
        <v>265</v>
      </c>
      <c r="L82" s="41"/>
      <c r="M82" s="192" t="s">
        <v>19</v>
      </c>
      <c r="N82" s="193" t="s">
        <v>45</v>
      </c>
      <c r="O82" s="81"/>
      <c r="P82" s="194">
        <f>O82*H82</f>
        <v>0</v>
      </c>
      <c r="Q82" s="194">
        <v>0</v>
      </c>
      <c r="R82" s="194">
        <f>Q82*H82</f>
        <v>0</v>
      </c>
      <c r="S82" s="194">
        <v>0</v>
      </c>
      <c r="T82" s="195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96" t="s">
        <v>209</v>
      </c>
      <c r="AT82" s="196" t="s">
        <v>117</v>
      </c>
      <c r="AU82" s="196" t="s">
        <v>74</v>
      </c>
      <c r="AY82" s="14" t="s">
        <v>123</v>
      </c>
      <c r="BE82" s="197">
        <f>IF(N82="základní",J82,0)</f>
        <v>0</v>
      </c>
      <c r="BF82" s="197">
        <f>IF(N82="snížená",J82,0)</f>
        <v>0</v>
      </c>
      <c r="BG82" s="197">
        <f>IF(N82="zákl. přenesená",J82,0)</f>
        <v>0</v>
      </c>
      <c r="BH82" s="197">
        <f>IF(N82="sníž. přenesená",J82,0)</f>
        <v>0</v>
      </c>
      <c r="BI82" s="197">
        <f>IF(N82="nulová",J82,0)</f>
        <v>0</v>
      </c>
      <c r="BJ82" s="14" t="s">
        <v>82</v>
      </c>
      <c r="BK82" s="197">
        <f>ROUND(I82*H82,2)</f>
        <v>0</v>
      </c>
      <c r="BL82" s="14" t="s">
        <v>209</v>
      </c>
      <c r="BM82" s="196" t="s">
        <v>270</v>
      </c>
    </row>
    <row r="83" s="2" customFormat="1">
      <c r="A83" s="35"/>
      <c r="B83" s="36"/>
      <c r="C83" s="37"/>
      <c r="D83" s="198" t="s">
        <v>125</v>
      </c>
      <c r="E83" s="37"/>
      <c r="F83" s="199" t="s">
        <v>269</v>
      </c>
      <c r="G83" s="37"/>
      <c r="H83" s="37"/>
      <c r="I83" s="133"/>
      <c r="J83" s="37"/>
      <c r="K83" s="37"/>
      <c r="L83" s="41"/>
      <c r="M83" s="200"/>
      <c r="N83" s="201"/>
      <c r="O83" s="81"/>
      <c r="P83" s="81"/>
      <c r="Q83" s="81"/>
      <c r="R83" s="81"/>
      <c r="S83" s="81"/>
      <c r="T83" s="8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125</v>
      </c>
      <c r="AU83" s="14" t="s">
        <v>74</v>
      </c>
    </row>
    <row r="84" s="2" customFormat="1" ht="21.75" customHeight="1">
      <c r="A84" s="35"/>
      <c r="B84" s="36"/>
      <c r="C84" s="185" t="s">
        <v>131</v>
      </c>
      <c r="D84" s="185" t="s">
        <v>117</v>
      </c>
      <c r="E84" s="186" t="s">
        <v>271</v>
      </c>
      <c r="F84" s="187" t="s">
        <v>272</v>
      </c>
      <c r="G84" s="188" t="s">
        <v>120</v>
      </c>
      <c r="H84" s="189">
        <v>300</v>
      </c>
      <c r="I84" s="190"/>
      <c r="J84" s="191">
        <f>ROUND(I84*H84,2)</f>
        <v>0</v>
      </c>
      <c r="K84" s="187" t="s">
        <v>121</v>
      </c>
      <c r="L84" s="41"/>
      <c r="M84" s="192" t="s">
        <v>19</v>
      </c>
      <c r="N84" s="193" t="s">
        <v>45</v>
      </c>
      <c r="O84" s="81"/>
      <c r="P84" s="194">
        <f>O84*H84</f>
        <v>0</v>
      </c>
      <c r="Q84" s="194">
        <v>0</v>
      </c>
      <c r="R84" s="194">
        <f>Q84*H84</f>
        <v>0</v>
      </c>
      <c r="S84" s="194">
        <v>0</v>
      </c>
      <c r="T84" s="195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6" t="s">
        <v>209</v>
      </c>
      <c r="AT84" s="196" t="s">
        <v>117</v>
      </c>
      <c r="AU84" s="196" t="s">
        <v>74</v>
      </c>
      <c r="AY84" s="14" t="s">
        <v>123</v>
      </c>
      <c r="BE84" s="197">
        <f>IF(N84="základní",J84,0)</f>
        <v>0</v>
      </c>
      <c r="BF84" s="197">
        <f>IF(N84="snížená",J84,0)</f>
        <v>0</v>
      </c>
      <c r="BG84" s="197">
        <f>IF(N84="zákl. přenesená",J84,0)</f>
        <v>0</v>
      </c>
      <c r="BH84" s="197">
        <f>IF(N84="sníž. přenesená",J84,0)</f>
        <v>0</v>
      </c>
      <c r="BI84" s="197">
        <f>IF(N84="nulová",J84,0)</f>
        <v>0</v>
      </c>
      <c r="BJ84" s="14" t="s">
        <v>82</v>
      </c>
      <c r="BK84" s="197">
        <f>ROUND(I84*H84,2)</f>
        <v>0</v>
      </c>
      <c r="BL84" s="14" t="s">
        <v>209</v>
      </c>
      <c r="BM84" s="196" t="s">
        <v>273</v>
      </c>
    </row>
    <row r="85" s="2" customFormat="1">
      <c r="A85" s="35"/>
      <c r="B85" s="36"/>
      <c r="C85" s="37"/>
      <c r="D85" s="198" t="s">
        <v>125</v>
      </c>
      <c r="E85" s="37"/>
      <c r="F85" s="199" t="s">
        <v>272</v>
      </c>
      <c r="G85" s="37"/>
      <c r="H85" s="37"/>
      <c r="I85" s="133"/>
      <c r="J85" s="37"/>
      <c r="K85" s="37"/>
      <c r="L85" s="41"/>
      <c r="M85" s="200"/>
      <c r="N85" s="201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125</v>
      </c>
      <c r="AU85" s="14" t="s">
        <v>74</v>
      </c>
    </row>
    <row r="86" s="2" customFormat="1" ht="33" customHeight="1">
      <c r="A86" s="35"/>
      <c r="B86" s="36"/>
      <c r="C86" s="185" t="s">
        <v>122</v>
      </c>
      <c r="D86" s="185" t="s">
        <v>117</v>
      </c>
      <c r="E86" s="186" t="s">
        <v>274</v>
      </c>
      <c r="F86" s="187" t="s">
        <v>275</v>
      </c>
      <c r="G86" s="188" t="s">
        <v>120</v>
      </c>
      <c r="H86" s="189">
        <v>300</v>
      </c>
      <c r="I86" s="190"/>
      <c r="J86" s="191">
        <f>ROUND(I86*H86,2)</f>
        <v>0</v>
      </c>
      <c r="K86" s="187" t="s">
        <v>121</v>
      </c>
      <c r="L86" s="41"/>
      <c r="M86" s="192" t="s">
        <v>19</v>
      </c>
      <c r="N86" s="193" t="s">
        <v>45</v>
      </c>
      <c r="O86" s="81"/>
      <c r="P86" s="194">
        <f>O86*H86</f>
        <v>0</v>
      </c>
      <c r="Q86" s="194">
        <v>0</v>
      </c>
      <c r="R86" s="194">
        <f>Q86*H86</f>
        <v>0</v>
      </c>
      <c r="S86" s="194">
        <v>0</v>
      </c>
      <c r="T86" s="195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6" t="s">
        <v>209</v>
      </c>
      <c r="AT86" s="196" t="s">
        <v>117</v>
      </c>
      <c r="AU86" s="196" t="s">
        <v>74</v>
      </c>
      <c r="AY86" s="14" t="s">
        <v>123</v>
      </c>
      <c r="BE86" s="197">
        <f>IF(N86="základní",J86,0)</f>
        <v>0</v>
      </c>
      <c r="BF86" s="197">
        <f>IF(N86="snížená",J86,0)</f>
        <v>0</v>
      </c>
      <c r="BG86" s="197">
        <f>IF(N86="zákl. přenesená",J86,0)</f>
        <v>0</v>
      </c>
      <c r="BH86" s="197">
        <f>IF(N86="sníž. přenesená",J86,0)</f>
        <v>0</v>
      </c>
      <c r="BI86" s="197">
        <f>IF(N86="nulová",J86,0)</f>
        <v>0</v>
      </c>
      <c r="BJ86" s="14" t="s">
        <v>82</v>
      </c>
      <c r="BK86" s="197">
        <f>ROUND(I86*H86,2)</f>
        <v>0</v>
      </c>
      <c r="BL86" s="14" t="s">
        <v>209</v>
      </c>
      <c r="BM86" s="196" t="s">
        <v>276</v>
      </c>
    </row>
    <row r="87" s="2" customFormat="1">
      <c r="A87" s="35"/>
      <c r="B87" s="36"/>
      <c r="C87" s="37"/>
      <c r="D87" s="198" t="s">
        <v>125</v>
      </c>
      <c r="E87" s="37"/>
      <c r="F87" s="199" t="s">
        <v>277</v>
      </c>
      <c r="G87" s="37"/>
      <c r="H87" s="37"/>
      <c r="I87" s="133"/>
      <c r="J87" s="37"/>
      <c r="K87" s="37"/>
      <c r="L87" s="41"/>
      <c r="M87" s="245"/>
      <c r="N87" s="246"/>
      <c r="O87" s="247"/>
      <c r="P87" s="247"/>
      <c r="Q87" s="247"/>
      <c r="R87" s="247"/>
      <c r="S87" s="247"/>
      <c r="T87" s="248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125</v>
      </c>
      <c r="AU87" s="14" t="s">
        <v>74</v>
      </c>
    </row>
    <row r="88" s="2" customFormat="1" ht="6.96" customHeight="1">
      <c r="A88" s="35"/>
      <c r="B88" s="56"/>
      <c r="C88" s="57"/>
      <c r="D88" s="57"/>
      <c r="E88" s="57"/>
      <c r="F88" s="57"/>
      <c r="G88" s="57"/>
      <c r="H88" s="57"/>
      <c r="I88" s="163"/>
      <c r="J88" s="57"/>
      <c r="K88" s="57"/>
      <c r="L88" s="41"/>
      <c r="M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</sheetData>
  <sheetProtection sheet="1" autoFilter="0" formatColumns="0" formatRows="0" objects="1" scenarios="1" spinCount="100000" saltValue="9ZwDFlXGpjdggKd2Nqqblu9UCjNO35EoifjqYwprrU7oDxanc+bI7COCNkWBOwl6nRGX5VHz4msYftJK/LbzOQ==" hashValue="VICzOFkVgqwj04jw9e6iOp/D5K83Zy2w2RmR2uYy5KJ8ODCuZBQmLi/mRzj3BfNR6VILa1vs9J0X4qs5Q5q8CA==" algorithmName="SHA-512" password="CC35"/>
  <autoFilter ref="C78:K87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hidden="1" s="1" customFormat="1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17"/>
      <c r="AT3" s="14" t="s">
        <v>84</v>
      </c>
    </row>
    <row r="4" hidden="1" s="1" customFormat="1" ht="24.96" customHeight="1">
      <c r="B4" s="17"/>
      <c r="D4" s="129" t="s">
        <v>97</v>
      </c>
      <c r="I4" s="125"/>
      <c r="L4" s="17"/>
      <c r="M4" s="130" t="s">
        <v>10</v>
      </c>
      <c r="AT4" s="14" t="s">
        <v>4</v>
      </c>
    </row>
    <row r="5" hidden="1" s="1" customFormat="1" ht="6.96" customHeight="1">
      <c r="B5" s="17"/>
      <c r="I5" s="125"/>
      <c r="L5" s="17"/>
    </row>
    <row r="6" hidden="1" s="1" customFormat="1" ht="12" customHeight="1">
      <c r="B6" s="17"/>
      <c r="D6" s="131" t="s">
        <v>16</v>
      </c>
      <c r="I6" s="125"/>
      <c r="L6" s="17"/>
    </row>
    <row r="7" hidden="1" s="1" customFormat="1" ht="16.5" customHeight="1">
      <c r="B7" s="17"/>
      <c r="E7" s="132" t="str">
        <f>'Rekapitulace stavby'!K6</f>
        <v>Výměna kolejnic v obvodu ST Karlovy Vary</v>
      </c>
      <c r="F7" s="131"/>
      <c r="G7" s="131"/>
      <c r="H7" s="131"/>
      <c r="I7" s="125"/>
      <c r="L7" s="17"/>
    </row>
    <row r="8" hidden="1" s="2" customFormat="1" ht="12" customHeight="1">
      <c r="A8" s="35"/>
      <c r="B8" s="41"/>
      <c r="C8" s="35"/>
      <c r="D8" s="131" t="s">
        <v>98</v>
      </c>
      <c r="E8" s="35"/>
      <c r="F8" s="35"/>
      <c r="G8" s="35"/>
      <c r="H8" s="35"/>
      <c r="I8" s="133"/>
      <c r="J8" s="35"/>
      <c r="K8" s="35"/>
      <c r="L8" s="13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5" t="s">
        <v>278</v>
      </c>
      <c r="F9" s="35"/>
      <c r="G9" s="35"/>
      <c r="H9" s="35"/>
      <c r="I9" s="133"/>
      <c r="J9" s="35"/>
      <c r="K9" s="35"/>
      <c r="L9" s="13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33"/>
      <c r="J10" s="35"/>
      <c r="K10" s="35"/>
      <c r="L10" s="13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1" t="s">
        <v>18</v>
      </c>
      <c r="E11" s="35"/>
      <c r="F11" s="136" t="s">
        <v>19</v>
      </c>
      <c r="G11" s="35"/>
      <c r="H11" s="35"/>
      <c r="I11" s="137" t="s">
        <v>20</v>
      </c>
      <c r="J11" s="136" t="s">
        <v>19</v>
      </c>
      <c r="K11" s="35"/>
      <c r="L11" s="13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1" t="s">
        <v>21</v>
      </c>
      <c r="E12" s="35"/>
      <c r="F12" s="136" t="s">
        <v>22</v>
      </c>
      <c r="G12" s="35"/>
      <c r="H12" s="35"/>
      <c r="I12" s="137" t="s">
        <v>23</v>
      </c>
      <c r="J12" s="138" t="str">
        <f>'Rekapitulace stavby'!AN8</f>
        <v>2. 4. 2020</v>
      </c>
      <c r="K12" s="35"/>
      <c r="L12" s="13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33"/>
      <c r="J13" s="35"/>
      <c r="K13" s="35"/>
      <c r="L13" s="13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1" t="s">
        <v>25</v>
      </c>
      <c r="E14" s="35"/>
      <c r="F14" s="35"/>
      <c r="G14" s="35"/>
      <c r="H14" s="35"/>
      <c r="I14" s="137" t="s">
        <v>26</v>
      </c>
      <c r="J14" s="136" t="s">
        <v>27</v>
      </c>
      <c r="K14" s="35"/>
      <c r="L14" s="13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6" t="s">
        <v>28</v>
      </c>
      <c r="F15" s="35"/>
      <c r="G15" s="35"/>
      <c r="H15" s="35"/>
      <c r="I15" s="137" t="s">
        <v>29</v>
      </c>
      <c r="J15" s="136" t="s">
        <v>30</v>
      </c>
      <c r="K15" s="35"/>
      <c r="L15" s="13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33"/>
      <c r="J16" s="35"/>
      <c r="K16" s="35"/>
      <c r="L16" s="13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1" t="s">
        <v>31</v>
      </c>
      <c r="E17" s="35"/>
      <c r="F17" s="35"/>
      <c r="G17" s="35"/>
      <c r="H17" s="35"/>
      <c r="I17" s="137" t="s">
        <v>26</v>
      </c>
      <c r="J17" s="30" t="str">
        <f>'Rekapitulace stavby'!AN13</f>
        <v>Vyplň údaj</v>
      </c>
      <c r="K17" s="35"/>
      <c r="L17" s="13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7" t="s">
        <v>29</v>
      </c>
      <c r="J18" s="30" t="str">
        <f>'Rekapitulace stavby'!AN14</f>
        <v>Vyplň údaj</v>
      </c>
      <c r="K18" s="35"/>
      <c r="L18" s="13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33"/>
      <c r="J19" s="35"/>
      <c r="K19" s="35"/>
      <c r="L19" s="13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1" t="s">
        <v>33</v>
      </c>
      <c r="E20" s="35"/>
      <c r="F20" s="35"/>
      <c r="G20" s="35"/>
      <c r="H20" s="35"/>
      <c r="I20" s="137" t="s">
        <v>26</v>
      </c>
      <c r="J20" s="136" t="s">
        <v>19</v>
      </c>
      <c r="K20" s="35"/>
      <c r="L20" s="13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6" t="s">
        <v>34</v>
      </c>
      <c r="F21" s="35"/>
      <c r="G21" s="35"/>
      <c r="H21" s="35"/>
      <c r="I21" s="137" t="s">
        <v>29</v>
      </c>
      <c r="J21" s="136" t="s">
        <v>19</v>
      </c>
      <c r="K21" s="35"/>
      <c r="L21" s="13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33"/>
      <c r="J22" s="35"/>
      <c r="K22" s="35"/>
      <c r="L22" s="13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1" t="s">
        <v>36</v>
      </c>
      <c r="E23" s="35"/>
      <c r="F23" s="35"/>
      <c r="G23" s="35"/>
      <c r="H23" s="35"/>
      <c r="I23" s="137" t="s">
        <v>26</v>
      </c>
      <c r="J23" s="136" t="s">
        <v>19</v>
      </c>
      <c r="K23" s="35"/>
      <c r="L23" s="13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6" t="s">
        <v>37</v>
      </c>
      <c r="F24" s="35"/>
      <c r="G24" s="35"/>
      <c r="H24" s="35"/>
      <c r="I24" s="137" t="s">
        <v>29</v>
      </c>
      <c r="J24" s="136" t="s">
        <v>19</v>
      </c>
      <c r="K24" s="35"/>
      <c r="L24" s="13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33"/>
      <c r="J25" s="35"/>
      <c r="K25" s="35"/>
      <c r="L25" s="13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1" t="s">
        <v>38</v>
      </c>
      <c r="E26" s="35"/>
      <c r="F26" s="35"/>
      <c r="G26" s="35"/>
      <c r="H26" s="35"/>
      <c r="I26" s="133"/>
      <c r="J26" s="35"/>
      <c r="K26" s="35"/>
      <c r="L26" s="13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83.25" customHeight="1">
      <c r="A27" s="139"/>
      <c r="B27" s="140"/>
      <c r="C27" s="139"/>
      <c r="D27" s="139"/>
      <c r="E27" s="141" t="s">
        <v>39</v>
      </c>
      <c r="F27" s="141"/>
      <c r="G27" s="141"/>
      <c r="H27" s="141"/>
      <c r="I27" s="142"/>
      <c r="J27" s="139"/>
      <c r="K27" s="139"/>
      <c r="L27" s="143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33"/>
      <c r="J28" s="35"/>
      <c r="K28" s="35"/>
      <c r="L28" s="13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4"/>
      <c r="E29" s="144"/>
      <c r="F29" s="144"/>
      <c r="G29" s="144"/>
      <c r="H29" s="144"/>
      <c r="I29" s="145"/>
      <c r="J29" s="144"/>
      <c r="K29" s="144"/>
      <c r="L29" s="13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6" t="s">
        <v>40</v>
      </c>
      <c r="E30" s="35"/>
      <c r="F30" s="35"/>
      <c r="G30" s="35"/>
      <c r="H30" s="35"/>
      <c r="I30" s="133"/>
      <c r="J30" s="147">
        <f>ROUND(J79, 2)</f>
        <v>0</v>
      </c>
      <c r="K30" s="35"/>
      <c r="L30" s="13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4"/>
      <c r="E31" s="144"/>
      <c r="F31" s="144"/>
      <c r="G31" s="144"/>
      <c r="H31" s="144"/>
      <c r="I31" s="145"/>
      <c r="J31" s="144"/>
      <c r="K31" s="144"/>
      <c r="L31" s="13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8" t="s">
        <v>42</v>
      </c>
      <c r="G32" s="35"/>
      <c r="H32" s="35"/>
      <c r="I32" s="149" t="s">
        <v>41</v>
      </c>
      <c r="J32" s="148" t="s">
        <v>43</v>
      </c>
      <c r="K32" s="35"/>
      <c r="L32" s="13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44</v>
      </c>
      <c r="E33" s="131" t="s">
        <v>45</v>
      </c>
      <c r="F33" s="151">
        <f>ROUND((SUM(BE79:BE93)),  2)</f>
        <v>0</v>
      </c>
      <c r="G33" s="35"/>
      <c r="H33" s="35"/>
      <c r="I33" s="152">
        <v>0.20999999999999999</v>
      </c>
      <c r="J33" s="151">
        <f>ROUND(((SUM(BE79:BE93))*I33),  2)</f>
        <v>0</v>
      </c>
      <c r="K33" s="35"/>
      <c r="L33" s="13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1" t="s">
        <v>46</v>
      </c>
      <c r="F34" s="151">
        <f>ROUND((SUM(BF79:BF93)),  2)</f>
        <v>0</v>
      </c>
      <c r="G34" s="35"/>
      <c r="H34" s="35"/>
      <c r="I34" s="152">
        <v>0.14999999999999999</v>
      </c>
      <c r="J34" s="151">
        <f>ROUND(((SUM(BF79:BF93))*I34),  2)</f>
        <v>0</v>
      </c>
      <c r="K34" s="35"/>
      <c r="L34" s="13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1" t="s">
        <v>47</v>
      </c>
      <c r="F35" s="151">
        <f>ROUND((SUM(BG79:BG93)),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13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1" t="s">
        <v>48</v>
      </c>
      <c r="F36" s="151">
        <f>ROUND((SUM(BH79:BH93)),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13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1" t="s">
        <v>49</v>
      </c>
      <c r="F37" s="151">
        <f>ROUND((SUM(BI79:BI93)),  2)</f>
        <v>0</v>
      </c>
      <c r="G37" s="35"/>
      <c r="H37" s="35"/>
      <c r="I37" s="152">
        <v>0</v>
      </c>
      <c r="J37" s="151">
        <f>0</f>
        <v>0</v>
      </c>
      <c r="K37" s="35"/>
      <c r="L37" s="13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33"/>
      <c r="J38" s="35"/>
      <c r="K38" s="35"/>
      <c r="L38" s="13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50</v>
      </c>
      <c r="E39" s="155"/>
      <c r="F39" s="155"/>
      <c r="G39" s="156" t="s">
        <v>51</v>
      </c>
      <c r="H39" s="157" t="s">
        <v>52</v>
      </c>
      <c r="I39" s="158"/>
      <c r="J39" s="159">
        <f>SUM(J30:J37)</f>
        <v>0</v>
      </c>
      <c r="K39" s="160"/>
      <c r="L39" s="13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61"/>
      <c r="C40" s="162"/>
      <c r="D40" s="162"/>
      <c r="E40" s="162"/>
      <c r="F40" s="162"/>
      <c r="G40" s="162"/>
      <c r="H40" s="162"/>
      <c r="I40" s="163"/>
      <c r="J40" s="162"/>
      <c r="K40" s="162"/>
      <c r="L40" s="13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64"/>
      <c r="C44" s="165"/>
      <c r="D44" s="165"/>
      <c r="E44" s="165"/>
      <c r="F44" s="165"/>
      <c r="G44" s="165"/>
      <c r="H44" s="165"/>
      <c r="I44" s="166"/>
      <c r="J44" s="165"/>
      <c r="K44" s="165"/>
      <c r="L44" s="13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100</v>
      </c>
      <c r="D45" s="37"/>
      <c r="E45" s="37"/>
      <c r="F45" s="37"/>
      <c r="G45" s="37"/>
      <c r="H45" s="37"/>
      <c r="I45" s="133"/>
      <c r="J45" s="37"/>
      <c r="K45" s="37"/>
      <c r="L45" s="13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133"/>
      <c r="J46" s="37"/>
      <c r="K46" s="37"/>
      <c r="L46" s="13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133"/>
      <c r="J47" s="37"/>
      <c r="K47" s="37"/>
      <c r="L47" s="13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67" t="str">
        <f>E7</f>
        <v>Výměna kolejnic v obvodu ST Karlovy Vary</v>
      </c>
      <c r="F48" s="29"/>
      <c r="G48" s="29"/>
      <c r="H48" s="29"/>
      <c r="I48" s="133"/>
      <c r="J48" s="37"/>
      <c r="K48" s="37"/>
      <c r="L48" s="13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98</v>
      </c>
      <c r="D49" s="37"/>
      <c r="E49" s="37"/>
      <c r="F49" s="37"/>
      <c r="G49" s="37"/>
      <c r="H49" s="37"/>
      <c r="I49" s="133"/>
      <c r="J49" s="37"/>
      <c r="K49" s="37"/>
      <c r="L49" s="13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A.4 - Přeprava (Sborník SŽDC 2020)</v>
      </c>
      <c r="F50" s="37"/>
      <c r="G50" s="37"/>
      <c r="H50" s="37"/>
      <c r="I50" s="133"/>
      <c r="J50" s="37"/>
      <c r="K50" s="37"/>
      <c r="L50" s="13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133"/>
      <c r="J51" s="37"/>
      <c r="K51" s="37"/>
      <c r="L51" s="13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Klášterec n.O. - Hájek</v>
      </c>
      <c r="G52" s="37"/>
      <c r="H52" s="37"/>
      <c r="I52" s="137" t="s">
        <v>23</v>
      </c>
      <c r="J52" s="69" t="str">
        <f>IF(J12="","",J12)</f>
        <v>2. 4. 2020</v>
      </c>
      <c r="K52" s="37"/>
      <c r="L52" s="13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133"/>
      <c r="J53" s="37"/>
      <c r="K53" s="37"/>
      <c r="L53" s="13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Správa železnic, s.o.; OŘ UNL - ST K. Vary</v>
      </c>
      <c r="G54" s="37"/>
      <c r="H54" s="37"/>
      <c r="I54" s="137" t="s">
        <v>33</v>
      </c>
      <c r="J54" s="33" t="str">
        <f>E21</f>
        <v xml:space="preserve"> </v>
      </c>
      <c r="K54" s="37"/>
      <c r="L54" s="13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137" t="s">
        <v>36</v>
      </c>
      <c r="J55" s="33" t="str">
        <f>E24</f>
        <v>Monika Roztočilová</v>
      </c>
      <c r="K55" s="37"/>
      <c r="L55" s="13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133"/>
      <c r="J56" s="37"/>
      <c r="K56" s="37"/>
      <c r="L56" s="13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68" t="s">
        <v>101</v>
      </c>
      <c r="D57" s="169"/>
      <c r="E57" s="169"/>
      <c r="F57" s="169"/>
      <c r="G57" s="169"/>
      <c r="H57" s="169"/>
      <c r="I57" s="170"/>
      <c r="J57" s="171" t="s">
        <v>102</v>
      </c>
      <c r="K57" s="169"/>
      <c r="L57" s="13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133"/>
      <c r="J58" s="37"/>
      <c r="K58" s="37"/>
      <c r="L58" s="13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72" t="s">
        <v>72</v>
      </c>
      <c r="D59" s="37"/>
      <c r="E59" s="37"/>
      <c r="F59" s="37"/>
      <c r="G59" s="37"/>
      <c r="H59" s="37"/>
      <c r="I59" s="133"/>
      <c r="J59" s="99">
        <f>J79</f>
        <v>0</v>
      </c>
      <c r="K59" s="37"/>
      <c r="L59" s="13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103</v>
      </c>
    </row>
    <row r="60" hidden="1" s="2" customFormat="1" ht="21.84" customHeight="1">
      <c r="A60" s="35"/>
      <c r="B60" s="36"/>
      <c r="C60" s="37"/>
      <c r="D60" s="37"/>
      <c r="E60" s="37"/>
      <c r="F60" s="37"/>
      <c r="G60" s="37"/>
      <c r="H60" s="37"/>
      <c r="I60" s="133"/>
      <c r="J60" s="37"/>
      <c r="K60" s="37"/>
      <c r="L60" s="13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163"/>
      <c r="J61" s="57"/>
      <c r="K61" s="57"/>
      <c r="L61" s="13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/>
    <row r="63" hidden="1"/>
    <row r="64" hidden="1"/>
    <row r="65" s="2" customFormat="1" ht="6.96" customHeight="1">
      <c r="A65" s="35"/>
      <c r="B65" s="58"/>
      <c r="C65" s="59"/>
      <c r="D65" s="59"/>
      <c r="E65" s="59"/>
      <c r="F65" s="59"/>
      <c r="G65" s="59"/>
      <c r="H65" s="59"/>
      <c r="I65" s="166"/>
      <c r="J65" s="59"/>
      <c r="K65" s="59"/>
      <c r="L65" s="13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24.96" customHeight="1">
      <c r="A66" s="35"/>
      <c r="B66" s="36"/>
      <c r="C66" s="20" t="s">
        <v>104</v>
      </c>
      <c r="D66" s="37"/>
      <c r="E66" s="37"/>
      <c r="F66" s="37"/>
      <c r="G66" s="37"/>
      <c r="H66" s="37"/>
      <c r="I66" s="133"/>
      <c r="J66" s="37"/>
      <c r="K66" s="37"/>
      <c r="L66" s="13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36"/>
      <c r="C67" s="37"/>
      <c r="D67" s="37"/>
      <c r="E67" s="37"/>
      <c r="F67" s="37"/>
      <c r="G67" s="37"/>
      <c r="H67" s="37"/>
      <c r="I67" s="133"/>
      <c r="J67" s="37"/>
      <c r="K67" s="37"/>
      <c r="L67" s="13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12" customHeight="1">
      <c r="A68" s="35"/>
      <c r="B68" s="36"/>
      <c r="C68" s="29" t="s">
        <v>16</v>
      </c>
      <c r="D68" s="37"/>
      <c r="E68" s="37"/>
      <c r="F68" s="37"/>
      <c r="G68" s="37"/>
      <c r="H68" s="37"/>
      <c r="I68" s="133"/>
      <c r="J68" s="37"/>
      <c r="K68" s="37"/>
      <c r="L68" s="13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6.5" customHeight="1">
      <c r="A69" s="35"/>
      <c r="B69" s="36"/>
      <c r="C69" s="37"/>
      <c r="D69" s="37"/>
      <c r="E69" s="167" t="str">
        <f>E7</f>
        <v>Výměna kolejnic v obvodu ST Karlovy Vary</v>
      </c>
      <c r="F69" s="29"/>
      <c r="G69" s="29"/>
      <c r="H69" s="29"/>
      <c r="I69" s="133"/>
      <c r="J69" s="37"/>
      <c r="K69" s="37"/>
      <c r="L69" s="13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98</v>
      </c>
      <c r="D70" s="37"/>
      <c r="E70" s="37"/>
      <c r="F70" s="37"/>
      <c r="G70" s="37"/>
      <c r="H70" s="37"/>
      <c r="I70" s="133"/>
      <c r="J70" s="37"/>
      <c r="K70" s="37"/>
      <c r="L70" s="13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66" t="str">
        <f>E9</f>
        <v>A.4 - Přeprava (Sborník SŽDC 2020)</v>
      </c>
      <c r="F71" s="37"/>
      <c r="G71" s="37"/>
      <c r="H71" s="37"/>
      <c r="I71" s="133"/>
      <c r="J71" s="37"/>
      <c r="K71" s="37"/>
      <c r="L71" s="13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133"/>
      <c r="J72" s="37"/>
      <c r="K72" s="37"/>
      <c r="L72" s="13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21</v>
      </c>
      <c r="D73" s="37"/>
      <c r="E73" s="37"/>
      <c r="F73" s="24" t="str">
        <f>F12</f>
        <v>Klášterec n.O. - Hájek</v>
      </c>
      <c r="G73" s="37"/>
      <c r="H73" s="37"/>
      <c r="I73" s="137" t="s">
        <v>23</v>
      </c>
      <c r="J73" s="69" t="str">
        <f>IF(J12="","",J12)</f>
        <v>2. 4. 2020</v>
      </c>
      <c r="K73" s="37"/>
      <c r="L73" s="13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133"/>
      <c r="J74" s="37"/>
      <c r="K74" s="37"/>
      <c r="L74" s="13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5.15" customHeight="1">
      <c r="A75" s="35"/>
      <c r="B75" s="36"/>
      <c r="C75" s="29" t="s">
        <v>25</v>
      </c>
      <c r="D75" s="37"/>
      <c r="E75" s="37"/>
      <c r="F75" s="24" t="str">
        <f>E15</f>
        <v>Správa železnic, s.o.; OŘ UNL - ST K. Vary</v>
      </c>
      <c r="G75" s="37"/>
      <c r="H75" s="37"/>
      <c r="I75" s="137" t="s">
        <v>33</v>
      </c>
      <c r="J75" s="33" t="str">
        <f>E21</f>
        <v xml:space="preserve"> </v>
      </c>
      <c r="K75" s="37"/>
      <c r="L75" s="13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31</v>
      </c>
      <c r="D76" s="37"/>
      <c r="E76" s="37"/>
      <c r="F76" s="24" t="str">
        <f>IF(E18="","",E18)</f>
        <v>Vyplň údaj</v>
      </c>
      <c r="G76" s="37"/>
      <c r="H76" s="37"/>
      <c r="I76" s="137" t="s">
        <v>36</v>
      </c>
      <c r="J76" s="33" t="str">
        <f>E24</f>
        <v>Monika Roztočilová</v>
      </c>
      <c r="K76" s="37"/>
      <c r="L76" s="13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0.32" customHeight="1">
      <c r="A77" s="35"/>
      <c r="B77" s="36"/>
      <c r="C77" s="37"/>
      <c r="D77" s="37"/>
      <c r="E77" s="37"/>
      <c r="F77" s="37"/>
      <c r="G77" s="37"/>
      <c r="H77" s="37"/>
      <c r="I77" s="133"/>
      <c r="J77" s="37"/>
      <c r="K77" s="37"/>
      <c r="L77" s="13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9" customFormat="1" ht="29.28" customHeight="1">
      <c r="A78" s="173"/>
      <c r="B78" s="174"/>
      <c r="C78" s="175" t="s">
        <v>105</v>
      </c>
      <c r="D78" s="176" t="s">
        <v>59</v>
      </c>
      <c r="E78" s="176" t="s">
        <v>55</v>
      </c>
      <c r="F78" s="176" t="s">
        <v>56</v>
      </c>
      <c r="G78" s="176" t="s">
        <v>106</v>
      </c>
      <c r="H78" s="176" t="s">
        <v>107</v>
      </c>
      <c r="I78" s="177" t="s">
        <v>108</v>
      </c>
      <c r="J78" s="176" t="s">
        <v>102</v>
      </c>
      <c r="K78" s="178" t="s">
        <v>109</v>
      </c>
      <c r="L78" s="179"/>
      <c r="M78" s="89" t="s">
        <v>19</v>
      </c>
      <c r="N78" s="90" t="s">
        <v>44</v>
      </c>
      <c r="O78" s="90" t="s">
        <v>110</v>
      </c>
      <c r="P78" s="90" t="s">
        <v>111</v>
      </c>
      <c r="Q78" s="90" t="s">
        <v>112</v>
      </c>
      <c r="R78" s="90" t="s">
        <v>113</v>
      </c>
      <c r="S78" s="90" t="s">
        <v>114</v>
      </c>
      <c r="T78" s="91" t="s">
        <v>115</v>
      </c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</row>
    <row r="79" s="2" customFormat="1" ht="22.8" customHeight="1">
      <c r="A79" s="35"/>
      <c r="B79" s="36"/>
      <c r="C79" s="96" t="s">
        <v>116</v>
      </c>
      <c r="D79" s="37"/>
      <c r="E79" s="37"/>
      <c r="F79" s="37"/>
      <c r="G79" s="37"/>
      <c r="H79" s="37"/>
      <c r="I79" s="133"/>
      <c r="J79" s="180">
        <f>BK79</f>
        <v>0</v>
      </c>
      <c r="K79" s="37"/>
      <c r="L79" s="41"/>
      <c r="M79" s="92"/>
      <c r="N79" s="181"/>
      <c r="O79" s="93"/>
      <c r="P79" s="182">
        <f>SUM(P80:P93)</f>
        <v>0</v>
      </c>
      <c r="Q79" s="93"/>
      <c r="R79" s="182">
        <f>SUM(R80:R93)</f>
        <v>0</v>
      </c>
      <c r="S79" s="93"/>
      <c r="T79" s="183">
        <f>SUM(T80:T93)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4" t="s">
        <v>73</v>
      </c>
      <c r="AU79" s="14" t="s">
        <v>103</v>
      </c>
      <c r="BK79" s="184">
        <f>SUM(BK80:BK93)</f>
        <v>0</v>
      </c>
    </row>
    <row r="80" s="2" customFormat="1" ht="21.75" customHeight="1">
      <c r="A80" s="35"/>
      <c r="B80" s="36"/>
      <c r="C80" s="185" t="s">
        <v>82</v>
      </c>
      <c r="D80" s="185" t="s">
        <v>117</v>
      </c>
      <c r="E80" s="186" t="s">
        <v>279</v>
      </c>
      <c r="F80" s="187" t="s">
        <v>280</v>
      </c>
      <c r="G80" s="188" t="s">
        <v>120</v>
      </c>
      <c r="H80" s="189">
        <v>5</v>
      </c>
      <c r="I80" s="190"/>
      <c r="J80" s="191">
        <f>ROUND(I80*H80,2)</f>
        <v>0</v>
      </c>
      <c r="K80" s="187" t="s">
        <v>121</v>
      </c>
      <c r="L80" s="41"/>
      <c r="M80" s="192" t="s">
        <v>19</v>
      </c>
      <c r="N80" s="193" t="s">
        <v>45</v>
      </c>
      <c r="O80" s="81"/>
      <c r="P80" s="194">
        <f>O80*H80</f>
        <v>0</v>
      </c>
      <c r="Q80" s="194">
        <v>0</v>
      </c>
      <c r="R80" s="194">
        <f>Q80*H80</f>
        <v>0</v>
      </c>
      <c r="S80" s="194">
        <v>0</v>
      </c>
      <c r="T80" s="195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96" t="s">
        <v>209</v>
      </c>
      <c r="AT80" s="196" t="s">
        <v>117</v>
      </c>
      <c r="AU80" s="196" t="s">
        <v>74</v>
      </c>
      <c r="AY80" s="14" t="s">
        <v>123</v>
      </c>
      <c r="BE80" s="197">
        <f>IF(N80="základní",J80,0)</f>
        <v>0</v>
      </c>
      <c r="BF80" s="197">
        <f>IF(N80="snížená",J80,0)</f>
        <v>0</v>
      </c>
      <c r="BG80" s="197">
        <f>IF(N80="zákl. přenesená",J80,0)</f>
        <v>0</v>
      </c>
      <c r="BH80" s="197">
        <f>IF(N80="sníž. přenesená",J80,0)</f>
        <v>0</v>
      </c>
      <c r="BI80" s="197">
        <f>IF(N80="nulová",J80,0)</f>
        <v>0</v>
      </c>
      <c r="BJ80" s="14" t="s">
        <v>82</v>
      </c>
      <c r="BK80" s="197">
        <f>ROUND(I80*H80,2)</f>
        <v>0</v>
      </c>
      <c r="BL80" s="14" t="s">
        <v>209</v>
      </c>
      <c r="BM80" s="196" t="s">
        <v>281</v>
      </c>
    </row>
    <row r="81" s="2" customFormat="1">
      <c r="A81" s="35"/>
      <c r="B81" s="36"/>
      <c r="C81" s="37"/>
      <c r="D81" s="198" t="s">
        <v>125</v>
      </c>
      <c r="E81" s="37"/>
      <c r="F81" s="199" t="s">
        <v>282</v>
      </c>
      <c r="G81" s="37"/>
      <c r="H81" s="37"/>
      <c r="I81" s="133"/>
      <c r="J81" s="37"/>
      <c r="K81" s="37"/>
      <c r="L81" s="41"/>
      <c r="M81" s="200"/>
      <c r="N81" s="201"/>
      <c r="O81" s="81"/>
      <c r="P81" s="81"/>
      <c r="Q81" s="81"/>
      <c r="R81" s="81"/>
      <c r="S81" s="81"/>
      <c r="T81" s="82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125</v>
      </c>
      <c r="AU81" s="14" t="s">
        <v>74</v>
      </c>
    </row>
    <row r="82" s="2" customFormat="1" ht="44.25" customHeight="1">
      <c r="A82" s="35"/>
      <c r="B82" s="36"/>
      <c r="C82" s="185" t="s">
        <v>84</v>
      </c>
      <c r="D82" s="185" t="s">
        <v>117</v>
      </c>
      <c r="E82" s="186" t="s">
        <v>283</v>
      </c>
      <c r="F82" s="187" t="s">
        <v>284</v>
      </c>
      <c r="G82" s="188" t="s">
        <v>185</v>
      </c>
      <c r="H82" s="189">
        <v>571.51999999999998</v>
      </c>
      <c r="I82" s="190"/>
      <c r="J82" s="191">
        <f>ROUND(I82*H82,2)</f>
        <v>0</v>
      </c>
      <c r="K82" s="187" t="s">
        <v>121</v>
      </c>
      <c r="L82" s="41"/>
      <c r="M82" s="192" t="s">
        <v>19</v>
      </c>
      <c r="N82" s="193" t="s">
        <v>45</v>
      </c>
      <c r="O82" s="81"/>
      <c r="P82" s="194">
        <f>O82*H82</f>
        <v>0</v>
      </c>
      <c r="Q82" s="194">
        <v>0</v>
      </c>
      <c r="R82" s="194">
        <f>Q82*H82</f>
        <v>0</v>
      </c>
      <c r="S82" s="194">
        <v>0</v>
      </c>
      <c r="T82" s="195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96" t="s">
        <v>209</v>
      </c>
      <c r="AT82" s="196" t="s">
        <v>117</v>
      </c>
      <c r="AU82" s="196" t="s">
        <v>74</v>
      </c>
      <c r="AY82" s="14" t="s">
        <v>123</v>
      </c>
      <c r="BE82" s="197">
        <f>IF(N82="základní",J82,0)</f>
        <v>0</v>
      </c>
      <c r="BF82" s="197">
        <f>IF(N82="snížená",J82,0)</f>
        <v>0</v>
      </c>
      <c r="BG82" s="197">
        <f>IF(N82="zákl. přenesená",J82,0)</f>
        <v>0</v>
      </c>
      <c r="BH82" s="197">
        <f>IF(N82="sníž. přenesená",J82,0)</f>
        <v>0</v>
      </c>
      <c r="BI82" s="197">
        <f>IF(N82="nulová",J82,0)</f>
        <v>0</v>
      </c>
      <c r="BJ82" s="14" t="s">
        <v>82</v>
      </c>
      <c r="BK82" s="197">
        <f>ROUND(I82*H82,2)</f>
        <v>0</v>
      </c>
      <c r="BL82" s="14" t="s">
        <v>209</v>
      </c>
      <c r="BM82" s="196" t="s">
        <v>285</v>
      </c>
    </row>
    <row r="83" s="2" customFormat="1">
      <c r="A83" s="35"/>
      <c r="B83" s="36"/>
      <c r="C83" s="37"/>
      <c r="D83" s="198" t="s">
        <v>125</v>
      </c>
      <c r="E83" s="37"/>
      <c r="F83" s="199" t="s">
        <v>286</v>
      </c>
      <c r="G83" s="37"/>
      <c r="H83" s="37"/>
      <c r="I83" s="133"/>
      <c r="J83" s="37"/>
      <c r="K83" s="37"/>
      <c r="L83" s="41"/>
      <c r="M83" s="200"/>
      <c r="N83" s="201"/>
      <c r="O83" s="81"/>
      <c r="P83" s="81"/>
      <c r="Q83" s="81"/>
      <c r="R83" s="81"/>
      <c r="S83" s="81"/>
      <c r="T83" s="8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125</v>
      </c>
      <c r="AU83" s="14" t="s">
        <v>74</v>
      </c>
    </row>
    <row r="84" s="2" customFormat="1">
      <c r="A84" s="35"/>
      <c r="B84" s="36"/>
      <c r="C84" s="37"/>
      <c r="D84" s="198" t="s">
        <v>158</v>
      </c>
      <c r="E84" s="37"/>
      <c r="F84" s="202" t="s">
        <v>287</v>
      </c>
      <c r="G84" s="37"/>
      <c r="H84" s="37"/>
      <c r="I84" s="133"/>
      <c r="J84" s="37"/>
      <c r="K84" s="37"/>
      <c r="L84" s="41"/>
      <c r="M84" s="200"/>
      <c r="N84" s="201"/>
      <c r="O84" s="81"/>
      <c r="P84" s="81"/>
      <c r="Q84" s="81"/>
      <c r="R84" s="81"/>
      <c r="S84" s="81"/>
      <c r="T84" s="82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4" t="s">
        <v>158</v>
      </c>
      <c r="AU84" s="14" t="s">
        <v>74</v>
      </c>
    </row>
    <row r="85" s="2" customFormat="1" ht="55.5" customHeight="1">
      <c r="A85" s="35"/>
      <c r="B85" s="36"/>
      <c r="C85" s="185" t="s">
        <v>131</v>
      </c>
      <c r="D85" s="185" t="s">
        <v>117</v>
      </c>
      <c r="E85" s="186" t="s">
        <v>288</v>
      </c>
      <c r="F85" s="187" t="s">
        <v>289</v>
      </c>
      <c r="G85" s="188" t="s">
        <v>185</v>
      </c>
      <c r="H85" s="189">
        <v>36.159999999999997</v>
      </c>
      <c r="I85" s="190"/>
      <c r="J85" s="191">
        <f>ROUND(I85*H85,2)</f>
        <v>0</v>
      </c>
      <c r="K85" s="187" t="s">
        <v>121</v>
      </c>
      <c r="L85" s="41"/>
      <c r="M85" s="192" t="s">
        <v>19</v>
      </c>
      <c r="N85" s="193" t="s">
        <v>45</v>
      </c>
      <c r="O85" s="81"/>
      <c r="P85" s="194">
        <f>O85*H85</f>
        <v>0</v>
      </c>
      <c r="Q85" s="194">
        <v>0</v>
      </c>
      <c r="R85" s="194">
        <f>Q85*H85</f>
        <v>0</v>
      </c>
      <c r="S85" s="194">
        <v>0</v>
      </c>
      <c r="T85" s="195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6" t="s">
        <v>209</v>
      </c>
      <c r="AT85" s="196" t="s">
        <v>117</v>
      </c>
      <c r="AU85" s="196" t="s">
        <v>74</v>
      </c>
      <c r="AY85" s="14" t="s">
        <v>123</v>
      </c>
      <c r="BE85" s="197">
        <f>IF(N85="základní",J85,0)</f>
        <v>0</v>
      </c>
      <c r="BF85" s="197">
        <f>IF(N85="snížená",J85,0)</f>
        <v>0</v>
      </c>
      <c r="BG85" s="197">
        <f>IF(N85="zákl. přenesená",J85,0)</f>
        <v>0</v>
      </c>
      <c r="BH85" s="197">
        <f>IF(N85="sníž. přenesená",J85,0)</f>
        <v>0</v>
      </c>
      <c r="BI85" s="197">
        <f>IF(N85="nulová",J85,0)</f>
        <v>0</v>
      </c>
      <c r="BJ85" s="14" t="s">
        <v>82</v>
      </c>
      <c r="BK85" s="197">
        <f>ROUND(I85*H85,2)</f>
        <v>0</v>
      </c>
      <c r="BL85" s="14" t="s">
        <v>209</v>
      </c>
      <c r="BM85" s="196" t="s">
        <v>290</v>
      </c>
    </row>
    <row r="86" s="2" customFormat="1">
      <c r="A86" s="35"/>
      <c r="B86" s="36"/>
      <c r="C86" s="37"/>
      <c r="D86" s="198" t="s">
        <v>125</v>
      </c>
      <c r="E86" s="37"/>
      <c r="F86" s="199" t="s">
        <v>291</v>
      </c>
      <c r="G86" s="37"/>
      <c r="H86" s="37"/>
      <c r="I86" s="133"/>
      <c r="J86" s="37"/>
      <c r="K86" s="37"/>
      <c r="L86" s="41"/>
      <c r="M86" s="200"/>
      <c r="N86" s="201"/>
      <c r="O86" s="81"/>
      <c r="P86" s="81"/>
      <c r="Q86" s="81"/>
      <c r="R86" s="81"/>
      <c r="S86" s="81"/>
      <c r="T86" s="82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125</v>
      </c>
      <c r="AU86" s="14" t="s">
        <v>74</v>
      </c>
    </row>
    <row r="87" s="2" customFormat="1">
      <c r="A87" s="35"/>
      <c r="B87" s="36"/>
      <c r="C87" s="37"/>
      <c r="D87" s="198" t="s">
        <v>158</v>
      </c>
      <c r="E87" s="37"/>
      <c r="F87" s="202" t="s">
        <v>292</v>
      </c>
      <c r="G87" s="37"/>
      <c r="H87" s="37"/>
      <c r="I87" s="133"/>
      <c r="J87" s="37"/>
      <c r="K87" s="37"/>
      <c r="L87" s="41"/>
      <c r="M87" s="200"/>
      <c r="N87" s="201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158</v>
      </c>
      <c r="AU87" s="14" t="s">
        <v>74</v>
      </c>
    </row>
    <row r="88" s="2" customFormat="1" ht="55.5" customHeight="1">
      <c r="A88" s="35"/>
      <c r="B88" s="36"/>
      <c r="C88" s="185" t="s">
        <v>122</v>
      </c>
      <c r="D88" s="185" t="s">
        <v>117</v>
      </c>
      <c r="E88" s="186" t="s">
        <v>293</v>
      </c>
      <c r="F88" s="187" t="s">
        <v>294</v>
      </c>
      <c r="G88" s="188" t="s">
        <v>185</v>
      </c>
      <c r="H88" s="189">
        <v>36</v>
      </c>
      <c r="I88" s="190"/>
      <c r="J88" s="191">
        <f>ROUND(I88*H88,2)</f>
        <v>0</v>
      </c>
      <c r="K88" s="187" t="s">
        <v>121</v>
      </c>
      <c r="L88" s="41"/>
      <c r="M88" s="192" t="s">
        <v>19</v>
      </c>
      <c r="N88" s="193" t="s">
        <v>45</v>
      </c>
      <c r="O88" s="81"/>
      <c r="P88" s="194">
        <f>O88*H88</f>
        <v>0</v>
      </c>
      <c r="Q88" s="194">
        <v>0</v>
      </c>
      <c r="R88" s="194">
        <f>Q88*H88</f>
        <v>0</v>
      </c>
      <c r="S88" s="194">
        <v>0</v>
      </c>
      <c r="T88" s="195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6" t="s">
        <v>209</v>
      </c>
      <c r="AT88" s="196" t="s">
        <v>117</v>
      </c>
      <c r="AU88" s="196" t="s">
        <v>74</v>
      </c>
      <c r="AY88" s="14" t="s">
        <v>123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4" t="s">
        <v>82</v>
      </c>
      <c r="BK88" s="197">
        <f>ROUND(I88*H88,2)</f>
        <v>0</v>
      </c>
      <c r="BL88" s="14" t="s">
        <v>209</v>
      </c>
      <c r="BM88" s="196" t="s">
        <v>295</v>
      </c>
    </row>
    <row r="89" s="2" customFormat="1">
      <c r="A89" s="35"/>
      <c r="B89" s="36"/>
      <c r="C89" s="37"/>
      <c r="D89" s="198" t="s">
        <v>125</v>
      </c>
      <c r="E89" s="37"/>
      <c r="F89" s="199" t="s">
        <v>296</v>
      </c>
      <c r="G89" s="37"/>
      <c r="H89" s="37"/>
      <c r="I89" s="133"/>
      <c r="J89" s="37"/>
      <c r="K89" s="37"/>
      <c r="L89" s="41"/>
      <c r="M89" s="200"/>
      <c r="N89" s="201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125</v>
      </c>
      <c r="AU89" s="14" t="s">
        <v>74</v>
      </c>
    </row>
    <row r="90" s="2" customFormat="1">
      <c r="A90" s="35"/>
      <c r="B90" s="36"/>
      <c r="C90" s="37"/>
      <c r="D90" s="198" t="s">
        <v>158</v>
      </c>
      <c r="E90" s="37"/>
      <c r="F90" s="202" t="s">
        <v>297</v>
      </c>
      <c r="G90" s="37"/>
      <c r="H90" s="37"/>
      <c r="I90" s="133"/>
      <c r="J90" s="37"/>
      <c r="K90" s="37"/>
      <c r="L90" s="41"/>
      <c r="M90" s="200"/>
      <c r="N90" s="201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158</v>
      </c>
      <c r="AU90" s="14" t="s">
        <v>74</v>
      </c>
    </row>
    <row r="91" s="2" customFormat="1" ht="44.25" customHeight="1">
      <c r="A91" s="35"/>
      <c r="B91" s="36"/>
      <c r="C91" s="185" t="s">
        <v>141</v>
      </c>
      <c r="D91" s="185" t="s">
        <v>117</v>
      </c>
      <c r="E91" s="186" t="s">
        <v>283</v>
      </c>
      <c r="F91" s="187" t="s">
        <v>284</v>
      </c>
      <c r="G91" s="188" t="s">
        <v>185</v>
      </c>
      <c r="H91" s="189">
        <v>392.69999999999999</v>
      </c>
      <c r="I91" s="190"/>
      <c r="J91" s="191">
        <f>ROUND(I91*H91,2)</f>
        <v>0</v>
      </c>
      <c r="K91" s="187" t="s">
        <v>121</v>
      </c>
      <c r="L91" s="41"/>
      <c r="M91" s="192" t="s">
        <v>19</v>
      </c>
      <c r="N91" s="193" t="s">
        <v>45</v>
      </c>
      <c r="O91" s="81"/>
      <c r="P91" s="194">
        <f>O91*H91</f>
        <v>0</v>
      </c>
      <c r="Q91" s="194">
        <v>0</v>
      </c>
      <c r="R91" s="194">
        <f>Q91*H91</f>
        <v>0</v>
      </c>
      <c r="S91" s="194">
        <v>0</v>
      </c>
      <c r="T91" s="195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6" t="s">
        <v>209</v>
      </c>
      <c r="AT91" s="196" t="s">
        <v>117</v>
      </c>
      <c r="AU91" s="196" t="s">
        <v>74</v>
      </c>
      <c r="AY91" s="14" t="s">
        <v>123</v>
      </c>
      <c r="BE91" s="197">
        <f>IF(N91="základní",J91,0)</f>
        <v>0</v>
      </c>
      <c r="BF91" s="197">
        <f>IF(N91="snížená",J91,0)</f>
        <v>0</v>
      </c>
      <c r="BG91" s="197">
        <f>IF(N91="zákl. přenesená",J91,0)</f>
        <v>0</v>
      </c>
      <c r="BH91" s="197">
        <f>IF(N91="sníž. přenesená",J91,0)</f>
        <v>0</v>
      </c>
      <c r="BI91" s="197">
        <f>IF(N91="nulová",J91,0)</f>
        <v>0</v>
      </c>
      <c r="BJ91" s="14" t="s">
        <v>82</v>
      </c>
      <c r="BK91" s="197">
        <f>ROUND(I91*H91,2)</f>
        <v>0</v>
      </c>
      <c r="BL91" s="14" t="s">
        <v>209</v>
      </c>
      <c r="BM91" s="196" t="s">
        <v>298</v>
      </c>
    </row>
    <row r="92" s="2" customFormat="1">
      <c r="A92" s="35"/>
      <c r="B92" s="36"/>
      <c r="C92" s="37"/>
      <c r="D92" s="198" t="s">
        <v>125</v>
      </c>
      <c r="E92" s="37"/>
      <c r="F92" s="199" t="s">
        <v>286</v>
      </c>
      <c r="G92" s="37"/>
      <c r="H92" s="37"/>
      <c r="I92" s="133"/>
      <c r="J92" s="37"/>
      <c r="K92" s="37"/>
      <c r="L92" s="41"/>
      <c r="M92" s="200"/>
      <c r="N92" s="201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125</v>
      </c>
      <c r="AU92" s="14" t="s">
        <v>74</v>
      </c>
    </row>
    <row r="93" s="2" customFormat="1">
      <c r="A93" s="35"/>
      <c r="B93" s="36"/>
      <c r="C93" s="37"/>
      <c r="D93" s="198" t="s">
        <v>158</v>
      </c>
      <c r="E93" s="37"/>
      <c r="F93" s="202" t="s">
        <v>299</v>
      </c>
      <c r="G93" s="37"/>
      <c r="H93" s="37"/>
      <c r="I93" s="133"/>
      <c r="J93" s="37"/>
      <c r="K93" s="37"/>
      <c r="L93" s="41"/>
      <c r="M93" s="245"/>
      <c r="N93" s="246"/>
      <c r="O93" s="247"/>
      <c r="P93" s="247"/>
      <c r="Q93" s="247"/>
      <c r="R93" s="247"/>
      <c r="S93" s="247"/>
      <c r="T93" s="248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158</v>
      </c>
      <c r="AU93" s="14" t="s">
        <v>74</v>
      </c>
    </row>
    <row r="94" s="2" customFormat="1" ht="6.96" customHeight="1">
      <c r="A94" s="35"/>
      <c r="B94" s="56"/>
      <c r="C94" s="57"/>
      <c r="D94" s="57"/>
      <c r="E94" s="57"/>
      <c r="F94" s="57"/>
      <c r="G94" s="57"/>
      <c r="H94" s="57"/>
      <c r="I94" s="163"/>
      <c r="J94" s="57"/>
      <c r="K94" s="57"/>
      <c r="L94" s="41"/>
      <c r="M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</sheetData>
  <sheetProtection sheet="1" autoFilter="0" formatColumns="0" formatRows="0" objects="1" scenarios="1" spinCount="100000" saltValue="bumv5B0UgnOmm0wLwRz9rdO2xKQ4e0wzVi+NEKL6YWIdz+wKeKAh6/Oku5WkuxfPQ8ANoMPD1jwa3AZGS8+5hA==" hashValue="VS8Xvs4vquP6oE2xJvIGoDfEOIoCJOSp6K1k3n43h2uAuZ5Qg1sLxI2nClMkumhk75Up3mAaj8SD6bw02xn32w==" algorithmName="SHA-512" password="CC35"/>
  <autoFilter ref="C78:K9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hidden="1" s="1" customFormat="1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17"/>
      <c r="AT3" s="14" t="s">
        <v>84</v>
      </c>
    </row>
    <row r="4" hidden="1" s="1" customFormat="1" ht="24.96" customHeight="1">
      <c r="B4" s="17"/>
      <c r="D4" s="129" t="s">
        <v>97</v>
      </c>
      <c r="I4" s="125"/>
      <c r="L4" s="17"/>
      <c r="M4" s="130" t="s">
        <v>10</v>
      </c>
      <c r="AT4" s="14" t="s">
        <v>4</v>
      </c>
    </row>
    <row r="5" hidden="1" s="1" customFormat="1" ht="6.96" customHeight="1">
      <c r="B5" s="17"/>
      <c r="I5" s="125"/>
      <c r="L5" s="17"/>
    </row>
    <row r="6" hidden="1" s="1" customFormat="1" ht="12" customHeight="1">
      <c r="B6" s="17"/>
      <c r="D6" s="131" t="s">
        <v>16</v>
      </c>
      <c r="I6" s="125"/>
      <c r="L6" s="17"/>
    </row>
    <row r="7" hidden="1" s="1" customFormat="1" ht="16.5" customHeight="1">
      <c r="B7" s="17"/>
      <c r="E7" s="132" t="str">
        <f>'Rekapitulace stavby'!K6</f>
        <v>Výměna kolejnic v obvodu ST Karlovy Vary</v>
      </c>
      <c r="F7" s="131"/>
      <c r="G7" s="131"/>
      <c r="H7" s="131"/>
      <c r="I7" s="125"/>
      <c r="L7" s="17"/>
    </row>
    <row r="8" hidden="1" s="2" customFormat="1" ht="12" customHeight="1">
      <c r="A8" s="35"/>
      <c r="B8" s="41"/>
      <c r="C8" s="35"/>
      <c r="D8" s="131" t="s">
        <v>98</v>
      </c>
      <c r="E8" s="35"/>
      <c r="F8" s="35"/>
      <c r="G8" s="35"/>
      <c r="H8" s="35"/>
      <c r="I8" s="133"/>
      <c r="J8" s="35"/>
      <c r="K8" s="35"/>
      <c r="L8" s="13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5" t="s">
        <v>300</v>
      </c>
      <c r="F9" s="35"/>
      <c r="G9" s="35"/>
      <c r="H9" s="35"/>
      <c r="I9" s="133"/>
      <c r="J9" s="35"/>
      <c r="K9" s="35"/>
      <c r="L9" s="13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33"/>
      <c r="J10" s="35"/>
      <c r="K10" s="35"/>
      <c r="L10" s="13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1" t="s">
        <v>18</v>
      </c>
      <c r="E11" s="35"/>
      <c r="F11" s="136" t="s">
        <v>19</v>
      </c>
      <c r="G11" s="35"/>
      <c r="H11" s="35"/>
      <c r="I11" s="137" t="s">
        <v>20</v>
      </c>
      <c r="J11" s="136" t="s">
        <v>19</v>
      </c>
      <c r="K11" s="35"/>
      <c r="L11" s="13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1" t="s">
        <v>21</v>
      </c>
      <c r="E12" s="35"/>
      <c r="F12" s="136" t="s">
        <v>22</v>
      </c>
      <c r="G12" s="35"/>
      <c r="H12" s="35"/>
      <c r="I12" s="137" t="s">
        <v>23</v>
      </c>
      <c r="J12" s="138" t="str">
        <f>'Rekapitulace stavby'!AN8</f>
        <v>2. 4. 2020</v>
      </c>
      <c r="K12" s="35"/>
      <c r="L12" s="13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33"/>
      <c r="J13" s="35"/>
      <c r="K13" s="35"/>
      <c r="L13" s="13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1" t="s">
        <v>25</v>
      </c>
      <c r="E14" s="35"/>
      <c r="F14" s="35"/>
      <c r="G14" s="35"/>
      <c r="H14" s="35"/>
      <c r="I14" s="137" t="s">
        <v>26</v>
      </c>
      <c r="J14" s="136" t="s">
        <v>27</v>
      </c>
      <c r="K14" s="35"/>
      <c r="L14" s="13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6" t="s">
        <v>28</v>
      </c>
      <c r="F15" s="35"/>
      <c r="G15" s="35"/>
      <c r="H15" s="35"/>
      <c r="I15" s="137" t="s">
        <v>29</v>
      </c>
      <c r="J15" s="136" t="s">
        <v>30</v>
      </c>
      <c r="K15" s="35"/>
      <c r="L15" s="13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33"/>
      <c r="J16" s="35"/>
      <c r="K16" s="35"/>
      <c r="L16" s="13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1" t="s">
        <v>31</v>
      </c>
      <c r="E17" s="35"/>
      <c r="F17" s="35"/>
      <c r="G17" s="35"/>
      <c r="H17" s="35"/>
      <c r="I17" s="137" t="s">
        <v>26</v>
      </c>
      <c r="J17" s="30" t="str">
        <f>'Rekapitulace stavby'!AN13</f>
        <v>Vyplň údaj</v>
      </c>
      <c r="K17" s="35"/>
      <c r="L17" s="13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7" t="s">
        <v>29</v>
      </c>
      <c r="J18" s="30" t="str">
        <f>'Rekapitulace stavby'!AN14</f>
        <v>Vyplň údaj</v>
      </c>
      <c r="K18" s="35"/>
      <c r="L18" s="13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33"/>
      <c r="J19" s="35"/>
      <c r="K19" s="35"/>
      <c r="L19" s="13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1" t="s">
        <v>33</v>
      </c>
      <c r="E20" s="35"/>
      <c r="F20" s="35"/>
      <c r="G20" s="35"/>
      <c r="H20" s="35"/>
      <c r="I20" s="137" t="s">
        <v>26</v>
      </c>
      <c r="J20" s="136" t="s">
        <v>19</v>
      </c>
      <c r="K20" s="35"/>
      <c r="L20" s="13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6" t="s">
        <v>34</v>
      </c>
      <c r="F21" s="35"/>
      <c r="G21" s="35"/>
      <c r="H21" s="35"/>
      <c r="I21" s="137" t="s">
        <v>29</v>
      </c>
      <c r="J21" s="136" t="s">
        <v>19</v>
      </c>
      <c r="K21" s="35"/>
      <c r="L21" s="13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33"/>
      <c r="J22" s="35"/>
      <c r="K22" s="35"/>
      <c r="L22" s="13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1" t="s">
        <v>36</v>
      </c>
      <c r="E23" s="35"/>
      <c r="F23" s="35"/>
      <c r="G23" s="35"/>
      <c r="H23" s="35"/>
      <c r="I23" s="137" t="s">
        <v>26</v>
      </c>
      <c r="J23" s="136" t="s">
        <v>19</v>
      </c>
      <c r="K23" s="35"/>
      <c r="L23" s="13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6" t="s">
        <v>37</v>
      </c>
      <c r="F24" s="35"/>
      <c r="G24" s="35"/>
      <c r="H24" s="35"/>
      <c r="I24" s="137" t="s">
        <v>29</v>
      </c>
      <c r="J24" s="136" t="s">
        <v>19</v>
      </c>
      <c r="K24" s="35"/>
      <c r="L24" s="13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33"/>
      <c r="J25" s="35"/>
      <c r="K25" s="35"/>
      <c r="L25" s="13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1" t="s">
        <v>38</v>
      </c>
      <c r="E26" s="35"/>
      <c r="F26" s="35"/>
      <c r="G26" s="35"/>
      <c r="H26" s="35"/>
      <c r="I26" s="133"/>
      <c r="J26" s="35"/>
      <c r="K26" s="35"/>
      <c r="L26" s="13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83.25" customHeight="1">
      <c r="A27" s="139"/>
      <c r="B27" s="140"/>
      <c r="C27" s="139"/>
      <c r="D27" s="139"/>
      <c r="E27" s="141" t="s">
        <v>39</v>
      </c>
      <c r="F27" s="141"/>
      <c r="G27" s="141"/>
      <c r="H27" s="141"/>
      <c r="I27" s="142"/>
      <c r="J27" s="139"/>
      <c r="K27" s="139"/>
      <c r="L27" s="143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33"/>
      <c r="J28" s="35"/>
      <c r="K28" s="35"/>
      <c r="L28" s="13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4"/>
      <c r="E29" s="144"/>
      <c r="F29" s="144"/>
      <c r="G29" s="144"/>
      <c r="H29" s="144"/>
      <c r="I29" s="145"/>
      <c r="J29" s="144"/>
      <c r="K29" s="144"/>
      <c r="L29" s="13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6" t="s">
        <v>40</v>
      </c>
      <c r="E30" s="35"/>
      <c r="F30" s="35"/>
      <c r="G30" s="35"/>
      <c r="H30" s="35"/>
      <c r="I30" s="133"/>
      <c r="J30" s="147">
        <f>ROUND(J79, 2)</f>
        <v>0</v>
      </c>
      <c r="K30" s="35"/>
      <c r="L30" s="13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4"/>
      <c r="E31" s="144"/>
      <c r="F31" s="144"/>
      <c r="G31" s="144"/>
      <c r="H31" s="144"/>
      <c r="I31" s="145"/>
      <c r="J31" s="144"/>
      <c r="K31" s="144"/>
      <c r="L31" s="13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8" t="s">
        <v>42</v>
      </c>
      <c r="G32" s="35"/>
      <c r="H32" s="35"/>
      <c r="I32" s="149" t="s">
        <v>41</v>
      </c>
      <c r="J32" s="148" t="s">
        <v>43</v>
      </c>
      <c r="K32" s="35"/>
      <c r="L32" s="13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44</v>
      </c>
      <c r="E33" s="131" t="s">
        <v>45</v>
      </c>
      <c r="F33" s="151">
        <f>ROUND((SUM(BE79:BE84)),  2)</f>
        <v>0</v>
      </c>
      <c r="G33" s="35"/>
      <c r="H33" s="35"/>
      <c r="I33" s="152">
        <v>0.20999999999999999</v>
      </c>
      <c r="J33" s="151">
        <f>ROUND(((SUM(BE79:BE84))*I33),  2)</f>
        <v>0</v>
      </c>
      <c r="K33" s="35"/>
      <c r="L33" s="13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1" t="s">
        <v>46</v>
      </c>
      <c r="F34" s="151">
        <f>ROUND((SUM(BF79:BF84)),  2)</f>
        <v>0</v>
      </c>
      <c r="G34" s="35"/>
      <c r="H34" s="35"/>
      <c r="I34" s="152">
        <v>0.14999999999999999</v>
      </c>
      <c r="J34" s="151">
        <f>ROUND(((SUM(BF79:BF84))*I34),  2)</f>
        <v>0</v>
      </c>
      <c r="K34" s="35"/>
      <c r="L34" s="13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1" t="s">
        <v>47</v>
      </c>
      <c r="F35" s="151">
        <f>ROUND((SUM(BG79:BG84)),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13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1" t="s">
        <v>48</v>
      </c>
      <c r="F36" s="151">
        <f>ROUND((SUM(BH79:BH84)),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13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1" t="s">
        <v>49</v>
      </c>
      <c r="F37" s="151">
        <f>ROUND((SUM(BI79:BI84)),  2)</f>
        <v>0</v>
      </c>
      <c r="G37" s="35"/>
      <c r="H37" s="35"/>
      <c r="I37" s="152">
        <v>0</v>
      </c>
      <c r="J37" s="151">
        <f>0</f>
        <v>0</v>
      </c>
      <c r="K37" s="35"/>
      <c r="L37" s="13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33"/>
      <c r="J38" s="35"/>
      <c r="K38" s="35"/>
      <c r="L38" s="13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50</v>
      </c>
      <c r="E39" s="155"/>
      <c r="F39" s="155"/>
      <c r="G39" s="156" t="s">
        <v>51</v>
      </c>
      <c r="H39" s="157" t="s">
        <v>52</v>
      </c>
      <c r="I39" s="158"/>
      <c r="J39" s="159">
        <f>SUM(J30:J37)</f>
        <v>0</v>
      </c>
      <c r="K39" s="160"/>
      <c r="L39" s="13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61"/>
      <c r="C40" s="162"/>
      <c r="D40" s="162"/>
      <c r="E40" s="162"/>
      <c r="F40" s="162"/>
      <c r="G40" s="162"/>
      <c r="H40" s="162"/>
      <c r="I40" s="163"/>
      <c r="J40" s="162"/>
      <c r="K40" s="162"/>
      <c r="L40" s="13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64"/>
      <c r="C44" s="165"/>
      <c r="D44" s="165"/>
      <c r="E44" s="165"/>
      <c r="F44" s="165"/>
      <c r="G44" s="165"/>
      <c r="H44" s="165"/>
      <c r="I44" s="166"/>
      <c r="J44" s="165"/>
      <c r="K44" s="165"/>
      <c r="L44" s="13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100</v>
      </c>
      <c r="D45" s="37"/>
      <c r="E45" s="37"/>
      <c r="F45" s="37"/>
      <c r="G45" s="37"/>
      <c r="H45" s="37"/>
      <c r="I45" s="133"/>
      <c r="J45" s="37"/>
      <c r="K45" s="37"/>
      <c r="L45" s="13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133"/>
      <c r="J46" s="37"/>
      <c r="K46" s="37"/>
      <c r="L46" s="13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133"/>
      <c r="J47" s="37"/>
      <c r="K47" s="37"/>
      <c r="L47" s="13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67" t="str">
        <f>E7</f>
        <v>Výměna kolejnic v obvodu ST Karlovy Vary</v>
      </c>
      <c r="F48" s="29"/>
      <c r="G48" s="29"/>
      <c r="H48" s="29"/>
      <c r="I48" s="133"/>
      <c r="J48" s="37"/>
      <c r="K48" s="37"/>
      <c r="L48" s="13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98</v>
      </c>
      <c r="D49" s="37"/>
      <c r="E49" s="37"/>
      <c r="F49" s="37"/>
      <c r="G49" s="37"/>
      <c r="H49" s="37"/>
      <c r="I49" s="133"/>
      <c r="J49" s="37"/>
      <c r="K49" s="37"/>
      <c r="L49" s="13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A.5 - VON (Sborník SŽDC 2020)</v>
      </c>
      <c r="F50" s="37"/>
      <c r="G50" s="37"/>
      <c r="H50" s="37"/>
      <c r="I50" s="133"/>
      <c r="J50" s="37"/>
      <c r="K50" s="37"/>
      <c r="L50" s="13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133"/>
      <c r="J51" s="37"/>
      <c r="K51" s="37"/>
      <c r="L51" s="13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Klášterec n.O. - Hájek</v>
      </c>
      <c r="G52" s="37"/>
      <c r="H52" s="37"/>
      <c r="I52" s="137" t="s">
        <v>23</v>
      </c>
      <c r="J52" s="69" t="str">
        <f>IF(J12="","",J12)</f>
        <v>2. 4. 2020</v>
      </c>
      <c r="K52" s="37"/>
      <c r="L52" s="13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133"/>
      <c r="J53" s="37"/>
      <c r="K53" s="37"/>
      <c r="L53" s="13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Správa železnic, s.o.; OŘ UNL - ST K. Vary</v>
      </c>
      <c r="G54" s="37"/>
      <c r="H54" s="37"/>
      <c r="I54" s="137" t="s">
        <v>33</v>
      </c>
      <c r="J54" s="33" t="str">
        <f>E21</f>
        <v xml:space="preserve"> </v>
      </c>
      <c r="K54" s="37"/>
      <c r="L54" s="13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137" t="s">
        <v>36</v>
      </c>
      <c r="J55" s="33" t="str">
        <f>E24</f>
        <v>Monika Roztočilová</v>
      </c>
      <c r="K55" s="37"/>
      <c r="L55" s="13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133"/>
      <c r="J56" s="37"/>
      <c r="K56" s="37"/>
      <c r="L56" s="13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68" t="s">
        <v>101</v>
      </c>
      <c r="D57" s="169"/>
      <c r="E57" s="169"/>
      <c r="F57" s="169"/>
      <c r="G57" s="169"/>
      <c r="H57" s="169"/>
      <c r="I57" s="170"/>
      <c r="J57" s="171" t="s">
        <v>102</v>
      </c>
      <c r="K57" s="169"/>
      <c r="L57" s="13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133"/>
      <c r="J58" s="37"/>
      <c r="K58" s="37"/>
      <c r="L58" s="13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72" t="s">
        <v>72</v>
      </c>
      <c r="D59" s="37"/>
      <c r="E59" s="37"/>
      <c r="F59" s="37"/>
      <c r="G59" s="37"/>
      <c r="H59" s="37"/>
      <c r="I59" s="133"/>
      <c r="J59" s="99">
        <f>J79</f>
        <v>0</v>
      </c>
      <c r="K59" s="37"/>
      <c r="L59" s="13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103</v>
      </c>
    </row>
    <row r="60" hidden="1" s="2" customFormat="1" ht="21.84" customHeight="1">
      <c r="A60" s="35"/>
      <c r="B60" s="36"/>
      <c r="C60" s="37"/>
      <c r="D60" s="37"/>
      <c r="E60" s="37"/>
      <c r="F60" s="37"/>
      <c r="G60" s="37"/>
      <c r="H60" s="37"/>
      <c r="I60" s="133"/>
      <c r="J60" s="37"/>
      <c r="K60" s="37"/>
      <c r="L60" s="13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163"/>
      <c r="J61" s="57"/>
      <c r="K61" s="57"/>
      <c r="L61" s="13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/>
    <row r="63" hidden="1"/>
    <row r="64" hidden="1"/>
    <row r="65" s="2" customFormat="1" ht="6.96" customHeight="1">
      <c r="A65" s="35"/>
      <c r="B65" s="58"/>
      <c r="C65" s="59"/>
      <c r="D65" s="59"/>
      <c r="E65" s="59"/>
      <c r="F65" s="59"/>
      <c r="G65" s="59"/>
      <c r="H65" s="59"/>
      <c r="I65" s="166"/>
      <c r="J65" s="59"/>
      <c r="K65" s="59"/>
      <c r="L65" s="13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24.96" customHeight="1">
      <c r="A66" s="35"/>
      <c r="B66" s="36"/>
      <c r="C66" s="20" t="s">
        <v>104</v>
      </c>
      <c r="D66" s="37"/>
      <c r="E66" s="37"/>
      <c r="F66" s="37"/>
      <c r="G66" s="37"/>
      <c r="H66" s="37"/>
      <c r="I66" s="133"/>
      <c r="J66" s="37"/>
      <c r="K66" s="37"/>
      <c r="L66" s="13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36"/>
      <c r="C67" s="37"/>
      <c r="D67" s="37"/>
      <c r="E67" s="37"/>
      <c r="F67" s="37"/>
      <c r="G67" s="37"/>
      <c r="H67" s="37"/>
      <c r="I67" s="133"/>
      <c r="J67" s="37"/>
      <c r="K67" s="37"/>
      <c r="L67" s="13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12" customHeight="1">
      <c r="A68" s="35"/>
      <c r="B68" s="36"/>
      <c r="C68" s="29" t="s">
        <v>16</v>
      </c>
      <c r="D68" s="37"/>
      <c r="E68" s="37"/>
      <c r="F68" s="37"/>
      <c r="G68" s="37"/>
      <c r="H68" s="37"/>
      <c r="I68" s="133"/>
      <c r="J68" s="37"/>
      <c r="K68" s="37"/>
      <c r="L68" s="13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6.5" customHeight="1">
      <c r="A69" s="35"/>
      <c r="B69" s="36"/>
      <c r="C69" s="37"/>
      <c r="D69" s="37"/>
      <c r="E69" s="167" t="str">
        <f>E7</f>
        <v>Výměna kolejnic v obvodu ST Karlovy Vary</v>
      </c>
      <c r="F69" s="29"/>
      <c r="G69" s="29"/>
      <c r="H69" s="29"/>
      <c r="I69" s="133"/>
      <c r="J69" s="37"/>
      <c r="K69" s="37"/>
      <c r="L69" s="13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98</v>
      </c>
      <c r="D70" s="37"/>
      <c r="E70" s="37"/>
      <c r="F70" s="37"/>
      <c r="G70" s="37"/>
      <c r="H70" s="37"/>
      <c r="I70" s="133"/>
      <c r="J70" s="37"/>
      <c r="K70" s="37"/>
      <c r="L70" s="13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66" t="str">
        <f>E9</f>
        <v>A.5 - VON (Sborník SŽDC 2020)</v>
      </c>
      <c r="F71" s="37"/>
      <c r="G71" s="37"/>
      <c r="H71" s="37"/>
      <c r="I71" s="133"/>
      <c r="J71" s="37"/>
      <c r="K71" s="37"/>
      <c r="L71" s="13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133"/>
      <c r="J72" s="37"/>
      <c r="K72" s="37"/>
      <c r="L72" s="13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21</v>
      </c>
      <c r="D73" s="37"/>
      <c r="E73" s="37"/>
      <c r="F73" s="24" t="str">
        <f>F12</f>
        <v>Klášterec n.O. - Hájek</v>
      </c>
      <c r="G73" s="37"/>
      <c r="H73" s="37"/>
      <c r="I73" s="137" t="s">
        <v>23</v>
      </c>
      <c r="J73" s="69" t="str">
        <f>IF(J12="","",J12)</f>
        <v>2. 4. 2020</v>
      </c>
      <c r="K73" s="37"/>
      <c r="L73" s="13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133"/>
      <c r="J74" s="37"/>
      <c r="K74" s="37"/>
      <c r="L74" s="13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5.15" customHeight="1">
      <c r="A75" s="35"/>
      <c r="B75" s="36"/>
      <c r="C75" s="29" t="s">
        <v>25</v>
      </c>
      <c r="D75" s="37"/>
      <c r="E75" s="37"/>
      <c r="F75" s="24" t="str">
        <f>E15</f>
        <v>Správa železnic, s.o.; OŘ UNL - ST K. Vary</v>
      </c>
      <c r="G75" s="37"/>
      <c r="H75" s="37"/>
      <c r="I75" s="137" t="s">
        <v>33</v>
      </c>
      <c r="J75" s="33" t="str">
        <f>E21</f>
        <v xml:space="preserve"> </v>
      </c>
      <c r="K75" s="37"/>
      <c r="L75" s="13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31</v>
      </c>
      <c r="D76" s="37"/>
      <c r="E76" s="37"/>
      <c r="F76" s="24" t="str">
        <f>IF(E18="","",E18)</f>
        <v>Vyplň údaj</v>
      </c>
      <c r="G76" s="37"/>
      <c r="H76" s="37"/>
      <c r="I76" s="137" t="s">
        <v>36</v>
      </c>
      <c r="J76" s="33" t="str">
        <f>E24</f>
        <v>Monika Roztočilová</v>
      </c>
      <c r="K76" s="37"/>
      <c r="L76" s="13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0.32" customHeight="1">
      <c r="A77" s="35"/>
      <c r="B77" s="36"/>
      <c r="C77" s="37"/>
      <c r="D77" s="37"/>
      <c r="E77" s="37"/>
      <c r="F77" s="37"/>
      <c r="G77" s="37"/>
      <c r="H77" s="37"/>
      <c r="I77" s="133"/>
      <c r="J77" s="37"/>
      <c r="K77" s="37"/>
      <c r="L77" s="13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9" customFormat="1" ht="29.28" customHeight="1">
      <c r="A78" s="173"/>
      <c r="B78" s="174"/>
      <c r="C78" s="175" t="s">
        <v>105</v>
      </c>
      <c r="D78" s="176" t="s">
        <v>59</v>
      </c>
      <c r="E78" s="176" t="s">
        <v>55</v>
      </c>
      <c r="F78" s="176" t="s">
        <v>56</v>
      </c>
      <c r="G78" s="176" t="s">
        <v>106</v>
      </c>
      <c r="H78" s="176" t="s">
        <v>107</v>
      </c>
      <c r="I78" s="177" t="s">
        <v>108</v>
      </c>
      <c r="J78" s="176" t="s">
        <v>102</v>
      </c>
      <c r="K78" s="178" t="s">
        <v>109</v>
      </c>
      <c r="L78" s="179"/>
      <c r="M78" s="89" t="s">
        <v>19</v>
      </c>
      <c r="N78" s="90" t="s">
        <v>44</v>
      </c>
      <c r="O78" s="90" t="s">
        <v>110</v>
      </c>
      <c r="P78" s="90" t="s">
        <v>111</v>
      </c>
      <c r="Q78" s="90" t="s">
        <v>112</v>
      </c>
      <c r="R78" s="90" t="s">
        <v>113</v>
      </c>
      <c r="S78" s="90" t="s">
        <v>114</v>
      </c>
      <c r="T78" s="91" t="s">
        <v>115</v>
      </c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</row>
    <row r="79" s="2" customFormat="1" ht="22.8" customHeight="1">
      <c r="A79" s="35"/>
      <c r="B79" s="36"/>
      <c r="C79" s="96" t="s">
        <v>116</v>
      </c>
      <c r="D79" s="37"/>
      <c r="E79" s="37"/>
      <c r="F79" s="37"/>
      <c r="G79" s="37"/>
      <c r="H79" s="37"/>
      <c r="I79" s="133"/>
      <c r="J79" s="180">
        <f>BK79</f>
        <v>0</v>
      </c>
      <c r="K79" s="37"/>
      <c r="L79" s="41"/>
      <c r="M79" s="92"/>
      <c r="N79" s="181"/>
      <c r="O79" s="93"/>
      <c r="P79" s="182">
        <f>SUM(P80:P84)</f>
        <v>0</v>
      </c>
      <c r="Q79" s="93"/>
      <c r="R79" s="182">
        <f>SUM(R80:R84)</f>
        <v>0</v>
      </c>
      <c r="S79" s="93"/>
      <c r="T79" s="183">
        <f>SUM(T80:T84)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4" t="s">
        <v>73</v>
      </c>
      <c r="AU79" s="14" t="s">
        <v>103</v>
      </c>
      <c r="BK79" s="184">
        <f>SUM(BK80:BK84)</f>
        <v>0</v>
      </c>
    </row>
    <row r="80" s="2" customFormat="1" ht="55.5" customHeight="1">
      <c r="A80" s="35"/>
      <c r="B80" s="36"/>
      <c r="C80" s="185" t="s">
        <v>82</v>
      </c>
      <c r="D80" s="185" t="s">
        <v>117</v>
      </c>
      <c r="E80" s="186" t="s">
        <v>301</v>
      </c>
      <c r="F80" s="187" t="s">
        <v>302</v>
      </c>
      <c r="G80" s="188" t="s">
        <v>303</v>
      </c>
      <c r="H80" s="249"/>
      <c r="I80" s="190"/>
      <c r="J80" s="191">
        <f>ROUND(I80*H80,2)</f>
        <v>0</v>
      </c>
      <c r="K80" s="187" t="s">
        <v>121</v>
      </c>
      <c r="L80" s="41"/>
      <c r="M80" s="192" t="s">
        <v>19</v>
      </c>
      <c r="N80" s="193" t="s">
        <v>45</v>
      </c>
      <c r="O80" s="81"/>
      <c r="P80" s="194">
        <f>O80*H80</f>
        <v>0</v>
      </c>
      <c r="Q80" s="194">
        <v>0</v>
      </c>
      <c r="R80" s="194">
        <f>Q80*H80</f>
        <v>0</v>
      </c>
      <c r="S80" s="194">
        <v>0</v>
      </c>
      <c r="T80" s="195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96" t="s">
        <v>122</v>
      </c>
      <c r="AT80" s="196" t="s">
        <v>117</v>
      </c>
      <c r="AU80" s="196" t="s">
        <v>74</v>
      </c>
      <c r="AY80" s="14" t="s">
        <v>123</v>
      </c>
      <c r="BE80" s="197">
        <f>IF(N80="základní",J80,0)</f>
        <v>0</v>
      </c>
      <c r="BF80" s="197">
        <f>IF(N80="snížená",J80,0)</f>
        <v>0</v>
      </c>
      <c r="BG80" s="197">
        <f>IF(N80="zákl. přenesená",J80,0)</f>
        <v>0</v>
      </c>
      <c r="BH80" s="197">
        <f>IF(N80="sníž. přenesená",J80,0)</f>
        <v>0</v>
      </c>
      <c r="BI80" s="197">
        <f>IF(N80="nulová",J80,0)</f>
        <v>0</v>
      </c>
      <c r="BJ80" s="14" t="s">
        <v>82</v>
      </c>
      <c r="BK80" s="197">
        <f>ROUND(I80*H80,2)</f>
        <v>0</v>
      </c>
      <c r="BL80" s="14" t="s">
        <v>122</v>
      </c>
      <c r="BM80" s="196" t="s">
        <v>304</v>
      </c>
    </row>
    <row r="81" s="2" customFormat="1">
      <c r="A81" s="35"/>
      <c r="B81" s="36"/>
      <c r="C81" s="37"/>
      <c r="D81" s="198" t="s">
        <v>125</v>
      </c>
      <c r="E81" s="37"/>
      <c r="F81" s="199" t="s">
        <v>302</v>
      </c>
      <c r="G81" s="37"/>
      <c r="H81" s="37"/>
      <c r="I81" s="133"/>
      <c r="J81" s="37"/>
      <c r="K81" s="37"/>
      <c r="L81" s="41"/>
      <c r="M81" s="200"/>
      <c r="N81" s="201"/>
      <c r="O81" s="81"/>
      <c r="P81" s="81"/>
      <c r="Q81" s="81"/>
      <c r="R81" s="81"/>
      <c r="S81" s="81"/>
      <c r="T81" s="82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125</v>
      </c>
      <c r="AU81" s="14" t="s">
        <v>74</v>
      </c>
    </row>
    <row r="82" s="2" customFormat="1">
      <c r="A82" s="35"/>
      <c r="B82" s="36"/>
      <c r="C82" s="37"/>
      <c r="D82" s="198" t="s">
        <v>158</v>
      </c>
      <c r="E82" s="37"/>
      <c r="F82" s="202" t="s">
        <v>305</v>
      </c>
      <c r="G82" s="37"/>
      <c r="H82" s="37"/>
      <c r="I82" s="133"/>
      <c r="J82" s="37"/>
      <c r="K82" s="37"/>
      <c r="L82" s="41"/>
      <c r="M82" s="200"/>
      <c r="N82" s="201"/>
      <c r="O82" s="81"/>
      <c r="P82" s="81"/>
      <c r="Q82" s="81"/>
      <c r="R82" s="81"/>
      <c r="S82" s="81"/>
      <c r="T82" s="82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4" t="s">
        <v>158</v>
      </c>
      <c r="AU82" s="14" t="s">
        <v>74</v>
      </c>
    </row>
    <row r="83" s="2" customFormat="1" ht="21.75" customHeight="1">
      <c r="A83" s="35"/>
      <c r="B83" s="36"/>
      <c r="C83" s="185" t="s">
        <v>84</v>
      </c>
      <c r="D83" s="185" t="s">
        <v>117</v>
      </c>
      <c r="E83" s="186" t="s">
        <v>306</v>
      </c>
      <c r="F83" s="187" t="s">
        <v>307</v>
      </c>
      <c r="G83" s="188" t="s">
        <v>134</v>
      </c>
      <c r="H83" s="189">
        <v>18278</v>
      </c>
      <c r="I83" s="190"/>
      <c r="J83" s="191">
        <f>ROUND(I83*H83,2)</f>
        <v>0</v>
      </c>
      <c r="K83" s="187" t="s">
        <v>121</v>
      </c>
      <c r="L83" s="41"/>
      <c r="M83" s="192" t="s">
        <v>19</v>
      </c>
      <c r="N83" s="193" t="s">
        <v>45</v>
      </c>
      <c r="O83" s="81"/>
      <c r="P83" s="194">
        <f>O83*H83</f>
        <v>0</v>
      </c>
      <c r="Q83" s="194">
        <v>0</v>
      </c>
      <c r="R83" s="194">
        <f>Q83*H83</f>
        <v>0</v>
      </c>
      <c r="S83" s="194">
        <v>0</v>
      </c>
      <c r="T83" s="195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96" t="s">
        <v>122</v>
      </c>
      <c r="AT83" s="196" t="s">
        <v>117</v>
      </c>
      <c r="AU83" s="196" t="s">
        <v>74</v>
      </c>
      <c r="AY83" s="14" t="s">
        <v>123</v>
      </c>
      <c r="BE83" s="197">
        <f>IF(N83="základní",J83,0)</f>
        <v>0</v>
      </c>
      <c r="BF83" s="197">
        <f>IF(N83="snížená",J83,0)</f>
        <v>0</v>
      </c>
      <c r="BG83" s="197">
        <f>IF(N83="zákl. přenesená",J83,0)</f>
        <v>0</v>
      </c>
      <c r="BH83" s="197">
        <f>IF(N83="sníž. přenesená",J83,0)</f>
        <v>0</v>
      </c>
      <c r="BI83" s="197">
        <f>IF(N83="nulová",J83,0)</f>
        <v>0</v>
      </c>
      <c r="BJ83" s="14" t="s">
        <v>82</v>
      </c>
      <c r="BK83" s="197">
        <f>ROUND(I83*H83,2)</f>
        <v>0</v>
      </c>
      <c r="BL83" s="14" t="s">
        <v>122</v>
      </c>
      <c r="BM83" s="196" t="s">
        <v>308</v>
      </c>
    </row>
    <row r="84" s="2" customFormat="1">
      <c r="A84" s="35"/>
      <c r="B84" s="36"/>
      <c r="C84" s="37"/>
      <c r="D84" s="198" t="s">
        <v>125</v>
      </c>
      <c r="E84" s="37"/>
      <c r="F84" s="199" t="s">
        <v>309</v>
      </c>
      <c r="G84" s="37"/>
      <c r="H84" s="37"/>
      <c r="I84" s="133"/>
      <c r="J84" s="37"/>
      <c r="K84" s="37"/>
      <c r="L84" s="41"/>
      <c r="M84" s="245"/>
      <c r="N84" s="246"/>
      <c r="O84" s="247"/>
      <c r="P84" s="247"/>
      <c r="Q84" s="247"/>
      <c r="R84" s="247"/>
      <c r="S84" s="247"/>
      <c r="T84" s="248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4" t="s">
        <v>125</v>
      </c>
      <c r="AU84" s="14" t="s">
        <v>74</v>
      </c>
    </row>
    <row r="85" s="2" customFormat="1" ht="6.96" customHeight="1">
      <c r="A85" s="35"/>
      <c r="B85" s="56"/>
      <c r="C85" s="57"/>
      <c r="D85" s="57"/>
      <c r="E85" s="57"/>
      <c r="F85" s="57"/>
      <c r="G85" s="57"/>
      <c r="H85" s="57"/>
      <c r="I85" s="163"/>
      <c r="J85" s="57"/>
      <c r="K85" s="57"/>
      <c r="L85" s="41"/>
      <c r="M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</sheetData>
  <sheetProtection sheet="1" autoFilter="0" formatColumns="0" formatRows="0" objects="1" scenarios="1" spinCount="100000" saltValue="Wk7eOUotGja9G9eg8yfQrnJgHRRRcce/qyXmE9kKRAdic2Bzb70D6EIlYW/Hf3XKUWq6l/9CQuAFDW7qGow5Bg==" hashValue="BqZfxY6jhjqR3c2aOdEMjND9sooBT32l78Isfr+DXsQSf7fOnc/GepNnLV0EJHaDSdoOOmNWqSu0rVvw6PZRJg==" algorithmName="SHA-512" password="CC35"/>
  <autoFilter ref="C78:K84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2020-05-27T11:05:11Z</dcterms:created>
  <dcterms:modified xsi:type="dcterms:W3CDTF">2020-05-27T11:05:20Z</dcterms:modified>
</cp:coreProperties>
</file>