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okumenty\Data_sdc\Soutěže\2020\65420152_Výměna kolejnic v úseku Božejovice - Milevsko\"/>
    </mc:Choice>
  </mc:AlternateContent>
  <bookViews>
    <workbookView xWindow="0" yWindow="0" windowWidth="29010" windowHeight="12270"/>
  </bookViews>
  <sheets>
    <sheet name="Rekapitulace stavby" sheetId="1" r:id="rId1"/>
    <sheet name="SO 1.1 - Železniční svršek" sheetId="2" r:id="rId2"/>
    <sheet name="SO 1.2 - Materiál a práce..." sheetId="3" r:id="rId3"/>
    <sheet name="VON - Vedlejší a ostatní ..." sheetId="4" r:id="rId4"/>
    <sheet name="Pokyny pro vyplnění" sheetId="5" r:id="rId5"/>
  </sheets>
  <definedNames>
    <definedName name="_xlnm._FilterDatabase" localSheetId="1" hidden="1">'SO 1.1 - Železniční svršek'!$C$87:$K$296</definedName>
    <definedName name="_xlnm._FilterDatabase" localSheetId="2" hidden="1">'SO 1.2 - Materiál a práce...'!$C$85:$K$102</definedName>
    <definedName name="_xlnm._FilterDatabase" localSheetId="3" hidden="1">'VON - Vedlejší a ostatní ...'!$C$79:$K$92</definedName>
    <definedName name="_xlnm.Print_Titles" localSheetId="0">'Rekapitulace stavby'!$52:$52</definedName>
    <definedName name="_xlnm.Print_Titles" localSheetId="1">'SO 1.1 - Železniční svršek'!$87:$87</definedName>
    <definedName name="_xlnm.Print_Titles" localSheetId="2">'SO 1.2 - Materiál a práce...'!$85:$85</definedName>
    <definedName name="_xlnm.Print_Titles" localSheetId="3">'VON - Vedlejší a ostatní ...'!$79:$79</definedName>
    <definedName name="_xlnm.Print_Area" localSheetId="4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stavby'!$C$42:$AQ$59</definedName>
    <definedName name="_xlnm.Print_Area" localSheetId="1">'SO 1.1 - Železniční svršek'!$C$4:$J$41,'SO 1.1 - Železniční svršek'!$C$47:$J$67,'SO 1.1 - Železniční svršek'!$C$73:$K$296</definedName>
    <definedName name="_xlnm.Print_Area" localSheetId="2">'SO 1.2 - Materiál a práce...'!$C$4:$J$41,'SO 1.2 - Materiál a práce...'!$C$47:$J$65,'SO 1.2 - Materiál a práce...'!$C$71:$K$102</definedName>
    <definedName name="_xlnm.Print_Area" localSheetId="3">'VON - Vedlejší a ostatní ...'!$C$4:$J$39,'VON - Vedlejší a ostatní ...'!$C$45:$J$61,'VON - Vedlejší a ostatní ...'!$C$67:$K$92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58" i="1"/>
  <c r="J35" i="4"/>
  <c r="AX58" i="1" s="1"/>
  <c r="BI92" i="4"/>
  <c r="BH92" i="4"/>
  <c r="BG92" i="4"/>
  <c r="BF92" i="4"/>
  <c r="T92" i="4"/>
  <c r="R92" i="4"/>
  <c r="P92" i="4"/>
  <c r="BI91" i="4"/>
  <c r="BH91" i="4"/>
  <c r="BG91" i="4"/>
  <c r="BF91" i="4"/>
  <c r="T91" i="4"/>
  <c r="R91" i="4"/>
  <c r="P91" i="4"/>
  <c r="BI89" i="4"/>
  <c r="BH89" i="4"/>
  <c r="BG89" i="4"/>
  <c r="BF89" i="4"/>
  <c r="T89" i="4"/>
  <c r="R89" i="4"/>
  <c r="P89" i="4"/>
  <c r="BI88" i="4"/>
  <c r="BH88" i="4"/>
  <c r="BG88" i="4"/>
  <c r="BF88" i="4"/>
  <c r="T88" i="4"/>
  <c r="R88" i="4"/>
  <c r="P88" i="4"/>
  <c r="BI87" i="4"/>
  <c r="BH87" i="4"/>
  <c r="BG87" i="4"/>
  <c r="BF87" i="4"/>
  <c r="T87" i="4"/>
  <c r="R87" i="4"/>
  <c r="P87" i="4"/>
  <c r="BI85" i="4"/>
  <c r="BH85" i="4"/>
  <c r="BG85" i="4"/>
  <c r="BF85" i="4"/>
  <c r="T85" i="4"/>
  <c r="R85" i="4"/>
  <c r="P85" i="4"/>
  <c r="BI82" i="4"/>
  <c r="F37" i="4" s="1"/>
  <c r="BH82" i="4"/>
  <c r="BG82" i="4"/>
  <c r="BF82" i="4"/>
  <c r="T82" i="4"/>
  <c r="R82" i="4"/>
  <c r="P82" i="4"/>
  <c r="J77" i="4"/>
  <c r="F76" i="4"/>
  <c r="F74" i="4"/>
  <c r="E72" i="4"/>
  <c r="J55" i="4"/>
  <c r="F54" i="4"/>
  <c r="F52" i="4"/>
  <c r="E50" i="4"/>
  <c r="J21" i="4"/>
  <c r="E21" i="4"/>
  <c r="J76" i="4" s="1"/>
  <c r="J20" i="4"/>
  <c r="J18" i="4"/>
  <c r="E18" i="4"/>
  <c r="F77" i="4" s="1"/>
  <c r="J17" i="4"/>
  <c r="J12" i="4"/>
  <c r="J74" i="4"/>
  <c r="E7" i="4"/>
  <c r="E70" i="4"/>
  <c r="J39" i="3"/>
  <c r="J38" i="3"/>
  <c r="AY57" i="1" s="1"/>
  <c r="J37" i="3"/>
  <c r="AX57" i="1"/>
  <c r="BI100" i="3"/>
  <c r="BH100" i="3"/>
  <c r="BG100" i="3"/>
  <c r="BF100" i="3"/>
  <c r="T100" i="3"/>
  <c r="T99" i="3" s="1"/>
  <c r="T86" i="3" s="1"/>
  <c r="R100" i="3"/>
  <c r="R99" i="3"/>
  <c r="P100" i="3"/>
  <c r="P99" i="3" s="1"/>
  <c r="P86" i="3" s="1"/>
  <c r="AU57" i="1" s="1"/>
  <c r="BI96" i="3"/>
  <c r="BH96" i="3"/>
  <c r="BG96" i="3"/>
  <c r="BF96" i="3"/>
  <c r="T96" i="3"/>
  <c r="R96" i="3"/>
  <c r="P96" i="3"/>
  <c r="BI93" i="3"/>
  <c r="BH93" i="3"/>
  <c r="BG93" i="3"/>
  <c r="BF93" i="3"/>
  <c r="T93" i="3"/>
  <c r="R93" i="3"/>
  <c r="P93" i="3"/>
  <c r="BI90" i="3"/>
  <c r="BH90" i="3"/>
  <c r="BG90" i="3"/>
  <c r="BF90" i="3"/>
  <c r="T90" i="3"/>
  <c r="R90" i="3"/>
  <c r="P90" i="3"/>
  <c r="BI87" i="3"/>
  <c r="BH87" i="3"/>
  <c r="BG87" i="3"/>
  <c r="BF87" i="3"/>
  <c r="T87" i="3"/>
  <c r="R87" i="3"/>
  <c r="R86" i="3"/>
  <c r="P87" i="3"/>
  <c r="J83" i="3"/>
  <c r="F82" i="3"/>
  <c r="F80" i="3"/>
  <c r="E78" i="3"/>
  <c r="J59" i="3"/>
  <c r="F58" i="3"/>
  <c r="F56" i="3"/>
  <c r="E54" i="3"/>
  <c r="J23" i="3"/>
  <c r="E23" i="3"/>
  <c r="J58" i="3"/>
  <c r="J22" i="3"/>
  <c r="J20" i="3"/>
  <c r="E20" i="3"/>
  <c r="F83" i="3"/>
  <c r="J19" i="3"/>
  <c r="J14" i="3"/>
  <c r="J80" i="3"/>
  <c r="E7" i="3"/>
  <c r="E50" i="3" s="1"/>
  <c r="J39" i="2"/>
  <c r="J38" i="2"/>
  <c r="AY56" i="1"/>
  <c r="J37" i="2"/>
  <c r="AX56" i="1"/>
  <c r="BI294" i="2"/>
  <c r="BH294" i="2"/>
  <c r="BG294" i="2"/>
  <c r="BF294" i="2"/>
  <c r="T294" i="2"/>
  <c r="R294" i="2"/>
  <c r="P294" i="2"/>
  <c r="BI290" i="2"/>
  <c r="BH290" i="2"/>
  <c r="BG290" i="2"/>
  <c r="BF290" i="2"/>
  <c r="T290" i="2"/>
  <c r="R290" i="2"/>
  <c r="P290" i="2"/>
  <c r="BI286" i="2"/>
  <c r="BH286" i="2"/>
  <c r="BG286" i="2"/>
  <c r="BF286" i="2"/>
  <c r="T286" i="2"/>
  <c r="R286" i="2"/>
  <c r="P286" i="2"/>
  <c r="BI282" i="2"/>
  <c r="BH282" i="2"/>
  <c r="BG282" i="2"/>
  <c r="BF282" i="2"/>
  <c r="T282" i="2"/>
  <c r="R282" i="2"/>
  <c r="P282" i="2"/>
  <c r="BI278" i="2"/>
  <c r="BH278" i="2"/>
  <c r="BG278" i="2"/>
  <c r="BF278" i="2"/>
  <c r="T278" i="2"/>
  <c r="R278" i="2"/>
  <c r="P278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0" i="2"/>
  <c r="BH250" i="2"/>
  <c r="BG250" i="2"/>
  <c r="BF250" i="2"/>
  <c r="T250" i="2"/>
  <c r="R250" i="2"/>
  <c r="P250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R242" i="2"/>
  <c r="P242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7" i="2"/>
  <c r="BH227" i="2"/>
  <c r="BG227" i="2"/>
  <c r="BF227" i="2"/>
  <c r="T227" i="2"/>
  <c r="R227" i="2"/>
  <c r="P227" i="2"/>
  <c r="BI223" i="2"/>
  <c r="BH223" i="2"/>
  <c r="BG223" i="2"/>
  <c r="BF223" i="2"/>
  <c r="T223" i="2"/>
  <c r="R223" i="2"/>
  <c r="P223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BI130" i="2"/>
  <c r="BH130" i="2"/>
  <c r="BG130" i="2"/>
  <c r="BF130" i="2"/>
  <c r="T130" i="2"/>
  <c r="R130" i="2"/>
  <c r="P130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4" i="2"/>
  <c r="BH114" i="2"/>
  <c r="BG114" i="2"/>
  <c r="BF114" i="2"/>
  <c r="T114" i="2"/>
  <c r="R114" i="2"/>
  <c r="P114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4" i="2"/>
  <c r="BH104" i="2"/>
  <c r="BG104" i="2"/>
  <c r="BF104" i="2"/>
  <c r="T104" i="2"/>
  <c r="R104" i="2"/>
  <c r="P104" i="2"/>
  <c r="BI101" i="2"/>
  <c r="BH101" i="2"/>
  <c r="BG101" i="2"/>
  <c r="BF101" i="2"/>
  <c r="T101" i="2"/>
  <c r="R101" i="2"/>
  <c r="P101" i="2"/>
  <c r="BI98" i="2"/>
  <c r="BH98" i="2"/>
  <c r="BG98" i="2"/>
  <c r="BF98" i="2"/>
  <c r="T98" i="2"/>
  <c r="R98" i="2"/>
  <c r="P98" i="2"/>
  <c r="BI95" i="2"/>
  <c r="BH95" i="2"/>
  <c r="BG95" i="2"/>
  <c r="BF95" i="2"/>
  <c r="T95" i="2"/>
  <c r="R95" i="2"/>
  <c r="P95" i="2"/>
  <c r="BI92" i="2"/>
  <c r="BH92" i="2"/>
  <c r="BG92" i="2"/>
  <c r="BF92" i="2"/>
  <c r="T92" i="2"/>
  <c r="R92" i="2"/>
  <c r="P92" i="2"/>
  <c r="BI89" i="2"/>
  <c r="BH89" i="2"/>
  <c r="BG89" i="2"/>
  <c r="BF89" i="2"/>
  <c r="T89" i="2"/>
  <c r="R89" i="2"/>
  <c r="P89" i="2"/>
  <c r="J85" i="2"/>
  <c r="F84" i="2"/>
  <c r="F82" i="2"/>
  <c r="E80" i="2"/>
  <c r="J59" i="2"/>
  <c r="F58" i="2"/>
  <c r="F56" i="2"/>
  <c r="E54" i="2"/>
  <c r="J23" i="2"/>
  <c r="E23" i="2"/>
  <c r="J84" i="2"/>
  <c r="J22" i="2"/>
  <c r="J20" i="2"/>
  <c r="E20" i="2"/>
  <c r="F85" i="2"/>
  <c r="J19" i="2"/>
  <c r="J14" i="2"/>
  <c r="J56" i="2" s="1"/>
  <c r="E7" i="2"/>
  <c r="E76" i="2" s="1"/>
  <c r="L50" i="1"/>
  <c r="AM50" i="1"/>
  <c r="AM49" i="1"/>
  <c r="L49" i="1"/>
  <c r="AM47" i="1"/>
  <c r="L47" i="1"/>
  <c r="L45" i="1"/>
  <c r="L44" i="1"/>
  <c r="J92" i="4"/>
  <c r="J87" i="4"/>
  <c r="J93" i="3"/>
  <c r="J278" i="2"/>
  <c r="BK246" i="2"/>
  <c r="BK235" i="2"/>
  <c r="BK203" i="2"/>
  <c r="J188" i="2"/>
  <c r="BK158" i="2"/>
  <c r="J142" i="2"/>
  <c r="J109" i="2"/>
  <c r="BK92" i="4"/>
  <c r="BK88" i="4"/>
  <c r="BK96" i="3"/>
  <c r="J294" i="2"/>
  <c r="J266" i="2"/>
  <c r="BK219" i="2"/>
  <c r="BK207" i="2"/>
  <c r="J176" i="2"/>
  <c r="BK162" i="2"/>
  <c r="BK119" i="2"/>
  <c r="BK104" i="2"/>
  <c r="J100" i="3"/>
  <c r="BK290" i="2"/>
  <c r="J274" i="2"/>
  <c r="J262" i="2"/>
  <c r="BK255" i="2"/>
  <c r="BK242" i="2"/>
  <c r="J219" i="2"/>
  <c r="BK199" i="2"/>
  <c r="J173" i="2"/>
  <c r="BK138" i="2"/>
  <c r="J117" i="2"/>
  <c r="BK95" i="2"/>
  <c r="J166" i="2"/>
  <c r="BK146" i="2"/>
  <c r="BK117" i="2"/>
  <c r="J88" i="4"/>
  <c r="BK100" i="3"/>
  <c r="J87" i="3"/>
  <c r="BK262" i="2"/>
  <c r="J242" i="2"/>
  <c r="BK227" i="2"/>
  <c r="J191" i="2"/>
  <c r="BK180" i="2"/>
  <c r="J146" i="2"/>
  <c r="J125" i="2"/>
  <c r="J101" i="2"/>
  <c r="BK89" i="4"/>
  <c r="J82" i="4"/>
  <c r="J286" i="2"/>
  <c r="BK258" i="2"/>
  <c r="J223" i="2"/>
  <c r="BK191" i="2"/>
  <c r="BK173" i="2"/>
  <c r="J138" i="2"/>
  <c r="J111" i="2"/>
  <c r="BK92" i="2"/>
  <c r="BK87" i="3"/>
  <c r="BK286" i="2"/>
  <c r="J270" i="2"/>
  <c r="J258" i="2"/>
  <c r="J246" i="2"/>
  <c r="J231" i="2"/>
  <c r="J207" i="2"/>
  <c r="BK188" i="2"/>
  <c r="J150" i="2"/>
  <c r="J122" i="2"/>
  <c r="BK98" i="2"/>
  <c r="AS55" i="1"/>
  <c r="BK109" i="2"/>
  <c r="J89" i="4"/>
  <c r="J85" i="4"/>
  <c r="J96" i="3"/>
  <c r="BK282" i="2"/>
  <c r="J255" i="2"/>
  <c r="BK231" i="2"/>
  <c r="J199" i="2"/>
  <c r="BK184" i="2"/>
  <c r="BK150" i="2"/>
  <c r="J130" i="2"/>
  <c r="J107" i="2"/>
  <c r="J91" i="4"/>
  <c r="BK87" i="4"/>
  <c r="BK93" i="3"/>
  <c r="J290" i="2"/>
  <c r="BK274" i="2"/>
  <c r="J227" i="2"/>
  <c r="BK211" i="2"/>
  <c r="J180" i="2"/>
  <c r="BK166" i="2"/>
  <c r="BK122" i="2"/>
  <c r="BK101" i="2"/>
  <c r="BK238" i="2"/>
  <c r="J211" i="2"/>
  <c r="J195" i="2"/>
  <c r="BK154" i="2"/>
  <c r="BK134" i="2"/>
  <c r="BK111" i="2"/>
  <c r="J92" i="2"/>
  <c r="J162" i="2"/>
  <c r="BK125" i="2"/>
  <c r="J104" i="2"/>
  <c r="BK91" i="4"/>
  <c r="BK82" i="4"/>
  <c r="J90" i="3"/>
  <c r="BK270" i="2"/>
  <c r="J238" i="2"/>
  <c r="BK223" i="2"/>
  <c r="BK195" i="2"/>
  <c r="BK169" i="2"/>
  <c r="J134" i="2"/>
  <c r="BK114" i="2"/>
  <c r="J98" i="2"/>
  <c r="BK85" i="4"/>
  <c r="BK90" i="3"/>
  <c r="J282" i="2"/>
  <c r="J250" i="2"/>
  <c r="J215" i="2"/>
  <c r="J184" i="2"/>
  <c r="J169" i="2"/>
  <c r="J158" i="2"/>
  <c r="BK107" i="2"/>
  <c r="J89" i="2"/>
  <c r="BK294" i="2"/>
  <c r="BK278" i="2"/>
  <c r="BK266" i="2"/>
  <c r="BK250" i="2"/>
  <c r="J235" i="2"/>
  <c r="BK215" i="2"/>
  <c r="J203" i="2"/>
  <c r="BK176" i="2"/>
  <c r="BK142" i="2"/>
  <c r="BK130" i="2"/>
  <c r="J114" i="2"/>
  <c r="BK89" i="2"/>
  <c r="J154" i="2"/>
  <c r="J119" i="2"/>
  <c r="J95" i="2"/>
  <c r="R129" i="2" l="1"/>
  <c r="R128" i="2"/>
  <c r="P254" i="2"/>
  <c r="P88" i="2" s="1"/>
  <c r="AU56" i="1" s="1"/>
  <c r="AU55" i="1" s="1"/>
  <c r="BK129" i="2"/>
  <c r="BK128" i="2" s="1"/>
  <c r="J128" i="2" s="1"/>
  <c r="J64" i="2" s="1"/>
  <c r="T129" i="2"/>
  <c r="T128" i="2" s="1"/>
  <c r="T254" i="2"/>
  <c r="P129" i="2"/>
  <c r="P128" i="2"/>
  <c r="BK254" i="2"/>
  <c r="J254" i="2"/>
  <c r="J66" i="2" s="1"/>
  <c r="R254" i="2"/>
  <c r="BK81" i="4"/>
  <c r="BK80" i="4"/>
  <c r="J80" i="4" s="1"/>
  <c r="J59" i="4" s="1"/>
  <c r="P81" i="4"/>
  <c r="P80" i="4"/>
  <c r="AU58" i="1" s="1"/>
  <c r="R81" i="4"/>
  <c r="R80" i="4"/>
  <c r="T81" i="4"/>
  <c r="T80" i="4" s="1"/>
  <c r="E50" i="2"/>
  <c r="J58" i="2"/>
  <c r="BE89" i="2"/>
  <c r="BE98" i="2"/>
  <c r="BE101" i="2"/>
  <c r="BE104" i="2"/>
  <c r="BE107" i="2"/>
  <c r="BE109" i="2"/>
  <c r="BE130" i="2"/>
  <c r="BE134" i="2"/>
  <c r="BE158" i="2"/>
  <c r="F59" i="2"/>
  <c r="BE119" i="2"/>
  <c r="BE125" i="2"/>
  <c r="BE154" i="2"/>
  <c r="BE162" i="2"/>
  <c r="BE166" i="2"/>
  <c r="BE195" i="2"/>
  <c r="BE211" i="2"/>
  <c r="BE235" i="2"/>
  <c r="BE246" i="2"/>
  <c r="BE250" i="2"/>
  <c r="BE258" i="2"/>
  <c r="BE274" i="2"/>
  <c r="BE290" i="2"/>
  <c r="BE294" i="2"/>
  <c r="F59" i="3"/>
  <c r="E74" i="3"/>
  <c r="J82" i="3"/>
  <c r="BE93" i="3"/>
  <c r="J82" i="2"/>
  <c r="BE95" i="2"/>
  <c r="BE111" i="2"/>
  <c r="BE142" i="2"/>
  <c r="BE146" i="2"/>
  <c r="BE150" i="2"/>
  <c r="BE173" i="2"/>
  <c r="BE184" i="2"/>
  <c r="BE188" i="2"/>
  <c r="BE203" i="2"/>
  <c r="BE207" i="2"/>
  <c r="BE215" i="2"/>
  <c r="BE231" i="2"/>
  <c r="BE238" i="2"/>
  <c r="BE255" i="2"/>
  <c r="BE262" i="2"/>
  <c r="BE270" i="2"/>
  <c r="BE278" i="2"/>
  <c r="BE282" i="2"/>
  <c r="BE286" i="2"/>
  <c r="J56" i="3"/>
  <c r="BE87" i="3"/>
  <c r="BE100" i="3"/>
  <c r="J52" i="4"/>
  <c r="F55" i="4"/>
  <c r="BE85" i="4"/>
  <c r="BE87" i="4"/>
  <c r="BE88" i="4"/>
  <c r="BE89" i="4"/>
  <c r="BE91" i="4"/>
  <c r="BD58" i="1"/>
  <c r="BE92" i="2"/>
  <c r="BE114" i="2"/>
  <c r="BE117" i="2"/>
  <c r="BE122" i="2"/>
  <c r="BE138" i="2"/>
  <c r="BE169" i="2"/>
  <c r="BE176" i="2"/>
  <c r="BE180" i="2"/>
  <c r="BE191" i="2"/>
  <c r="BE199" i="2"/>
  <c r="BE219" i="2"/>
  <c r="BE223" i="2"/>
  <c r="BE227" i="2"/>
  <c r="BE242" i="2"/>
  <c r="BE266" i="2"/>
  <c r="BE90" i="3"/>
  <c r="BE96" i="3"/>
  <c r="BK99" i="3"/>
  <c r="J99" i="3" s="1"/>
  <c r="J64" i="3" s="1"/>
  <c r="E48" i="4"/>
  <c r="J54" i="4"/>
  <c r="BE82" i="4"/>
  <c r="BE92" i="4"/>
  <c r="F39" i="3"/>
  <c r="BD57" i="1"/>
  <c r="AS54" i="1"/>
  <c r="F37" i="2"/>
  <c r="BB56" i="1" s="1"/>
  <c r="F38" i="2"/>
  <c r="BC56" i="1"/>
  <c r="F38" i="3"/>
  <c r="BC57" i="1" s="1"/>
  <c r="F39" i="2"/>
  <c r="BD56" i="1"/>
  <c r="F36" i="3"/>
  <c r="BA57" i="1" s="1"/>
  <c r="F37" i="3"/>
  <c r="BB57" i="1" s="1"/>
  <c r="F34" i="4"/>
  <c r="BA58" i="1" s="1"/>
  <c r="F35" i="4"/>
  <c r="BB58" i="1"/>
  <c r="J34" i="4"/>
  <c r="AW58" i="1" s="1"/>
  <c r="F36" i="4"/>
  <c r="BC58" i="1"/>
  <c r="J36" i="2"/>
  <c r="AW56" i="1" s="1"/>
  <c r="F36" i="2"/>
  <c r="BA56" i="1"/>
  <c r="J36" i="3"/>
  <c r="AW57" i="1" s="1"/>
  <c r="AU54" i="1" l="1"/>
  <c r="BK88" i="2"/>
  <c r="J88" i="2" s="1"/>
  <c r="J63" i="2" s="1"/>
  <c r="T88" i="2"/>
  <c r="R88" i="2"/>
  <c r="BK86" i="3"/>
  <c r="J86" i="3" s="1"/>
  <c r="J63" i="3" s="1"/>
  <c r="J129" i="2"/>
  <c r="J65" i="2" s="1"/>
  <c r="J81" i="4"/>
  <c r="J60" i="4"/>
  <c r="J30" i="4"/>
  <c r="AG58" i="1" s="1"/>
  <c r="BC55" i="1"/>
  <c r="BC54" i="1" s="1"/>
  <c r="W32" i="1" s="1"/>
  <c r="F33" i="4"/>
  <c r="AZ58" i="1"/>
  <c r="J32" i="2"/>
  <c r="AG56" i="1"/>
  <c r="BA55" i="1"/>
  <c r="BA54" i="1" s="1"/>
  <c r="AW54" i="1" s="1"/>
  <c r="AK30" i="1" s="1"/>
  <c r="J35" i="2"/>
  <c r="AV56" i="1"/>
  <c r="AT56" i="1"/>
  <c r="F35" i="3"/>
  <c r="AZ57" i="1" s="1"/>
  <c r="J35" i="3"/>
  <c r="AV57" i="1" s="1"/>
  <c r="AT57" i="1" s="1"/>
  <c r="BB55" i="1"/>
  <c r="AX55" i="1" s="1"/>
  <c r="BD55" i="1"/>
  <c r="BD54" i="1" s="1"/>
  <c r="W33" i="1" s="1"/>
  <c r="F35" i="2"/>
  <c r="AZ56" i="1"/>
  <c r="J33" i="4"/>
  <c r="AV58" i="1" s="1"/>
  <c r="AT58" i="1" s="1"/>
  <c r="J41" i="2" l="1"/>
  <c r="J39" i="4"/>
  <c r="AN58" i="1"/>
  <c r="AN56" i="1"/>
  <c r="AZ55" i="1"/>
  <c r="AZ54" i="1" s="1"/>
  <c r="AV54" i="1" s="1"/>
  <c r="AK29" i="1" s="1"/>
  <c r="BB54" i="1"/>
  <c r="W31" i="1" s="1"/>
  <c r="AY55" i="1"/>
  <c r="W30" i="1"/>
  <c r="AW55" i="1"/>
  <c r="AY54" i="1"/>
  <c r="J32" i="3"/>
  <c r="AG57" i="1" s="1"/>
  <c r="AN57" i="1" s="1"/>
  <c r="J41" i="3" l="1"/>
  <c r="AG55" i="1"/>
  <c r="AG54" i="1"/>
  <c r="AK26" i="1" s="1"/>
  <c r="AK35" i="1" s="1"/>
  <c r="W29" i="1"/>
  <c r="AX54" i="1"/>
  <c r="AV55" i="1"/>
  <c r="AT55" i="1" s="1"/>
  <c r="AT54" i="1"/>
  <c r="AN55" i="1" l="1"/>
  <c r="AN54" i="1"/>
</calcChain>
</file>

<file path=xl/comments1.xml><?xml version="1.0" encoding="utf-8"?>
<comments xmlns="http://schemas.openxmlformats.org/spreadsheetml/2006/main">
  <authors>
    <author>Brabenec Libor</author>
  </authors>
  <commentList>
    <comment ref="I87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0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3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6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100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<sst xmlns="http://schemas.openxmlformats.org/spreadsheetml/2006/main" count="2961" uniqueCount="711">
  <si>
    <t>Export Komplet</t>
  </si>
  <si>
    <t>VZ</t>
  </si>
  <si>
    <t>2.0</t>
  </si>
  <si>
    <t>ZAMOK</t>
  </si>
  <si>
    <t>False</t>
  </si>
  <si>
    <t>{e4173de1-ef04-4d55-a838-a8a7a59c54fd}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</si>
  <si>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</si>
  <si>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</si>
  <si>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</si>
  <si>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</si>
  <si>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</si>
  <si>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</si>
  <si>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</si>
  <si>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</si>
  <si>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65420152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</si>
  <si>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</si>
  <si>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</si>
  <si>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Výměna kolejnic v úseku Božejovice-Milevsko</t>
  </si>
  <si>
    <t>KSO:</t>
  </si>
  <si>
    <t>824 2</t>
  </si>
  <si>
    <t>CC-CZ:</t>
  </si>
  <si>
    <t>21222</t>
  </si>
  <si>
    <t>Místo:</t>
  </si>
  <si>
    <t>trať 201 dle JŘ, TÚ Božejovice - Sepekov</t>
  </si>
  <si>
    <t>Datum:</t>
  </si>
  <si>
    <t>11. 5. 2020</t>
  </si>
  <si>
    <t>Zadavatel:</t>
  </si>
  <si>
    <t>IČ:</t>
  </si>
  <si>
    <t>70994234</t>
  </si>
  <si>
    <t xml:space="preserve">Správa železnic, s. o., OŘ Plzeň 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</si>
  <si>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</si>
  <si>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</si>
  <si>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</si>
  <si>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</si>
  <si>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</si>
  <si>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</si>
  <si>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</si>
  <si>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</si>
  <si>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</si>
  <si>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>Libor Brabenec</t>
  </si>
  <si>
    <t>Poznámka:</t>
  </si>
  <si>
    <t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</si>
  <si>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</si>
  <si>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</si>
  <si>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</si>
  <si>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</si>
  <si>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</si>
  <si>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</si>
  <si>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</si>
  <si>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</si>
  <si>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</si>
  <si>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</si>
  <si>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</si>
  <si>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</si>
  <si>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</si>
  <si>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</si>
  <si>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</si>
  <si>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</si>
  <si>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</si>
  <si>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</si>
  <si>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</si>
  <si>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</si>
  <si>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</si>
  <si>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</si>
  <si>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</si>
  <si>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</si>
  <si>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</si>
  <si>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</si>
  <si>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</si>
  <si>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</si>
  <si>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</si>
  <si>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</si>
  <si>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</si>
  <si>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</si>
  <si>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</si>
  <si>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</si>
  <si>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</si>
  <si>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</si>
  <si>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</si>
  <si>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</si>
  <si>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</t>
  </si>
  <si>
    <t>SVK a zřízení BK od km 20,123 do 22,988</t>
  </si>
  <si>
    <t>STA</t>
  </si>
  <si>
    <t>1</t>
  </si>
  <si>
    <t>{4cb14839-180e-4c42-92b7-12c173b890ca}</t>
  </si>
  <si>
    <t>824</t>
  </si>
  <si>
    <t>2</t>
  </si>
  <si>
    <t>/</t>
  </si>
  <si>
    <t>SO 1.1</t>
  </si>
  <si>
    <t>Železniční svršek</t>
  </si>
  <si>
    <t>Soupis</t>
  </si>
  <si>
    <t>{ce7a04f4-8aef-431d-9074-6ad25afefe4d}</t>
  </si>
  <si>
    <t>SO 1.2</t>
  </si>
  <si>
    <t>Materiál a práce zadavatele -  NEOCEŇOVAT !</t>
  </si>
  <si>
    <t>{c14037b2-c0a7-45bd-abaa-ca079c6e4d33}</t>
  </si>
  <si>
    <t>VON</t>
  </si>
  <si>
    <t>Vedlejší a ostatní náklady</t>
  </si>
  <si>
    <t>{1d9e9587-d8a2-4f86-b176-659690c30a2c}</t>
  </si>
  <si>
    <t>KRYCÍ LIST SOUPISU PRACÍ</t>
  </si>
  <si>
    <t>Objekt:</t>
  </si>
  <si>
    <t>SO 1 - SVK a zřízení BK od km 20,123 do 22,988</t>
  </si>
  <si>
    <t>Soupis:</t>
  </si>
  <si>
    <t>SO 1.1 - Železniční svršek</t>
  </si>
  <si>
    <t>212</t>
  </si>
  <si>
    <t>Božejovice - Sepekov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</si>
  <si>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</si>
  <si>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</si>
  <si>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</si>
  <si>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</si>
  <si>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</si>
  <si>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</si>
  <si>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</si>
  <si>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</si>
  <si>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</si>
  <si>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</si>
  <si>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</si>
  <si>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</si>
  <si>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</si>
  <si>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</si>
  <si>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</si>
  <si>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</si>
  <si>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</si>
  <si>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</si>
  <si>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</si>
  <si>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</si>
  <si>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</si>
  <si>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5958158005</t>
  </si>
  <si>
    <t>Podložka pryžová pod patu kolejnice S49  183/126/6</t>
  </si>
  <si>
    <t>kus</t>
  </si>
  <si>
    <t>Sborník UOŽI 01 2020</t>
  </si>
  <si>
    <t>8</t>
  </si>
  <si>
    <t>ROZPOCET</t>
  </si>
  <si>
    <t>4</t>
  </si>
  <si>
    <t>1661608701</t>
  </si>
  <si>
    <t>P</t>
  </si>
  <si>
    <t>Poznámka k položce:_x000D_
100 % pro 4 355 ks pražců "c" (3 104 ks SB5 + 1 251 ks SB8)</t>
  </si>
  <si>
    <t>VV</t>
  </si>
  <si>
    <t>2*4355</t>
  </si>
  <si>
    <t>5958134140</t>
  </si>
  <si>
    <t>Součásti upevňovací vložka M</t>
  </si>
  <si>
    <t>-724047243</t>
  </si>
  <si>
    <t xml:space="preserve">Poznámka k položce:_x000D_
SB5 celkem 3 104 ks "c" ... 100% vložek M_x000D_
km 20,123 - 21,272 ... 1 149 m ... 1 747 ks SB5_x000D_
km 21,655 - 22,080 ...    425 m ...    646 ks SB5_x000D_
km 22,520 - 22,988 ...    468 m ...    711 ks SB5 _x000D_
</t>
  </si>
  <si>
    <t>4*3104</t>
  </si>
  <si>
    <t>3</t>
  </si>
  <si>
    <t>5958134040</t>
  </si>
  <si>
    <t>Součásti upevňovací kroužek pružný dvojitý Fe 6</t>
  </si>
  <si>
    <t>-1402757537</t>
  </si>
  <si>
    <t xml:space="preserve">Poznámka k položce:_x000D_
SB5 celkem 3 104 ks "c" ... 100 % podložky upevnění T5_x000D_
km 20,123 - 21,272 ... 1 149 m ... 1 747 ks SB5_x000D_
km 21,655 - 22,080 ...    425 m ...    646 ks SB5_x000D_
km 22,520 - 22,988 ...    468 m ...    711 ks SB5 </t>
  </si>
  <si>
    <t>445424283</t>
  </si>
  <si>
    <t xml:space="preserve">Poznámka k položce:_x000D_
SB8 celkem 1 251 ks "c" ... 100 % podložky upevnění ŽS4_x000D_
km 21,272 - 21,655 ...    383 m ...    582 ks SB8_x000D_
km 22,080 - 22,520 ...    440 m ...    669 ks SB8_x000D_
</t>
  </si>
  <si>
    <t>4*1251</t>
  </si>
  <si>
    <t>5</t>
  </si>
  <si>
    <t>5960101015</t>
  </si>
  <si>
    <t>Pražcové kotvy TDHB pro pražec betonový SB 5</t>
  </si>
  <si>
    <t>-352221216</t>
  </si>
  <si>
    <t>Poznámka k položce:_x000D_
Na každý 3. pražec:_x000D_
28 ks ... 1. oblouk, od km 20,226 do 20,280_x000D_
68 ks ... 2. oblouk, od km 20,575 do km 20,711_x000D_
31 ks ... 3. oblouk, od km 20,711 do km 20,772_x000D_
38 ks ... 4. oblouk, od km 20,958 do km 21,032</t>
  </si>
  <si>
    <t>28+68+31+38</t>
  </si>
  <si>
    <t>6</t>
  </si>
  <si>
    <t>5962119025</t>
  </si>
  <si>
    <t>Zajištění PPK betonový sloupek pro konzolovou značku</t>
  </si>
  <si>
    <t>1760938733</t>
  </si>
  <si>
    <t>Poznámka k položce:_x000D_
Obchodní označení: AZZ410-19</t>
  </si>
  <si>
    <t>60*1</t>
  </si>
  <si>
    <t>7</t>
  </si>
  <si>
    <t>5962119010</t>
  </si>
  <si>
    <t>Zajištění PPK konzolová značka</t>
  </si>
  <si>
    <t>884513757</t>
  </si>
  <si>
    <t>5962119020</t>
  </si>
  <si>
    <t>Zajištění PPK štítek konzolové a hřebové značky</t>
  </si>
  <si>
    <t>-1946735109</t>
  </si>
  <si>
    <t>9</t>
  </si>
  <si>
    <t>5963146025</t>
  </si>
  <si>
    <t>Asfaltový beton ACP 22S 50/70 hrubozrnný podkladní vrstva</t>
  </si>
  <si>
    <t>t</t>
  </si>
  <si>
    <t>1241068743</t>
  </si>
  <si>
    <t>Poznámka k položce:_x000D_
P6251 v km 21,286:_x000D_
vpravo trati:  1 m * 3 m * 0,06 m = 0,18 m3_x000D_
vlevo trati:  1  m * 3  m * 0,06 m = 0,18 m3</t>
  </si>
  <si>
    <t>(2*(1*3*0,06))*2,2</t>
  </si>
  <si>
    <t>10</t>
  </si>
  <si>
    <t>5963146000</t>
  </si>
  <si>
    <t>Asfaltový beton ACO 11S 50/70 střednězrnný-obrusná vrstva</t>
  </si>
  <si>
    <t>721592441</t>
  </si>
  <si>
    <t>Poznámka k položce:_x000D_
P6251 v km 21,286:_x000D_
vpravo trati:  1 m * 3 m * 0,05 m = 0,15 m3_x000D_
vlevo trati:  1  m * 3  m * 0,05 m = 0,15 m3</t>
  </si>
  <si>
    <t>(2*(1*3*0,05))*2,2</t>
  </si>
  <si>
    <t>11</t>
  </si>
  <si>
    <t>5963152000</t>
  </si>
  <si>
    <t>Asfaltová zálivka pro trhliny a spáry</t>
  </si>
  <si>
    <t>kg</t>
  </si>
  <si>
    <t>132885076</t>
  </si>
  <si>
    <t>5*1</t>
  </si>
  <si>
    <t>12</t>
  </si>
  <si>
    <t>5964133010</t>
  </si>
  <si>
    <t>Geotextilie ochranné</t>
  </si>
  <si>
    <t>m2</t>
  </si>
  <si>
    <t>793427464</t>
  </si>
  <si>
    <t>Poznámka k položce:_x000D_
P6250 + P6252 + ( P6249 pouze pro podbití)</t>
  </si>
  <si>
    <t>((2*(2*8))+(2*(2*8))+(2*2*7))</t>
  </si>
  <si>
    <t>13</t>
  </si>
  <si>
    <t>5955101015</t>
  </si>
  <si>
    <t>Kamenivo drcené štěrkodrť frakce 0/22</t>
  </si>
  <si>
    <t>1278171030</t>
  </si>
  <si>
    <t xml:space="preserve">Poznámka k položce:_x000D_
Drť 12,8 m3 pro dosyp z obou stran P6250 + P6252_x000D_
</t>
  </si>
  <si>
    <t>(2*((2*(1*8*0,2))+(2*(1*8*0,2))))*1,8</t>
  </si>
  <si>
    <t>14</t>
  </si>
  <si>
    <t>5955101000</t>
  </si>
  <si>
    <t>Kamenivo drcené štěrk frakce 31,5/63 třídy BI</t>
  </si>
  <si>
    <t>-1615132335</t>
  </si>
  <si>
    <t>Poznámka k položce:_x000D_
20 vozů 720 m3</t>
  </si>
  <si>
    <t>20*36*1,5</t>
  </si>
  <si>
    <t>HSV</t>
  </si>
  <si>
    <t>Práce a dodávky HSV</t>
  </si>
  <si>
    <t>Komunikace pozemní</t>
  </si>
  <si>
    <t>K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</si>
  <si>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</si>
  <si>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</si>
  <si>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m3</t>
  </si>
  <si>
    <t>-605046057</t>
  </si>
  <si>
    <t>PSC</t>
  </si>
  <si>
    <t>Poznámka k souboru cen:_x000D_
1. V cenách jsou započteny náklady na doplnění kameniva ojediněle ručně vidlemi a/nebo souvisle strojně z výsypných vozů případně nakladačem._x000D_
2. V cenách nejsou obsaženy náklady na dodávku kameniva.</t>
  </si>
  <si>
    <t>20*36</t>
  </si>
  <si>
    <t>16</t>
  </si>
  <si>
    <t>5905115010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</si>
  <si>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</si>
  <si>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m</t>
  </si>
  <si>
    <t>-1780907453</t>
  </si>
  <si>
    <t>Poznámka k souboru cen:_x000D_
1. V cenách jsou započteny náklady na úpravu nadvýšení KL ručně._x000D_
2. V cenách nejsou obsaženy náklady na doplnění a zřízení nadvýšení z vozů a na dodávku kameniva.</t>
  </si>
  <si>
    <t>Poznámka k položce:_x000D_
Kilometr koleje=km</t>
  </si>
  <si>
    <t>786*1</t>
  </si>
  <si>
    <t>17</t>
  </si>
  <si>
    <t>5906110017</t>
  </si>
  <si>
    <t>Oprava rozdělení pražců příčných betonových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</si>
  <si>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-65528570</t>
  </si>
  <si>
    <t>Poznámka k souboru cen:_x000D_
1. V cenách jsou započteny náklady na uvolnění upevňovadel, odstranění kameniva v míře dostatečné pro posun pražce, jeho posunutí, dotažení upevňovadel, dohození a úprava KL._x000D_
2. V cenách nejsou obsaženy náklady na podbití pražce, doplnění a dodávku kameniva.</t>
  </si>
  <si>
    <t xml:space="preserve">Poznámka k položce:_x000D_
Úprava rozchodu z "c" na "u" v přejezdech:_x000D_
P6250 + P6252 ... 11 +11 stávajících ks_x000D_
P6251 ... 8 stávajícícch ks </t>
  </si>
  <si>
    <t>11+11+8</t>
  </si>
  <si>
    <t>18</t>
  </si>
  <si>
    <t>5906015120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</si>
  <si>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</si>
  <si>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516008216</t>
  </si>
  <si>
    <t>Poznámka k souboru cen:_x000D_
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vrtule._x000D_
2. V cenách nejsou obsaženy náklady na dodávku materiálu, dopravu výzisku na skládku a skládkovné.</t>
  </si>
  <si>
    <t>Poznámka k položce:_x000D_
Vložení - doplnění  pražců do P6250 (7,2 m) + P6252 (7,2 m) pro rozdělení "u" ... 2 +2 ks_x000D_
Vložení - doplnění pražců do P6251 (5,4 m) pro rozdělení "u" ... 2 ks</t>
  </si>
  <si>
    <t>2+2+2</t>
  </si>
  <si>
    <t>19</t>
  </si>
  <si>
    <t>5907025410</t>
  </si>
  <si>
    <t>Výměna kolejnicových pásů současně s výměnou kompletů a pryžové podložky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</si>
  <si>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-1199599955</t>
  </si>
  <si>
    <t>Poznámka k souboru cen:_x000D_
1. V cenách jsou započteny náklady na demontáž upevňovadel, výměnu kolejnicových pásů, dílů a součástí, montáž upevňovadel, úpravu dilatačních spár, pryžových podložek, zřízení nebo demontáž prozatímních styků a ošetření součástí mazivem._x000D_
2. V cenách nejsou započteny náklady na dělení kolejnic, zřízení svaru, demontáž nebo montáž styků.</t>
  </si>
  <si>
    <t>Poznámka k položce:_x000D_
Metr kolejnice=m</t>
  </si>
  <si>
    <t>2*2865</t>
  </si>
  <si>
    <t>20</t>
  </si>
  <si>
    <t>5907045120</t>
  </si>
  <si>
    <t>Příplatek za obtížnost při výměně kolejnic na rozponových podkladnicích tv. S49. Poznámka: 1. V cenách jsou započteny náklady za obtížné podmínky výměny kolejnic.</t>
  </si>
  <si>
    <t>-1366904978</t>
  </si>
  <si>
    <t>Poznámka k souboru cen:_x000D_
1. V cenách jsou započteny náklady za obtížné podmínky výměny kolejnic.</t>
  </si>
  <si>
    <t xml:space="preserve">Poznámka k položce:_x000D_
Metr kolejnice=m;_x000D_
SB5 celkem 3 104 ks, 2 042 m_x000D_
km 20,123 - 21,272 ... 1 149 m ... 1 747 ks SB5_x000D_
km 21,655 - 22,080 ...    425 m ...    646 ks SB5_x000D_
km 22,520 - 22,988 ...    468 m ...    711 ks SB5 </t>
  </si>
  <si>
    <t>2*2042</t>
  </si>
  <si>
    <t>5907050120</t>
  </si>
  <si>
    <t>Dělení kolejnic kyslíkem tv. S49. Poznámka: 1. V cenách jsou započteny náklady na manipulaci, podložení, označení a provedení řezu kolejnice.</t>
  </si>
  <si>
    <t>284595047</t>
  </si>
  <si>
    <t>Poznámka k souboru cen:_x000D_
1. V cenách jsou započteny náklady na manipulaci, podložení, označení a provedení řezu kolejnice.</t>
  </si>
  <si>
    <t>Poznámka k položce:_x000D_
Řez=kus; vč. rozřezu stáv. kolejnic</t>
  </si>
  <si>
    <t>224*1</t>
  </si>
  <si>
    <t>22</t>
  </si>
  <si>
    <t>5907050020</t>
  </si>
  <si>
    <t>Dělení kolejnic řezáním nebo rozbroušením tv. S49. Poznámka: 1. V cenách jsou započteny náklady na manipulaci, podložení, označení a provedení řezu kolejnice.</t>
  </si>
  <si>
    <t>-1658435590</t>
  </si>
  <si>
    <t>Poznámka k položce:_x000D_
Řez=kus</t>
  </si>
  <si>
    <t>8*1</t>
  </si>
  <si>
    <t>23</t>
  </si>
  <si>
    <t>5908005430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</si>
  <si>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</si>
  <si>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styk</t>
  </si>
  <si>
    <t>1980277151</t>
  </si>
  <si>
    <t>Poznámka k souboru cen:_x000D_
1. V cenách jsou započteny náklady na výměnu, demontáž nebo montáž vnitřní spojky a/nebo celého styku a ošetření součástí mazivem. U přechodových spojek se použije položka s větším tvarem._x000D_
2. V cenách nejsou obsaženy náklady na dodávku materiálu.</t>
  </si>
  <si>
    <t>Poznámka k položce:_x000D_
Spojka=kus; stáv. styky</t>
  </si>
  <si>
    <t>134*1</t>
  </si>
  <si>
    <t>24</t>
  </si>
  <si>
    <t>5910015020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</si>
  <si>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</si>
  <si>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svar</t>
  </si>
  <si>
    <t>Sborník UOŽI 01 2019</t>
  </si>
  <si>
    <t>233041626</t>
  </si>
  <si>
    <t>Poznámka k souboru cen:_x000D_
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dokumentace._x000D_
2. V cenách nejsou obsaženy náklady na kontrolu svaru ultrazvukem, podbití pražců a demontáž styku.</t>
  </si>
  <si>
    <t>30*2</t>
  </si>
  <si>
    <t>25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</si>
  <si>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</si>
  <si>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</si>
  <si>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-412819783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</si>
  <si>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svaru._x000D_
2. V cenách nejsou obsaženy náklady na kontrolu svaru ultrazvukem, podbití pražců a demontáž styku.</t>
  </si>
  <si>
    <t>Poznámka k položce:_x000D_
Závěrné svary</t>
  </si>
  <si>
    <t>10*2</t>
  </si>
  <si>
    <t>26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</si>
  <si>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</si>
  <si>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</si>
  <si>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-1508803891</t>
  </si>
  <si>
    <t>Poznámka k souboru cen:_x000D_
1. V cenách jsou započteny náklady na montáž a demontáž napínacího zařízení nebo ohřevu kolejnic a udržování potřebného prodloužení kolejnicového pásu._x000D_
2. V cenách nejsou obsaženy náklady na demontáž upevňovadel a kolejnicových spojek.</t>
  </si>
  <si>
    <t>2*10</t>
  </si>
  <si>
    <t>27</t>
  </si>
  <si>
    <t>5910040310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</si>
  <si>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</si>
  <si>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-2092159383</t>
  </si>
  <si>
    <t>Poznámka k souboru cen:_x000D_
1. V cenách jsou započteny náklady na uvolnění, demontáž a rovnoměrné prodloužení nebo zkrácení kolejnice, vyznačení značek a vedení dokumentace._x000D_
2. V cenách nejsou obsaženy náklady na demontáž kolejnicových spojek.</t>
  </si>
  <si>
    <t>2*(20+2865+80)</t>
  </si>
  <si>
    <t>28</t>
  </si>
  <si>
    <t>5910040410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</si>
  <si>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</si>
  <si>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1448479668</t>
  </si>
  <si>
    <t>29</t>
  </si>
  <si>
    <t>5910045010</t>
  </si>
  <si>
    <t>Zajištění polohy kolejnice bočními válečkovými opěrkami rozdělení pražců "c". Poznámka: 1. V cenách jsou započteny náklady na montáž a demontáž bočních opěrek v oblouku o malém poloměru.</t>
  </si>
  <si>
    <t>-1228866580</t>
  </si>
  <si>
    <t>Poznámka k souboru cen:_x000D_
1. V cenách jsou započteny náklady na montáž a demontáž bočních opěrek v oblouku o malém poloměru.</t>
  </si>
  <si>
    <t>2500*1</t>
  </si>
  <si>
    <t>30</t>
  </si>
  <si>
    <t>5910120010</t>
  </si>
  <si>
    <t>Ohýbání kolejnic hmotnosti do 50 kg/m. Poznámka: 1. V cenách jsou započteny náklady na manipulace a ohýbání do potřebného poloměru.</t>
  </si>
  <si>
    <t>1234958308</t>
  </si>
  <si>
    <t>Poznámka k souboru cen:_x000D_
1. V cenách jsou započteny náklady na manipulace a ohýbání do potřebného poloměru.</t>
  </si>
  <si>
    <t>570*1</t>
  </si>
  <si>
    <t>31</t>
  </si>
  <si>
    <t>5910136010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</si>
  <si>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</si>
  <si>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-1569848774</t>
  </si>
  <si>
    <t>Poznámka k souboru cen:_x000D_
1. V cenách jsou započteny náklady na odstranění kameniva, montáž, ošetření součásti mazivem a úpravu kameniva._x000D_
2. V cenách nejsou obsaženy náklady na dodávku materiálu.</t>
  </si>
  <si>
    <t>32</t>
  </si>
  <si>
    <t>5913060020</t>
  </si>
  <si>
    <t>Demontáž dílů betonové přejezdové konstrukce vnitřního panelu. Poznámka: 1. V cenách jsou započteny náklady na demontáž konstrukce a naložení na dopravní prostředek.</t>
  </si>
  <si>
    <t>-1307318321</t>
  </si>
  <si>
    <t>Poznámka k souboru cen:_x000D_
1. V cenách jsou započteny náklady na demontáž konstrukce a naložení na dopravní prostředek.</t>
  </si>
  <si>
    <t>Poznámka k položce:_x000D_
P6250 v km 20,129_x000D_
P6251 v km 21,286_x000D_
P6252 v km 21,944</t>
  </si>
  <si>
    <t>33</t>
  </si>
  <si>
    <t>5913060030</t>
  </si>
  <si>
    <t>Demontáž dílů betonové přejezdové konstrukce náběhového klínu. Poznámka: 1. V cenách jsou započteny náklady na demontáž konstrukce a naložení na dopravní prostředek.</t>
  </si>
  <si>
    <t>810907017</t>
  </si>
  <si>
    <t>34</t>
  </si>
  <si>
    <t>5913040020</t>
  </si>
  <si>
    <t>Montáž celopryžové přejezdové konstrukce málo zatížené v koleji část vnitřní. Poznámka: 1. V cenách jsou započteny náklady na montáž konstrukce. 2. V cenách nejsou obsaženy náklady na dodávku materiálu.</t>
  </si>
  <si>
    <t>1573412224</t>
  </si>
  <si>
    <t>Poznámka k souboru cen:_x000D_
1. V cenách jsou započteny náklady na montáž konstrukce._x000D_
2. V cenách nejsou obsaženy náklady na dodávku materiálu.</t>
  </si>
  <si>
    <t>Poznámka k položce:_x000D_
P6250 v km 20,129 ... 7,2 m_x000D_
P6251 v km 21,286 ... 5,4 m_x000D_
P6252 v km 21,944 ... 7,2 m</t>
  </si>
  <si>
    <t>7,2+5,4+7,2</t>
  </si>
  <si>
    <t>35</t>
  </si>
  <si>
    <t>5913030030</t>
  </si>
  <si>
    <t>Montáž dílů přejezdu celopryžového v koleji náběhový klín. Poznámka: 1. V cenách jsou započteny náklady na montáž dílů. 2. V cenách nejsou obsaženy náklady na dodávku materiálu.</t>
  </si>
  <si>
    <t>-2112986759</t>
  </si>
  <si>
    <t>Poznámka k souboru cen:_x000D_
1. V cenách jsou započteny náklady na montáž dílů._x000D_
2. V cenách nejsou obsaženy náklady na dodávku materiálu.</t>
  </si>
  <si>
    <t>36</t>
  </si>
  <si>
    <t>5913235020</t>
  </si>
  <si>
    <t>Dělení AB komunikace řezáním hloubky do 20 cm. Poznámka: 1. V cenách jsou započteny náklady na provedení úkolu.</t>
  </si>
  <si>
    <t>712056335</t>
  </si>
  <si>
    <t>Poznámka k souboru cen:_x000D_
1. V cenách jsou započteny náklady na provedení úkolu.</t>
  </si>
  <si>
    <t>Poznámka k položce:_x000D_
P6251 km 21,286</t>
  </si>
  <si>
    <t>3+3</t>
  </si>
  <si>
    <t>37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</si>
  <si>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</si>
  <si>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</si>
  <si>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-139495600</t>
  </si>
  <si>
    <t>Poznámka k souboru cen:_x000D_
1. V cenách jsou započteny náklady na odtěžení nebo frézování a naložení výzisku na dopravní prostředek.</t>
  </si>
  <si>
    <t>Poznámka k položce:_x000D_
P6251 km 21,286_x000D_
šíře 3 m * 1 m po obou stranách</t>
  </si>
  <si>
    <t>2*(1*3)</t>
  </si>
  <si>
    <t>38</t>
  </si>
  <si>
    <t>5913250020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</si>
  <si>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</si>
  <si>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-340916698</t>
  </si>
  <si>
    <t>Poznámka k souboru cen:_x000D_
1. V cenách jsou započteny náklady na zřízení netuhé vozovky podle VL s živičným podkladem ze stmelených vrstev podle vzorového listu Ž._x000D_
2. V cenách nejsou obsaženy náklady na dodávku materiálu.</t>
  </si>
  <si>
    <t>2*(3*1)</t>
  </si>
  <si>
    <t>39</t>
  </si>
  <si>
    <t>5915010030</t>
  </si>
  <si>
    <t>Těžení zeminy nebo horniny železničního spodku III. třídy. Poznámka: 1. V cenách jsou započteny náklady na těžení a uložení výzisku na terén nebo naložení na dopravní prostředek a uložení na úložišti.</t>
  </si>
  <si>
    <t>-1482902642</t>
  </si>
  <si>
    <t>Poznámka k souboru cen:_x000D_
1. V cenách jsou započteny náklady na těžení a uložení výzisku na terén nebo naložení na dopravní prostředek a uložení na úložišti.</t>
  </si>
  <si>
    <t>Poznámka k položce:_x000D_
Z obou přilehlých stran P6250 + P6252</t>
  </si>
  <si>
    <t>(2*((2*(1*8*0,2))+(2*(1*8*0,2))))</t>
  </si>
  <si>
    <t>40</t>
  </si>
  <si>
    <t>5915007020</t>
  </si>
  <si>
    <t>Zásyp jam nebo rýh sypaninou na železničním spodku se zhutněním. Poznámka: 1. Ceny zásypu jam a rýh se zhutněním jsou určeny pro jakoukoliv míru zhutnění.</t>
  </si>
  <si>
    <t>-496528536</t>
  </si>
  <si>
    <t>Poznámka k souboru cen:_x000D_
1. Ceny zásypu jam a rýh se zhutněním jsou určeny pro jakoukoliv míru zhutnění.</t>
  </si>
  <si>
    <t>Poznámka k položce:_x000D_
Dosyp z obou stran P6250 + P6252</t>
  </si>
  <si>
    <t>12,8</t>
  </si>
  <si>
    <t>41</t>
  </si>
  <si>
    <t>5912060210</t>
  </si>
  <si>
    <t>Demontáž zajišťovací značky včetně sloupku a základu konzolové. Poznámka: 1. V cenách jsou započteny náklady na demontáž součástí značky, úpravu a urovnání terénu.</t>
  </si>
  <si>
    <t>-1779140006</t>
  </si>
  <si>
    <t>Poznámka k souboru cen:_x000D_
1. V cenách jsou započteny náklady na demontáž součástí značky, úpravu a urovnání terénu.</t>
  </si>
  <si>
    <t>Poznámka k položce:_x000D_
stávající ZZ</t>
  </si>
  <si>
    <t>42</t>
  </si>
  <si>
    <t>5912065010</t>
  </si>
  <si>
    <t>Montáž zajišťovací značky samostatné konzolové. Poznámka: 1. V cenách jsou započteny náklady na montáž součástí značky včetně zemních prací a úpravy terénu. 2. V cenách nejsou obsaženy náklady na dodávku materiálu.</t>
  </si>
  <si>
    <t>-1706967733</t>
  </si>
  <si>
    <t>Poznámka k souboru cen:_x000D_
1. V cenách jsou započteny náklady na montáž součástí značky včetně zemních prací a úpravy terénu._x000D_
2. V cenách nejsou obsaženy náklady na dodávku materiálu.</t>
  </si>
  <si>
    <t>43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</si>
  <si>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</si>
  <si>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</si>
  <si>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km</t>
  </si>
  <si>
    <t>481941782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</si>
  <si>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objednateli._x000D_
2. V cenách nejsou obsaženy náklady na zaměření APK, doplnění a dodávku kameniva a snížení KL pod patou kolejnice.</t>
  </si>
  <si>
    <t>Poznámka k položce:_x000D_
I. úsek - od km 17,303 do km 20,123 ... 2 820 m_x000D_
II. úsek - od km 20,123 do km 23,003 ... 2 880 m</t>
  </si>
  <si>
    <t>2,88+2,82</t>
  </si>
  <si>
    <t>44</t>
  </si>
  <si>
    <t>40347440</t>
  </si>
  <si>
    <t>Poznámka k položce:_x000D_
Podbití I. úseku -  P6249 v km 19,284</t>
  </si>
  <si>
    <t>2*1</t>
  </si>
  <si>
    <t>45</t>
  </si>
  <si>
    <t>5915010010</t>
  </si>
  <si>
    <t>Těžení zeminy nebo horniny železničního spodku I. třídy. Poznámka: 1. V cenách jsou započteny náklady na těžení a uložení výzisku na terén nebo naložení na dopravní prostředek a uložení na úložišti.</t>
  </si>
  <si>
    <t>540169496</t>
  </si>
  <si>
    <t>Poznámka k položce:_x000D_
Podbití I. úseku -  P6249 v km 19,284 - odstranění dosypu obou stran přejezdu</t>
  </si>
  <si>
    <t>4*1</t>
  </si>
  <si>
    <t>46</t>
  </si>
  <si>
    <t>225404257</t>
  </si>
  <si>
    <t>Poznámka k položce:_x000D_
Podbití I. úseku -  P6249 v km 19,284 - zpětný dosyp obou stran přejezdu</t>
  </si>
  <si>
    <t>OST</t>
  </si>
  <si>
    <t>Ostatní</t>
  </si>
  <si>
    <t>47</t>
  </si>
  <si>
    <t>9903200100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</si>
  <si>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</si>
  <si>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512</t>
  </si>
  <si>
    <t>-1840351669</t>
  </si>
  <si>
    <t>Poznámka k souboru cen:_x000D_
1. Ceny jsou určeny pro dopravu mechanizmů na místo prováděných prací po silnici i po kolejích._x000D_
2. V ceně jsou započteny i náklady na zpáteční cestu dopravního prostředku. Měrnou jednotkou je kus přepravovaného stroje.</t>
  </si>
  <si>
    <t>6*1</t>
  </si>
  <si>
    <t>48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</si>
  <si>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</si>
  <si>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</si>
  <si>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2105463090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</si>
  <si>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</si>
  <si>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Poznámka k položce:_x000D_
Manipulace s NOVÝMI kolejnicemi a pražcemi při dopravě do žkm stavby (VYKLÁDKA z vozů v žst. Milevsko)_x000D__x000D_</t>
  </si>
  <si>
    <t>292,636*1</t>
  </si>
  <si>
    <t>49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</si>
  <si>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</si>
  <si>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</si>
  <si>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1902409102</t>
  </si>
  <si>
    <t>Poznámka k souboru cen:_x000D_
1. Ceny jsou určeny pro dopravu silničními i kolejovými vozidly._x000D_
2. V cenách obousměrné dopravy jsou započteny náklady na přepravu materiálu na místo určení včetně složení, poplatku za použití dopravní cesty a zpáteční cesty nenaloženého dopravního prostředku._x000D_
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</si>
  <si>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NOVÉ kolejnice z mezideponie Milevsko do žkm stavby</t>
  </si>
  <si>
    <t>292,636</t>
  </si>
  <si>
    <t>50</t>
  </si>
  <si>
    <t>9902100300</t>
  </si>
  <si>
    <t>Doprava obousměrná (např. dodávek z vlastních zásob zhotovitele nebo objednatele nebo výzisku)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</si>
  <si>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-890024702</t>
  </si>
  <si>
    <t>Poznámka k položce:_x000D_
NOVÉ kamenivo + asfalt do žkm stavby</t>
  </si>
  <si>
    <t>0,792+0,660+23,040+1080</t>
  </si>
  <si>
    <t>51</t>
  </si>
  <si>
    <t>9902100700</t>
  </si>
  <si>
    <t>Doprava obousměrná (např. dodávek z vlastních zásob zhotovitele nebo objednatele nebo výzisku) mechanizací o nosnosti přes 3,5 t sypanin (kameniva, písku, suti, dlažebních kostek,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</si>
  <si>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196312599</t>
  </si>
  <si>
    <t>Poznámka k položce:_x000D_
NOVÉ ZZ + pražcové kotvy + DM</t>
  </si>
  <si>
    <t>39,431*1</t>
  </si>
  <si>
    <t>52</t>
  </si>
  <si>
    <t>-281538283</t>
  </si>
  <si>
    <t>Poznámka k položce:_x000D_
UŽITÉ kolejnice z žkm stavby na deponii do Božejovic</t>
  </si>
  <si>
    <t>292,636*0,95</t>
  </si>
  <si>
    <t>53</t>
  </si>
  <si>
    <t>-1261586522</t>
  </si>
  <si>
    <t>Poznámka k položce:_x000D_
UŽITÉ kolejnice v žkm stavby při dopravě na deponii do Božejovic</t>
  </si>
  <si>
    <t>278,004*1</t>
  </si>
  <si>
    <t>54</t>
  </si>
  <si>
    <t>1588886868</t>
  </si>
  <si>
    <t>Poznámka k položce:_x000D_
PLASTY + asfalt + ZZ na skládku</t>
  </si>
  <si>
    <t>1,49+1,980+6,00</t>
  </si>
  <si>
    <t>55</t>
  </si>
  <si>
    <t>9909000200</t>
  </si>
  <si>
    <t>Poplatek za uložení nebezpečného odpadu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</si>
  <si>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-2059725501</t>
  </si>
  <si>
    <t>Poznámka k souboru cen:_x000D_
1. V cenách jsou započteny náklady na uložení stavebního odpadu na oficiální skládku._x000D_
2. Je třeba zohlednit regionální rozdíly v cenách poplatků za uložení suti a odpadů. Tyto se mohou výrazně lišit s ohledem nejen na region, ale také na množství a druh ukládaného odpadu.</t>
  </si>
  <si>
    <t>Poznámka k položce:_x000D_
Asfalt z P6251</t>
  </si>
  <si>
    <t>(6*0,15)*2,2</t>
  </si>
  <si>
    <t>56</t>
  </si>
  <si>
    <t>9909000500</t>
  </si>
  <si>
    <t>Poplatek uložení odpadu betonových prefabrikátů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</si>
  <si>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119414100</t>
  </si>
  <si>
    <t>Poznámka k položce:_x000D_
Užité ZZ</t>
  </si>
  <si>
    <t>(60*100)/1000</t>
  </si>
  <si>
    <t>57</t>
  </si>
  <si>
    <t>9909000400</t>
  </si>
  <si>
    <t>Poplatek za likvidaci plastových součástí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</si>
  <si>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-761829060</t>
  </si>
  <si>
    <t>1,568*0,95</t>
  </si>
  <si>
    <t>SO 1.2 - Materiál a práce zadavatele -  NEOCEŇOVAT !</t>
  </si>
  <si>
    <t>VRN - Vedlejší rozpočtové náklady</t>
  </si>
  <si>
    <t>5957104025</t>
  </si>
  <si>
    <t>Kolejnicové pásy třídy R260 tv. 49 E1 délky 75 metrů</t>
  </si>
  <si>
    <t>-1558099400</t>
  </si>
  <si>
    <t>79*1</t>
  </si>
  <si>
    <t>5956213035</t>
  </si>
  <si>
    <t>Pražec betonový příčný vystrojený  užitý SB5</t>
  </si>
  <si>
    <t>1796456219</t>
  </si>
  <si>
    <t>2+2</t>
  </si>
  <si>
    <t>5956213065</t>
  </si>
  <si>
    <t>Pražec betonový příčný vystrojený  užitý tv. SB 8 P</t>
  </si>
  <si>
    <t>-349467716</t>
  </si>
  <si>
    <t>5963101005</t>
  </si>
  <si>
    <t>Přejezd celopryžový pro nezatížené komunikace</t>
  </si>
  <si>
    <t>1386108799</t>
  </si>
  <si>
    <t>VRN</t>
  </si>
  <si>
    <t>Vedlejší rozpočtové náklady</t>
  </si>
  <si>
    <t>033111001</t>
  </si>
  <si>
    <t>Provozní vlivy Výluka silničního provozu se zajištěním objížďky</t>
  </si>
  <si>
    <t>%</t>
  </si>
  <si>
    <t>1223089650</t>
  </si>
  <si>
    <t>0,750*1</t>
  </si>
  <si>
    <t>VON - Vedlejší a ostatní náklady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</si>
  <si>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</si>
  <si>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</si>
  <si>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-1538141385</t>
  </si>
  <si>
    <t>Poznámka k souboru cen:_x000D_
V sazbě jsou započteny náklady na vyhledání trasy detektorem, zaměření a zobrazení trasy a předání výstupu zaměření. V sazbě nejsou obsaženy náklady na vytýčení sítí ve správě provozovatele.</t>
  </si>
  <si>
    <t>Poznámka k položce:_x000D_
Sítě ČD Telematika, a. s.</t>
  </si>
  <si>
    <t>022101001</t>
  </si>
  <si>
    <t>Geodetické práce Geodetické práce před opravou</t>
  </si>
  <si>
    <t>-1855973114</t>
  </si>
  <si>
    <t>Poznámka k položce:_x000D_
Vytyčovací práce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</si>
  <si>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</si>
  <si>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</si>
  <si>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124582214</t>
  </si>
  <si>
    <t>022101011</t>
  </si>
  <si>
    <t>Geodetické práce Geodetické práce v průběhu opravy</t>
  </si>
  <si>
    <t>96933532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</si>
  <si>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</si>
  <si>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</si>
  <si>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866621068</t>
  </si>
  <si>
    <t>Poznámka k souboru cen:_x000D_
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</si>
  <si>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022101021</t>
  </si>
  <si>
    <t>Geodetické práce Geodetické práce po ukončení opravy</t>
  </si>
  <si>
    <t>-1674410043</t>
  </si>
  <si>
    <t>029101001</t>
  </si>
  <si>
    <t>Ostatní náklady Náklady na informační cedule, desky, publikační náklady, aj.</t>
  </si>
  <si>
    <t>-1609639136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</si>
  <si>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</si>
  <si>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</si>
  <si>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</si>
  <si>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</si>
  <si>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</si>
  <si>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</si>
  <si>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</si>
  <si>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</si>
  <si>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</si>
  <si>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</si>
  <si>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</si>
  <si>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</si>
  <si>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</si>
  <si>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</si>
  <si>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</si>
  <si>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</si>
  <si>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</si>
  <si>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</si>
  <si>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</si>
  <si>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</si>
  <si>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</si>
  <si>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</si>
  <si>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</si>
  <si>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</si>
  <si>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</si>
  <si>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</si>
  <si>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</si>
  <si>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</si>
  <si>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</si>
  <si>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</si>
  <si>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</si>
  <si>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</si>
  <si>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</si>
  <si>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</si>
  <si>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</si>
  <si>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</si>
  <si>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</si>
  <si>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</si>
  <si>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</si>
  <si>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</si>
  <si>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</si>
  <si>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</si>
  <si>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</si>
  <si>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</si>
  <si>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</si>
  <si>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</si>
  <si>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</si>
  <si>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</si>
  <si>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</si>
  <si>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</si>
  <si>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</si>
  <si>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</si>
  <si>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</si>
  <si>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</si>
  <si>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</si>
  <si>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</si>
  <si>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</si>
  <si>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</si>
  <si>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</si>
  <si>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</si>
  <si>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</si>
  <si>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</si>
  <si>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</si>
  <si>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</si>
  <si>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</si>
  <si>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</si>
  <si>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</si>
  <si>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</si>
  <si>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</si>
  <si>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</si>
  <si>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</si>
  <si>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</si>
  <si>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</si>
  <si>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</si>
  <si>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</si>
  <si>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</si>
  <si>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</si>
  <si>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</si>
  <si>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</si>
  <si>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</si>
  <si>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</si>
  <si>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</si>
  <si>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</si>
  <si>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</si>
  <si>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</si>
  <si>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</si>
  <si>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</si>
  <si>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</si>
  <si>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</si>
  <si>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</si>
  <si>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</si>
  <si>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</si>
  <si>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</si>
  <si>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</si>
  <si>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</si>
  <si>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</si>
  <si>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</si>
  <si>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</si>
  <si>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</si>
  <si>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</si>
  <si>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</si>
  <si>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</si>
  <si>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</si>
  <si>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</si>
  <si>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</si>
  <si>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</si>
  <si>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</si>
  <si>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</si>
  <si>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</si>
  <si>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</si>
  <si>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</si>
  <si>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</si>
  <si>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</si>
  <si>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</si>
  <si>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</si>
  <si>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</si>
  <si>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</si>
  <si>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</si>
  <si>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</si>
  <si>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</si>
  <si>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</si>
  <si>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</si>
  <si>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</si>
  <si>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</si>
  <si>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</si>
  <si>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</si>
  <si>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</si>
  <si>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</si>
  <si>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</si>
  <si>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</si>
  <si>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</si>
  <si>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</si>
  <si>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</si>
  <si>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</si>
  <si>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</si>
  <si>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</si>
  <si>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</si>
  <si>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</si>
  <si>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</si>
  <si>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</si>
  <si>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</si>
  <si>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</si>
  <si>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</si>
  <si>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</si>
  <si>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</si>
  <si>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</si>
  <si>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</si>
  <si>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</si>
  <si>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</si>
  <si>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</si>
  <si>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</si>
  <si>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</si>
  <si>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</si>
  <si>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</si>
  <si>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</si>
  <si>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</si>
  <si>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</si>
  <si>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</si>
  <si>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</si>
  <si>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</si>
  <si>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</si>
  <si>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</si>
  <si>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</si>
  <si>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</si>
  <si>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</si>
  <si>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</si>
  <si>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</si>
  <si>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</si>
  <si>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</si>
  <si>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</si>
  <si>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</si>
  <si>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</si>
  <si>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</si>
  <si>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</si>
  <si>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</si>
  <si>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</si>
  <si>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</si>
  <si>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</si>
  <si>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</si>
  <si>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</si>
  <si>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</si>
  <si>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r>
      <t xml:space="preserve">Poznámka k položce:_x000D_
Od km 20,123 do km 22,988 ... 2 865 m koleje ( vč. prořezů z důvodu zřízení vstřícných svarů);_x000D_
_x000D_
</t>
    </r>
    <r>
      <rPr>
        <b/>
        <i/>
        <sz val="7"/>
        <color rgb="FFFF0000"/>
        <rFont val="Arial CE"/>
        <family val="2"/>
        <charset val="238"/>
      </rPr>
      <t>Dodá zadavatel SŽ, s. o., OŘ Plzeň!  N E O C E Ň O V A T !</t>
    </r>
  </si>
  <si>
    <r>
      <t xml:space="preserve">Poznámka k položce:_x000D_
Do P6250 (7,2 m) + P6252 (7,2 m) pro rozdělení "u"_x000D_
_x000D_
</t>
    </r>
    <r>
      <rPr>
        <b/>
        <i/>
        <sz val="7"/>
        <color rgb="FFFF0000"/>
        <rFont val="Arial CE"/>
        <family val="2"/>
        <charset val="238"/>
      </rPr>
      <t xml:space="preserve">Dodá zadavatel SŽ, s. o., OŘ Plzeň!  N E O C E Ň O V A T </t>
    </r>
  </si>
  <si>
    <r>
      <t xml:space="preserve">Poznámka k položce:_x000D_
Do P6251 (5,4 m) pro rozdělení "u"_x000D_
_x000D_
</t>
    </r>
    <r>
      <rPr>
        <b/>
        <i/>
        <sz val="7"/>
        <color rgb="FFFF0000"/>
        <rFont val="Arial CE"/>
        <family val="2"/>
        <charset val="238"/>
      </rPr>
      <t>Dodá zadavatel SŽ, s. o., OŘ Plzeň!  N E O C E Ň O V A T</t>
    </r>
    <r>
      <rPr>
        <i/>
        <sz val="7"/>
        <color rgb="FF969696"/>
        <rFont val="Arial CE"/>
      </rPr>
      <t xml:space="preserve"> </t>
    </r>
  </si>
  <si>
    <r>
      <t xml:space="preserve">Poznámka k položce:_x000D_
P6250 v km 20,129, SB5 T5 (13 ks), 49E1 vnitřní panely, 7,2 m ... 144 000 Kč_x000D_
_x000D_
P6251 v km 21,286; SB8 ŽS4 (10 ks), 49E1, vnitřní panely, 5,4 m ... 108 000 Kč_x000D_
_x000D_
P6252 v km 21,944; SB5 T5 (13 ks), 49E1 vnitřní panely, 7,2 m ... 144 000 Kč_x000D_
_x000D_
V přejezdech nutno dodržet rozdělení pražců 600 mm (viz kladečské listy)!_x000D_
_x000D_
Včetně dopravy._x000D_
_x000D_
</t>
    </r>
    <r>
      <rPr>
        <b/>
        <i/>
        <sz val="7"/>
        <color rgb="FFFF0000"/>
        <rFont val="Arial CE"/>
        <family val="2"/>
        <charset val="238"/>
      </rPr>
      <t>Dodá zadavatel SŽ, s. o., OŘ Plzeň!  N E O C E Ň O V A T !</t>
    </r>
  </si>
  <si>
    <r>
      <t xml:space="preserve">Poznámka k položce:_x000D_
P6250 v km 20,129_x000D_
P6251 v km 21,286_x000D_
P6252 v km 21,944_x000D_
P6249 v km 19,284 (pro podbití I. úseku)_x000D_
_x000D_
</t>
    </r>
    <r>
      <rPr>
        <b/>
        <i/>
        <sz val="7"/>
        <color rgb="FFFF0000"/>
        <rFont val="Arial CE"/>
        <family val="2"/>
        <charset val="238"/>
      </rPr>
      <t xml:space="preserve">Dodá zadavatel SŽ, s. o., OŘ Plzeň!  N E O C E Ň O V A T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</si>
</sst>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b/>
      <i/>
      <sz val="11"/>
      <color rgb="FFFF0000"/>
      <name val="Trebuchet MS"/>
      <family val="2"/>
      <charset val="238"/>
    </font>
    <font>
      <b/>
      <sz val="14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i/>
      <sz val="7"/>
      <color rgb="FFFF0000"/>
      <name val="Arial CE"/>
      <family val="2"/>
      <charset val="238"/>
    </font>
    <font>
      <i/>
      <sz val="7"/>
      <color rgb="FF969696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969696"/>
      </left>
      <right style="dotted">
        <color rgb="FF969696"/>
      </right>
      <top style="dotted">
        <color rgb="FF969696"/>
      </top>
      <bottom style="dotted">
        <color rgb="FF969696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9" fillId="0" borderId="4" xfId="0" applyFont="1" applyBorder="1" applyAlignment="1"/>
    <xf numFmtId="0" fontId="9" fillId="0" borderId="15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6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4" fontId="24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  <xf numFmtId="4" fontId="45" fillId="5" borderId="32" xfId="0" applyNumberFormat="1" applyFont="1" applyFill="1" applyBorder="1" applyAlignment="1" applyProtection="1">
      <alignment vertical="center"/>
      <protection locked="0"/>
    </xf>
    <xf numFmtId="0" fontId="49" fillId="0" borderId="0" xfId="0" applyFont="1" applyAlignment="1" applyProtection="1">
      <alignment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59"/>
      <c r="AS2" s="359"/>
      <c r="AT2" s="359"/>
      <c r="AU2" s="359"/>
      <c r="AV2" s="359"/>
      <c r="AW2" s="359"/>
      <c r="AX2" s="359"/>
      <c r="AY2" s="359"/>
      <c r="AZ2" s="359"/>
      <c r="BA2" s="359"/>
      <c r="BB2" s="359"/>
      <c r="BC2" s="359"/>
      <c r="BD2" s="359"/>
      <c r="BE2" s="359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43" t="s">
        <v>14</v>
      </c>
      <c r="L5" s="344"/>
      <c r="M5" s="344"/>
      <c r="N5" s="344"/>
      <c r="O5" s="344"/>
      <c r="P5" s="344"/>
      <c r="Q5" s="344"/>
      <c r="R5" s="344"/>
      <c r="S5" s="344"/>
      <c r="T5" s="344"/>
      <c r="U5" s="344"/>
      <c r="V5" s="344"/>
      <c r="W5" s="344"/>
      <c r="X5" s="344"/>
      <c r="Y5" s="344"/>
      <c r="Z5" s="344"/>
      <c r="AA5" s="344"/>
      <c r="AB5" s="344"/>
      <c r="AC5" s="344"/>
      <c r="AD5" s="344"/>
      <c r="AE5" s="344"/>
      <c r="AF5" s="344"/>
      <c r="AG5" s="344"/>
      <c r="AH5" s="344"/>
      <c r="AI5" s="344"/>
      <c r="AJ5" s="344"/>
      <c r="AK5" s="344"/>
      <c r="AL5" s="344"/>
      <c r="AM5" s="344"/>
      <c r="AN5" s="344"/>
      <c r="AO5" s="344"/>
      <c r="AP5" s="21"/>
      <c r="AQ5" s="21"/>
      <c r="AR5" s="19"/>
      <c r="BE5" s="340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45" t="s">
        <v>17</v>
      </c>
      <c r="L6" s="344"/>
      <c r="M6" s="344"/>
      <c r="N6" s="344"/>
      <c r="O6" s="344"/>
      <c r="P6" s="344"/>
      <c r="Q6" s="344"/>
      <c r="R6" s="344"/>
      <c r="S6" s="344"/>
      <c r="T6" s="344"/>
      <c r="U6" s="344"/>
      <c r="V6" s="344"/>
      <c r="W6" s="344"/>
      <c r="X6" s="344"/>
      <c r="Y6" s="344"/>
      <c r="Z6" s="344"/>
      <c r="AA6" s="344"/>
      <c r="AB6" s="344"/>
      <c r="AC6" s="344"/>
      <c r="AD6" s="344"/>
      <c r="AE6" s="344"/>
      <c r="AF6" s="344"/>
      <c r="AG6" s="344"/>
      <c r="AH6" s="344"/>
      <c r="AI6" s="344"/>
      <c r="AJ6" s="344"/>
      <c r="AK6" s="344"/>
      <c r="AL6" s="344"/>
      <c r="AM6" s="344"/>
      <c r="AN6" s="344"/>
      <c r="AO6" s="344"/>
      <c r="AP6" s="21"/>
      <c r="AQ6" s="21"/>
      <c r="AR6" s="19"/>
      <c r="BE6" s="341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21</v>
      </c>
      <c r="AO7" s="21"/>
      <c r="AP7" s="21"/>
      <c r="AQ7" s="21"/>
      <c r="AR7" s="19"/>
      <c r="BE7" s="341"/>
      <c r="BS7" s="16" t="s">
        <v>6</v>
      </c>
    </row>
    <row r="8" spans="1:74" s="1" customFormat="1" ht="12" customHeight="1">
      <c r="B8" s="20"/>
      <c r="C8" s="21"/>
      <c r="D8" s="28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24</v>
      </c>
      <c r="AL8" s="21"/>
      <c r="AM8" s="21"/>
      <c r="AN8" s="29" t="s">
        <v>25</v>
      </c>
      <c r="AO8" s="21"/>
      <c r="AP8" s="21"/>
      <c r="AQ8" s="21"/>
      <c r="AR8" s="19"/>
      <c r="BE8" s="341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41"/>
      <c r="BS9" s="16" t="s">
        <v>6</v>
      </c>
    </row>
    <row r="10" spans="1:74" s="1" customFormat="1" ht="12" customHeight="1">
      <c r="B10" s="20"/>
      <c r="C10" s="21"/>
      <c r="D10" s="28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27</v>
      </c>
      <c r="AL10" s="21"/>
      <c r="AM10" s="21"/>
      <c r="AN10" s="26" t="s">
        <v>28</v>
      </c>
      <c r="AO10" s="21"/>
      <c r="AP10" s="21"/>
      <c r="AQ10" s="21"/>
      <c r="AR10" s="19"/>
      <c r="BE10" s="341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30</v>
      </c>
      <c r="AL11" s="21"/>
      <c r="AM11" s="21"/>
      <c r="AN11" s="26" t="s">
        <v>31</v>
      </c>
      <c r="AO11" s="21"/>
      <c r="AP11" s="21"/>
      <c r="AQ11" s="21"/>
      <c r="AR11" s="19"/>
      <c r="BE11" s="341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41"/>
      <c r="BS12" s="16" t="s">
        <v>6</v>
      </c>
    </row>
    <row r="13" spans="1:74" s="1" customFormat="1" ht="12" customHeight="1">
      <c r="B13" s="20"/>
      <c r="C13" s="21"/>
      <c r="D13" s="28" t="s">
        <v>32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27</v>
      </c>
      <c r="AL13" s="21"/>
      <c r="AM13" s="21"/>
      <c r="AN13" s="30" t="s">
        <v>33</v>
      </c>
      <c r="AO13" s="21"/>
      <c r="AP13" s="21"/>
      <c r="AQ13" s="21"/>
      <c r="AR13" s="19"/>
      <c r="BE13" s="341"/>
      <c r="BS13" s="16" t="s">
        <v>6</v>
      </c>
    </row>
    <row r="14" spans="1:74" ht="12.75">
      <c r="B14" s="20"/>
      <c r="C14" s="21"/>
      <c r="D14" s="21"/>
      <c r="E14" s="346" t="s">
        <v>33</v>
      </c>
      <c r="F14" s="347"/>
      <c r="G14" s="347"/>
      <c r="H14" s="347"/>
      <c r="I14" s="347"/>
      <c r="J14" s="347"/>
      <c r="K14" s="347"/>
      <c r="L14" s="347"/>
      <c r="M14" s="347"/>
      <c r="N14" s="347"/>
      <c r="O14" s="347"/>
      <c r="P14" s="347"/>
      <c r="Q14" s="347"/>
      <c r="R14" s="347"/>
      <c r="S14" s="347"/>
      <c r="T14" s="347"/>
      <c r="U14" s="347"/>
      <c r="V14" s="347"/>
      <c r="W14" s="347"/>
      <c r="X14" s="347"/>
      <c r="Y14" s="347"/>
      <c r="Z14" s="347"/>
      <c r="AA14" s="347"/>
      <c r="AB14" s="347"/>
      <c r="AC14" s="347"/>
      <c r="AD14" s="347"/>
      <c r="AE14" s="347"/>
      <c r="AF14" s="347"/>
      <c r="AG14" s="347"/>
      <c r="AH14" s="347"/>
      <c r="AI14" s="347"/>
      <c r="AJ14" s="347"/>
      <c r="AK14" s="28" t="s">
        <v>30</v>
      </c>
      <c r="AL14" s="21"/>
      <c r="AM14" s="21"/>
      <c r="AN14" s="30" t="s">
        <v>33</v>
      </c>
      <c r="AO14" s="21"/>
      <c r="AP14" s="21"/>
      <c r="AQ14" s="21"/>
      <c r="AR14" s="19"/>
      <c r="BE14" s="341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41"/>
      <c r="BS15" s="16" t="s">
        <v>4</v>
      </c>
    </row>
    <row r="16" spans="1:74" s="1" customFormat="1" ht="12" customHeight="1">
      <c r="B16" s="20"/>
      <c r="C16" s="21"/>
      <c r="D16" s="28" t="s">
        <v>34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27</v>
      </c>
      <c r="AL16" s="21"/>
      <c r="AM16" s="21"/>
      <c r="AN16" s="26" t="s">
        <v>35</v>
      </c>
      <c r="AO16" s="21"/>
      <c r="AP16" s="21"/>
      <c r="AQ16" s="21"/>
      <c r="AR16" s="19"/>
      <c r="BE16" s="341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30</v>
      </c>
      <c r="AL17" s="21"/>
      <c r="AM17" s="21"/>
      <c r="AN17" s="26" t="s">
        <v>35</v>
      </c>
      <c r="AO17" s="21"/>
      <c r="AP17" s="21"/>
      <c r="AQ17" s="21"/>
      <c r="AR17" s="19"/>
      <c r="BE17" s="341"/>
      <c r="BS17" s="16" t="s">
        <v>37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41"/>
      <c r="BS18" s="16" t="s">
        <v>6</v>
      </c>
    </row>
    <row r="19" spans="1:71" s="1" customFormat="1" ht="12" customHeight="1">
      <c r="B19" s="20"/>
      <c r="C19" s="21"/>
      <c r="D19" s="28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27</v>
      </c>
      <c r="AL19" s="21"/>
      <c r="AM19" s="21"/>
      <c r="AN19" s="26" t="s">
        <v>35</v>
      </c>
      <c r="AO19" s="21"/>
      <c r="AP19" s="21"/>
      <c r="AQ19" s="21"/>
      <c r="AR19" s="19"/>
      <c r="BE19" s="341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39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30</v>
      </c>
      <c r="AL20" s="21"/>
      <c r="AM20" s="21"/>
      <c r="AN20" s="26" t="s">
        <v>35</v>
      </c>
      <c r="AO20" s="21"/>
      <c r="AP20" s="21"/>
      <c r="AQ20" s="21"/>
      <c r="AR20" s="19"/>
      <c r="BE20" s="341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41"/>
    </row>
    <row r="22" spans="1:71" s="1" customFormat="1" ht="12" customHeight="1">
      <c r="B22" s="20"/>
      <c r="C22" s="21"/>
      <c r="D22" s="28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41"/>
    </row>
    <row r="23" spans="1:71" s="1" customFormat="1" ht="59.25" customHeight="1">
      <c r="B23" s="20"/>
      <c r="C23" s="21"/>
      <c r="D23" s="21"/>
      <c r="E23" s="348" t="s">
        <v>41</v>
      </c>
      <c r="F23" s="348"/>
      <c r="G23" s="348"/>
      <c r="H23" s="348"/>
      <c r="I23" s="348"/>
      <c r="J23" s="348"/>
      <c r="K23" s="348"/>
      <c r="L23" s="348"/>
      <c r="M23" s="348"/>
      <c r="N23" s="348"/>
      <c r="O23" s="348"/>
      <c r="P23" s="348"/>
      <c r="Q23" s="348"/>
      <c r="R23" s="348"/>
      <c r="S23" s="348"/>
      <c r="T23" s="348"/>
      <c r="U23" s="348"/>
      <c r="V23" s="348"/>
      <c r="W23" s="348"/>
      <c r="X23" s="348"/>
      <c r="Y23" s="348"/>
      <c r="Z23" s="348"/>
      <c r="AA23" s="348"/>
      <c r="AB23" s="348"/>
      <c r="AC23" s="348"/>
      <c r="AD23" s="348"/>
      <c r="AE23" s="348"/>
      <c r="AF23" s="348"/>
      <c r="AG23" s="348"/>
      <c r="AH23" s="348"/>
      <c r="AI23" s="348"/>
      <c r="AJ23" s="348"/>
      <c r="AK23" s="348"/>
      <c r="AL23" s="348"/>
      <c r="AM23" s="348"/>
      <c r="AN23" s="348"/>
      <c r="AO23" s="21"/>
      <c r="AP23" s="21"/>
      <c r="AQ23" s="21"/>
      <c r="AR23" s="19"/>
      <c r="BE23" s="341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41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41"/>
    </row>
    <row r="26" spans="1:71" s="2" customFormat="1" ht="25.9" customHeight="1">
      <c r="A26" s="33"/>
      <c r="B26" s="34"/>
      <c r="C26" s="35"/>
      <c r="D26" s="36" t="s">
        <v>42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49">
        <f>ROUND(AG54,2)</f>
        <v>0</v>
      </c>
      <c r="AL26" s="350"/>
      <c r="AM26" s="350"/>
      <c r="AN26" s="350"/>
      <c r="AO26" s="350"/>
      <c r="AP26" s="35"/>
      <c r="AQ26" s="35"/>
      <c r="AR26" s="38"/>
      <c r="BE26" s="341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41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1" t="s">
        <v>43</v>
      </c>
      <c r="M28" s="351"/>
      <c r="N28" s="351"/>
      <c r="O28" s="351"/>
      <c r="P28" s="351"/>
      <c r="Q28" s="35"/>
      <c r="R28" s="35"/>
      <c r="S28" s="35"/>
      <c r="T28" s="35"/>
      <c r="U28" s="35"/>
      <c r="V28" s="35"/>
      <c r="W28" s="351" t="s">
        <v>44</v>
      </c>
      <c r="X28" s="351"/>
      <c r="Y28" s="351"/>
      <c r="Z28" s="351"/>
      <c r="AA28" s="351"/>
      <c r="AB28" s="351"/>
      <c r="AC28" s="351"/>
      <c r="AD28" s="351"/>
      <c r="AE28" s="351"/>
      <c r="AF28" s="35"/>
      <c r="AG28" s="35"/>
      <c r="AH28" s="35"/>
      <c r="AI28" s="35"/>
      <c r="AJ28" s="35"/>
      <c r="AK28" s="351" t="s">
        <v>45</v>
      </c>
      <c r="AL28" s="351"/>
      <c r="AM28" s="351"/>
      <c r="AN28" s="351"/>
      <c r="AO28" s="351"/>
      <c r="AP28" s="35"/>
      <c r="AQ28" s="35"/>
      <c r="AR28" s="38"/>
      <c r="BE28" s="341"/>
    </row>
    <row r="29" spans="1:71" s="3" customFormat="1" ht="14.45" customHeight="1">
      <c r="B29" s="39"/>
      <c r="C29" s="40"/>
      <c r="D29" s="28" t="s">
        <v>46</v>
      </c>
      <c r="E29" s="40"/>
      <c r="F29" s="28" t="s">
        <v>47</v>
      </c>
      <c r="G29" s="40"/>
      <c r="H29" s="40"/>
      <c r="I29" s="40"/>
      <c r="J29" s="40"/>
      <c r="K29" s="40"/>
      <c r="L29" s="354">
        <v>0.21</v>
      </c>
      <c r="M29" s="353"/>
      <c r="N29" s="353"/>
      <c r="O29" s="353"/>
      <c r="P29" s="353"/>
      <c r="Q29" s="40"/>
      <c r="R29" s="40"/>
      <c r="S29" s="40"/>
      <c r="T29" s="40"/>
      <c r="U29" s="40"/>
      <c r="V29" s="40"/>
      <c r="W29" s="352">
        <f>ROUND(AZ54, 2)</f>
        <v>0</v>
      </c>
      <c r="X29" s="353"/>
      <c r="Y29" s="353"/>
      <c r="Z29" s="353"/>
      <c r="AA29" s="353"/>
      <c r="AB29" s="353"/>
      <c r="AC29" s="353"/>
      <c r="AD29" s="353"/>
      <c r="AE29" s="353"/>
      <c r="AF29" s="40"/>
      <c r="AG29" s="40"/>
      <c r="AH29" s="40"/>
      <c r="AI29" s="40"/>
      <c r="AJ29" s="40"/>
      <c r="AK29" s="352">
        <f>ROUND(AV54, 2)</f>
        <v>0</v>
      </c>
      <c r="AL29" s="353"/>
      <c r="AM29" s="353"/>
      <c r="AN29" s="353"/>
      <c r="AO29" s="353"/>
      <c r="AP29" s="40"/>
      <c r="AQ29" s="40"/>
      <c r="AR29" s="41"/>
      <c r="BE29" s="342"/>
    </row>
    <row r="30" spans="1:71" s="3" customFormat="1" ht="14.45" customHeight="1">
      <c r="B30" s="39"/>
      <c r="C30" s="40"/>
      <c r="D30" s="40"/>
      <c r="E30" s="40"/>
      <c r="F30" s="28" t="s">
        <v>48</v>
      </c>
      <c r="G30" s="40"/>
      <c r="H30" s="40"/>
      <c r="I30" s="40"/>
      <c r="J30" s="40"/>
      <c r="K30" s="40"/>
      <c r="L30" s="354">
        <v>0.15</v>
      </c>
      <c r="M30" s="353"/>
      <c r="N30" s="353"/>
      <c r="O30" s="353"/>
      <c r="P30" s="353"/>
      <c r="Q30" s="40"/>
      <c r="R30" s="40"/>
      <c r="S30" s="40"/>
      <c r="T30" s="40"/>
      <c r="U30" s="40"/>
      <c r="V30" s="40"/>
      <c r="W30" s="352">
        <f>ROUND(BA54, 2)</f>
        <v>0</v>
      </c>
      <c r="X30" s="353"/>
      <c r="Y30" s="353"/>
      <c r="Z30" s="353"/>
      <c r="AA30" s="353"/>
      <c r="AB30" s="353"/>
      <c r="AC30" s="353"/>
      <c r="AD30" s="353"/>
      <c r="AE30" s="353"/>
      <c r="AF30" s="40"/>
      <c r="AG30" s="40"/>
      <c r="AH30" s="40"/>
      <c r="AI30" s="40"/>
      <c r="AJ30" s="40"/>
      <c r="AK30" s="352">
        <f>ROUND(AW54, 2)</f>
        <v>0</v>
      </c>
      <c r="AL30" s="353"/>
      <c r="AM30" s="353"/>
      <c r="AN30" s="353"/>
      <c r="AO30" s="353"/>
      <c r="AP30" s="40"/>
      <c r="AQ30" s="40"/>
      <c r="AR30" s="41"/>
      <c r="BE30" s="342"/>
    </row>
    <row r="31" spans="1:71" s="3" customFormat="1" ht="14.45" hidden="1" customHeight="1">
      <c r="B31" s="39"/>
      <c r="C31" s="40"/>
      <c r="D31" s="40"/>
      <c r="E31" s="40"/>
      <c r="F31" s="28" t="s">
        <v>49</v>
      </c>
      <c r="G31" s="40"/>
      <c r="H31" s="40"/>
      <c r="I31" s="40"/>
      <c r="J31" s="40"/>
      <c r="K31" s="40"/>
      <c r="L31" s="354">
        <v>0.21</v>
      </c>
      <c r="M31" s="353"/>
      <c r="N31" s="353"/>
      <c r="O31" s="353"/>
      <c r="P31" s="353"/>
      <c r="Q31" s="40"/>
      <c r="R31" s="40"/>
      <c r="S31" s="40"/>
      <c r="T31" s="40"/>
      <c r="U31" s="40"/>
      <c r="V31" s="40"/>
      <c r="W31" s="352">
        <f>ROUND(BB54, 2)</f>
        <v>0</v>
      </c>
      <c r="X31" s="353"/>
      <c r="Y31" s="353"/>
      <c r="Z31" s="353"/>
      <c r="AA31" s="353"/>
      <c r="AB31" s="353"/>
      <c r="AC31" s="353"/>
      <c r="AD31" s="353"/>
      <c r="AE31" s="353"/>
      <c r="AF31" s="40"/>
      <c r="AG31" s="40"/>
      <c r="AH31" s="40"/>
      <c r="AI31" s="40"/>
      <c r="AJ31" s="40"/>
      <c r="AK31" s="352">
        <v>0</v>
      </c>
      <c r="AL31" s="353"/>
      <c r="AM31" s="353"/>
      <c r="AN31" s="353"/>
      <c r="AO31" s="353"/>
      <c r="AP31" s="40"/>
      <c r="AQ31" s="40"/>
      <c r="AR31" s="41"/>
      <c r="BE31" s="342"/>
    </row>
    <row r="32" spans="1:71" s="3" customFormat="1" ht="14.45" hidden="1" customHeight="1">
      <c r="B32" s="39"/>
      <c r="C32" s="40"/>
      <c r="D32" s="40"/>
      <c r="E32" s="40"/>
      <c r="F32" s="28" t="s">
        <v>50</v>
      </c>
      <c r="G32" s="40"/>
      <c r="H32" s="40"/>
      <c r="I32" s="40"/>
      <c r="J32" s="40"/>
      <c r="K32" s="40"/>
      <c r="L32" s="354">
        <v>0.15</v>
      </c>
      <c r="M32" s="353"/>
      <c r="N32" s="353"/>
      <c r="O32" s="353"/>
      <c r="P32" s="353"/>
      <c r="Q32" s="40"/>
      <c r="R32" s="40"/>
      <c r="S32" s="40"/>
      <c r="T32" s="40"/>
      <c r="U32" s="40"/>
      <c r="V32" s="40"/>
      <c r="W32" s="352">
        <f>ROUND(BC54, 2)</f>
        <v>0</v>
      </c>
      <c r="X32" s="353"/>
      <c r="Y32" s="353"/>
      <c r="Z32" s="353"/>
      <c r="AA32" s="353"/>
      <c r="AB32" s="353"/>
      <c r="AC32" s="353"/>
      <c r="AD32" s="353"/>
      <c r="AE32" s="353"/>
      <c r="AF32" s="40"/>
      <c r="AG32" s="40"/>
      <c r="AH32" s="40"/>
      <c r="AI32" s="40"/>
      <c r="AJ32" s="40"/>
      <c r="AK32" s="352">
        <v>0</v>
      </c>
      <c r="AL32" s="353"/>
      <c r="AM32" s="353"/>
      <c r="AN32" s="353"/>
      <c r="AO32" s="353"/>
      <c r="AP32" s="40"/>
      <c r="AQ32" s="40"/>
      <c r="AR32" s="41"/>
      <c r="BE32" s="342"/>
    </row>
    <row r="33" spans="1:57" s="3" customFormat="1" ht="14.45" hidden="1" customHeight="1">
      <c r="B33" s="39"/>
      <c r="C33" s="40"/>
      <c r="D33" s="40"/>
      <c r="E33" s="40"/>
      <c r="F33" s="28" t="s">
        <v>51</v>
      </c>
      <c r="G33" s="40"/>
      <c r="H33" s="40"/>
      <c r="I33" s="40"/>
      <c r="J33" s="40"/>
      <c r="K33" s="40"/>
      <c r="L33" s="354">
        <v>0</v>
      </c>
      <c r="M33" s="353"/>
      <c r="N33" s="353"/>
      <c r="O33" s="353"/>
      <c r="P33" s="353"/>
      <c r="Q33" s="40"/>
      <c r="R33" s="40"/>
      <c r="S33" s="40"/>
      <c r="T33" s="40"/>
      <c r="U33" s="40"/>
      <c r="V33" s="40"/>
      <c r="W33" s="352">
        <f>ROUND(BD54, 2)</f>
        <v>0</v>
      </c>
      <c r="X33" s="353"/>
      <c r="Y33" s="353"/>
      <c r="Z33" s="353"/>
      <c r="AA33" s="353"/>
      <c r="AB33" s="353"/>
      <c r="AC33" s="353"/>
      <c r="AD33" s="353"/>
      <c r="AE33" s="353"/>
      <c r="AF33" s="40"/>
      <c r="AG33" s="40"/>
      <c r="AH33" s="40"/>
      <c r="AI33" s="40"/>
      <c r="AJ33" s="40"/>
      <c r="AK33" s="352">
        <v>0</v>
      </c>
      <c r="AL33" s="353"/>
      <c r="AM33" s="353"/>
      <c r="AN33" s="353"/>
      <c r="AO33" s="353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52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53</v>
      </c>
      <c r="U35" s="44"/>
      <c r="V35" s="44"/>
      <c r="W35" s="44"/>
      <c r="X35" s="358" t="s">
        <v>54</v>
      </c>
      <c r="Y35" s="356"/>
      <c r="Z35" s="356"/>
      <c r="AA35" s="356"/>
      <c r="AB35" s="356"/>
      <c r="AC35" s="44"/>
      <c r="AD35" s="44"/>
      <c r="AE35" s="44"/>
      <c r="AF35" s="44"/>
      <c r="AG35" s="44"/>
      <c r="AH35" s="44"/>
      <c r="AI35" s="44"/>
      <c r="AJ35" s="44"/>
      <c r="AK35" s="355">
        <f>SUM(AK26:AK33)</f>
        <v>0</v>
      </c>
      <c r="AL35" s="356"/>
      <c r="AM35" s="356"/>
      <c r="AN35" s="356"/>
      <c r="AO35" s="357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55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65420152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16" t="str">
        <f>K6</f>
        <v>Výměna kolejnic v úseku Božejovice-Milevsko</v>
      </c>
      <c r="M45" s="317"/>
      <c r="N45" s="317"/>
      <c r="O45" s="317"/>
      <c r="P45" s="317"/>
      <c r="Q45" s="317"/>
      <c r="R45" s="317"/>
      <c r="S45" s="317"/>
      <c r="T45" s="317"/>
      <c r="U45" s="317"/>
      <c r="V45" s="317"/>
      <c r="W45" s="317"/>
      <c r="X45" s="317"/>
      <c r="Y45" s="317"/>
      <c r="Z45" s="317"/>
      <c r="AA45" s="317"/>
      <c r="AB45" s="317"/>
      <c r="AC45" s="317"/>
      <c r="AD45" s="317"/>
      <c r="AE45" s="317"/>
      <c r="AF45" s="317"/>
      <c r="AG45" s="317"/>
      <c r="AH45" s="317"/>
      <c r="AI45" s="317"/>
      <c r="AJ45" s="317"/>
      <c r="AK45" s="317"/>
      <c r="AL45" s="317"/>
      <c r="AM45" s="317"/>
      <c r="AN45" s="317"/>
      <c r="AO45" s="317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22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trať 201 dle JŘ, TÚ Božejovice - Sepekov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24</v>
      </c>
      <c r="AJ47" s="35"/>
      <c r="AK47" s="35"/>
      <c r="AL47" s="35"/>
      <c r="AM47" s="318" t="str">
        <f>IF(AN8= "","",AN8)</f>
        <v>11. 5. 2020</v>
      </c>
      <c r="AN47" s="318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>
      <c r="A49" s="33"/>
      <c r="B49" s="34"/>
      <c r="C49" s="28" t="s">
        <v>26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 xml:space="preserve">Správa železnic, s. o., OŘ Plzeň 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34</v>
      </c>
      <c r="AJ49" s="35"/>
      <c r="AK49" s="35"/>
      <c r="AL49" s="35"/>
      <c r="AM49" s="325" t="str">
        <f>IF(E17="","",E17)</f>
        <v xml:space="preserve"> </v>
      </c>
      <c r="AN49" s="326"/>
      <c r="AO49" s="326"/>
      <c r="AP49" s="326"/>
      <c r="AQ49" s="35"/>
      <c r="AR49" s="38"/>
      <c r="AS49" s="319" t="s">
        <v>56</v>
      </c>
      <c r="AT49" s="320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32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38</v>
      </c>
      <c r="AJ50" s="35"/>
      <c r="AK50" s="35"/>
      <c r="AL50" s="35"/>
      <c r="AM50" s="325" t="str">
        <f>IF(E20="","",E20)</f>
        <v>Libor Brabenec</v>
      </c>
      <c r="AN50" s="326"/>
      <c r="AO50" s="326"/>
      <c r="AP50" s="326"/>
      <c r="AQ50" s="35"/>
      <c r="AR50" s="38"/>
      <c r="AS50" s="321"/>
      <c r="AT50" s="322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23"/>
      <c r="AT51" s="324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27" t="s">
        <v>57</v>
      </c>
      <c r="D52" s="328"/>
      <c r="E52" s="328"/>
      <c r="F52" s="328"/>
      <c r="G52" s="328"/>
      <c r="H52" s="65"/>
      <c r="I52" s="330" t="s">
        <v>58</v>
      </c>
      <c r="J52" s="328"/>
      <c r="K52" s="328"/>
      <c r="L52" s="328"/>
      <c r="M52" s="328"/>
      <c r="N52" s="328"/>
      <c r="O52" s="328"/>
      <c r="P52" s="328"/>
      <c r="Q52" s="328"/>
      <c r="R52" s="328"/>
      <c r="S52" s="328"/>
      <c r="T52" s="328"/>
      <c r="U52" s="328"/>
      <c r="V52" s="328"/>
      <c r="W52" s="328"/>
      <c r="X52" s="328"/>
      <c r="Y52" s="328"/>
      <c r="Z52" s="328"/>
      <c r="AA52" s="328"/>
      <c r="AB52" s="328"/>
      <c r="AC52" s="328"/>
      <c r="AD52" s="328"/>
      <c r="AE52" s="328"/>
      <c r="AF52" s="328"/>
      <c r="AG52" s="329" t="s">
        <v>59</v>
      </c>
      <c r="AH52" s="328"/>
      <c r="AI52" s="328"/>
      <c r="AJ52" s="328"/>
      <c r="AK52" s="328"/>
      <c r="AL52" s="328"/>
      <c r="AM52" s="328"/>
      <c r="AN52" s="330" t="s">
        <v>60</v>
      </c>
      <c r="AO52" s="328"/>
      <c r="AP52" s="328"/>
      <c r="AQ52" s="66" t="s">
        <v>61</v>
      </c>
      <c r="AR52" s="38"/>
      <c r="AS52" s="67" t="s">
        <v>62</v>
      </c>
      <c r="AT52" s="68" t="s">
        <v>63</v>
      </c>
      <c r="AU52" s="68" t="s">
        <v>64</v>
      </c>
      <c r="AV52" s="68" t="s">
        <v>65</v>
      </c>
      <c r="AW52" s="68" t="s">
        <v>66</v>
      </c>
      <c r="AX52" s="68" t="s">
        <v>67</v>
      </c>
      <c r="AY52" s="68" t="s">
        <v>68</v>
      </c>
      <c r="AZ52" s="68" t="s">
        <v>69</v>
      </c>
      <c r="BA52" s="68" t="s">
        <v>70</v>
      </c>
      <c r="BB52" s="68" t="s">
        <v>71</v>
      </c>
      <c r="BC52" s="68" t="s">
        <v>72</v>
      </c>
      <c r="BD52" s="69" t="s">
        <v>73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74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38">
        <f>ROUND(AG55+AG58,2)</f>
        <v>0</v>
      </c>
      <c r="AH54" s="338"/>
      <c r="AI54" s="338"/>
      <c r="AJ54" s="338"/>
      <c r="AK54" s="338"/>
      <c r="AL54" s="338"/>
      <c r="AM54" s="338"/>
      <c r="AN54" s="339">
        <f>SUM(AG54,AT54)</f>
        <v>0</v>
      </c>
      <c r="AO54" s="339"/>
      <c r="AP54" s="339"/>
      <c r="AQ54" s="77" t="s">
        <v>35</v>
      </c>
      <c r="AR54" s="78"/>
      <c r="AS54" s="79">
        <f>ROUND(AS55+AS58,2)</f>
        <v>0</v>
      </c>
      <c r="AT54" s="80">
        <f>ROUND(SUM(AV54:AW54),2)</f>
        <v>0</v>
      </c>
      <c r="AU54" s="81">
        <f>ROUND(AU55+AU58,5)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ROUND(AZ55+AZ58,2)</f>
        <v>0</v>
      </c>
      <c r="BA54" s="80">
        <f>ROUND(BA55+BA58,2)</f>
        <v>0</v>
      </c>
      <c r="BB54" s="80">
        <f>ROUND(BB55+BB58,2)</f>
        <v>0</v>
      </c>
      <c r="BC54" s="80">
        <f>ROUND(BC55+BC58,2)</f>
        <v>0</v>
      </c>
      <c r="BD54" s="82">
        <f>ROUND(BD55+BD58,2)</f>
        <v>0</v>
      </c>
      <c r="BS54" s="83" t="s">
        <v>75</v>
      </c>
      <c r="BT54" s="83" t="s">
        <v>76</v>
      </c>
      <c r="BU54" s="84" t="s">
        <v>77</v>
      </c>
      <c r="BV54" s="83" t="s">
        <v>78</v>
      </c>
      <c r="BW54" s="83" t="s">
        <v>5</v>
      </c>
      <c r="BX54" s="83" t="s">
        <v>79</v>
      </c>
      <c r="CL54" s="83" t="s">
        <v>19</v>
      </c>
    </row>
    <row r="55" spans="1:91" s="7" customFormat="1" ht="24.75" customHeight="1">
      <c r="B55" s="85"/>
      <c r="C55" s="86"/>
      <c r="D55" s="334" t="s">
        <v>80</v>
      </c>
      <c r="E55" s="334"/>
      <c r="F55" s="334"/>
      <c r="G55" s="334"/>
      <c r="H55" s="334"/>
      <c r="I55" s="87"/>
      <c r="J55" s="334" t="s">
        <v>81</v>
      </c>
      <c r="K55" s="334"/>
      <c r="L55" s="334"/>
      <c r="M55" s="334"/>
      <c r="N55" s="334"/>
      <c r="O55" s="334"/>
      <c r="P55" s="334"/>
      <c r="Q55" s="334"/>
      <c r="R55" s="334"/>
      <c r="S55" s="334"/>
      <c r="T55" s="334"/>
      <c r="U55" s="334"/>
      <c r="V55" s="334"/>
      <c r="W55" s="334"/>
      <c r="X55" s="334"/>
      <c r="Y55" s="334"/>
      <c r="Z55" s="334"/>
      <c r="AA55" s="334"/>
      <c r="AB55" s="334"/>
      <c r="AC55" s="334"/>
      <c r="AD55" s="334"/>
      <c r="AE55" s="334"/>
      <c r="AF55" s="334"/>
      <c r="AG55" s="331">
        <f>ROUND(SUM(AG56:AG57),2)</f>
        <v>0</v>
      </c>
      <c r="AH55" s="332"/>
      <c r="AI55" s="332"/>
      <c r="AJ55" s="332"/>
      <c r="AK55" s="332"/>
      <c r="AL55" s="332"/>
      <c r="AM55" s="332"/>
      <c r="AN55" s="333">
        <f>SUM(AG55,AT55)</f>
        <v>0</v>
      </c>
      <c r="AO55" s="332"/>
      <c r="AP55" s="332"/>
      <c r="AQ55" s="88" t="s">
        <v>82</v>
      </c>
      <c r="AR55" s="89"/>
      <c r="AS55" s="90">
        <f>ROUND(SUM(AS56:AS57),2)</f>
        <v>0</v>
      </c>
      <c r="AT55" s="91">
        <f>ROUND(SUM(AV55:AW55),2)</f>
        <v>0</v>
      </c>
      <c r="AU55" s="92">
        <f>ROUND(SUM(AU56:AU57),5)</f>
        <v>0</v>
      </c>
      <c r="AV55" s="91">
        <f>ROUND(AZ55*L29,2)</f>
        <v>0</v>
      </c>
      <c r="AW55" s="91">
        <f>ROUND(BA55*L30,2)</f>
        <v>0</v>
      </c>
      <c r="AX55" s="91">
        <f>ROUND(BB55*L29,2)</f>
        <v>0</v>
      </c>
      <c r="AY55" s="91">
        <f>ROUND(BC55*L30,2)</f>
        <v>0</v>
      </c>
      <c r="AZ55" s="91">
        <f>ROUND(SUM(AZ56:AZ57),2)</f>
        <v>0</v>
      </c>
      <c r="BA55" s="91">
        <f>ROUND(SUM(BA56:BA57),2)</f>
        <v>0</v>
      </c>
      <c r="BB55" s="91">
        <f>ROUND(SUM(BB56:BB57),2)</f>
        <v>0</v>
      </c>
      <c r="BC55" s="91">
        <f>ROUND(SUM(BC56:BC57),2)</f>
        <v>0</v>
      </c>
      <c r="BD55" s="93">
        <f>ROUND(SUM(BD56:BD57),2)</f>
        <v>0</v>
      </c>
      <c r="BS55" s="94" t="s">
        <v>75</v>
      </c>
      <c r="BT55" s="94" t="s">
        <v>83</v>
      </c>
      <c r="BU55" s="94" t="s">
        <v>77</v>
      </c>
      <c r="BV55" s="94" t="s">
        <v>78</v>
      </c>
      <c r="BW55" s="94" t="s">
        <v>84</v>
      </c>
      <c r="BX55" s="94" t="s">
        <v>5</v>
      </c>
      <c r="CL55" s="94" t="s">
        <v>85</v>
      </c>
      <c r="CM55" s="94" t="s">
        <v>86</v>
      </c>
    </row>
    <row r="56" spans="1:91" s="4" customFormat="1" ht="16.5" customHeight="1">
      <c r="A56" s="95" t="s">
        <v>87</v>
      </c>
      <c r="B56" s="50"/>
      <c r="C56" s="96"/>
      <c r="D56" s="96"/>
      <c r="E56" s="337" t="s">
        <v>88</v>
      </c>
      <c r="F56" s="337"/>
      <c r="G56" s="337"/>
      <c r="H56" s="337"/>
      <c r="I56" s="337"/>
      <c r="J56" s="96"/>
      <c r="K56" s="337" t="s">
        <v>89</v>
      </c>
      <c r="L56" s="337"/>
      <c r="M56" s="337"/>
      <c r="N56" s="337"/>
      <c r="O56" s="337"/>
      <c r="P56" s="337"/>
      <c r="Q56" s="337"/>
      <c r="R56" s="337"/>
      <c r="S56" s="337"/>
      <c r="T56" s="337"/>
      <c r="U56" s="337"/>
      <c r="V56" s="337"/>
      <c r="W56" s="337"/>
      <c r="X56" s="337"/>
      <c r="Y56" s="337"/>
      <c r="Z56" s="337"/>
      <c r="AA56" s="337"/>
      <c r="AB56" s="337"/>
      <c r="AC56" s="337"/>
      <c r="AD56" s="337"/>
      <c r="AE56" s="337"/>
      <c r="AF56" s="337"/>
      <c r="AG56" s="335">
        <f>'SO 1.1 - Železniční svršek'!J32</f>
        <v>0</v>
      </c>
      <c r="AH56" s="336"/>
      <c r="AI56" s="336"/>
      <c r="AJ56" s="336"/>
      <c r="AK56" s="336"/>
      <c r="AL56" s="336"/>
      <c r="AM56" s="336"/>
      <c r="AN56" s="335">
        <f>SUM(AG56,AT56)</f>
        <v>0</v>
      </c>
      <c r="AO56" s="336"/>
      <c r="AP56" s="336"/>
      <c r="AQ56" s="97" t="s">
        <v>90</v>
      </c>
      <c r="AR56" s="52"/>
      <c r="AS56" s="98">
        <v>0</v>
      </c>
      <c r="AT56" s="99">
        <f>ROUND(SUM(AV56:AW56),2)</f>
        <v>0</v>
      </c>
      <c r="AU56" s="100">
        <f>'SO 1.1 - Železniční svršek'!P88</f>
        <v>0</v>
      </c>
      <c r="AV56" s="99">
        <f>'SO 1.1 - Železniční svršek'!J35</f>
        <v>0</v>
      </c>
      <c r="AW56" s="99">
        <f>'SO 1.1 - Železniční svršek'!J36</f>
        <v>0</v>
      </c>
      <c r="AX56" s="99">
        <f>'SO 1.1 - Železniční svršek'!J37</f>
        <v>0</v>
      </c>
      <c r="AY56" s="99">
        <f>'SO 1.1 - Železniční svršek'!J38</f>
        <v>0</v>
      </c>
      <c r="AZ56" s="99">
        <f>'SO 1.1 - Železniční svršek'!F35</f>
        <v>0</v>
      </c>
      <c r="BA56" s="99">
        <f>'SO 1.1 - Železniční svršek'!F36</f>
        <v>0</v>
      </c>
      <c r="BB56" s="99">
        <f>'SO 1.1 - Železniční svršek'!F37</f>
        <v>0</v>
      </c>
      <c r="BC56" s="99">
        <f>'SO 1.1 - Železniční svršek'!F38</f>
        <v>0</v>
      </c>
      <c r="BD56" s="101">
        <f>'SO 1.1 - Železniční svršek'!F39</f>
        <v>0</v>
      </c>
      <c r="BT56" s="102" t="s">
        <v>86</v>
      </c>
      <c r="BV56" s="102" t="s">
        <v>78</v>
      </c>
      <c r="BW56" s="102" t="s">
        <v>91</v>
      </c>
      <c r="BX56" s="102" t="s">
        <v>84</v>
      </c>
      <c r="CL56" s="102" t="s">
        <v>85</v>
      </c>
    </row>
    <row r="57" spans="1:91" s="4" customFormat="1" ht="23.25" customHeight="1">
      <c r="A57" s="95" t="s">
        <v>87</v>
      </c>
      <c r="B57" s="50"/>
      <c r="C57" s="96"/>
      <c r="D57" s="96"/>
      <c r="E57" s="337" t="s">
        <v>92</v>
      </c>
      <c r="F57" s="337"/>
      <c r="G57" s="337"/>
      <c r="H57" s="337"/>
      <c r="I57" s="337"/>
      <c r="J57" s="96"/>
      <c r="K57" s="337" t="s">
        <v>93</v>
      </c>
      <c r="L57" s="337"/>
      <c r="M57" s="337"/>
      <c r="N57" s="337"/>
      <c r="O57" s="337"/>
      <c r="P57" s="337"/>
      <c r="Q57" s="337"/>
      <c r="R57" s="337"/>
      <c r="S57" s="337"/>
      <c r="T57" s="337"/>
      <c r="U57" s="337"/>
      <c r="V57" s="337"/>
      <c r="W57" s="337"/>
      <c r="X57" s="337"/>
      <c r="Y57" s="337"/>
      <c r="Z57" s="337"/>
      <c r="AA57" s="337"/>
      <c r="AB57" s="337"/>
      <c r="AC57" s="337"/>
      <c r="AD57" s="337"/>
      <c r="AE57" s="337"/>
      <c r="AF57" s="337"/>
      <c r="AG57" s="335">
        <f>'SO 1.2 - Materiál a práce...'!J32</f>
        <v>0</v>
      </c>
      <c r="AH57" s="336"/>
      <c r="AI57" s="336"/>
      <c r="AJ57" s="336"/>
      <c r="AK57" s="336"/>
      <c r="AL57" s="336"/>
      <c r="AM57" s="336"/>
      <c r="AN57" s="335">
        <f>SUM(AG57,AT57)</f>
        <v>0</v>
      </c>
      <c r="AO57" s="336"/>
      <c r="AP57" s="336"/>
      <c r="AQ57" s="97" t="s">
        <v>90</v>
      </c>
      <c r="AR57" s="52"/>
      <c r="AS57" s="98">
        <v>0</v>
      </c>
      <c r="AT57" s="99">
        <f>ROUND(SUM(AV57:AW57),2)</f>
        <v>0</v>
      </c>
      <c r="AU57" s="100">
        <f>'SO 1.2 - Materiál a práce...'!P86</f>
        <v>0</v>
      </c>
      <c r="AV57" s="99">
        <f>'SO 1.2 - Materiál a práce...'!J35</f>
        <v>0</v>
      </c>
      <c r="AW57" s="99">
        <f>'SO 1.2 - Materiál a práce...'!J36</f>
        <v>0</v>
      </c>
      <c r="AX57" s="99">
        <f>'SO 1.2 - Materiál a práce...'!J37</f>
        <v>0</v>
      </c>
      <c r="AY57" s="99">
        <f>'SO 1.2 - Materiál a práce...'!J38</f>
        <v>0</v>
      </c>
      <c r="AZ57" s="99">
        <f>'SO 1.2 - Materiál a práce...'!F35</f>
        <v>0</v>
      </c>
      <c r="BA57" s="99">
        <f>'SO 1.2 - Materiál a práce...'!F36</f>
        <v>0</v>
      </c>
      <c r="BB57" s="99">
        <f>'SO 1.2 - Materiál a práce...'!F37</f>
        <v>0</v>
      </c>
      <c r="BC57" s="99">
        <f>'SO 1.2 - Materiál a práce...'!F38</f>
        <v>0</v>
      </c>
      <c r="BD57" s="101">
        <f>'SO 1.2 - Materiál a práce...'!F39</f>
        <v>0</v>
      </c>
      <c r="BT57" s="102" t="s">
        <v>86</v>
      </c>
      <c r="BV57" s="102" t="s">
        <v>78</v>
      </c>
      <c r="BW57" s="102" t="s">
        <v>94</v>
      </c>
      <c r="BX57" s="102" t="s">
        <v>84</v>
      </c>
      <c r="CL57" s="102" t="s">
        <v>85</v>
      </c>
    </row>
    <row r="58" spans="1:91" s="7" customFormat="1" ht="16.5" customHeight="1">
      <c r="A58" s="95" t="s">
        <v>87</v>
      </c>
      <c r="B58" s="85"/>
      <c r="C58" s="86"/>
      <c r="D58" s="334" t="s">
        <v>95</v>
      </c>
      <c r="E58" s="334"/>
      <c r="F58" s="334"/>
      <c r="G58" s="334"/>
      <c r="H58" s="334"/>
      <c r="I58" s="87"/>
      <c r="J58" s="334" t="s">
        <v>96</v>
      </c>
      <c r="K58" s="334"/>
      <c r="L58" s="334"/>
      <c r="M58" s="334"/>
      <c r="N58" s="334"/>
      <c r="O58" s="334"/>
      <c r="P58" s="334"/>
      <c r="Q58" s="334"/>
      <c r="R58" s="334"/>
      <c r="S58" s="334"/>
      <c r="T58" s="334"/>
      <c r="U58" s="334"/>
      <c r="V58" s="334"/>
      <c r="W58" s="334"/>
      <c r="X58" s="334"/>
      <c r="Y58" s="334"/>
      <c r="Z58" s="334"/>
      <c r="AA58" s="334"/>
      <c r="AB58" s="334"/>
      <c r="AC58" s="334"/>
      <c r="AD58" s="334"/>
      <c r="AE58" s="334"/>
      <c r="AF58" s="334"/>
      <c r="AG58" s="333">
        <f>'VON - Vedlejší a ostatní ...'!J30</f>
        <v>0</v>
      </c>
      <c r="AH58" s="332"/>
      <c r="AI58" s="332"/>
      <c r="AJ58" s="332"/>
      <c r="AK58" s="332"/>
      <c r="AL58" s="332"/>
      <c r="AM58" s="332"/>
      <c r="AN58" s="333">
        <f>SUM(AG58,AT58)</f>
        <v>0</v>
      </c>
      <c r="AO58" s="332"/>
      <c r="AP58" s="332"/>
      <c r="AQ58" s="88" t="s">
        <v>82</v>
      </c>
      <c r="AR58" s="89"/>
      <c r="AS58" s="103">
        <v>0</v>
      </c>
      <c r="AT58" s="104">
        <f>ROUND(SUM(AV58:AW58),2)</f>
        <v>0</v>
      </c>
      <c r="AU58" s="105">
        <f>'VON - Vedlejší a ostatní ...'!P80</f>
        <v>0</v>
      </c>
      <c r="AV58" s="104">
        <f>'VON - Vedlejší a ostatní ...'!J33</f>
        <v>0</v>
      </c>
      <c r="AW58" s="104">
        <f>'VON - Vedlejší a ostatní ...'!J34</f>
        <v>0</v>
      </c>
      <c r="AX58" s="104">
        <f>'VON - Vedlejší a ostatní ...'!J35</f>
        <v>0</v>
      </c>
      <c r="AY58" s="104">
        <f>'VON - Vedlejší a ostatní ...'!J36</f>
        <v>0</v>
      </c>
      <c r="AZ58" s="104">
        <f>'VON - Vedlejší a ostatní ...'!F33</f>
        <v>0</v>
      </c>
      <c r="BA58" s="104">
        <f>'VON - Vedlejší a ostatní ...'!F34</f>
        <v>0</v>
      </c>
      <c r="BB58" s="104">
        <f>'VON - Vedlejší a ostatní ...'!F35</f>
        <v>0</v>
      </c>
      <c r="BC58" s="104">
        <f>'VON - Vedlejší a ostatní ...'!F36</f>
        <v>0</v>
      </c>
      <c r="BD58" s="106">
        <f>'VON - Vedlejší a ostatní ...'!F37</f>
        <v>0</v>
      </c>
      <c r="BT58" s="94" t="s">
        <v>83</v>
      </c>
      <c r="BV58" s="94" t="s">
        <v>78</v>
      </c>
      <c r="BW58" s="94" t="s">
        <v>97</v>
      </c>
      <c r="BX58" s="94" t="s">
        <v>5</v>
      </c>
      <c r="CL58" s="94" t="s">
        <v>85</v>
      </c>
      <c r="CM58" s="94" t="s">
        <v>86</v>
      </c>
    </row>
    <row r="59" spans="1:91" s="2" customFormat="1" ht="30" customHeight="1">
      <c r="A59" s="33"/>
      <c r="B59" s="34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  <row r="60" spans="1:91" s="2" customFormat="1" ht="6.95" customHeight="1">
      <c r="A60" s="33"/>
      <c r="B60" s="46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38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</row>
  </sheetData>
  <sheetProtection algorithmName="SHA-512" hashValue="nzZmyfXAGfBBcvbVKzPxGwS6rQDXbWsknGmIJ+aRQU881IDzK2n0ETam/nMyvNP364ycfYaW9M2YXglVWFo/EQ==" saltValue="+onvnF4bmjfPo8vMz62OwXajiAVHN5StSFIGE1ykhzJf9/rj3W6aacSwn84Xhf6Wu4onBeMlC03vhZJOzRcodQ==" spinCount="100000" sheet="1" objects="1" scenarios="1" formatColumns="0" formatRows="0"/>
  <mergeCells count="5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58:AM58"/>
    <mergeCell ref="AN58:AP58"/>
    <mergeCell ref="D58:H58"/>
    <mergeCell ref="J58:AF58"/>
    <mergeCell ref="AG54:AM54"/>
    <mergeCell ref="AN54:AP54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L45:AO45"/>
    <mergeCell ref="AM47:AN47"/>
    <mergeCell ref="AS49:AT51"/>
    <mergeCell ref="AM49:AP49"/>
    <mergeCell ref="AM50:AP50"/>
  </mergeCells>
  <hyperlinks>
    <hyperlink ref="A56" location="'SO 1.1 - Železniční svršek'!C2" display="/"/>
    <hyperlink ref="A57" location="'SO 1.2 - Materiál a práce...'!C2" display="/"/>
    <hyperlink ref="A58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7"/>
  <sheetViews>
    <sheetView showGridLines="0" topLeftCell="A79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6" t="s">
        <v>91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86</v>
      </c>
    </row>
    <row r="4" spans="1:46" s="1" customFormat="1" ht="24.95" customHeight="1">
      <c r="B4" s="19"/>
      <c r="D4" s="111" t="s">
        <v>98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60" t="str">
        <f>'Rekapitulace stavby'!K6</f>
        <v>Výměna kolejnic v úseku Božejovice-Milevsko</v>
      </c>
      <c r="F7" s="361"/>
      <c r="G7" s="361"/>
      <c r="H7" s="361"/>
      <c r="I7" s="107"/>
      <c r="L7" s="19"/>
    </row>
    <row r="8" spans="1:46" s="1" customFormat="1" ht="12" customHeight="1">
      <c r="B8" s="19"/>
      <c r="D8" s="113" t="s">
        <v>99</v>
      </c>
      <c r="I8" s="107"/>
      <c r="L8" s="19"/>
    </row>
    <row r="9" spans="1:46" s="2" customFormat="1" ht="16.5" customHeight="1">
      <c r="A9" s="33"/>
      <c r="B9" s="38"/>
      <c r="C9" s="33"/>
      <c r="D9" s="33"/>
      <c r="E9" s="360" t="s">
        <v>100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3" t="s">
        <v>101</v>
      </c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63" t="s">
        <v>102</v>
      </c>
      <c r="F11" s="362"/>
      <c r="G11" s="362"/>
      <c r="H11" s="362"/>
      <c r="I11" s="114"/>
      <c r="J11" s="33"/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114"/>
      <c r="J12" s="33"/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3" t="s">
        <v>18</v>
      </c>
      <c r="E13" s="33"/>
      <c r="F13" s="102" t="s">
        <v>85</v>
      </c>
      <c r="G13" s="33"/>
      <c r="H13" s="33"/>
      <c r="I13" s="116" t="s">
        <v>20</v>
      </c>
      <c r="J13" s="102" t="s">
        <v>103</v>
      </c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22</v>
      </c>
      <c r="E14" s="33"/>
      <c r="F14" s="102" t="s">
        <v>104</v>
      </c>
      <c r="G14" s="33"/>
      <c r="H14" s="33"/>
      <c r="I14" s="116" t="s">
        <v>24</v>
      </c>
      <c r="J14" s="117" t="str">
        <f>'Rekapitulace stavby'!AN8</f>
        <v>11. 5. 2020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14"/>
      <c r="J15" s="33"/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3" t="s">
        <v>26</v>
      </c>
      <c r="E16" s="33"/>
      <c r="F16" s="33"/>
      <c r="G16" s="33"/>
      <c r="H16" s="33"/>
      <c r="I16" s="116" t="s">
        <v>27</v>
      </c>
      <c r="J16" s="102" t="s">
        <v>28</v>
      </c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29</v>
      </c>
      <c r="F17" s="33"/>
      <c r="G17" s="33"/>
      <c r="H17" s="33"/>
      <c r="I17" s="116" t="s">
        <v>30</v>
      </c>
      <c r="J17" s="102" t="s">
        <v>31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14"/>
      <c r="J18" s="33"/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3" t="s">
        <v>32</v>
      </c>
      <c r="E19" s="33"/>
      <c r="F19" s="33"/>
      <c r="G19" s="33"/>
      <c r="H19" s="33"/>
      <c r="I19" s="116" t="s">
        <v>27</v>
      </c>
      <c r="J19" s="29" t="str">
        <f>'Rekapitulace stavby'!AN13</f>
        <v>Vyplň údaj</v>
      </c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64" t="str">
        <f>'Rekapitulace stavby'!E14</f>
        <v>Vyplň údaj</v>
      </c>
      <c r="F20" s="365"/>
      <c r="G20" s="365"/>
      <c r="H20" s="365"/>
      <c r="I20" s="116" t="s">
        <v>30</v>
      </c>
      <c r="J20" s="29" t="str">
        <f>'Rekapitulace stavby'!AN14</f>
        <v>Vyplň údaj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14"/>
      <c r="J21" s="33"/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3" t="s">
        <v>34</v>
      </c>
      <c r="E22" s="33"/>
      <c r="F22" s="33"/>
      <c r="G22" s="33"/>
      <c r="H22" s="33"/>
      <c r="I22" s="116" t="s">
        <v>27</v>
      </c>
      <c r="J22" s="102" t="str">
        <f>IF('Rekapitulace stavby'!AN16="","",'Rekapitulace stavby'!AN16)</f>
        <v/>
      </c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tr">
        <f>IF('Rekapitulace stavby'!E17="","",'Rekapitulace stavby'!E17)</f>
        <v xml:space="preserve"> </v>
      </c>
      <c r="F23" s="33"/>
      <c r="G23" s="33"/>
      <c r="H23" s="33"/>
      <c r="I23" s="116" t="s">
        <v>30</v>
      </c>
      <c r="J23" s="102" t="str">
        <f>IF('Rekapitulace stavby'!AN17="","",'Rekapitulace stavby'!AN17)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14"/>
      <c r="J24" s="33"/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3" t="s">
        <v>38</v>
      </c>
      <c r="E25" s="33"/>
      <c r="F25" s="33"/>
      <c r="G25" s="33"/>
      <c r="H25" s="33"/>
      <c r="I25" s="116" t="s">
        <v>27</v>
      </c>
      <c r="J25" s="102" t="s">
        <v>35</v>
      </c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">
        <v>39</v>
      </c>
      <c r="F26" s="33"/>
      <c r="G26" s="33"/>
      <c r="H26" s="33"/>
      <c r="I26" s="116" t="s">
        <v>30</v>
      </c>
      <c r="J26" s="102" t="s">
        <v>35</v>
      </c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14"/>
      <c r="J27" s="33"/>
      <c r="K27" s="33"/>
      <c r="L27" s="11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3" t="s">
        <v>40</v>
      </c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8"/>
      <c r="B29" s="119"/>
      <c r="C29" s="118"/>
      <c r="D29" s="118"/>
      <c r="E29" s="366" t="s">
        <v>35</v>
      </c>
      <c r="F29" s="366"/>
      <c r="G29" s="366"/>
      <c r="H29" s="366"/>
      <c r="I29" s="120"/>
      <c r="J29" s="118"/>
      <c r="K29" s="118"/>
      <c r="L29" s="121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14"/>
      <c r="J30" s="33"/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42</v>
      </c>
      <c r="E32" s="33"/>
      <c r="F32" s="33"/>
      <c r="G32" s="33"/>
      <c r="H32" s="33"/>
      <c r="I32" s="114"/>
      <c r="J32" s="125">
        <f>ROUND(J88, 2)</f>
        <v>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2"/>
      <c r="E33" s="122"/>
      <c r="F33" s="122"/>
      <c r="G33" s="122"/>
      <c r="H33" s="122"/>
      <c r="I33" s="123"/>
      <c r="J33" s="122"/>
      <c r="K33" s="122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44</v>
      </c>
      <c r="G34" s="33"/>
      <c r="H34" s="33"/>
      <c r="I34" s="127" t="s">
        <v>43</v>
      </c>
      <c r="J34" s="126" t="s">
        <v>45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8" t="s">
        <v>46</v>
      </c>
      <c r="E35" s="113" t="s">
        <v>47</v>
      </c>
      <c r="F35" s="129">
        <f>ROUND((SUM(BE88:BE296)),  2)</f>
        <v>0</v>
      </c>
      <c r="G35" s="33"/>
      <c r="H35" s="33"/>
      <c r="I35" s="130">
        <v>0.21</v>
      </c>
      <c r="J35" s="129">
        <f>ROUND(((SUM(BE88:BE296))*I35),  2)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3" t="s">
        <v>48</v>
      </c>
      <c r="F36" s="129">
        <f>ROUND((SUM(BF88:BF296)),  2)</f>
        <v>0</v>
      </c>
      <c r="G36" s="33"/>
      <c r="H36" s="33"/>
      <c r="I36" s="130">
        <v>0.15</v>
      </c>
      <c r="J36" s="129">
        <f>ROUND(((SUM(BF88:BF296))*I36),  2)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49</v>
      </c>
      <c r="F37" s="129">
        <f>ROUND((SUM(BG88:BG296)),  2)</f>
        <v>0</v>
      </c>
      <c r="G37" s="33"/>
      <c r="H37" s="33"/>
      <c r="I37" s="130">
        <v>0.21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3" t="s">
        <v>50</v>
      </c>
      <c r="F38" s="129">
        <f>ROUND((SUM(BH88:BH296)),  2)</f>
        <v>0</v>
      </c>
      <c r="G38" s="33"/>
      <c r="H38" s="33"/>
      <c r="I38" s="130">
        <v>0.15</v>
      </c>
      <c r="J38" s="129">
        <f>0</f>
        <v>0</v>
      </c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3" t="s">
        <v>51</v>
      </c>
      <c r="F39" s="129">
        <f>ROUND((SUM(BI88:BI296)),  2)</f>
        <v>0</v>
      </c>
      <c r="G39" s="33"/>
      <c r="H39" s="33"/>
      <c r="I39" s="130">
        <v>0</v>
      </c>
      <c r="J39" s="129">
        <f>0</f>
        <v>0</v>
      </c>
      <c r="K39" s="33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1"/>
      <c r="D41" s="132" t="s">
        <v>52</v>
      </c>
      <c r="E41" s="133"/>
      <c r="F41" s="133"/>
      <c r="G41" s="134" t="s">
        <v>53</v>
      </c>
      <c r="H41" s="135" t="s">
        <v>54</v>
      </c>
      <c r="I41" s="136"/>
      <c r="J41" s="137">
        <f>SUM(J32:J39)</f>
        <v>0</v>
      </c>
      <c r="K41" s="138"/>
      <c r="L41" s="11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9"/>
      <c r="C42" s="140"/>
      <c r="D42" s="140"/>
      <c r="E42" s="140"/>
      <c r="F42" s="140"/>
      <c r="G42" s="140"/>
      <c r="H42" s="140"/>
      <c r="I42" s="141"/>
      <c r="J42" s="140"/>
      <c r="K42" s="140"/>
      <c r="L42" s="11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42"/>
      <c r="C46" s="143"/>
      <c r="D46" s="143"/>
      <c r="E46" s="143"/>
      <c r="F46" s="143"/>
      <c r="G46" s="143"/>
      <c r="H46" s="143"/>
      <c r="I46" s="144"/>
      <c r="J46" s="143"/>
      <c r="K46" s="143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105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67" t="str">
        <f>E7</f>
        <v>Výměna kolejnic v úseku Božejovice-Milevsko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99</v>
      </c>
      <c r="D51" s="21"/>
      <c r="E51" s="21"/>
      <c r="F51" s="21"/>
      <c r="G51" s="21"/>
      <c r="H51" s="21"/>
      <c r="I51" s="107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67" t="s">
        <v>100</v>
      </c>
      <c r="F52" s="369"/>
      <c r="G52" s="369"/>
      <c r="H52" s="369"/>
      <c r="I52" s="114"/>
      <c r="J52" s="35"/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101</v>
      </c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16" t="str">
        <f>E11</f>
        <v>SO 1.1 - Železniční svršek</v>
      </c>
      <c r="F54" s="369"/>
      <c r="G54" s="369"/>
      <c r="H54" s="369"/>
      <c r="I54" s="114"/>
      <c r="J54" s="35"/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22</v>
      </c>
      <c r="D56" s="35"/>
      <c r="E56" s="35"/>
      <c r="F56" s="26" t="str">
        <f>F14</f>
        <v>Božejovice - Sepekov</v>
      </c>
      <c r="G56" s="35"/>
      <c r="H56" s="35"/>
      <c r="I56" s="116" t="s">
        <v>24</v>
      </c>
      <c r="J56" s="58" t="str">
        <f>IF(J14="","",J14)</f>
        <v>11. 5. 2020</v>
      </c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2" customHeight="1">
      <c r="A58" s="33"/>
      <c r="B58" s="34"/>
      <c r="C58" s="28" t="s">
        <v>26</v>
      </c>
      <c r="D58" s="35"/>
      <c r="E58" s="35"/>
      <c r="F58" s="26" t="str">
        <f>E17</f>
        <v xml:space="preserve">Správa železnic, s. o., OŘ Plzeň </v>
      </c>
      <c r="G58" s="35"/>
      <c r="H58" s="35"/>
      <c r="I58" s="116" t="s">
        <v>34</v>
      </c>
      <c r="J58" s="31" t="str">
        <f>E23</f>
        <v xml:space="preserve"> </v>
      </c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32</v>
      </c>
      <c r="D59" s="35"/>
      <c r="E59" s="35"/>
      <c r="F59" s="26" t="str">
        <f>IF(E20="","",E20)</f>
        <v>Vyplň údaj</v>
      </c>
      <c r="G59" s="35"/>
      <c r="H59" s="35"/>
      <c r="I59" s="116" t="s">
        <v>38</v>
      </c>
      <c r="J59" s="31" t="str">
        <f>E26</f>
        <v>Libor Brabenec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11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45" t="s">
        <v>106</v>
      </c>
      <c r="D61" s="146"/>
      <c r="E61" s="146"/>
      <c r="F61" s="146"/>
      <c r="G61" s="146"/>
      <c r="H61" s="146"/>
      <c r="I61" s="147"/>
      <c r="J61" s="148" t="s">
        <v>107</v>
      </c>
      <c r="K61" s="146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49" t="s">
        <v>74</v>
      </c>
      <c r="D63" s="35"/>
      <c r="E63" s="35"/>
      <c r="F63" s="35"/>
      <c r="G63" s="35"/>
      <c r="H63" s="35"/>
      <c r="I63" s="114"/>
      <c r="J63" s="76">
        <f>J88</f>
        <v>0</v>
      </c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108</v>
      </c>
    </row>
    <row r="64" spans="1:47" s="9" customFormat="1" ht="24.95" customHeight="1">
      <c r="B64" s="150"/>
      <c r="C64" s="151"/>
      <c r="D64" s="152" t="s">
        <v>109</v>
      </c>
      <c r="E64" s="153"/>
      <c r="F64" s="153"/>
      <c r="G64" s="153"/>
      <c r="H64" s="153"/>
      <c r="I64" s="154"/>
      <c r="J64" s="155">
        <f>J128</f>
        <v>0</v>
      </c>
      <c r="K64" s="151"/>
      <c r="L64" s="156"/>
    </row>
    <row r="65" spans="1:31" s="10" customFormat="1" ht="19.899999999999999" customHeight="1">
      <c r="B65" s="157"/>
      <c r="C65" s="96"/>
      <c r="D65" s="158" t="s">
        <v>110</v>
      </c>
      <c r="E65" s="159"/>
      <c r="F65" s="159"/>
      <c r="G65" s="159"/>
      <c r="H65" s="159"/>
      <c r="I65" s="160"/>
      <c r="J65" s="161">
        <f>J129</f>
        <v>0</v>
      </c>
      <c r="K65" s="96"/>
      <c r="L65" s="162"/>
    </row>
    <row r="66" spans="1:31" s="9" customFormat="1" ht="24.95" customHeight="1">
      <c r="B66" s="150"/>
      <c r="C66" s="151"/>
      <c r="D66" s="152" t="s">
        <v>111</v>
      </c>
      <c r="E66" s="153"/>
      <c r="F66" s="153"/>
      <c r="G66" s="153"/>
      <c r="H66" s="153"/>
      <c r="I66" s="154"/>
      <c r="J66" s="155">
        <f>J254</f>
        <v>0</v>
      </c>
      <c r="K66" s="151"/>
      <c r="L66" s="156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114"/>
      <c r="J67" s="35"/>
      <c r="K67" s="35"/>
      <c r="L67" s="11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141"/>
      <c r="J68" s="47"/>
      <c r="K68" s="47"/>
      <c r="L68" s="11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144"/>
      <c r="J72" s="49"/>
      <c r="K72" s="49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112</v>
      </c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67" t="str">
        <f>E7</f>
        <v>Výměna kolejnic v úseku Božejovice-Milevsko</v>
      </c>
      <c r="F76" s="368"/>
      <c r="G76" s="368"/>
      <c r="H76" s="368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99</v>
      </c>
      <c r="D77" s="21"/>
      <c r="E77" s="21"/>
      <c r="F77" s="21"/>
      <c r="G77" s="21"/>
      <c r="H77" s="21"/>
      <c r="I77" s="107"/>
      <c r="J77" s="21"/>
      <c r="K77" s="21"/>
      <c r="L77" s="19"/>
    </row>
    <row r="78" spans="1:31" s="2" customFormat="1" ht="16.5" customHeight="1">
      <c r="A78" s="33"/>
      <c r="B78" s="34"/>
      <c r="C78" s="35"/>
      <c r="D78" s="35"/>
      <c r="E78" s="367" t="s">
        <v>100</v>
      </c>
      <c r="F78" s="369"/>
      <c r="G78" s="369"/>
      <c r="H78" s="369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101</v>
      </c>
      <c r="D79" s="35"/>
      <c r="E79" s="35"/>
      <c r="F79" s="35"/>
      <c r="G79" s="35"/>
      <c r="H79" s="35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16" t="str">
        <f>E11</f>
        <v>SO 1.1 - Železniční svršek</v>
      </c>
      <c r="F80" s="369"/>
      <c r="G80" s="369"/>
      <c r="H80" s="369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114"/>
      <c r="J81" s="35"/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22</v>
      </c>
      <c r="D82" s="35"/>
      <c r="E82" s="35"/>
      <c r="F82" s="26" t="str">
        <f>F14</f>
        <v>Božejovice - Sepekov</v>
      </c>
      <c r="G82" s="35"/>
      <c r="H82" s="35"/>
      <c r="I82" s="116" t="s">
        <v>24</v>
      </c>
      <c r="J82" s="58" t="str">
        <f>IF(J14="","",J14)</f>
        <v>11. 5. 2020</v>
      </c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2" customHeight="1">
      <c r="A84" s="33"/>
      <c r="B84" s="34"/>
      <c r="C84" s="28" t="s">
        <v>26</v>
      </c>
      <c r="D84" s="35"/>
      <c r="E84" s="35"/>
      <c r="F84" s="26" t="str">
        <f>E17</f>
        <v xml:space="preserve">Správa železnic, s. o., OŘ Plzeň </v>
      </c>
      <c r="G84" s="35"/>
      <c r="H84" s="35"/>
      <c r="I84" s="116" t="s">
        <v>34</v>
      </c>
      <c r="J84" s="31" t="str">
        <f>E23</f>
        <v xml:space="preserve"> </v>
      </c>
      <c r="K84" s="35"/>
      <c r="L84" s="11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32</v>
      </c>
      <c r="D85" s="35"/>
      <c r="E85" s="35"/>
      <c r="F85" s="26" t="str">
        <f>IF(E20="","",E20)</f>
        <v>Vyplň údaj</v>
      </c>
      <c r="G85" s="35"/>
      <c r="H85" s="35"/>
      <c r="I85" s="116" t="s">
        <v>38</v>
      </c>
      <c r="J85" s="31" t="str">
        <f>E26</f>
        <v>Libor Brabenec</v>
      </c>
      <c r="K85" s="35"/>
      <c r="L85" s="11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114"/>
      <c r="J86" s="35"/>
      <c r="K86" s="35"/>
      <c r="L86" s="11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63"/>
      <c r="B87" s="164"/>
      <c r="C87" s="165" t="s">
        <v>113</v>
      </c>
      <c r="D87" s="166" t="s">
        <v>61</v>
      </c>
      <c r="E87" s="166" t="s">
        <v>57</v>
      </c>
      <c r="F87" s="166" t="s">
        <v>58</v>
      </c>
      <c r="G87" s="166" t="s">
        <v>114</v>
      </c>
      <c r="H87" s="166" t="s">
        <v>115</v>
      </c>
      <c r="I87" s="167" t="s">
        <v>116</v>
      </c>
      <c r="J87" s="166" t="s">
        <v>107</v>
      </c>
      <c r="K87" s="168" t="s">
        <v>117</v>
      </c>
      <c r="L87" s="169"/>
      <c r="M87" s="67" t="s">
        <v>35</v>
      </c>
      <c r="N87" s="68" t="s">
        <v>46</v>
      </c>
      <c r="O87" s="68" t="s">
        <v>118</v>
      </c>
      <c r="P87" s="68" t="s">
        <v>119</v>
      </c>
      <c r="Q87" s="68" t="s">
        <v>120</v>
      </c>
      <c r="R87" s="68" t="s">
        <v>121</v>
      </c>
      <c r="S87" s="68" t="s">
        <v>122</v>
      </c>
      <c r="T87" s="69" t="s">
        <v>123</v>
      </c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/>
    </row>
    <row r="88" spans="1:65" s="2" customFormat="1" ht="22.9" customHeight="1">
      <c r="A88" s="33"/>
      <c r="B88" s="34"/>
      <c r="C88" s="74" t="s">
        <v>124</v>
      </c>
      <c r="D88" s="35"/>
      <c r="E88" s="35"/>
      <c r="F88" s="35"/>
      <c r="G88" s="35"/>
      <c r="H88" s="35"/>
      <c r="I88" s="114"/>
      <c r="J88" s="170">
        <f>BK88</f>
        <v>0</v>
      </c>
      <c r="K88" s="35"/>
      <c r="L88" s="38"/>
      <c r="M88" s="70"/>
      <c r="N88" s="171"/>
      <c r="O88" s="71"/>
      <c r="P88" s="172">
        <f>P89+SUM(P90:P128)+P254</f>
        <v>0</v>
      </c>
      <c r="Q88" s="71"/>
      <c r="R88" s="172">
        <f>R89+SUM(R90:R128)+R254</f>
        <v>1143.92335</v>
      </c>
      <c r="S88" s="71"/>
      <c r="T88" s="173">
        <f>T89+SUM(T90:T128)+T254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75</v>
      </c>
      <c r="AU88" s="16" t="s">
        <v>108</v>
      </c>
      <c r="BK88" s="174">
        <f>BK89+SUM(BK90:BK128)+BK254</f>
        <v>0</v>
      </c>
    </row>
    <row r="89" spans="1:65" s="2" customFormat="1" ht="21.75" customHeight="1">
      <c r="A89" s="33"/>
      <c r="B89" s="34"/>
      <c r="C89" s="175" t="s">
        <v>83</v>
      </c>
      <c r="D89" s="175" t="s">
        <v>125</v>
      </c>
      <c r="E89" s="176" t="s">
        <v>126</v>
      </c>
      <c r="F89" s="177" t="s">
        <v>127</v>
      </c>
      <c r="G89" s="178" t="s">
        <v>128</v>
      </c>
      <c r="H89" s="179">
        <v>8710</v>
      </c>
      <c r="I89" s="180"/>
      <c r="J89" s="181">
        <f>ROUND(I89*H89,2)</f>
        <v>0</v>
      </c>
      <c r="K89" s="177" t="s">
        <v>129</v>
      </c>
      <c r="L89" s="182"/>
      <c r="M89" s="183" t="s">
        <v>35</v>
      </c>
      <c r="N89" s="184" t="s">
        <v>47</v>
      </c>
      <c r="O89" s="63"/>
      <c r="P89" s="185">
        <f>O89*H89</f>
        <v>0</v>
      </c>
      <c r="Q89" s="185">
        <v>1.8000000000000001E-4</v>
      </c>
      <c r="R89" s="185">
        <f>Q89*H89</f>
        <v>1.5678000000000001</v>
      </c>
      <c r="S89" s="185">
        <v>0</v>
      </c>
      <c r="T89" s="186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7" t="s">
        <v>130</v>
      </c>
      <c r="AT89" s="187" t="s">
        <v>125</v>
      </c>
      <c r="AU89" s="187" t="s">
        <v>76</v>
      </c>
      <c r="AY89" s="16" t="s">
        <v>131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16" t="s">
        <v>83</v>
      </c>
      <c r="BK89" s="188">
        <f>ROUND(I89*H89,2)</f>
        <v>0</v>
      </c>
      <c r="BL89" s="16" t="s">
        <v>132</v>
      </c>
      <c r="BM89" s="187" t="s">
        <v>133</v>
      </c>
    </row>
    <row r="90" spans="1:65" s="2" customFormat="1" ht="19.5">
      <c r="A90" s="33"/>
      <c r="B90" s="34"/>
      <c r="C90" s="35"/>
      <c r="D90" s="189" t="s">
        <v>134</v>
      </c>
      <c r="E90" s="35"/>
      <c r="F90" s="190" t="s">
        <v>135</v>
      </c>
      <c r="G90" s="35"/>
      <c r="H90" s="35"/>
      <c r="I90" s="114"/>
      <c r="J90" s="35"/>
      <c r="K90" s="35"/>
      <c r="L90" s="38"/>
      <c r="M90" s="191"/>
      <c r="N90" s="192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134</v>
      </c>
      <c r="AU90" s="16" t="s">
        <v>76</v>
      </c>
    </row>
    <row r="91" spans="1:65" s="12" customFormat="1" ht="11.25">
      <c r="B91" s="193"/>
      <c r="C91" s="194"/>
      <c r="D91" s="189" t="s">
        <v>136</v>
      </c>
      <c r="E91" s="195" t="s">
        <v>35</v>
      </c>
      <c r="F91" s="196" t="s">
        <v>137</v>
      </c>
      <c r="G91" s="194"/>
      <c r="H91" s="197">
        <v>8710</v>
      </c>
      <c r="I91" s="198"/>
      <c r="J91" s="194"/>
      <c r="K91" s="194"/>
      <c r="L91" s="199"/>
      <c r="M91" s="200"/>
      <c r="N91" s="201"/>
      <c r="O91" s="201"/>
      <c r="P91" s="201"/>
      <c r="Q91" s="201"/>
      <c r="R91" s="201"/>
      <c r="S91" s="201"/>
      <c r="T91" s="202"/>
      <c r="AT91" s="203" t="s">
        <v>136</v>
      </c>
      <c r="AU91" s="203" t="s">
        <v>76</v>
      </c>
      <c r="AV91" s="12" t="s">
        <v>86</v>
      </c>
      <c r="AW91" s="12" t="s">
        <v>37</v>
      </c>
      <c r="AX91" s="12" t="s">
        <v>83</v>
      </c>
      <c r="AY91" s="203" t="s">
        <v>131</v>
      </c>
    </row>
    <row r="92" spans="1:65" s="2" customFormat="1" ht="21.75" customHeight="1">
      <c r="A92" s="33"/>
      <c r="B92" s="34"/>
      <c r="C92" s="175" t="s">
        <v>86</v>
      </c>
      <c r="D92" s="175" t="s">
        <v>125</v>
      </c>
      <c r="E92" s="176" t="s">
        <v>138</v>
      </c>
      <c r="F92" s="177" t="s">
        <v>139</v>
      </c>
      <c r="G92" s="178" t="s">
        <v>128</v>
      </c>
      <c r="H92" s="179">
        <v>12416</v>
      </c>
      <c r="I92" s="180"/>
      <c r="J92" s="181">
        <f>ROUND(I92*H92,2)</f>
        <v>0</v>
      </c>
      <c r="K92" s="177" t="s">
        <v>129</v>
      </c>
      <c r="L92" s="182"/>
      <c r="M92" s="183" t="s">
        <v>35</v>
      </c>
      <c r="N92" s="184" t="s">
        <v>47</v>
      </c>
      <c r="O92" s="63"/>
      <c r="P92" s="185">
        <f>O92*H92</f>
        <v>0</v>
      </c>
      <c r="Q92" s="185">
        <v>5.0000000000000002E-5</v>
      </c>
      <c r="R92" s="185">
        <f>Q92*H92</f>
        <v>0.62080000000000002</v>
      </c>
      <c r="S92" s="185">
        <v>0</v>
      </c>
      <c r="T92" s="186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7" t="s">
        <v>130</v>
      </c>
      <c r="AT92" s="187" t="s">
        <v>125</v>
      </c>
      <c r="AU92" s="187" t="s">
        <v>76</v>
      </c>
      <c r="AY92" s="16" t="s">
        <v>131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16" t="s">
        <v>83</v>
      </c>
      <c r="BK92" s="188">
        <f>ROUND(I92*H92,2)</f>
        <v>0</v>
      </c>
      <c r="BL92" s="16" t="s">
        <v>132</v>
      </c>
      <c r="BM92" s="187" t="s">
        <v>140</v>
      </c>
    </row>
    <row r="93" spans="1:65" s="2" customFormat="1" ht="58.5">
      <c r="A93" s="33"/>
      <c r="B93" s="34"/>
      <c r="C93" s="35"/>
      <c r="D93" s="189" t="s">
        <v>134</v>
      </c>
      <c r="E93" s="35"/>
      <c r="F93" s="190" t="s">
        <v>141</v>
      </c>
      <c r="G93" s="35"/>
      <c r="H93" s="35"/>
      <c r="I93" s="114"/>
      <c r="J93" s="35"/>
      <c r="K93" s="35"/>
      <c r="L93" s="38"/>
      <c r="M93" s="191"/>
      <c r="N93" s="192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134</v>
      </c>
      <c r="AU93" s="16" t="s">
        <v>76</v>
      </c>
    </row>
    <row r="94" spans="1:65" s="12" customFormat="1" ht="11.25">
      <c r="B94" s="193"/>
      <c r="C94" s="194"/>
      <c r="D94" s="189" t="s">
        <v>136</v>
      </c>
      <c r="E94" s="195" t="s">
        <v>35</v>
      </c>
      <c r="F94" s="196" t="s">
        <v>142</v>
      </c>
      <c r="G94" s="194"/>
      <c r="H94" s="197">
        <v>12416</v>
      </c>
      <c r="I94" s="198"/>
      <c r="J94" s="194"/>
      <c r="K94" s="194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136</v>
      </c>
      <c r="AU94" s="203" t="s">
        <v>76</v>
      </c>
      <c r="AV94" s="12" t="s">
        <v>86</v>
      </c>
      <c r="AW94" s="12" t="s">
        <v>37</v>
      </c>
      <c r="AX94" s="12" t="s">
        <v>83</v>
      </c>
      <c r="AY94" s="203" t="s">
        <v>131</v>
      </c>
    </row>
    <row r="95" spans="1:65" s="2" customFormat="1" ht="21.75" customHeight="1">
      <c r="A95" s="33"/>
      <c r="B95" s="34"/>
      <c r="C95" s="175" t="s">
        <v>143</v>
      </c>
      <c r="D95" s="175" t="s">
        <v>125</v>
      </c>
      <c r="E95" s="176" t="s">
        <v>144</v>
      </c>
      <c r="F95" s="177" t="s">
        <v>145</v>
      </c>
      <c r="G95" s="178" t="s">
        <v>128</v>
      </c>
      <c r="H95" s="179">
        <v>12416</v>
      </c>
      <c r="I95" s="180"/>
      <c r="J95" s="181">
        <f>ROUND(I95*H95,2)</f>
        <v>0</v>
      </c>
      <c r="K95" s="177" t="s">
        <v>129</v>
      </c>
      <c r="L95" s="182"/>
      <c r="M95" s="183" t="s">
        <v>35</v>
      </c>
      <c r="N95" s="184" t="s">
        <v>47</v>
      </c>
      <c r="O95" s="63"/>
      <c r="P95" s="185">
        <f>O95*H95</f>
        <v>0</v>
      </c>
      <c r="Q95" s="185">
        <v>9.0000000000000006E-5</v>
      </c>
      <c r="R95" s="185">
        <f>Q95*H95</f>
        <v>1.11744</v>
      </c>
      <c r="S95" s="185">
        <v>0</v>
      </c>
      <c r="T95" s="186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7" t="s">
        <v>130</v>
      </c>
      <c r="AT95" s="187" t="s">
        <v>125</v>
      </c>
      <c r="AU95" s="187" t="s">
        <v>76</v>
      </c>
      <c r="AY95" s="16" t="s">
        <v>131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6" t="s">
        <v>83</v>
      </c>
      <c r="BK95" s="188">
        <f>ROUND(I95*H95,2)</f>
        <v>0</v>
      </c>
      <c r="BL95" s="16" t="s">
        <v>132</v>
      </c>
      <c r="BM95" s="187" t="s">
        <v>146</v>
      </c>
    </row>
    <row r="96" spans="1:65" s="2" customFormat="1" ht="48.75">
      <c r="A96" s="33"/>
      <c r="B96" s="34"/>
      <c r="C96" s="35"/>
      <c r="D96" s="189" t="s">
        <v>134</v>
      </c>
      <c r="E96" s="35"/>
      <c r="F96" s="190" t="s">
        <v>147</v>
      </c>
      <c r="G96" s="35"/>
      <c r="H96" s="35"/>
      <c r="I96" s="114"/>
      <c r="J96" s="35"/>
      <c r="K96" s="35"/>
      <c r="L96" s="38"/>
      <c r="M96" s="191"/>
      <c r="N96" s="192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134</v>
      </c>
      <c r="AU96" s="16" t="s">
        <v>76</v>
      </c>
    </row>
    <row r="97" spans="1:65" s="12" customFormat="1" ht="11.25">
      <c r="B97" s="193"/>
      <c r="C97" s="194"/>
      <c r="D97" s="189" t="s">
        <v>136</v>
      </c>
      <c r="E97" s="195" t="s">
        <v>35</v>
      </c>
      <c r="F97" s="196" t="s">
        <v>142</v>
      </c>
      <c r="G97" s="194"/>
      <c r="H97" s="197">
        <v>12416</v>
      </c>
      <c r="I97" s="198"/>
      <c r="J97" s="194"/>
      <c r="K97" s="194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136</v>
      </c>
      <c r="AU97" s="203" t="s">
        <v>76</v>
      </c>
      <c r="AV97" s="12" t="s">
        <v>86</v>
      </c>
      <c r="AW97" s="12" t="s">
        <v>37</v>
      </c>
      <c r="AX97" s="12" t="s">
        <v>83</v>
      </c>
      <c r="AY97" s="203" t="s">
        <v>131</v>
      </c>
    </row>
    <row r="98" spans="1:65" s="2" customFormat="1" ht="21.75" customHeight="1">
      <c r="A98" s="33"/>
      <c r="B98" s="34"/>
      <c r="C98" s="175" t="s">
        <v>132</v>
      </c>
      <c r="D98" s="175" t="s">
        <v>125</v>
      </c>
      <c r="E98" s="176" t="s">
        <v>144</v>
      </c>
      <c r="F98" s="177" t="s">
        <v>145</v>
      </c>
      <c r="G98" s="178" t="s">
        <v>128</v>
      </c>
      <c r="H98" s="179">
        <v>5004</v>
      </c>
      <c r="I98" s="180"/>
      <c r="J98" s="181">
        <f>ROUND(I98*H98,2)</f>
        <v>0</v>
      </c>
      <c r="K98" s="177" t="s">
        <v>129</v>
      </c>
      <c r="L98" s="182"/>
      <c r="M98" s="183" t="s">
        <v>35</v>
      </c>
      <c r="N98" s="184" t="s">
        <v>47</v>
      </c>
      <c r="O98" s="63"/>
      <c r="P98" s="185">
        <f>O98*H98</f>
        <v>0</v>
      </c>
      <c r="Q98" s="185">
        <v>9.0000000000000006E-5</v>
      </c>
      <c r="R98" s="185">
        <f>Q98*H98</f>
        <v>0.45036000000000004</v>
      </c>
      <c r="S98" s="185">
        <v>0</v>
      </c>
      <c r="T98" s="186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7" t="s">
        <v>130</v>
      </c>
      <c r="AT98" s="187" t="s">
        <v>125</v>
      </c>
      <c r="AU98" s="187" t="s">
        <v>76</v>
      </c>
      <c r="AY98" s="16" t="s">
        <v>131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16" t="s">
        <v>83</v>
      </c>
      <c r="BK98" s="188">
        <f>ROUND(I98*H98,2)</f>
        <v>0</v>
      </c>
      <c r="BL98" s="16" t="s">
        <v>132</v>
      </c>
      <c r="BM98" s="187" t="s">
        <v>148</v>
      </c>
    </row>
    <row r="99" spans="1:65" s="2" customFormat="1" ht="48.75">
      <c r="A99" s="33"/>
      <c r="B99" s="34"/>
      <c r="C99" s="35"/>
      <c r="D99" s="189" t="s">
        <v>134</v>
      </c>
      <c r="E99" s="35"/>
      <c r="F99" s="190" t="s">
        <v>149</v>
      </c>
      <c r="G99" s="35"/>
      <c r="H99" s="35"/>
      <c r="I99" s="114"/>
      <c r="J99" s="35"/>
      <c r="K99" s="35"/>
      <c r="L99" s="38"/>
      <c r="M99" s="191"/>
      <c r="N99" s="192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134</v>
      </c>
      <c r="AU99" s="16" t="s">
        <v>76</v>
      </c>
    </row>
    <row r="100" spans="1:65" s="12" customFormat="1" ht="11.25">
      <c r="B100" s="193"/>
      <c r="C100" s="194"/>
      <c r="D100" s="189" t="s">
        <v>136</v>
      </c>
      <c r="E100" s="195" t="s">
        <v>35</v>
      </c>
      <c r="F100" s="196" t="s">
        <v>150</v>
      </c>
      <c r="G100" s="194"/>
      <c r="H100" s="197">
        <v>5004</v>
      </c>
      <c r="I100" s="198"/>
      <c r="J100" s="194"/>
      <c r="K100" s="194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136</v>
      </c>
      <c r="AU100" s="203" t="s">
        <v>76</v>
      </c>
      <c r="AV100" s="12" t="s">
        <v>86</v>
      </c>
      <c r="AW100" s="12" t="s">
        <v>37</v>
      </c>
      <c r="AX100" s="12" t="s">
        <v>83</v>
      </c>
      <c r="AY100" s="203" t="s">
        <v>131</v>
      </c>
    </row>
    <row r="101" spans="1:65" s="2" customFormat="1" ht="21.75" customHeight="1">
      <c r="A101" s="33"/>
      <c r="B101" s="34"/>
      <c r="C101" s="175" t="s">
        <v>151</v>
      </c>
      <c r="D101" s="175" t="s">
        <v>125</v>
      </c>
      <c r="E101" s="176" t="s">
        <v>152</v>
      </c>
      <c r="F101" s="177" t="s">
        <v>153</v>
      </c>
      <c r="G101" s="178" t="s">
        <v>128</v>
      </c>
      <c r="H101" s="179">
        <v>165</v>
      </c>
      <c r="I101" s="180"/>
      <c r="J101" s="181">
        <f>ROUND(I101*H101,2)</f>
        <v>0</v>
      </c>
      <c r="K101" s="177" t="s">
        <v>129</v>
      </c>
      <c r="L101" s="182"/>
      <c r="M101" s="183" t="s">
        <v>35</v>
      </c>
      <c r="N101" s="184" t="s">
        <v>47</v>
      </c>
      <c r="O101" s="63"/>
      <c r="P101" s="185">
        <f>O101*H101</f>
        <v>0</v>
      </c>
      <c r="Q101" s="185">
        <v>1.0030000000000001E-2</v>
      </c>
      <c r="R101" s="185">
        <f>Q101*H101</f>
        <v>1.6549500000000001</v>
      </c>
      <c r="S101" s="185">
        <v>0</v>
      </c>
      <c r="T101" s="186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7" t="s">
        <v>130</v>
      </c>
      <c r="AT101" s="187" t="s">
        <v>125</v>
      </c>
      <c r="AU101" s="187" t="s">
        <v>76</v>
      </c>
      <c r="AY101" s="16" t="s">
        <v>131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16" t="s">
        <v>83</v>
      </c>
      <c r="BK101" s="188">
        <f>ROUND(I101*H101,2)</f>
        <v>0</v>
      </c>
      <c r="BL101" s="16" t="s">
        <v>132</v>
      </c>
      <c r="BM101" s="187" t="s">
        <v>154</v>
      </c>
    </row>
    <row r="102" spans="1:65" s="2" customFormat="1" ht="58.5">
      <c r="A102" s="33"/>
      <c r="B102" s="34"/>
      <c r="C102" s="35"/>
      <c r="D102" s="189" t="s">
        <v>134</v>
      </c>
      <c r="E102" s="35"/>
      <c r="F102" s="190" t="s">
        <v>155</v>
      </c>
      <c r="G102" s="35"/>
      <c r="H102" s="35"/>
      <c r="I102" s="114"/>
      <c r="J102" s="35"/>
      <c r="K102" s="35"/>
      <c r="L102" s="38"/>
      <c r="M102" s="191"/>
      <c r="N102" s="192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134</v>
      </c>
      <c r="AU102" s="16" t="s">
        <v>76</v>
      </c>
    </row>
    <row r="103" spans="1:65" s="12" customFormat="1" ht="11.25">
      <c r="B103" s="193"/>
      <c r="C103" s="194"/>
      <c r="D103" s="189" t="s">
        <v>136</v>
      </c>
      <c r="E103" s="195" t="s">
        <v>35</v>
      </c>
      <c r="F103" s="196" t="s">
        <v>156</v>
      </c>
      <c r="G103" s="194"/>
      <c r="H103" s="197">
        <v>165</v>
      </c>
      <c r="I103" s="198"/>
      <c r="J103" s="194"/>
      <c r="K103" s="194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136</v>
      </c>
      <c r="AU103" s="203" t="s">
        <v>76</v>
      </c>
      <c r="AV103" s="12" t="s">
        <v>86</v>
      </c>
      <c r="AW103" s="12" t="s">
        <v>37</v>
      </c>
      <c r="AX103" s="12" t="s">
        <v>83</v>
      </c>
      <c r="AY103" s="203" t="s">
        <v>131</v>
      </c>
    </row>
    <row r="104" spans="1:65" s="2" customFormat="1" ht="21.75" customHeight="1">
      <c r="A104" s="33"/>
      <c r="B104" s="34"/>
      <c r="C104" s="175" t="s">
        <v>157</v>
      </c>
      <c r="D104" s="175" t="s">
        <v>125</v>
      </c>
      <c r="E104" s="176" t="s">
        <v>158</v>
      </c>
      <c r="F104" s="177" t="s">
        <v>159</v>
      </c>
      <c r="G104" s="178" t="s">
        <v>128</v>
      </c>
      <c r="H104" s="179">
        <v>60</v>
      </c>
      <c r="I104" s="180"/>
      <c r="J104" s="181">
        <f>ROUND(I104*H104,2)</f>
        <v>0</v>
      </c>
      <c r="K104" s="177" t="s">
        <v>129</v>
      </c>
      <c r="L104" s="182"/>
      <c r="M104" s="183" t="s">
        <v>35</v>
      </c>
      <c r="N104" s="184" t="s">
        <v>47</v>
      </c>
      <c r="O104" s="63"/>
      <c r="P104" s="185">
        <f>O104*H104</f>
        <v>0</v>
      </c>
      <c r="Q104" s="185">
        <v>0.17</v>
      </c>
      <c r="R104" s="185">
        <f>Q104*H104</f>
        <v>10.200000000000001</v>
      </c>
      <c r="S104" s="185">
        <v>0</v>
      </c>
      <c r="T104" s="186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7" t="s">
        <v>130</v>
      </c>
      <c r="AT104" s="187" t="s">
        <v>125</v>
      </c>
      <c r="AU104" s="187" t="s">
        <v>76</v>
      </c>
      <c r="AY104" s="16" t="s">
        <v>131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16" t="s">
        <v>83</v>
      </c>
      <c r="BK104" s="188">
        <f>ROUND(I104*H104,2)</f>
        <v>0</v>
      </c>
      <c r="BL104" s="16" t="s">
        <v>132</v>
      </c>
      <c r="BM104" s="187" t="s">
        <v>160</v>
      </c>
    </row>
    <row r="105" spans="1:65" s="2" customFormat="1" ht="19.5">
      <c r="A105" s="33"/>
      <c r="B105" s="34"/>
      <c r="C105" s="35"/>
      <c r="D105" s="189" t="s">
        <v>134</v>
      </c>
      <c r="E105" s="35"/>
      <c r="F105" s="190" t="s">
        <v>161</v>
      </c>
      <c r="G105" s="35"/>
      <c r="H105" s="35"/>
      <c r="I105" s="114"/>
      <c r="J105" s="35"/>
      <c r="K105" s="35"/>
      <c r="L105" s="38"/>
      <c r="M105" s="191"/>
      <c r="N105" s="192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134</v>
      </c>
      <c r="AU105" s="16" t="s">
        <v>76</v>
      </c>
    </row>
    <row r="106" spans="1:65" s="12" customFormat="1" ht="11.25">
      <c r="B106" s="193"/>
      <c r="C106" s="194"/>
      <c r="D106" s="189" t="s">
        <v>136</v>
      </c>
      <c r="E106" s="195" t="s">
        <v>35</v>
      </c>
      <c r="F106" s="196" t="s">
        <v>162</v>
      </c>
      <c r="G106" s="194"/>
      <c r="H106" s="197">
        <v>60</v>
      </c>
      <c r="I106" s="198"/>
      <c r="J106" s="194"/>
      <c r="K106" s="194"/>
      <c r="L106" s="199"/>
      <c r="M106" s="200"/>
      <c r="N106" s="201"/>
      <c r="O106" s="201"/>
      <c r="P106" s="201"/>
      <c r="Q106" s="201"/>
      <c r="R106" s="201"/>
      <c r="S106" s="201"/>
      <c r="T106" s="202"/>
      <c r="AT106" s="203" t="s">
        <v>136</v>
      </c>
      <c r="AU106" s="203" t="s">
        <v>76</v>
      </c>
      <c r="AV106" s="12" t="s">
        <v>86</v>
      </c>
      <c r="AW106" s="12" t="s">
        <v>37</v>
      </c>
      <c r="AX106" s="12" t="s">
        <v>83</v>
      </c>
      <c r="AY106" s="203" t="s">
        <v>131</v>
      </c>
    </row>
    <row r="107" spans="1:65" s="2" customFormat="1" ht="21.75" customHeight="1">
      <c r="A107" s="33"/>
      <c r="B107" s="34"/>
      <c r="C107" s="175" t="s">
        <v>163</v>
      </c>
      <c r="D107" s="175" t="s">
        <v>125</v>
      </c>
      <c r="E107" s="176" t="s">
        <v>164</v>
      </c>
      <c r="F107" s="177" t="s">
        <v>165</v>
      </c>
      <c r="G107" s="178" t="s">
        <v>128</v>
      </c>
      <c r="H107" s="179">
        <v>60</v>
      </c>
      <c r="I107" s="180"/>
      <c r="J107" s="181">
        <f>ROUND(I107*H107,2)</f>
        <v>0</v>
      </c>
      <c r="K107" s="177" t="s">
        <v>129</v>
      </c>
      <c r="L107" s="182"/>
      <c r="M107" s="183" t="s">
        <v>35</v>
      </c>
      <c r="N107" s="184" t="s">
        <v>47</v>
      </c>
      <c r="O107" s="63"/>
      <c r="P107" s="185">
        <f>O107*H107</f>
        <v>0</v>
      </c>
      <c r="Q107" s="185">
        <v>0.39700000000000002</v>
      </c>
      <c r="R107" s="185">
        <f>Q107*H107</f>
        <v>23.82</v>
      </c>
      <c r="S107" s="185">
        <v>0</v>
      </c>
      <c r="T107" s="186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7" t="s">
        <v>130</v>
      </c>
      <c r="AT107" s="187" t="s">
        <v>125</v>
      </c>
      <c r="AU107" s="187" t="s">
        <v>76</v>
      </c>
      <c r="AY107" s="16" t="s">
        <v>131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16" t="s">
        <v>83</v>
      </c>
      <c r="BK107" s="188">
        <f>ROUND(I107*H107,2)</f>
        <v>0</v>
      </c>
      <c r="BL107" s="16" t="s">
        <v>132</v>
      </c>
      <c r="BM107" s="187" t="s">
        <v>166</v>
      </c>
    </row>
    <row r="108" spans="1:65" s="12" customFormat="1" ht="11.25">
      <c r="B108" s="193"/>
      <c r="C108" s="194"/>
      <c r="D108" s="189" t="s">
        <v>136</v>
      </c>
      <c r="E108" s="195" t="s">
        <v>35</v>
      </c>
      <c r="F108" s="196" t="s">
        <v>162</v>
      </c>
      <c r="G108" s="194"/>
      <c r="H108" s="197">
        <v>60</v>
      </c>
      <c r="I108" s="198"/>
      <c r="J108" s="194"/>
      <c r="K108" s="194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136</v>
      </c>
      <c r="AU108" s="203" t="s">
        <v>76</v>
      </c>
      <c r="AV108" s="12" t="s">
        <v>86</v>
      </c>
      <c r="AW108" s="12" t="s">
        <v>37</v>
      </c>
      <c r="AX108" s="12" t="s">
        <v>83</v>
      </c>
      <c r="AY108" s="203" t="s">
        <v>131</v>
      </c>
    </row>
    <row r="109" spans="1:65" s="2" customFormat="1" ht="21.75" customHeight="1">
      <c r="A109" s="33"/>
      <c r="B109" s="34"/>
      <c r="C109" s="175" t="s">
        <v>130</v>
      </c>
      <c r="D109" s="175" t="s">
        <v>125</v>
      </c>
      <c r="E109" s="176" t="s">
        <v>167</v>
      </c>
      <c r="F109" s="177" t="s">
        <v>168</v>
      </c>
      <c r="G109" s="178" t="s">
        <v>128</v>
      </c>
      <c r="H109" s="179">
        <v>60</v>
      </c>
      <c r="I109" s="180"/>
      <c r="J109" s="181">
        <f>ROUND(I109*H109,2)</f>
        <v>0</v>
      </c>
      <c r="K109" s="177" t="s">
        <v>129</v>
      </c>
      <c r="L109" s="182"/>
      <c r="M109" s="183" t="s">
        <v>35</v>
      </c>
      <c r="N109" s="184" t="s">
        <v>47</v>
      </c>
      <c r="O109" s="63"/>
      <c r="P109" s="185">
        <f>O109*H109</f>
        <v>0</v>
      </c>
      <c r="Q109" s="185">
        <v>0</v>
      </c>
      <c r="R109" s="185">
        <f>Q109*H109</f>
        <v>0</v>
      </c>
      <c r="S109" s="185">
        <v>0</v>
      </c>
      <c r="T109" s="186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7" t="s">
        <v>130</v>
      </c>
      <c r="AT109" s="187" t="s">
        <v>125</v>
      </c>
      <c r="AU109" s="187" t="s">
        <v>76</v>
      </c>
      <c r="AY109" s="16" t="s">
        <v>131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16" t="s">
        <v>83</v>
      </c>
      <c r="BK109" s="188">
        <f>ROUND(I109*H109,2)</f>
        <v>0</v>
      </c>
      <c r="BL109" s="16" t="s">
        <v>132</v>
      </c>
      <c r="BM109" s="187" t="s">
        <v>169</v>
      </c>
    </row>
    <row r="110" spans="1:65" s="12" customFormat="1" ht="11.25">
      <c r="B110" s="193"/>
      <c r="C110" s="194"/>
      <c r="D110" s="189" t="s">
        <v>136</v>
      </c>
      <c r="E110" s="195" t="s">
        <v>35</v>
      </c>
      <c r="F110" s="196" t="s">
        <v>162</v>
      </c>
      <c r="G110" s="194"/>
      <c r="H110" s="197">
        <v>60</v>
      </c>
      <c r="I110" s="198"/>
      <c r="J110" s="194"/>
      <c r="K110" s="194"/>
      <c r="L110" s="199"/>
      <c r="M110" s="200"/>
      <c r="N110" s="201"/>
      <c r="O110" s="201"/>
      <c r="P110" s="201"/>
      <c r="Q110" s="201"/>
      <c r="R110" s="201"/>
      <c r="S110" s="201"/>
      <c r="T110" s="202"/>
      <c r="AT110" s="203" t="s">
        <v>136</v>
      </c>
      <c r="AU110" s="203" t="s">
        <v>76</v>
      </c>
      <c r="AV110" s="12" t="s">
        <v>86</v>
      </c>
      <c r="AW110" s="12" t="s">
        <v>37</v>
      </c>
      <c r="AX110" s="12" t="s">
        <v>83</v>
      </c>
      <c r="AY110" s="203" t="s">
        <v>131</v>
      </c>
    </row>
    <row r="111" spans="1:65" s="2" customFormat="1" ht="21.75" customHeight="1">
      <c r="A111" s="33"/>
      <c r="B111" s="34"/>
      <c r="C111" s="175" t="s">
        <v>170</v>
      </c>
      <c r="D111" s="175" t="s">
        <v>125</v>
      </c>
      <c r="E111" s="176" t="s">
        <v>171</v>
      </c>
      <c r="F111" s="177" t="s">
        <v>172</v>
      </c>
      <c r="G111" s="178" t="s">
        <v>173</v>
      </c>
      <c r="H111" s="179">
        <v>0.79200000000000004</v>
      </c>
      <c r="I111" s="180"/>
      <c r="J111" s="181">
        <f>ROUND(I111*H111,2)</f>
        <v>0</v>
      </c>
      <c r="K111" s="177" t="s">
        <v>129</v>
      </c>
      <c r="L111" s="182"/>
      <c r="M111" s="183" t="s">
        <v>35</v>
      </c>
      <c r="N111" s="184" t="s">
        <v>47</v>
      </c>
      <c r="O111" s="63"/>
      <c r="P111" s="185">
        <f>O111*H111</f>
        <v>0</v>
      </c>
      <c r="Q111" s="185">
        <v>1</v>
      </c>
      <c r="R111" s="185">
        <f>Q111*H111</f>
        <v>0.79200000000000004</v>
      </c>
      <c r="S111" s="185">
        <v>0</v>
      </c>
      <c r="T111" s="186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7" t="s">
        <v>130</v>
      </c>
      <c r="AT111" s="187" t="s">
        <v>125</v>
      </c>
      <c r="AU111" s="187" t="s">
        <v>76</v>
      </c>
      <c r="AY111" s="16" t="s">
        <v>131</v>
      </c>
      <c r="BE111" s="188">
        <f>IF(N111="základní",J111,0)</f>
        <v>0</v>
      </c>
      <c r="BF111" s="188">
        <f>IF(N111="snížená",J111,0)</f>
        <v>0</v>
      </c>
      <c r="BG111" s="188">
        <f>IF(N111="zákl. přenesená",J111,0)</f>
        <v>0</v>
      </c>
      <c r="BH111" s="188">
        <f>IF(N111="sníž. přenesená",J111,0)</f>
        <v>0</v>
      </c>
      <c r="BI111" s="188">
        <f>IF(N111="nulová",J111,0)</f>
        <v>0</v>
      </c>
      <c r="BJ111" s="16" t="s">
        <v>83</v>
      </c>
      <c r="BK111" s="188">
        <f>ROUND(I111*H111,2)</f>
        <v>0</v>
      </c>
      <c r="BL111" s="16" t="s">
        <v>132</v>
      </c>
      <c r="BM111" s="187" t="s">
        <v>174</v>
      </c>
    </row>
    <row r="112" spans="1:65" s="2" customFormat="1" ht="39">
      <c r="A112" s="33"/>
      <c r="B112" s="34"/>
      <c r="C112" s="35"/>
      <c r="D112" s="189" t="s">
        <v>134</v>
      </c>
      <c r="E112" s="35"/>
      <c r="F112" s="190" t="s">
        <v>175</v>
      </c>
      <c r="G112" s="35"/>
      <c r="H112" s="35"/>
      <c r="I112" s="114"/>
      <c r="J112" s="35"/>
      <c r="K112" s="35"/>
      <c r="L112" s="38"/>
      <c r="M112" s="191"/>
      <c r="N112" s="192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134</v>
      </c>
      <c r="AU112" s="16" t="s">
        <v>76</v>
      </c>
    </row>
    <row r="113" spans="1:65" s="12" customFormat="1" ht="11.25">
      <c r="B113" s="193"/>
      <c r="C113" s="194"/>
      <c r="D113" s="189" t="s">
        <v>136</v>
      </c>
      <c r="E113" s="195" t="s">
        <v>35</v>
      </c>
      <c r="F113" s="196" t="s">
        <v>176</v>
      </c>
      <c r="G113" s="194"/>
      <c r="H113" s="197">
        <v>0.79200000000000004</v>
      </c>
      <c r="I113" s="198"/>
      <c r="J113" s="194"/>
      <c r="K113" s="194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136</v>
      </c>
      <c r="AU113" s="203" t="s">
        <v>76</v>
      </c>
      <c r="AV113" s="12" t="s">
        <v>86</v>
      </c>
      <c r="AW113" s="12" t="s">
        <v>37</v>
      </c>
      <c r="AX113" s="12" t="s">
        <v>83</v>
      </c>
      <c r="AY113" s="203" t="s">
        <v>131</v>
      </c>
    </row>
    <row r="114" spans="1:65" s="2" customFormat="1" ht="21.75" customHeight="1">
      <c r="A114" s="33"/>
      <c r="B114" s="34"/>
      <c r="C114" s="175" t="s">
        <v>177</v>
      </c>
      <c r="D114" s="175" t="s">
        <v>125</v>
      </c>
      <c r="E114" s="176" t="s">
        <v>178</v>
      </c>
      <c r="F114" s="177" t="s">
        <v>179</v>
      </c>
      <c r="G114" s="178" t="s">
        <v>173</v>
      </c>
      <c r="H114" s="179">
        <v>0.66</v>
      </c>
      <c r="I114" s="180"/>
      <c r="J114" s="181">
        <f>ROUND(I114*H114,2)</f>
        <v>0</v>
      </c>
      <c r="K114" s="177" t="s">
        <v>129</v>
      </c>
      <c r="L114" s="182"/>
      <c r="M114" s="183" t="s">
        <v>35</v>
      </c>
      <c r="N114" s="184" t="s">
        <v>47</v>
      </c>
      <c r="O114" s="63"/>
      <c r="P114" s="185">
        <f>O114*H114</f>
        <v>0</v>
      </c>
      <c r="Q114" s="185">
        <v>1</v>
      </c>
      <c r="R114" s="185">
        <f>Q114*H114</f>
        <v>0.66</v>
      </c>
      <c r="S114" s="185">
        <v>0</v>
      </c>
      <c r="T114" s="186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7" t="s">
        <v>130</v>
      </c>
      <c r="AT114" s="187" t="s">
        <v>125</v>
      </c>
      <c r="AU114" s="187" t="s">
        <v>76</v>
      </c>
      <c r="AY114" s="16" t="s">
        <v>131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16" t="s">
        <v>83</v>
      </c>
      <c r="BK114" s="188">
        <f>ROUND(I114*H114,2)</f>
        <v>0</v>
      </c>
      <c r="BL114" s="16" t="s">
        <v>132</v>
      </c>
      <c r="BM114" s="187" t="s">
        <v>180</v>
      </c>
    </row>
    <row r="115" spans="1:65" s="2" customFormat="1" ht="39">
      <c r="A115" s="33"/>
      <c r="B115" s="34"/>
      <c r="C115" s="35"/>
      <c r="D115" s="189" t="s">
        <v>134</v>
      </c>
      <c r="E115" s="35"/>
      <c r="F115" s="190" t="s">
        <v>181</v>
      </c>
      <c r="G115" s="35"/>
      <c r="H115" s="35"/>
      <c r="I115" s="114"/>
      <c r="J115" s="35"/>
      <c r="K115" s="35"/>
      <c r="L115" s="38"/>
      <c r="M115" s="191"/>
      <c r="N115" s="192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134</v>
      </c>
      <c r="AU115" s="16" t="s">
        <v>76</v>
      </c>
    </row>
    <row r="116" spans="1:65" s="12" customFormat="1" ht="11.25">
      <c r="B116" s="193"/>
      <c r="C116" s="194"/>
      <c r="D116" s="189" t="s">
        <v>136</v>
      </c>
      <c r="E116" s="195" t="s">
        <v>35</v>
      </c>
      <c r="F116" s="196" t="s">
        <v>182</v>
      </c>
      <c r="G116" s="194"/>
      <c r="H116" s="197">
        <v>0.66</v>
      </c>
      <c r="I116" s="198"/>
      <c r="J116" s="194"/>
      <c r="K116" s="194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136</v>
      </c>
      <c r="AU116" s="203" t="s">
        <v>76</v>
      </c>
      <c r="AV116" s="12" t="s">
        <v>86</v>
      </c>
      <c r="AW116" s="12" t="s">
        <v>37</v>
      </c>
      <c r="AX116" s="12" t="s">
        <v>83</v>
      </c>
      <c r="AY116" s="203" t="s">
        <v>131</v>
      </c>
    </row>
    <row r="117" spans="1:65" s="2" customFormat="1" ht="21.75" customHeight="1">
      <c r="A117" s="33"/>
      <c r="B117" s="34"/>
      <c r="C117" s="175" t="s">
        <v>183</v>
      </c>
      <c r="D117" s="175" t="s">
        <v>125</v>
      </c>
      <c r="E117" s="176" t="s">
        <v>184</v>
      </c>
      <c r="F117" s="177" t="s">
        <v>185</v>
      </c>
      <c r="G117" s="178" t="s">
        <v>186</v>
      </c>
      <c r="H117" s="179">
        <v>5</v>
      </c>
      <c r="I117" s="180"/>
      <c r="J117" s="181">
        <f>ROUND(I117*H117,2)</f>
        <v>0</v>
      </c>
      <c r="K117" s="177" t="s">
        <v>129</v>
      </c>
      <c r="L117" s="182"/>
      <c r="M117" s="183" t="s">
        <v>35</v>
      </c>
      <c r="N117" s="184" t="s">
        <v>47</v>
      </c>
      <c r="O117" s="63"/>
      <c r="P117" s="185">
        <f>O117*H117</f>
        <v>0</v>
      </c>
      <c r="Q117" s="185">
        <v>0</v>
      </c>
      <c r="R117" s="185">
        <f>Q117*H117</f>
        <v>0</v>
      </c>
      <c r="S117" s="185">
        <v>0</v>
      </c>
      <c r="T117" s="186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7" t="s">
        <v>130</v>
      </c>
      <c r="AT117" s="187" t="s">
        <v>125</v>
      </c>
      <c r="AU117" s="187" t="s">
        <v>76</v>
      </c>
      <c r="AY117" s="16" t="s">
        <v>131</v>
      </c>
      <c r="BE117" s="188">
        <f>IF(N117="základní",J117,0)</f>
        <v>0</v>
      </c>
      <c r="BF117" s="188">
        <f>IF(N117="snížená",J117,0)</f>
        <v>0</v>
      </c>
      <c r="BG117" s="188">
        <f>IF(N117="zákl. přenesená",J117,0)</f>
        <v>0</v>
      </c>
      <c r="BH117" s="188">
        <f>IF(N117="sníž. přenesená",J117,0)</f>
        <v>0</v>
      </c>
      <c r="BI117" s="188">
        <f>IF(N117="nulová",J117,0)</f>
        <v>0</v>
      </c>
      <c r="BJ117" s="16" t="s">
        <v>83</v>
      </c>
      <c r="BK117" s="188">
        <f>ROUND(I117*H117,2)</f>
        <v>0</v>
      </c>
      <c r="BL117" s="16" t="s">
        <v>132</v>
      </c>
      <c r="BM117" s="187" t="s">
        <v>187</v>
      </c>
    </row>
    <row r="118" spans="1:65" s="12" customFormat="1" ht="11.25">
      <c r="B118" s="193"/>
      <c r="C118" s="194"/>
      <c r="D118" s="189" t="s">
        <v>136</v>
      </c>
      <c r="E118" s="195" t="s">
        <v>35</v>
      </c>
      <c r="F118" s="196" t="s">
        <v>188</v>
      </c>
      <c r="G118" s="194"/>
      <c r="H118" s="197">
        <v>5</v>
      </c>
      <c r="I118" s="198"/>
      <c r="J118" s="194"/>
      <c r="K118" s="194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136</v>
      </c>
      <c r="AU118" s="203" t="s">
        <v>76</v>
      </c>
      <c r="AV118" s="12" t="s">
        <v>86</v>
      </c>
      <c r="AW118" s="12" t="s">
        <v>37</v>
      </c>
      <c r="AX118" s="12" t="s">
        <v>83</v>
      </c>
      <c r="AY118" s="203" t="s">
        <v>131</v>
      </c>
    </row>
    <row r="119" spans="1:65" s="2" customFormat="1" ht="21.75" customHeight="1">
      <c r="A119" s="33"/>
      <c r="B119" s="34"/>
      <c r="C119" s="175" t="s">
        <v>189</v>
      </c>
      <c r="D119" s="175" t="s">
        <v>125</v>
      </c>
      <c r="E119" s="176" t="s">
        <v>190</v>
      </c>
      <c r="F119" s="177" t="s">
        <v>191</v>
      </c>
      <c r="G119" s="178" t="s">
        <v>192</v>
      </c>
      <c r="H119" s="179">
        <v>92</v>
      </c>
      <c r="I119" s="180"/>
      <c r="J119" s="181">
        <f>ROUND(I119*H119,2)</f>
        <v>0</v>
      </c>
      <c r="K119" s="177" t="s">
        <v>129</v>
      </c>
      <c r="L119" s="182"/>
      <c r="M119" s="183" t="s">
        <v>35</v>
      </c>
      <c r="N119" s="184" t="s">
        <v>47</v>
      </c>
      <c r="O119" s="63"/>
      <c r="P119" s="185">
        <f>O119*H119</f>
        <v>0</v>
      </c>
      <c r="Q119" s="185">
        <v>0</v>
      </c>
      <c r="R119" s="185">
        <f>Q119*H119</f>
        <v>0</v>
      </c>
      <c r="S119" s="185">
        <v>0</v>
      </c>
      <c r="T119" s="186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7" t="s">
        <v>130</v>
      </c>
      <c r="AT119" s="187" t="s">
        <v>125</v>
      </c>
      <c r="AU119" s="187" t="s">
        <v>76</v>
      </c>
      <c r="AY119" s="16" t="s">
        <v>131</v>
      </c>
      <c r="BE119" s="188">
        <f>IF(N119="základní",J119,0)</f>
        <v>0</v>
      </c>
      <c r="BF119" s="188">
        <f>IF(N119="snížená",J119,0)</f>
        <v>0</v>
      </c>
      <c r="BG119" s="188">
        <f>IF(N119="zákl. přenesená",J119,0)</f>
        <v>0</v>
      </c>
      <c r="BH119" s="188">
        <f>IF(N119="sníž. přenesená",J119,0)</f>
        <v>0</v>
      </c>
      <c r="BI119" s="188">
        <f>IF(N119="nulová",J119,0)</f>
        <v>0</v>
      </c>
      <c r="BJ119" s="16" t="s">
        <v>83</v>
      </c>
      <c r="BK119" s="188">
        <f>ROUND(I119*H119,2)</f>
        <v>0</v>
      </c>
      <c r="BL119" s="16" t="s">
        <v>132</v>
      </c>
      <c r="BM119" s="187" t="s">
        <v>193</v>
      </c>
    </row>
    <row r="120" spans="1:65" s="2" customFormat="1" ht="19.5">
      <c r="A120" s="33"/>
      <c r="B120" s="34"/>
      <c r="C120" s="35"/>
      <c r="D120" s="189" t="s">
        <v>134</v>
      </c>
      <c r="E120" s="35"/>
      <c r="F120" s="190" t="s">
        <v>194</v>
      </c>
      <c r="G120" s="35"/>
      <c r="H120" s="35"/>
      <c r="I120" s="114"/>
      <c r="J120" s="35"/>
      <c r="K120" s="35"/>
      <c r="L120" s="38"/>
      <c r="M120" s="191"/>
      <c r="N120" s="192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134</v>
      </c>
      <c r="AU120" s="16" t="s">
        <v>76</v>
      </c>
    </row>
    <row r="121" spans="1:65" s="12" customFormat="1" ht="11.25">
      <c r="B121" s="193"/>
      <c r="C121" s="194"/>
      <c r="D121" s="189" t="s">
        <v>136</v>
      </c>
      <c r="E121" s="195" t="s">
        <v>35</v>
      </c>
      <c r="F121" s="196" t="s">
        <v>195</v>
      </c>
      <c r="G121" s="194"/>
      <c r="H121" s="197">
        <v>92</v>
      </c>
      <c r="I121" s="198"/>
      <c r="J121" s="194"/>
      <c r="K121" s="194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136</v>
      </c>
      <c r="AU121" s="203" t="s">
        <v>76</v>
      </c>
      <c r="AV121" s="12" t="s">
        <v>86</v>
      </c>
      <c r="AW121" s="12" t="s">
        <v>37</v>
      </c>
      <c r="AX121" s="12" t="s">
        <v>83</v>
      </c>
      <c r="AY121" s="203" t="s">
        <v>131</v>
      </c>
    </row>
    <row r="122" spans="1:65" s="2" customFormat="1" ht="21.75" customHeight="1">
      <c r="A122" s="33"/>
      <c r="B122" s="34"/>
      <c r="C122" s="175" t="s">
        <v>196</v>
      </c>
      <c r="D122" s="175" t="s">
        <v>125</v>
      </c>
      <c r="E122" s="176" t="s">
        <v>197</v>
      </c>
      <c r="F122" s="177" t="s">
        <v>198</v>
      </c>
      <c r="G122" s="178" t="s">
        <v>173</v>
      </c>
      <c r="H122" s="179">
        <v>23.04</v>
      </c>
      <c r="I122" s="180"/>
      <c r="J122" s="181">
        <f>ROUND(I122*H122,2)</f>
        <v>0</v>
      </c>
      <c r="K122" s="177" t="s">
        <v>129</v>
      </c>
      <c r="L122" s="182"/>
      <c r="M122" s="183" t="s">
        <v>35</v>
      </c>
      <c r="N122" s="184" t="s">
        <v>47</v>
      </c>
      <c r="O122" s="63"/>
      <c r="P122" s="185">
        <f>O122*H122</f>
        <v>0</v>
      </c>
      <c r="Q122" s="185">
        <v>1</v>
      </c>
      <c r="R122" s="185">
        <f>Q122*H122</f>
        <v>23.04</v>
      </c>
      <c r="S122" s="185">
        <v>0</v>
      </c>
      <c r="T122" s="186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7" t="s">
        <v>130</v>
      </c>
      <c r="AT122" s="187" t="s">
        <v>125</v>
      </c>
      <c r="AU122" s="187" t="s">
        <v>76</v>
      </c>
      <c r="AY122" s="16" t="s">
        <v>131</v>
      </c>
      <c r="BE122" s="188">
        <f>IF(N122="základní",J122,0)</f>
        <v>0</v>
      </c>
      <c r="BF122" s="188">
        <f>IF(N122="snížená",J122,0)</f>
        <v>0</v>
      </c>
      <c r="BG122" s="188">
        <f>IF(N122="zákl. přenesená",J122,0)</f>
        <v>0</v>
      </c>
      <c r="BH122" s="188">
        <f>IF(N122="sníž. přenesená",J122,0)</f>
        <v>0</v>
      </c>
      <c r="BI122" s="188">
        <f>IF(N122="nulová",J122,0)</f>
        <v>0</v>
      </c>
      <c r="BJ122" s="16" t="s">
        <v>83</v>
      </c>
      <c r="BK122" s="188">
        <f>ROUND(I122*H122,2)</f>
        <v>0</v>
      </c>
      <c r="BL122" s="16" t="s">
        <v>132</v>
      </c>
      <c r="BM122" s="187" t="s">
        <v>199</v>
      </c>
    </row>
    <row r="123" spans="1:65" s="2" customFormat="1" ht="29.25">
      <c r="A123" s="33"/>
      <c r="B123" s="34"/>
      <c r="C123" s="35"/>
      <c r="D123" s="189" t="s">
        <v>134</v>
      </c>
      <c r="E123" s="35"/>
      <c r="F123" s="190" t="s">
        <v>200</v>
      </c>
      <c r="G123" s="35"/>
      <c r="H123" s="35"/>
      <c r="I123" s="114"/>
      <c r="J123" s="35"/>
      <c r="K123" s="35"/>
      <c r="L123" s="38"/>
      <c r="M123" s="191"/>
      <c r="N123" s="192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134</v>
      </c>
      <c r="AU123" s="16" t="s">
        <v>76</v>
      </c>
    </row>
    <row r="124" spans="1:65" s="12" customFormat="1" ht="11.25">
      <c r="B124" s="193"/>
      <c r="C124" s="194"/>
      <c r="D124" s="189" t="s">
        <v>136</v>
      </c>
      <c r="E124" s="195" t="s">
        <v>35</v>
      </c>
      <c r="F124" s="196" t="s">
        <v>201</v>
      </c>
      <c r="G124" s="194"/>
      <c r="H124" s="197">
        <v>23.04</v>
      </c>
      <c r="I124" s="198"/>
      <c r="J124" s="194"/>
      <c r="K124" s="194"/>
      <c r="L124" s="199"/>
      <c r="M124" s="200"/>
      <c r="N124" s="201"/>
      <c r="O124" s="201"/>
      <c r="P124" s="201"/>
      <c r="Q124" s="201"/>
      <c r="R124" s="201"/>
      <c r="S124" s="201"/>
      <c r="T124" s="202"/>
      <c r="AT124" s="203" t="s">
        <v>136</v>
      </c>
      <c r="AU124" s="203" t="s">
        <v>76</v>
      </c>
      <c r="AV124" s="12" t="s">
        <v>86</v>
      </c>
      <c r="AW124" s="12" t="s">
        <v>37</v>
      </c>
      <c r="AX124" s="12" t="s">
        <v>83</v>
      </c>
      <c r="AY124" s="203" t="s">
        <v>131</v>
      </c>
    </row>
    <row r="125" spans="1:65" s="2" customFormat="1" ht="21.75" customHeight="1">
      <c r="A125" s="33"/>
      <c r="B125" s="34"/>
      <c r="C125" s="175" t="s">
        <v>202</v>
      </c>
      <c r="D125" s="175" t="s">
        <v>125</v>
      </c>
      <c r="E125" s="176" t="s">
        <v>203</v>
      </c>
      <c r="F125" s="177" t="s">
        <v>204</v>
      </c>
      <c r="G125" s="178" t="s">
        <v>173</v>
      </c>
      <c r="H125" s="179">
        <v>1080</v>
      </c>
      <c r="I125" s="180"/>
      <c r="J125" s="181">
        <f>ROUND(I125*H125,2)</f>
        <v>0</v>
      </c>
      <c r="K125" s="177" t="s">
        <v>129</v>
      </c>
      <c r="L125" s="182"/>
      <c r="M125" s="183" t="s">
        <v>35</v>
      </c>
      <c r="N125" s="184" t="s">
        <v>47</v>
      </c>
      <c r="O125" s="63"/>
      <c r="P125" s="185">
        <f>O125*H125</f>
        <v>0</v>
      </c>
      <c r="Q125" s="185">
        <v>1</v>
      </c>
      <c r="R125" s="185">
        <f>Q125*H125</f>
        <v>1080</v>
      </c>
      <c r="S125" s="185">
        <v>0</v>
      </c>
      <c r="T125" s="186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7" t="s">
        <v>130</v>
      </c>
      <c r="AT125" s="187" t="s">
        <v>125</v>
      </c>
      <c r="AU125" s="187" t="s">
        <v>76</v>
      </c>
      <c r="AY125" s="16" t="s">
        <v>131</v>
      </c>
      <c r="BE125" s="188">
        <f>IF(N125="základní",J125,0)</f>
        <v>0</v>
      </c>
      <c r="BF125" s="188">
        <f>IF(N125="snížená",J125,0)</f>
        <v>0</v>
      </c>
      <c r="BG125" s="188">
        <f>IF(N125="zákl. přenesená",J125,0)</f>
        <v>0</v>
      </c>
      <c r="BH125" s="188">
        <f>IF(N125="sníž. přenesená",J125,0)</f>
        <v>0</v>
      </c>
      <c r="BI125" s="188">
        <f>IF(N125="nulová",J125,0)</f>
        <v>0</v>
      </c>
      <c r="BJ125" s="16" t="s">
        <v>83</v>
      </c>
      <c r="BK125" s="188">
        <f>ROUND(I125*H125,2)</f>
        <v>0</v>
      </c>
      <c r="BL125" s="16" t="s">
        <v>132</v>
      </c>
      <c r="BM125" s="187" t="s">
        <v>205</v>
      </c>
    </row>
    <row r="126" spans="1:65" s="2" customFormat="1" ht="19.5">
      <c r="A126" s="33"/>
      <c r="B126" s="34"/>
      <c r="C126" s="35"/>
      <c r="D126" s="189" t="s">
        <v>134</v>
      </c>
      <c r="E126" s="35"/>
      <c r="F126" s="190" t="s">
        <v>206</v>
      </c>
      <c r="G126" s="35"/>
      <c r="H126" s="35"/>
      <c r="I126" s="114"/>
      <c r="J126" s="35"/>
      <c r="K126" s="35"/>
      <c r="L126" s="38"/>
      <c r="M126" s="191"/>
      <c r="N126" s="192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134</v>
      </c>
      <c r="AU126" s="16" t="s">
        <v>76</v>
      </c>
    </row>
    <row r="127" spans="1:65" s="12" customFormat="1" ht="11.25">
      <c r="B127" s="193"/>
      <c r="C127" s="194"/>
      <c r="D127" s="189" t="s">
        <v>136</v>
      </c>
      <c r="E127" s="195" t="s">
        <v>35</v>
      </c>
      <c r="F127" s="196" t="s">
        <v>207</v>
      </c>
      <c r="G127" s="194"/>
      <c r="H127" s="197">
        <v>1080</v>
      </c>
      <c r="I127" s="198"/>
      <c r="J127" s="194"/>
      <c r="K127" s="194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136</v>
      </c>
      <c r="AU127" s="203" t="s">
        <v>76</v>
      </c>
      <c r="AV127" s="12" t="s">
        <v>86</v>
      </c>
      <c r="AW127" s="12" t="s">
        <v>37</v>
      </c>
      <c r="AX127" s="12" t="s">
        <v>83</v>
      </c>
      <c r="AY127" s="203" t="s">
        <v>131</v>
      </c>
    </row>
    <row r="128" spans="1:65" s="13" customFormat="1" ht="25.9" customHeight="1">
      <c r="B128" s="204"/>
      <c r="C128" s="205"/>
      <c r="D128" s="206" t="s">
        <v>75</v>
      </c>
      <c r="E128" s="207" t="s">
        <v>208</v>
      </c>
      <c r="F128" s="207" t="s">
        <v>209</v>
      </c>
      <c r="G128" s="205"/>
      <c r="H128" s="205"/>
      <c r="I128" s="208"/>
      <c r="J128" s="209">
        <f>BK128</f>
        <v>0</v>
      </c>
      <c r="K128" s="205"/>
      <c r="L128" s="210"/>
      <c r="M128" s="211"/>
      <c r="N128" s="212"/>
      <c r="O128" s="212"/>
      <c r="P128" s="213">
        <f>P129</f>
        <v>0</v>
      </c>
      <c r="Q128" s="212"/>
      <c r="R128" s="213">
        <f>R129</f>
        <v>0</v>
      </c>
      <c r="S128" s="212"/>
      <c r="T128" s="214">
        <f>T129</f>
        <v>0</v>
      </c>
      <c r="AR128" s="215" t="s">
        <v>83</v>
      </c>
      <c r="AT128" s="216" t="s">
        <v>75</v>
      </c>
      <c r="AU128" s="216" t="s">
        <v>76</v>
      </c>
      <c r="AY128" s="215" t="s">
        <v>131</v>
      </c>
      <c r="BK128" s="217">
        <f>BK129</f>
        <v>0</v>
      </c>
    </row>
    <row r="129" spans="1:65" s="13" customFormat="1" ht="22.9" customHeight="1">
      <c r="B129" s="204"/>
      <c r="C129" s="205"/>
      <c r="D129" s="206" t="s">
        <v>75</v>
      </c>
      <c r="E129" s="218" t="s">
        <v>151</v>
      </c>
      <c r="F129" s="218" t="s">
        <v>210</v>
      </c>
      <c r="G129" s="205"/>
      <c r="H129" s="205"/>
      <c r="I129" s="208"/>
      <c r="J129" s="219">
        <f>BK129</f>
        <v>0</v>
      </c>
      <c r="K129" s="205"/>
      <c r="L129" s="210"/>
      <c r="M129" s="211"/>
      <c r="N129" s="212"/>
      <c r="O129" s="212"/>
      <c r="P129" s="213">
        <f>SUM(P130:P253)</f>
        <v>0</v>
      </c>
      <c r="Q129" s="212"/>
      <c r="R129" s="213">
        <f>SUM(R130:R253)</f>
        <v>0</v>
      </c>
      <c r="S129" s="212"/>
      <c r="T129" s="214">
        <f>SUM(T130:T253)</f>
        <v>0</v>
      </c>
      <c r="AR129" s="215" t="s">
        <v>83</v>
      </c>
      <c r="AT129" s="216" t="s">
        <v>75</v>
      </c>
      <c r="AU129" s="216" t="s">
        <v>83</v>
      </c>
      <c r="AY129" s="215" t="s">
        <v>131</v>
      </c>
      <c r="BK129" s="217">
        <f>SUM(BK130:BK253)</f>
        <v>0</v>
      </c>
    </row>
    <row r="130" spans="1:65" s="2" customFormat="1" ht="33" customHeight="1">
      <c r="A130" s="33"/>
      <c r="B130" s="34"/>
      <c r="C130" s="220" t="s">
        <v>8</v>
      </c>
      <c r="D130" s="220" t="s">
        <v>211</v>
      </c>
      <c r="E130" s="221" t="s">
        <v>212</v>
      </c>
      <c r="F130" s="222" t="s">
        <v>213</v>
      </c>
      <c r="G130" s="223" t="s">
        <v>214</v>
      </c>
      <c r="H130" s="224">
        <v>720</v>
      </c>
      <c r="I130" s="225"/>
      <c r="J130" s="226">
        <f>ROUND(I130*H130,2)</f>
        <v>0</v>
      </c>
      <c r="K130" s="222" t="s">
        <v>129</v>
      </c>
      <c r="L130" s="38"/>
      <c r="M130" s="227" t="s">
        <v>35</v>
      </c>
      <c r="N130" s="228" t="s">
        <v>47</v>
      </c>
      <c r="O130" s="63"/>
      <c r="P130" s="185">
        <f>O130*H130</f>
        <v>0</v>
      </c>
      <c r="Q130" s="185">
        <v>0</v>
      </c>
      <c r="R130" s="185">
        <f>Q130*H130</f>
        <v>0</v>
      </c>
      <c r="S130" s="185">
        <v>0</v>
      </c>
      <c r="T130" s="186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7" t="s">
        <v>132</v>
      </c>
      <c r="AT130" s="187" t="s">
        <v>211</v>
      </c>
      <c r="AU130" s="187" t="s">
        <v>86</v>
      </c>
      <c r="AY130" s="16" t="s">
        <v>131</v>
      </c>
      <c r="BE130" s="188">
        <f>IF(N130="základní",J130,0)</f>
        <v>0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16" t="s">
        <v>83</v>
      </c>
      <c r="BK130" s="188">
        <f>ROUND(I130*H130,2)</f>
        <v>0</v>
      </c>
      <c r="BL130" s="16" t="s">
        <v>132</v>
      </c>
      <c r="BM130" s="187" t="s">
        <v>215</v>
      </c>
    </row>
    <row r="131" spans="1:65" s="2" customFormat="1" ht="39">
      <c r="A131" s="33"/>
      <c r="B131" s="34"/>
      <c r="C131" s="35"/>
      <c r="D131" s="189" t="s">
        <v>216</v>
      </c>
      <c r="E131" s="35"/>
      <c r="F131" s="190" t="s">
        <v>217</v>
      </c>
      <c r="G131" s="35"/>
      <c r="H131" s="35"/>
      <c r="I131" s="114"/>
      <c r="J131" s="35"/>
      <c r="K131" s="35"/>
      <c r="L131" s="38"/>
      <c r="M131" s="191"/>
      <c r="N131" s="192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216</v>
      </c>
      <c r="AU131" s="16" t="s">
        <v>86</v>
      </c>
    </row>
    <row r="132" spans="1:65" s="2" customFormat="1" ht="19.5">
      <c r="A132" s="33"/>
      <c r="B132" s="34"/>
      <c r="C132" s="35"/>
      <c r="D132" s="189" t="s">
        <v>134</v>
      </c>
      <c r="E132" s="35"/>
      <c r="F132" s="190" t="s">
        <v>206</v>
      </c>
      <c r="G132" s="35"/>
      <c r="H132" s="35"/>
      <c r="I132" s="114"/>
      <c r="J132" s="35"/>
      <c r="K132" s="35"/>
      <c r="L132" s="38"/>
      <c r="M132" s="191"/>
      <c r="N132" s="192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134</v>
      </c>
      <c r="AU132" s="16" t="s">
        <v>86</v>
      </c>
    </row>
    <row r="133" spans="1:65" s="12" customFormat="1" ht="11.25">
      <c r="B133" s="193"/>
      <c r="C133" s="194"/>
      <c r="D133" s="189" t="s">
        <v>136</v>
      </c>
      <c r="E133" s="195" t="s">
        <v>35</v>
      </c>
      <c r="F133" s="196" t="s">
        <v>218</v>
      </c>
      <c r="G133" s="194"/>
      <c r="H133" s="197">
        <v>720</v>
      </c>
      <c r="I133" s="198"/>
      <c r="J133" s="194"/>
      <c r="K133" s="194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136</v>
      </c>
      <c r="AU133" s="203" t="s">
        <v>86</v>
      </c>
      <c r="AV133" s="12" t="s">
        <v>86</v>
      </c>
      <c r="AW133" s="12" t="s">
        <v>37</v>
      </c>
      <c r="AX133" s="12" t="s">
        <v>83</v>
      </c>
      <c r="AY133" s="203" t="s">
        <v>131</v>
      </c>
    </row>
    <row r="134" spans="1:65" s="2" customFormat="1" ht="33" customHeight="1">
      <c r="A134" s="33"/>
      <c r="B134" s="34"/>
      <c r="C134" s="220" t="s">
        <v>219</v>
      </c>
      <c r="D134" s="220" t="s">
        <v>211</v>
      </c>
      <c r="E134" s="221" t="s">
        <v>220</v>
      </c>
      <c r="F134" s="222" t="s">
        <v>221</v>
      </c>
      <c r="G134" s="223" t="s">
        <v>222</v>
      </c>
      <c r="H134" s="224">
        <v>786</v>
      </c>
      <c r="I134" s="225"/>
      <c r="J134" s="226">
        <f>ROUND(I134*H134,2)</f>
        <v>0</v>
      </c>
      <c r="K134" s="222" t="s">
        <v>129</v>
      </c>
      <c r="L134" s="38"/>
      <c r="M134" s="227" t="s">
        <v>35</v>
      </c>
      <c r="N134" s="228" t="s">
        <v>47</v>
      </c>
      <c r="O134" s="63"/>
      <c r="P134" s="185">
        <f>O134*H134</f>
        <v>0</v>
      </c>
      <c r="Q134" s="185">
        <v>0</v>
      </c>
      <c r="R134" s="185">
        <f>Q134*H134</f>
        <v>0</v>
      </c>
      <c r="S134" s="185">
        <v>0</v>
      </c>
      <c r="T134" s="186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7" t="s">
        <v>132</v>
      </c>
      <c r="AT134" s="187" t="s">
        <v>211</v>
      </c>
      <c r="AU134" s="187" t="s">
        <v>86</v>
      </c>
      <c r="AY134" s="16" t="s">
        <v>131</v>
      </c>
      <c r="BE134" s="188">
        <f>IF(N134="základní",J134,0)</f>
        <v>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16" t="s">
        <v>83</v>
      </c>
      <c r="BK134" s="188">
        <f>ROUND(I134*H134,2)</f>
        <v>0</v>
      </c>
      <c r="BL134" s="16" t="s">
        <v>132</v>
      </c>
      <c r="BM134" s="187" t="s">
        <v>223</v>
      </c>
    </row>
    <row r="135" spans="1:65" s="2" customFormat="1" ht="29.25">
      <c r="A135" s="33"/>
      <c r="B135" s="34"/>
      <c r="C135" s="35"/>
      <c r="D135" s="189" t="s">
        <v>216</v>
      </c>
      <c r="E135" s="35"/>
      <c r="F135" s="190" t="s">
        <v>224</v>
      </c>
      <c r="G135" s="35"/>
      <c r="H135" s="35"/>
      <c r="I135" s="114"/>
      <c r="J135" s="35"/>
      <c r="K135" s="35"/>
      <c r="L135" s="38"/>
      <c r="M135" s="191"/>
      <c r="N135" s="192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216</v>
      </c>
      <c r="AU135" s="16" t="s">
        <v>86</v>
      </c>
    </row>
    <row r="136" spans="1:65" s="2" customFormat="1" ht="19.5">
      <c r="A136" s="33"/>
      <c r="B136" s="34"/>
      <c r="C136" s="35"/>
      <c r="D136" s="189" t="s">
        <v>134</v>
      </c>
      <c r="E136" s="35"/>
      <c r="F136" s="190" t="s">
        <v>225</v>
      </c>
      <c r="G136" s="35"/>
      <c r="H136" s="35"/>
      <c r="I136" s="114"/>
      <c r="J136" s="35"/>
      <c r="K136" s="35"/>
      <c r="L136" s="38"/>
      <c r="M136" s="191"/>
      <c r="N136" s="192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134</v>
      </c>
      <c r="AU136" s="16" t="s">
        <v>86</v>
      </c>
    </row>
    <row r="137" spans="1:65" s="12" customFormat="1" ht="11.25">
      <c r="B137" s="193"/>
      <c r="C137" s="194"/>
      <c r="D137" s="189" t="s">
        <v>136</v>
      </c>
      <c r="E137" s="195" t="s">
        <v>35</v>
      </c>
      <c r="F137" s="196" t="s">
        <v>226</v>
      </c>
      <c r="G137" s="194"/>
      <c r="H137" s="197">
        <v>786</v>
      </c>
      <c r="I137" s="198"/>
      <c r="J137" s="194"/>
      <c r="K137" s="194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136</v>
      </c>
      <c r="AU137" s="203" t="s">
        <v>86</v>
      </c>
      <c r="AV137" s="12" t="s">
        <v>86</v>
      </c>
      <c r="AW137" s="12" t="s">
        <v>37</v>
      </c>
      <c r="AX137" s="12" t="s">
        <v>83</v>
      </c>
      <c r="AY137" s="203" t="s">
        <v>131</v>
      </c>
    </row>
    <row r="138" spans="1:65" s="2" customFormat="1" ht="44.25" customHeight="1">
      <c r="A138" s="33"/>
      <c r="B138" s="34"/>
      <c r="C138" s="220" t="s">
        <v>227</v>
      </c>
      <c r="D138" s="220" t="s">
        <v>211</v>
      </c>
      <c r="E138" s="221" t="s">
        <v>228</v>
      </c>
      <c r="F138" s="222" t="s">
        <v>229</v>
      </c>
      <c r="G138" s="223" t="s">
        <v>128</v>
      </c>
      <c r="H138" s="224">
        <v>30</v>
      </c>
      <c r="I138" s="225"/>
      <c r="J138" s="226">
        <f>ROUND(I138*H138,2)</f>
        <v>0</v>
      </c>
      <c r="K138" s="222" t="s">
        <v>129</v>
      </c>
      <c r="L138" s="38"/>
      <c r="M138" s="227" t="s">
        <v>35</v>
      </c>
      <c r="N138" s="228" t="s">
        <v>47</v>
      </c>
      <c r="O138" s="63"/>
      <c r="P138" s="185">
        <f>O138*H138</f>
        <v>0</v>
      </c>
      <c r="Q138" s="185">
        <v>0</v>
      </c>
      <c r="R138" s="185">
        <f>Q138*H138</f>
        <v>0</v>
      </c>
      <c r="S138" s="185">
        <v>0</v>
      </c>
      <c r="T138" s="186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7" t="s">
        <v>132</v>
      </c>
      <c r="AT138" s="187" t="s">
        <v>211</v>
      </c>
      <c r="AU138" s="187" t="s">
        <v>86</v>
      </c>
      <c r="AY138" s="16" t="s">
        <v>131</v>
      </c>
      <c r="BE138" s="188">
        <f>IF(N138="základní",J138,0)</f>
        <v>0</v>
      </c>
      <c r="BF138" s="188">
        <f>IF(N138="snížená",J138,0)</f>
        <v>0</v>
      </c>
      <c r="BG138" s="188">
        <f>IF(N138="zákl. přenesená",J138,0)</f>
        <v>0</v>
      </c>
      <c r="BH138" s="188">
        <f>IF(N138="sníž. přenesená",J138,0)</f>
        <v>0</v>
      </c>
      <c r="BI138" s="188">
        <f>IF(N138="nulová",J138,0)</f>
        <v>0</v>
      </c>
      <c r="BJ138" s="16" t="s">
        <v>83</v>
      </c>
      <c r="BK138" s="188">
        <f>ROUND(I138*H138,2)</f>
        <v>0</v>
      </c>
      <c r="BL138" s="16" t="s">
        <v>132</v>
      </c>
      <c r="BM138" s="187" t="s">
        <v>230</v>
      </c>
    </row>
    <row r="139" spans="1:65" s="2" customFormat="1" ht="39">
      <c r="A139" s="33"/>
      <c r="B139" s="34"/>
      <c r="C139" s="35"/>
      <c r="D139" s="189" t="s">
        <v>216</v>
      </c>
      <c r="E139" s="35"/>
      <c r="F139" s="190" t="s">
        <v>231</v>
      </c>
      <c r="G139" s="35"/>
      <c r="H139" s="35"/>
      <c r="I139" s="114"/>
      <c r="J139" s="35"/>
      <c r="K139" s="35"/>
      <c r="L139" s="38"/>
      <c r="M139" s="191"/>
      <c r="N139" s="192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216</v>
      </c>
      <c r="AU139" s="16" t="s">
        <v>86</v>
      </c>
    </row>
    <row r="140" spans="1:65" s="2" customFormat="1" ht="39">
      <c r="A140" s="33"/>
      <c r="B140" s="34"/>
      <c r="C140" s="35"/>
      <c r="D140" s="189" t="s">
        <v>134</v>
      </c>
      <c r="E140" s="35"/>
      <c r="F140" s="190" t="s">
        <v>232</v>
      </c>
      <c r="G140" s="35"/>
      <c r="H140" s="35"/>
      <c r="I140" s="114"/>
      <c r="J140" s="35"/>
      <c r="K140" s="35"/>
      <c r="L140" s="38"/>
      <c r="M140" s="191"/>
      <c r="N140" s="192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134</v>
      </c>
      <c r="AU140" s="16" t="s">
        <v>86</v>
      </c>
    </row>
    <row r="141" spans="1:65" s="12" customFormat="1" ht="11.25">
      <c r="B141" s="193"/>
      <c r="C141" s="194"/>
      <c r="D141" s="189" t="s">
        <v>136</v>
      </c>
      <c r="E141" s="195" t="s">
        <v>35</v>
      </c>
      <c r="F141" s="196" t="s">
        <v>233</v>
      </c>
      <c r="G141" s="194"/>
      <c r="H141" s="197">
        <v>30</v>
      </c>
      <c r="I141" s="198"/>
      <c r="J141" s="194"/>
      <c r="K141" s="194"/>
      <c r="L141" s="199"/>
      <c r="M141" s="200"/>
      <c r="N141" s="201"/>
      <c r="O141" s="201"/>
      <c r="P141" s="201"/>
      <c r="Q141" s="201"/>
      <c r="R141" s="201"/>
      <c r="S141" s="201"/>
      <c r="T141" s="202"/>
      <c r="AT141" s="203" t="s">
        <v>136</v>
      </c>
      <c r="AU141" s="203" t="s">
        <v>86</v>
      </c>
      <c r="AV141" s="12" t="s">
        <v>86</v>
      </c>
      <c r="AW141" s="12" t="s">
        <v>37</v>
      </c>
      <c r="AX141" s="12" t="s">
        <v>83</v>
      </c>
      <c r="AY141" s="203" t="s">
        <v>131</v>
      </c>
    </row>
    <row r="142" spans="1:65" s="2" customFormat="1" ht="78" customHeight="1">
      <c r="A142" s="33"/>
      <c r="B142" s="34"/>
      <c r="C142" s="220" t="s">
        <v>234</v>
      </c>
      <c r="D142" s="220" t="s">
        <v>211</v>
      </c>
      <c r="E142" s="221" t="s">
        <v>235</v>
      </c>
      <c r="F142" s="222" t="s">
        <v>236</v>
      </c>
      <c r="G142" s="223" t="s">
        <v>128</v>
      </c>
      <c r="H142" s="224">
        <v>6</v>
      </c>
      <c r="I142" s="225"/>
      <c r="J142" s="226">
        <f>ROUND(I142*H142,2)</f>
        <v>0</v>
      </c>
      <c r="K142" s="222" t="s">
        <v>129</v>
      </c>
      <c r="L142" s="38"/>
      <c r="M142" s="227" t="s">
        <v>35</v>
      </c>
      <c r="N142" s="228" t="s">
        <v>47</v>
      </c>
      <c r="O142" s="63"/>
      <c r="P142" s="185">
        <f>O142*H142</f>
        <v>0</v>
      </c>
      <c r="Q142" s="185">
        <v>0</v>
      </c>
      <c r="R142" s="185">
        <f>Q142*H142</f>
        <v>0</v>
      </c>
      <c r="S142" s="185">
        <v>0</v>
      </c>
      <c r="T142" s="18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7" t="s">
        <v>132</v>
      </c>
      <c r="AT142" s="187" t="s">
        <v>211</v>
      </c>
      <c r="AU142" s="187" t="s">
        <v>86</v>
      </c>
      <c r="AY142" s="16" t="s">
        <v>131</v>
      </c>
      <c r="BE142" s="188">
        <f>IF(N142="základní",J142,0)</f>
        <v>0</v>
      </c>
      <c r="BF142" s="188">
        <f>IF(N142="snížená",J142,0)</f>
        <v>0</v>
      </c>
      <c r="BG142" s="188">
        <f>IF(N142="zákl. přenesená",J142,0)</f>
        <v>0</v>
      </c>
      <c r="BH142" s="188">
        <f>IF(N142="sníž. přenesená",J142,0)</f>
        <v>0</v>
      </c>
      <c r="BI142" s="188">
        <f>IF(N142="nulová",J142,0)</f>
        <v>0</v>
      </c>
      <c r="BJ142" s="16" t="s">
        <v>83</v>
      </c>
      <c r="BK142" s="188">
        <f>ROUND(I142*H142,2)</f>
        <v>0</v>
      </c>
      <c r="BL142" s="16" t="s">
        <v>132</v>
      </c>
      <c r="BM142" s="187" t="s">
        <v>237</v>
      </c>
    </row>
    <row r="143" spans="1:65" s="2" customFormat="1" ht="58.5">
      <c r="A143" s="33"/>
      <c r="B143" s="34"/>
      <c r="C143" s="35"/>
      <c r="D143" s="189" t="s">
        <v>216</v>
      </c>
      <c r="E143" s="35"/>
      <c r="F143" s="190" t="s">
        <v>238</v>
      </c>
      <c r="G143" s="35"/>
      <c r="H143" s="35"/>
      <c r="I143" s="114"/>
      <c r="J143" s="35"/>
      <c r="K143" s="35"/>
      <c r="L143" s="38"/>
      <c r="M143" s="191"/>
      <c r="N143" s="192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216</v>
      </c>
      <c r="AU143" s="16" t="s">
        <v>86</v>
      </c>
    </row>
    <row r="144" spans="1:65" s="2" customFormat="1" ht="29.25">
      <c r="A144" s="33"/>
      <c r="B144" s="34"/>
      <c r="C144" s="35"/>
      <c r="D144" s="189" t="s">
        <v>134</v>
      </c>
      <c r="E144" s="35"/>
      <c r="F144" s="190" t="s">
        <v>239</v>
      </c>
      <c r="G144" s="35"/>
      <c r="H144" s="35"/>
      <c r="I144" s="114"/>
      <c r="J144" s="35"/>
      <c r="K144" s="35"/>
      <c r="L144" s="38"/>
      <c r="M144" s="191"/>
      <c r="N144" s="192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134</v>
      </c>
      <c r="AU144" s="16" t="s">
        <v>86</v>
      </c>
    </row>
    <row r="145" spans="1:65" s="12" customFormat="1" ht="11.25">
      <c r="B145" s="193"/>
      <c r="C145" s="194"/>
      <c r="D145" s="189" t="s">
        <v>136</v>
      </c>
      <c r="E145" s="195" t="s">
        <v>35</v>
      </c>
      <c r="F145" s="196" t="s">
        <v>240</v>
      </c>
      <c r="G145" s="194"/>
      <c r="H145" s="197">
        <v>6</v>
      </c>
      <c r="I145" s="198"/>
      <c r="J145" s="194"/>
      <c r="K145" s="194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136</v>
      </c>
      <c r="AU145" s="203" t="s">
        <v>86</v>
      </c>
      <c r="AV145" s="12" t="s">
        <v>86</v>
      </c>
      <c r="AW145" s="12" t="s">
        <v>37</v>
      </c>
      <c r="AX145" s="12" t="s">
        <v>83</v>
      </c>
      <c r="AY145" s="203" t="s">
        <v>131</v>
      </c>
    </row>
    <row r="146" spans="1:65" s="2" customFormat="1" ht="55.5" customHeight="1">
      <c r="A146" s="33"/>
      <c r="B146" s="34"/>
      <c r="C146" s="220" t="s">
        <v>241</v>
      </c>
      <c r="D146" s="220" t="s">
        <v>211</v>
      </c>
      <c r="E146" s="221" t="s">
        <v>242</v>
      </c>
      <c r="F146" s="222" t="s">
        <v>243</v>
      </c>
      <c r="G146" s="223" t="s">
        <v>222</v>
      </c>
      <c r="H146" s="224">
        <v>5730</v>
      </c>
      <c r="I146" s="225"/>
      <c r="J146" s="226">
        <f>ROUND(I146*H146,2)</f>
        <v>0</v>
      </c>
      <c r="K146" s="222" t="s">
        <v>129</v>
      </c>
      <c r="L146" s="38"/>
      <c r="M146" s="227" t="s">
        <v>35</v>
      </c>
      <c r="N146" s="228" t="s">
        <v>47</v>
      </c>
      <c r="O146" s="63"/>
      <c r="P146" s="185">
        <f>O146*H146</f>
        <v>0</v>
      </c>
      <c r="Q146" s="185">
        <v>0</v>
      </c>
      <c r="R146" s="185">
        <f>Q146*H146</f>
        <v>0</v>
      </c>
      <c r="S146" s="185">
        <v>0</v>
      </c>
      <c r="T146" s="186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7" t="s">
        <v>132</v>
      </c>
      <c r="AT146" s="187" t="s">
        <v>211</v>
      </c>
      <c r="AU146" s="187" t="s">
        <v>86</v>
      </c>
      <c r="AY146" s="16" t="s">
        <v>131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6" t="s">
        <v>83</v>
      </c>
      <c r="BK146" s="188">
        <f>ROUND(I146*H146,2)</f>
        <v>0</v>
      </c>
      <c r="BL146" s="16" t="s">
        <v>132</v>
      </c>
      <c r="BM146" s="187" t="s">
        <v>244</v>
      </c>
    </row>
    <row r="147" spans="1:65" s="2" customFormat="1" ht="39">
      <c r="A147" s="33"/>
      <c r="B147" s="34"/>
      <c r="C147" s="35"/>
      <c r="D147" s="189" t="s">
        <v>216</v>
      </c>
      <c r="E147" s="35"/>
      <c r="F147" s="190" t="s">
        <v>245</v>
      </c>
      <c r="G147" s="35"/>
      <c r="H147" s="35"/>
      <c r="I147" s="114"/>
      <c r="J147" s="35"/>
      <c r="K147" s="35"/>
      <c r="L147" s="38"/>
      <c r="M147" s="191"/>
      <c r="N147" s="192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216</v>
      </c>
      <c r="AU147" s="16" t="s">
        <v>86</v>
      </c>
    </row>
    <row r="148" spans="1:65" s="2" customFormat="1" ht="19.5">
      <c r="A148" s="33"/>
      <c r="B148" s="34"/>
      <c r="C148" s="35"/>
      <c r="D148" s="189" t="s">
        <v>134</v>
      </c>
      <c r="E148" s="35"/>
      <c r="F148" s="190" t="s">
        <v>246</v>
      </c>
      <c r="G148" s="35"/>
      <c r="H148" s="35"/>
      <c r="I148" s="114"/>
      <c r="J148" s="35"/>
      <c r="K148" s="35"/>
      <c r="L148" s="38"/>
      <c r="M148" s="191"/>
      <c r="N148" s="192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134</v>
      </c>
      <c r="AU148" s="16" t="s">
        <v>86</v>
      </c>
    </row>
    <row r="149" spans="1:65" s="12" customFormat="1" ht="11.25">
      <c r="B149" s="193"/>
      <c r="C149" s="194"/>
      <c r="D149" s="189" t="s">
        <v>136</v>
      </c>
      <c r="E149" s="195" t="s">
        <v>35</v>
      </c>
      <c r="F149" s="196" t="s">
        <v>247</v>
      </c>
      <c r="G149" s="194"/>
      <c r="H149" s="197">
        <v>5730</v>
      </c>
      <c r="I149" s="198"/>
      <c r="J149" s="194"/>
      <c r="K149" s="194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136</v>
      </c>
      <c r="AU149" s="203" t="s">
        <v>86</v>
      </c>
      <c r="AV149" s="12" t="s">
        <v>86</v>
      </c>
      <c r="AW149" s="12" t="s">
        <v>37</v>
      </c>
      <c r="AX149" s="12" t="s">
        <v>83</v>
      </c>
      <c r="AY149" s="203" t="s">
        <v>131</v>
      </c>
    </row>
    <row r="150" spans="1:65" s="2" customFormat="1" ht="21.75" customHeight="1">
      <c r="A150" s="33"/>
      <c r="B150" s="34"/>
      <c r="C150" s="220" t="s">
        <v>248</v>
      </c>
      <c r="D150" s="220" t="s">
        <v>211</v>
      </c>
      <c r="E150" s="221" t="s">
        <v>249</v>
      </c>
      <c r="F150" s="222" t="s">
        <v>250</v>
      </c>
      <c r="G150" s="223" t="s">
        <v>222</v>
      </c>
      <c r="H150" s="224">
        <v>4084</v>
      </c>
      <c r="I150" s="225"/>
      <c r="J150" s="226">
        <f>ROUND(I150*H150,2)</f>
        <v>0</v>
      </c>
      <c r="K150" s="222" t="s">
        <v>129</v>
      </c>
      <c r="L150" s="38"/>
      <c r="M150" s="227" t="s">
        <v>35</v>
      </c>
      <c r="N150" s="228" t="s">
        <v>47</v>
      </c>
      <c r="O150" s="63"/>
      <c r="P150" s="185">
        <f>O150*H150</f>
        <v>0</v>
      </c>
      <c r="Q150" s="185">
        <v>0</v>
      </c>
      <c r="R150" s="185">
        <f>Q150*H150</f>
        <v>0</v>
      </c>
      <c r="S150" s="185">
        <v>0</v>
      </c>
      <c r="T150" s="186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7" t="s">
        <v>132</v>
      </c>
      <c r="AT150" s="187" t="s">
        <v>211</v>
      </c>
      <c r="AU150" s="187" t="s">
        <v>86</v>
      </c>
      <c r="AY150" s="16" t="s">
        <v>131</v>
      </c>
      <c r="BE150" s="188">
        <f>IF(N150="základní",J150,0)</f>
        <v>0</v>
      </c>
      <c r="BF150" s="188">
        <f>IF(N150="snížená",J150,0)</f>
        <v>0</v>
      </c>
      <c r="BG150" s="188">
        <f>IF(N150="zákl. přenesená",J150,0)</f>
        <v>0</v>
      </c>
      <c r="BH150" s="188">
        <f>IF(N150="sníž. přenesená",J150,0)</f>
        <v>0</v>
      </c>
      <c r="BI150" s="188">
        <f>IF(N150="nulová",J150,0)</f>
        <v>0</v>
      </c>
      <c r="BJ150" s="16" t="s">
        <v>83</v>
      </c>
      <c r="BK150" s="188">
        <f>ROUND(I150*H150,2)</f>
        <v>0</v>
      </c>
      <c r="BL150" s="16" t="s">
        <v>132</v>
      </c>
      <c r="BM150" s="187" t="s">
        <v>251</v>
      </c>
    </row>
    <row r="151" spans="1:65" s="2" customFormat="1" ht="19.5">
      <c r="A151" s="33"/>
      <c r="B151" s="34"/>
      <c r="C151" s="35"/>
      <c r="D151" s="189" t="s">
        <v>216</v>
      </c>
      <c r="E151" s="35"/>
      <c r="F151" s="190" t="s">
        <v>252</v>
      </c>
      <c r="G151" s="35"/>
      <c r="H151" s="35"/>
      <c r="I151" s="114"/>
      <c r="J151" s="35"/>
      <c r="K151" s="35"/>
      <c r="L151" s="38"/>
      <c r="M151" s="191"/>
      <c r="N151" s="192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216</v>
      </c>
      <c r="AU151" s="16" t="s">
        <v>86</v>
      </c>
    </row>
    <row r="152" spans="1:65" s="2" customFormat="1" ht="58.5">
      <c r="A152" s="33"/>
      <c r="B152" s="34"/>
      <c r="C152" s="35"/>
      <c r="D152" s="189" t="s">
        <v>134</v>
      </c>
      <c r="E152" s="35"/>
      <c r="F152" s="190" t="s">
        <v>253</v>
      </c>
      <c r="G152" s="35"/>
      <c r="H152" s="35"/>
      <c r="I152" s="114"/>
      <c r="J152" s="35"/>
      <c r="K152" s="35"/>
      <c r="L152" s="38"/>
      <c r="M152" s="191"/>
      <c r="N152" s="192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134</v>
      </c>
      <c r="AU152" s="16" t="s">
        <v>86</v>
      </c>
    </row>
    <row r="153" spans="1:65" s="12" customFormat="1" ht="11.25">
      <c r="B153" s="193"/>
      <c r="C153" s="194"/>
      <c r="D153" s="189" t="s">
        <v>136</v>
      </c>
      <c r="E153" s="195" t="s">
        <v>35</v>
      </c>
      <c r="F153" s="196" t="s">
        <v>254</v>
      </c>
      <c r="G153" s="194"/>
      <c r="H153" s="197">
        <v>4084</v>
      </c>
      <c r="I153" s="198"/>
      <c r="J153" s="194"/>
      <c r="K153" s="194"/>
      <c r="L153" s="199"/>
      <c r="M153" s="200"/>
      <c r="N153" s="201"/>
      <c r="O153" s="201"/>
      <c r="P153" s="201"/>
      <c r="Q153" s="201"/>
      <c r="R153" s="201"/>
      <c r="S153" s="201"/>
      <c r="T153" s="202"/>
      <c r="AT153" s="203" t="s">
        <v>136</v>
      </c>
      <c r="AU153" s="203" t="s">
        <v>86</v>
      </c>
      <c r="AV153" s="12" t="s">
        <v>86</v>
      </c>
      <c r="AW153" s="12" t="s">
        <v>37</v>
      </c>
      <c r="AX153" s="12" t="s">
        <v>83</v>
      </c>
      <c r="AY153" s="203" t="s">
        <v>131</v>
      </c>
    </row>
    <row r="154" spans="1:65" s="2" customFormat="1" ht="21.75" customHeight="1">
      <c r="A154" s="33"/>
      <c r="B154" s="34"/>
      <c r="C154" s="220" t="s">
        <v>7</v>
      </c>
      <c r="D154" s="220" t="s">
        <v>211</v>
      </c>
      <c r="E154" s="221" t="s">
        <v>255</v>
      </c>
      <c r="F154" s="222" t="s">
        <v>256</v>
      </c>
      <c r="G154" s="223" t="s">
        <v>128</v>
      </c>
      <c r="H154" s="224">
        <v>224</v>
      </c>
      <c r="I154" s="225"/>
      <c r="J154" s="226">
        <f>ROUND(I154*H154,2)</f>
        <v>0</v>
      </c>
      <c r="K154" s="222" t="s">
        <v>129</v>
      </c>
      <c r="L154" s="38"/>
      <c r="M154" s="227" t="s">
        <v>35</v>
      </c>
      <c r="N154" s="228" t="s">
        <v>47</v>
      </c>
      <c r="O154" s="63"/>
      <c r="P154" s="185">
        <f>O154*H154</f>
        <v>0</v>
      </c>
      <c r="Q154" s="185">
        <v>0</v>
      </c>
      <c r="R154" s="185">
        <f>Q154*H154</f>
        <v>0</v>
      </c>
      <c r="S154" s="185">
        <v>0</v>
      </c>
      <c r="T154" s="186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7" t="s">
        <v>132</v>
      </c>
      <c r="AT154" s="187" t="s">
        <v>211</v>
      </c>
      <c r="AU154" s="187" t="s">
        <v>86</v>
      </c>
      <c r="AY154" s="16" t="s">
        <v>131</v>
      </c>
      <c r="BE154" s="188">
        <f>IF(N154="základní",J154,0)</f>
        <v>0</v>
      </c>
      <c r="BF154" s="188">
        <f>IF(N154="snížená",J154,0)</f>
        <v>0</v>
      </c>
      <c r="BG154" s="188">
        <f>IF(N154="zákl. přenesená",J154,0)</f>
        <v>0</v>
      </c>
      <c r="BH154" s="188">
        <f>IF(N154="sníž. přenesená",J154,0)</f>
        <v>0</v>
      </c>
      <c r="BI154" s="188">
        <f>IF(N154="nulová",J154,0)</f>
        <v>0</v>
      </c>
      <c r="BJ154" s="16" t="s">
        <v>83</v>
      </c>
      <c r="BK154" s="188">
        <f>ROUND(I154*H154,2)</f>
        <v>0</v>
      </c>
      <c r="BL154" s="16" t="s">
        <v>132</v>
      </c>
      <c r="BM154" s="187" t="s">
        <v>257</v>
      </c>
    </row>
    <row r="155" spans="1:65" s="2" customFormat="1" ht="19.5">
      <c r="A155" s="33"/>
      <c r="B155" s="34"/>
      <c r="C155" s="35"/>
      <c r="D155" s="189" t="s">
        <v>216</v>
      </c>
      <c r="E155" s="35"/>
      <c r="F155" s="190" t="s">
        <v>258</v>
      </c>
      <c r="G155" s="35"/>
      <c r="H155" s="35"/>
      <c r="I155" s="114"/>
      <c r="J155" s="35"/>
      <c r="K155" s="35"/>
      <c r="L155" s="38"/>
      <c r="M155" s="191"/>
      <c r="N155" s="192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216</v>
      </c>
      <c r="AU155" s="16" t="s">
        <v>86</v>
      </c>
    </row>
    <row r="156" spans="1:65" s="2" customFormat="1" ht="19.5">
      <c r="A156" s="33"/>
      <c r="B156" s="34"/>
      <c r="C156" s="35"/>
      <c r="D156" s="189" t="s">
        <v>134</v>
      </c>
      <c r="E156" s="35"/>
      <c r="F156" s="190" t="s">
        <v>259</v>
      </c>
      <c r="G156" s="35"/>
      <c r="H156" s="35"/>
      <c r="I156" s="114"/>
      <c r="J156" s="35"/>
      <c r="K156" s="35"/>
      <c r="L156" s="38"/>
      <c r="M156" s="191"/>
      <c r="N156" s="192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134</v>
      </c>
      <c r="AU156" s="16" t="s">
        <v>86</v>
      </c>
    </row>
    <row r="157" spans="1:65" s="12" customFormat="1" ht="11.25">
      <c r="B157" s="193"/>
      <c r="C157" s="194"/>
      <c r="D157" s="189" t="s">
        <v>136</v>
      </c>
      <c r="E157" s="195" t="s">
        <v>35</v>
      </c>
      <c r="F157" s="196" t="s">
        <v>260</v>
      </c>
      <c r="G157" s="194"/>
      <c r="H157" s="197">
        <v>224</v>
      </c>
      <c r="I157" s="198"/>
      <c r="J157" s="194"/>
      <c r="K157" s="194"/>
      <c r="L157" s="199"/>
      <c r="M157" s="200"/>
      <c r="N157" s="201"/>
      <c r="O157" s="201"/>
      <c r="P157" s="201"/>
      <c r="Q157" s="201"/>
      <c r="R157" s="201"/>
      <c r="S157" s="201"/>
      <c r="T157" s="202"/>
      <c r="AT157" s="203" t="s">
        <v>136</v>
      </c>
      <c r="AU157" s="203" t="s">
        <v>86</v>
      </c>
      <c r="AV157" s="12" t="s">
        <v>86</v>
      </c>
      <c r="AW157" s="12" t="s">
        <v>37</v>
      </c>
      <c r="AX157" s="12" t="s">
        <v>83</v>
      </c>
      <c r="AY157" s="203" t="s">
        <v>131</v>
      </c>
    </row>
    <row r="158" spans="1:65" s="2" customFormat="1" ht="21.75" customHeight="1">
      <c r="A158" s="33"/>
      <c r="B158" s="34"/>
      <c r="C158" s="220" t="s">
        <v>261</v>
      </c>
      <c r="D158" s="220" t="s">
        <v>211</v>
      </c>
      <c r="E158" s="221" t="s">
        <v>262</v>
      </c>
      <c r="F158" s="222" t="s">
        <v>263</v>
      </c>
      <c r="G158" s="223" t="s">
        <v>128</v>
      </c>
      <c r="H158" s="224">
        <v>8</v>
      </c>
      <c r="I158" s="225"/>
      <c r="J158" s="226">
        <f>ROUND(I158*H158,2)</f>
        <v>0</v>
      </c>
      <c r="K158" s="222" t="s">
        <v>129</v>
      </c>
      <c r="L158" s="38"/>
      <c r="M158" s="227" t="s">
        <v>35</v>
      </c>
      <c r="N158" s="228" t="s">
        <v>47</v>
      </c>
      <c r="O158" s="63"/>
      <c r="P158" s="185">
        <f>O158*H158</f>
        <v>0</v>
      </c>
      <c r="Q158" s="185">
        <v>0</v>
      </c>
      <c r="R158" s="185">
        <f>Q158*H158</f>
        <v>0</v>
      </c>
      <c r="S158" s="185">
        <v>0</v>
      </c>
      <c r="T158" s="186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7" t="s">
        <v>132</v>
      </c>
      <c r="AT158" s="187" t="s">
        <v>211</v>
      </c>
      <c r="AU158" s="187" t="s">
        <v>86</v>
      </c>
      <c r="AY158" s="16" t="s">
        <v>131</v>
      </c>
      <c r="BE158" s="188">
        <f>IF(N158="základní",J158,0)</f>
        <v>0</v>
      </c>
      <c r="BF158" s="188">
        <f>IF(N158="snížená",J158,0)</f>
        <v>0</v>
      </c>
      <c r="BG158" s="188">
        <f>IF(N158="zákl. přenesená",J158,0)</f>
        <v>0</v>
      </c>
      <c r="BH158" s="188">
        <f>IF(N158="sníž. přenesená",J158,0)</f>
        <v>0</v>
      </c>
      <c r="BI158" s="188">
        <f>IF(N158="nulová",J158,0)</f>
        <v>0</v>
      </c>
      <c r="BJ158" s="16" t="s">
        <v>83</v>
      </c>
      <c r="BK158" s="188">
        <f>ROUND(I158*H158,2)</f>
        <v>0</v>
      </c>
      <c r="BL158" s="16" t="s">
        <v>132</v>
      </c>
      <c r="BM158" s="187" t="s">
        <v>264</v>
      </c>
    </row>
    <row r="159" spans="1:65" s="2" customFormat="1" ht="19.5">
      <c r="A159" s="33"/>
      <c r="B159" s="34"/>
      <c r="C159" s="35"/>
      <c r="D159" s="189" t="s">
        <v>216</v>
      </c>
      <c r="E159" s="35"/>
      <c r="F159" s="190" t="s">
        <v>258</v>
      </c>
      <c r="G159" s="35"/>
      <c r="H159" s="35"/>
      <c r="I159" s="114"/>
      <c r="J159" s="35"/>
      <c r="K159" s="35"/>
      <c r="L159" s="38"/>
      <c r="M159" s="191"/>
      <c r="N159" s="192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216</v>
      </c>
      <c r="AU159" s="16" t="s">
        <v>86</v>
      </c>
    </row>
    <row r="160" spans="1:65" s="2" customFormat="1" ht="19.5">
      <c r="A160" s="33"/>
      <c r="B160" s="34"/>
      <c r="C160" s="35"/>
      <c r="D160" s="189" t="s">
        <v>134</v>
      </c>
      <c r="E160" s="35"/>
      <c r="F160" s="190" t="s">
        <v>265</v>
      </c>
      <c r="G160" s="35"/>
      <c r="H160" s="35"/>
      <c r="I160" s="114"/>
      <c r="J160" s="35"/>
      <c r="K160" s="35"/>
      <c r="L160" s="38"/>
      <c r="M160" s="191"/>
      <c r="N160" s="192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134</v>
      </c>
      <c r="AU160" s="16" t="s">
        <v>86</v>
      </c>
    </row>
    <row r="161" spans="1:65" s="12" customFormat="1" ht="11.25">
      <c r="B161" s="193"/>
      <c r="C161" s="194"/>
      <c r="D161" s="189" t="s">
        <v>136</v>
      </c>
      <c r="E161" s="195" t="s">
        <v>35</v>
      </c>
      <c r="F161" s="196" t="s">
        <v>266</v>
      </c>
      <c r="G161" s="194"/>
      <c r="H161" s="197">
        <v>8</v>
      </c>
      <c r="I161" s="198"/>
      <c r="J161" s="194"/>
      <c r="K161" s="194"/>
      <c r="L161" s="199"/>
      <c r="M161" s="200"/>
      <c r="N161" s="201"/>
      <c r="O161" s="201"/>
      <c r="P161" s="201"/>
      <c r="Q161" s="201"/>
      <c r="R161" s="201"/>
      <c r="S161" s="201"/>
      <c r="T161" s="202"/>
      <c r="AT161" s="203" t="s">
        <v>136</v>
      </c>
      <c r="AU161" s="203" t="s">
        <v>86</v>
      </c>
      <c r="AV161" s="12" t="s">
        <v>86</v>
      </c>
      <c r="AW161" s="12" t="s">
        <v>37</v>
      </c>
      <c r="AX161" s="12" t="s">
        <v>83</v>
      </c>
      <c r="AY161" s="203" t="s">
        <v>131</v>
      </c>
    </row>
    <row r="162" spans="1:65" s="2" customFormat="1" ht="44.25" customHeight="1">
      <c r="A162" s="33"/>
      <c r="B162" s="34"/>
      <c r="C162" s="220" t="s">
        <v>267</v>
      </c>
      <c r="D162" s="220" t="s">
        <v>211</v>
      </c>
      <c r="E162" s="221" t="s">
        <v>268</v>
      </c>
      <c r="F162" s="222" t="s">
        <v>269</v>
      </c>
      <c r="G162" s="223" t="s">
        <v>270</v>
      </c>
      <c r="H162" s="224">
        <v>134</v>
      </c>
      <c r="I162" s="225"/>
      <c r="J162" s="226">
        <f>ROUND(I162*H162,2)</f>
        <v>0</v>
      </c>
      <c r="K162" s="222" t="s">
        <v>129</v>
      </c>
      <c r="L162" s="38"/>
      <c r="M162" s="227" t="s">
        <v>35</v>
      </c>
      <c r="N162" s="228" t="s">
        <v>47</v>
      </c>
      <c r="O162" s="63"/>
      <c r="P162" s="185">
        <f>O162*H162</f>
        <v>0</v>
      </c>
      <c r="Q162" s="185">
        <v>0</v>
      </c>
      <c r="R162" s="185">
        <f>Q162*H162</f>
        <v>0</v>
      </c>
      <c r="S162" s="185">
        <v>0</v>
      </c>
      <c r="T162" s="186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7" t="s">
        <v>132</v>
      </c>
      <c r="AT162" s="187" t="s">
        <v>211</v>
      </c>
      <c r="AU162" s="187" t="s">
        <v>86</v>
      </c>
      <c r="AY162" s="16" t="s">
        <v>131</v>
      </c>
      <c r="BE162" s="188">
        <f>IF(N162="základní",J162,0)</f>
        <v>0</v>
      </c>
      <c r="BF162" s="188">
        <f>IF(N162="snížená",J162,0)</f>
        <v>0</v>
      </c>
      <c r="BG162" s="188">
        <f>IF(N162="zákl. přenesená",J162,0)</f>
        <v>0</v>
      </c>
      <c r="BH162" s="188">
        <f>IF(N162="sníž. přenesená",J162,0)</f>
        <v>0</v>
      </c>
      <c r="BI162" s="188">
        <f>IF(N162="nulová",J162,0)</f>
        <v>0</v>
      </c>
      <c r="BJ162" s="16" t="s">
        <v>83</v>
      </c>
      <c r="BK162" s="188">
        <f>ROUND(I162*H162,2)</f>
        <v>0</v>
      </c>
      <c r="BL162" s="16" t="s">
        <v>132</v>
      </c>
      <c r="BM162" s="187" t="s">
        <v>271</v>
      </c>
    </row>
    <row r="163" spans="1:65" s="2" customFormat="1" ht="39">
      <c r="A163" s="33"/>
      <c r="B163" s="34"/>
      <c r="C163" s="35"/>
      <c r="D163" s="189" t="s">
        <v>216</v>
      </c>
      <c r="E163" s="35"/>
      <c r="F163" s="190" t="s">
        <v>272</v>
      </c>
      <c r="G163" s="35"/>
      <c r="H163" s="35"/>
      <c r="I163" s="114"/>
      <c r="J163" s="35"/>
      <c r="K163" s="35"/>
      <c r="L163" s="38"/>
      <c r="M163" s="191"/>
      <c r="N163" s="192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216</v>
      </c>
      <c r="AU163" s="16" t="s">
        <v>86</v>
      </c>
    </row>
    <row r="164" spans="1:65" s="2" customFormat="1" ht="19.5">
      <c r="A164" s="33"/>
      <c r="B164" s="34"/>
      <c r="C164" s="35"/>
      <c r="D164" s="189" t="s">
        <v>134</v>
      </c>
      <c r="E164" s="35"/>
      <c r="F164" s="190" t="s">
        <v>273</v>
      </c>
      <c r="G164" s="35"/>
      <c r="H164" s="35"/>
      <c r="I164" s="114"/>
      <c r="J164" s="35"/>
      <c r="K164" s="35"/>
      <c r="L164" s="38"/>
      <c r="M164" s="191"/>
      <c r="N164" s="192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134</v>
      </c>
      <c r="AU164" s="16" t="s">
        <v>86</v>
      </c>
    </row>
    <row r="165" spans="1:65" s="12" customFormat="1" ht="11.25">
      <c r="B165" s="193"/>
      <c r="C165" s="194"/>
      <c r="D165" s="189" t="s">
        <v>136</v>
      </c>
      <c r="E165" s="195" t="s">
        <v>35</v>
      </c>
      <c r="F165" s="196" t="s">
        <v>274</v>
      </c>
      <c r="G165" s="194"/>
      <c r="H165" s="197">
        <v>134</v>
      </c>
      <c r="I165" s="198"/>
      <c r="J165" s="194"/>
      <c r="K165" s="194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136</v>
      </c>
      <c r="AU165" s="203" t="s">
        <v>86</v>
      </c>
      <c r="AV165" s="12" t="s">
        <v>86</v>
      </c>
      <c r="AW165" s="12" t="s">
        <v>37</v>
      </c>
      <c r="AX165" s="12" t="s">
        <v>83</v>
      </c>
      <c r="AY165" s="203" t="s">
        <v>131</v>
      </c>
    </row>
    <row r="166" spans="1:65" s="2" customFormat="1" ht="55.5" customHeight="1">
      <c r="A166" s="33"/>
      <c r="B166" s="34"/>
      <c r="C166" s="220" t="s">
        <v>275</v>
      </c>
      <c r="D166" s="220" t="s">
        <v>211</v>
      </c>
      <c r="E166" s="221" t="s">
        <v>276</v>
      </c>
      <c r="F166" s="222" t="s">
        <v>277</v>
      </c>
      <c r="G166" s="223" t="s">
        <v>278</v>
      </c>
      <c r="H166" s="224">
        <v>60</v>
      </c>
      <c r="I166" s="225"/>
      <c r="J166" s="226">
        <f>ROUND(I166*H166,2)</f>
        <v>0</v>
      </c>
      <c r="K166" s="222" t="s">
        <v>279</v>
      </c>
      <c r="L166" s="38"/>
      <c r="M166" s="227" t="s">
        <v>35</v>
      </c>
      <c r="N166" s="228" t="s">
        <v>47</v>
      </c>
      <c r="O166" s="63"/>
      <c r="P166" s="185">
        <f>O166*H166</f>
        <v>0</v>
      </c>
      <c r="Q166" s="185">
        <v>0</v>
      </c>
      <c r="R166" s="185">
        <f>Q166*H166</f>
        <v>0</v>
      </c>
      <c r="S166" s="185">
        <v>0</v>
      </c>
      <c r="T166" s="186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7" t="s">
        <v>132</v>
      </c>
      <c r="AT166" s="187" t="s">
        <v>211</v>
      </c>
      <c r="AU166" s="187" t="s">
        <v>86</v>
      </c>
      <c r="AY166" s="16" t="s">
        <v>131</v>
      </c>
      <c r="BE166" s="188">
        <f>IF(N166="základní",J166,0)</f>
        <v>0</v>
      </c>
      <c r="BF166" s="188">
        <f>IF(N166="snížená",J166,0)</f>
        <v>0</v>
      </c>
      <c r="BG166" s="188">
        <f>IF(N166="zákl. přenesená",J166,0)</f>
        <v>0</v>
      </c>
      <c r="BH166" s="188">
        <f>IF(N166="sníž. přenesená",J166,0)</f>
        <v>0</v>
      </c>
      <c r="BI166" s="188">
        <f>IF(N166="nulová",J166,0)</f>
        <v>0</v>
      </c>
      <c r="BJ166" s="16" t="s">
        <v>83</v>
      </c>
      <c r="BK166" s="188">
        <f>ROUND(I166*H166,2)</f>
        <v>0</v>
      </c>
      <c r="BL166" s="16" t="s">
        <v>132</v>
      </c>
      <c r="BM166" s="187" t="s">
        <v>280</v>
      </c>
    </row>
    <row r="167" spans="1:65" s="2" customFormat="1" ht="48.75">
      <c r="A167" s="33"/>
      <c r="B167" s="34"/>
      <c r="C167" s="35"/>
      <c r="D167" s="189" t="s">
        <v>216</v>
      </c>
      <c r="E167" s="35"/>
      <c r="F167" s="190" t="s">
        <v>281</v>
      </c>
      <c r="G167" s="35"/>
      <c r="H167" s="35"/>
      <c r="I167" s="114"/>
      <c r="J167" s="35"/>
      <c r="K167" s="35"/>
      <c r="L167" s="38"/>
      <c r="M167" s="191"/>
      <c r="N167" s="192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216</v>
      </c>
      <c r="AU167" s="16" t="s">
        <v>86</v>
      </c>
    </row>
    <row r="168" spans="1:65" s="12" customFormat="1" ht="11.25">
      <c r="B168" s="193"/>
      <c r="C168" s="194"/>
      <c r="D168" s="189" t="s">
        <v>136</v>
      </c>
      <c r="E168" s="195" t="s">
        <v>35</v>
      </c>
      <c r="F168" s="196" t="s">
        <v>282</v>
      </c>
      <c r="G168" s="194"/>
      <c r="H168" s="197">
        <v>60</v>
      </c>
      <c r="I168" s="198"/>
      <c r="J168" s="194"/>
      <c r="K168" s="194"/>
      <c r="L168" s="199"/>
      <c r="M168" s="200"/>
      <c r="N168" s="201"/>
      <c r="O168" s="201"/>
      <c r="P168" s="201"/>
      <c r="Q168" s="201"/>
      <c r="R168" s="201"/>
      <c r="S168" s="201"/>
      <c r="T168" s="202"/>
      <c r="AT168" s="203" t="s">
        <v>136</v>
      </c>
      <c r="AU168" s="203" t="s">
        <v>86</v>
      </c>
      <c r="AV168" s="12" t="s">
        <v>86</v>
      </c>
      <c r="AW168" s="12" t="s">
        <v>37</v>
      </c>
      <c r="AX168" s="12" t="s">
        <v>83</v>
      </c>
      <c r="AY168" s="203" t="s">
        <v>131</v>
      </c>
    </row>
    <row r="169" spans="1:65" s="2" customFormat="1" ht="44.25" customHeight="1">
      <c r="A169" s="33"/>
      <c r="B169" s="34"/>
      <c r="C169" s="220" t="s">
        <v>283</v>
      </c>
      <c r="D169" s="220" t="s">
        <v>211</v>
      </c>
      <c r="E169" s="221" t="s">
        <v>284</v>
      </c>
      <c r="F169" s="222" t="s">
        <v>285</v>
      </c>
      <c r="G169" s="223" t="s">
        <v>278</v>
      </c>
      <c r="H169" s="224">
        <v>20</v>
      </c>
      <c r="I169" s="225"/>
      <c r="J169" s="226">
        <f>ROUND(I169*H169,2)</f>
        <v>0</v>
      </c>
      <c r="K169" s="222" t="s">
        <v>129</v>
      </c>
      <c r="L169" s="38"/>
      <c r="M169" s="227" t="s">
        <v>35</v>
      </c>
      <c r="N169" s="228" t="s">
        <v>47</v>
      </c>
      <c r="O169" s="63"/>
      <c r="P169" s="185">
        <f>O169*H169</f>
        <v>0</v>
      </c>
      <c r="Q169" s="185">
        <v>0</v>
      </c>
      <c r="R169" s="185">
        <f>Q169*H169</f>
        <v>0</v>
      </c>
      <c r="S169" s="185">
        <v>0</v>
      </c>
      <c r="T169" s="186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7" t="s">
        <v>132</v>
      </c>
      <c r="AT169" s="187" t="s">
        <v>211</v>
      </c>
      <c r="AU169" s="187" t="s">
        <v>86</v>
      </c>
      <c r="AY169" s="16" t="s">
        <v>131</v>
      </c>
      <c r="BE169" s="188">
        <f>IF(N169="základní",J169,0)</f>
        <v>0</v>
      </c>
      <c r="BF169" s="188">
        <f>IF(N169="snížená",J169,0)</f>
        <v>0</v>
      </c>
      <c r="BG169" s="188">
        <f>IF(N169="zákl. přenesená",J169,0)</f>
        <v>0</v>
      </c>
      <c r="BH169" s="188">
        <f>IF(N169="sníž. přenesená",J169,0)</f>
        <v>0</v>
      </c>
      <c r="BI169" s="188">
        <f>IF(N169="nulová",J169,0)</f>
        <v>0</v>
      </c>
      <c r="BJ169" s="16" t="s">
        <v>83</v>
      </c>
      <c r="BK169" s="188">
        <f>ROUND(I169*H169,2)</f>
        <v>0</v>
      </c>
      <c r="BL169" s="16" t="s">
        <v>132</v>
      </c>
      <c r="BM169" s="187" t="s">
        <v>286</v>
      </c>
    </row>
    <row r="170" spans="1:65" s="2" customFormat="1" ht="39">
      <c r="A170" s="33"/>
      <c r="B170" s="34"/>
      <c r="C170" s="35"/>
      <c r="D170" s="189" t="s">
        <v>216</v>
      </c>
      <c r="E170" s="35"/>
      <c r="F170" s="190" t="s">
        <v>287</v>
      </c>
      <c r="G170" s="35"/>
      <c r="H170" s="35"/>
      <c r="I170" s="114"/>
      <c r="J170" s="35"/>
      <c r="K170" s="35"/>
      <c r="L170" s="38"/>
      <c r="M170" s="191"/>
      <c r="N170" s="192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216</v>
      </c>
      <c r="AU170" s="16" t="s">
        <v>86</v>
      </c>
    </row>
    <row r="171" spans="1:65" s="2" customFormat="1" ht="19.5">
      <c r="A171" s="33"/>
      <c r="B171" s="34"/>
      <c r="C171" s="35"/>
      <c r="D171" s="189" t="s">
        <v>134</v>
      </c>
      <c r="E171" s="35"/>
      <c r="F171" s="190" t="s">
        <v>288</v>
      </c>
      <c r="G171" s="35"/>
      <c r="H171" s="35"/>
      <c r="I171" s="114"/>
      <c r="J171" s="35"/>
      <c r="K171" s="35"/>
      <c r="L171" s="38"/>
      <c r="M171" s="191"/>
      <c r="N171" s="192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134</v>
      </c>
      <c r="AU171" s="16" t="s">
        <v>86</v>
      </c>
    </row>
    <row r="172" spans="1:65" s="12" customFormat="1" ht="11.25">
      <c r="B172" s="193"/>
      <c r="C172" s="194"/>
      <c r="D172" s="189" t="s">
        <v>136</v>
      </c>
      <c r="E172" s="195" t="s">
        <v>35</v>
      </c>
      <c r="F172" s="196" t="s">
        <v>289</v>
      </c>
      <c r="G172" s="194"/>
      <c r="H172" s="197">
        <v>20</v>
      </c>
      <c r="I172" s="198"/>
      <c r="J172" s="194"/>
      <c r="K172" s="194"/>
      <c r="L172" s="199"/>
      <c r="M172" s="200"/>
      <c r="N172" s="201"/>
      <c r="O172" s="201"/>
      <c r="P172" s="201"/>
      <c r="Q172" s="201"/>
      <c r="R172" s="201"/>
      <c r="S172" s="201"/>
      <c r="T172" s="202"/>
      <c r="AT172" s="203" t="s">
        <v>136</v>
      </c>
      <c r="AU172" s="203" t="s">
        <v>86</v>
      </c>
      <c r="AV172" s="12" t="s">
        <v>86</v>
      </c>
      <c r="AW172" s="12" t="s">
        <v>37</v>
      </c>
      <c r="AX172" s="12" t="s">
        <v>83</v>
      </c>
      <c r="AY172" s="203" t="s">
        <v>131</v>
      </c>
    </row>
    <row r="173" spans="1:65" s="2" customFormat="1" ht="44.25" customHeight="1">
      <c r="A173" s="33"/>
      <c r="B173" s="34"/>
      <c r="C173" s="220" t="s">
        <v>290</v>
      </c>
      <c r="D173" s="220" t="s">
        <v>211</v>
      </c>
      <c r="E173" s="221" t="s">
        <v>291</v>
      </c>
      <c r="F173" s="222" t="s">
        <v>292</v>
      </c>
      <c r="G173" s="223" t="s">
        <v>278</v>
      </c>
      <c r="H173" s="224">
        <v>20</v>
      </c>
      <c r="I173" s="225"/>
      <c r="J173" s="226">
        <f>ROUND(I173*H173,2)</f>
        <v>0</v>
      </c>
      <c r="K173" s="222" t="s">
        <v>129</v>
      </c>
      <c r="L173" s="38"/>
      <c r="M173" s="227" t="s">
        <v>35</v>
      </c>
      <c r="N173" s="228" t="s">
        <v>47</v>
      </c>
      <c r="O173" s="63"/>
      <c r="P173" s="185">
        <f>O173*H173</f>
        <v>0</v>
      </c>
      <c r="Q173" s="185">
        <v>0</v>
      </c>
      <c r="R173" s="185">
        <f>Q173*H173</f>
        <v>0</v>
      </c>
      <c r="S173" s="185">
        <v>0</v>
      </c>
      <c r="T173" s="186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7" t="s">
        <v>132</v>
      </c>
      <c r="AT173" s="187" t="s">
        <v>211</v>
      </c>
      <c r="AU173" s="187" t="s">
        <v>86</v>
      </c>
      <c r="AY173" s="16" t="s">
        <v>131</v>
      </c>
      <c r="BE173" s="188">
        <f>IF(N173="základní",J173,0)</f>
        <v>0</v>
      </c>
      <c r="BF173" s="188">
        <f>IF(N173="snížená",J173,0)</f>
        <v>0</v>
      </c>
      <c r="BG173" s="188">
        <f>IF(N173="zákl. přenesená",J173,0)</f>
        <v>0</v>
      </c>
      <c r="BH173" s="188">
        <f>IF(N173="sníž. přenesená",J173,0)</f>
        <v>0</v>
      </c>
      <c r="BI173" s="188">
        <f>IF(N173="nulová",J173,0)</f>
        <v>0</v>
      </c>
      <c r="BJ173" s="16" t="s">
        <v>83</v>
      </c>
      <c r="BK173" s="188">
        <f>ROUND(I173*H173,2)</f>
        <v>0</v>
      </c>
      <c r="BL173" s="16" t="s">
        <v>132</v>
      </c>
      <c r="BM173" s="187" t="s">
        <v>293</v>
      </c>
    </row>
    <row r="174" spans="1:65" s="2" customFormat="1" ht="39">
      <c r="A174" s="33"/>
      <c r="B174" s="34"/>
      <c r="C174" s="35"/>
      <c r="D174" s="189" t="s">
        <v>216</v>
      </c>
      <c r="E174" s="35"/>
      <c r="F174" s="190" t="s">
        <v>294</v>
      </c>
      <c r="G174" s="35"/>
      <c r="H174" s="35"/>
      <c r="I174" s="114"/>
      <c r="J174" s="35"/>
      <c r="K174" s="35"/>
      <c r="L174" s="38"/>
      <c r="M174" s="191"/>
      <c r="N174" s="192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216</v>
      </c>
      <c r="AU174" s="16" t="s">
        <v>86</v>
      </c>
    </row>
    <row r="175" spans="1:65" s="12" customFormat="1" ht="11.25">
      <c r="B175" s="193"/>
      <c r="C175" s="194"/>
      <c r="D175" s="189" t="s">
        <v>136</v>
      </c>
      <c r="E175" s="195" t="s">
        <v>35</v>
      </c>
      <c r="F175" s="196" t="s">
        <v>295</v>
      </c>
      <c r="G175" s="194"/>
      <c r="H175" s="197">
        <v>20</v>
      </c>
      <c r="I175" s="198"/>
      <c r="J175" s="194"/>
      <c r="K175" s="194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136</v>
      </c>
      <c r="AU175" s="203" t="s">
        <v>86</v>
      </c>
      <c r="AV175" s="12" t="s">
        <v>86</v>
      </c>
      <c r="AW175" s="12" t="s">
        <v>37</v>
      </c>
      <c r="AX175" s="12" t="s">
        <v>83</v>
      </c>
      <c r="AY175" s="203" t="s">
        <v>131</v>
      </c>
    </row>
    <row r="176" spans="1:65" s="2" customFormat="1" ht="44.25" customHeight="1">
      <c r="A176" s="33"/>
      <c r="B176" s="34"/>
      <c r="C176" s="220" t="s">
        <v>296</v>
      </c>
      <c r="D176" s="220" t="s">
        <v>211</v>
      </c>
      <c r="E176" s="221" t="s">
        <v>297</v>
      </c>
      <c r="F176" s="222" t="s">
        <v>298</v>
      </c>
      <c r="G176" s="223" t="s">
        <v>222</v>
      </c>
      <c r="H176" s="224">
        <v>5930</v>
      </c>
      <c r="I176" s="225"/>
      <c r="J176" s="226">
        <f>ROUND(I176*H176,2)</f>
        <v>0</v>
      </c>
      <c r="K176" s="222" t="s">
        <v>129</v>
      </c>
      <c r="L176" s="38"/>
      <c r="M176" s="227" t="s">
        <v>35</v>
      </c>
      <c r="N176" s="228" t="s">
        <v>47</v>
      </c>
      <c r="O176" s="63"/>
      <c r="P176" s="185">
        <f>O176*H176</f>
        <v>0</v>
      </c>
      <c r="Q176" s="185">
        <v>0</v>
      </c>
      <c r="R176" s="185">
        <f>Q176*H176</f>
        <v>0</v>
      </c>
      <c r="S176" s="185">
        <v>0</v>
      </c>
      <c r="T176" s="186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7" t="s">
        <v>132</v>
      </c>
      <c r="AT176" s="187" t="s">
        <v>211</v>
      </c>
      <c r="AU176" s="187" t="s">
        <v>86</v>
      </c>
      <c r="AY176" s="16" t="s">
        <v>131</v>
      </c>
      <c r="BE176" s="188">
        <f>IF(N176="základní",J176,0)</f>
        <v>0</v>
      </c>
      <c r="BF176" s="188">
        <f>IF(N176="snížená",J176,0)</f>
        <v>0</v>
      </c>
      <c r="BG176" s="188">
        <f>IF(N176="zákl. přenesená",J176,0)</f>
        <v>0</v>
      </c>
      <c r="BH176" s="188">
        <f>IF(N176="sníž. přenesená",J176,0)</f>
        <v>0</v>
      </c>
      <c r="BI176" s="188">
        <f>IF(N176="nulová",J176,0)</f>
        <v>0</v>
      </c>
      <c r="BJ176" s="16" t="s">
        <v>83</v>
      </c>
      <c r="BK176" s="188">
        <f>ROUND(I176*H176,2)</f>
        <v>0</v>
      </c>
      <c r="BL176" s="16" t="s">
        <v>132</v>
      </c>
      <c r="BM176" s="187" t="s">
        <v>299</v>
      </c>
    </row>
    <row r="177" spans="1:65" s="2" customFormat="1" ht="39">
      <c r="A177" s="33"/>
      <c r="B177" s="34"/>
      <c r="C177" s="35"/>
      <c r="D177" s="189" t="s">
        <v>216</v>
      </c>
      <c r="E177" s="35"/>
      <c r="F177" s="190" t="s">
        <v>300</v>
      </c>
      <c r="G177" s="35"/>
      <c r="H177" s="35"/>
      <c r="I177" s="114"/>
      <c r="J177" s="35"/>
      <c r="K177" s="35"/>
      <c r="L177" s="38"/>
      <c r="M177" s="191"/>
      <c r="N177" s="192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216</v>
      </c>
      <c r="AU177" s="16" t="s">
        <v>86</v>
      </c>
    </row>
    <row r="178" spans="1:65" s="2" customFormat="1" ht="19.5">
      <c r="A178" s="33"/>
      <c r="B178" s="34"/>
      <c r="C178" s="35"/>
      <c r="D178" s="189" t="s">
        <v>134</v>
      </c>
      <c r="E178" s="35"/>
      <c r="F178" s="190" t="s">
        <v>246</v>
      </c>
      <c r="G178" s="35"/>
      <c r="H178" s="35"/>
      <c r="I178" s="114"/>
      <c r="J178" s="35"/>
      <c r="K178" s="35"/>
      <c r="L178" s="38"/>
      <c r="M178" s="191"/>
      <c r="N178" s="192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134</v>
      </c>
      <c r="AU178" s="16" t="s">
        <v>86</v>
      </c>
    </row>
    <row r="179" spans="1:65" s="12" customFormat="1" ht="11.25">
      <c r="B179" s="193"/>
      <c r="C179" s="194"/>
      <c r="D179" s="189" t="s">
        <v>136</v>
      </c>
      <c r="E179" s="195" t="s">
        <v>35</v>
      </c>
      <c r="F179" s="196" t="s">
        <v>301</v>
      </c>
      <c r="G179" s="194"/>
      <c r="H179" s="197">
        <v>5930</v>
      </c>
      <c r="I179" s="198"/>
      <c r="J179" s="194"/>
      <c r="K179" s="194"/>
      <c r="L179" s="199"/>
      <c r="M179" s="200"/>
      <c r="N179" s="201"/>
      <c r="O179" s="201"/>
      <c r="P179" s="201"/>
      <c r="Q179" s="201"/>
      <c r="R179" s="201"/>
      <c r="S179" s="201"/>
      <c r="T179" s="202"/>
      <c r="AT179" s="203" t="s">
        <v>136</v>
      </c>
      <c r="AU179" s="203" t="s">
        <v>86</v>
      </c>
      <c r="AV179" s="12" t="s">
        <v>86</v>
      </c>
      <c r="AW179" s="12" t="s">
        <v>37</v>
      </c>
      <c r="AX179" s="12" t="s">
        <v>83</v>
      </c>
      <c r="AY179" s="203" t="s">
        <v>131</v>
      </c>
    </row>
    <row r="180" spans="1:65" s="2" customFormat="1" ht="44.25" customHeight="1">
      <c r="A180" s="33"/>
      <c r="B180" s="34"/>
      <c r="C180" s="220" t="s">
        <v>302</v>
      </c>
      <c r="D180" s="220" t="s">
        <v>211</v>
      </c>
      <c r="E180" s="221" t="s">
        <v>303</v>
      </c>
      <c r="F180" s="222" t="s">
        <v>304</v>
      </c>
      <c r="G180" s="223" t="s">
        <v>222</v>
      </c>
      <c r="H180" s="224">
        <v>5930</v>
      </c>
      <c r="I180" s="225"/>
      <c r="J180" s="226">
        <f>ROUND(I180*H180,2)</f>
        <v>0</v>
      </c>
      <c r="K180" s="222" t="s">
        <v>129</v>
      </c>
      <c r="L180" s="38"/>
      <c r="M180" s="227" t="s">
        <v>35</v>
      </c>
      <c r="N180" s="228" t="s">
        <v>47</v>
      </c>
      <c r="O180" s="63"/>
      <c r="P180" s="185">
        <f>O180*H180</f>
        <v>0</v>
      </c>
      <c r="Q180" s="185">
        <v>0</v>
      </c>
      <c r="R180" s="185">
        <f>Q180*H180</f>
        <v>0</v>
      </c>
      <c r="S180" s="185">
        <v>0</v>
      </c>
      <c r="T180" s="186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7" t="s">
        <v>132</v>
      </c>
      <c r="AT180" s="187" t="s">
        <v>211</v>
      </c>
      <c r="AU180" s="187" t="s">
        <v>86</v>
      </c>
      <c r="AY180" s="16" t="s">
        <v>131</v>
      </c>
      <c r="BE180" s="188">
        <f>IF(N180="základní",J180,0)</f>
        <v>0</v>
      </c>
      <c r="BF180" s="188">
        <f>IF(N180="snížená",J180,0)</f>
        <v>0</v>
      </c>
      <c r="BG180" s="188">
        <f>IF(N180="zákl. přenesená",J180,0)</f>
        <v>0</v>
      </c>
      <c r="BH180" s="188">
        <f>IF(N180="sníž. přenesená",J180,0)</f>
        <v>0</v>
      </c>
      <c r="BI180" s="188">
        <f>IF(N180="nulová",J180,0)</f>
        <v>0</v>
      </c>
      <c r="BJ180" s="16" t="s">
        <v>83</v>
      </c>
      <c r="BK180" s="188">
        <f>ROUND(I180*H180,2)</f>
        <v>0</v>
      </c>
      <c r="BL180" s="16" t="s">
        <v>132</v>
      </c>
      <c r="BM180" s="187" t="s">
        <v>305</v>
      </c>
    </row>
    <row r="181" spans="1:65" s="2" customFormat="1" ht="39">
      <c r="A181" s="33"/>
      <c r="B181" s="34"/>
      <c r="C181" s="35"/>
      <c r="D181" s="189" t="s">
        <v>216</v>
      </c>
      <c r="E181" s="35"/>
      <c r="F181" s="190" t="s">
        <v>300</v>
      </c>
      <c r="G181" s="35"/>
      <c r="H181" s="35"/>
      <c r="I181" s="114"/>
      <c r="J181" s="35"/>
      <c r="K181" s="35"/>
      <c r="L181" s="38"/>
      <c r="M181" s="191"/>
      <c r="N181" s="192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216</v>
      </c>
      <c r="AU181" s="16" t="s">
        <v>86</v>
      </c>
    </row>
    <row r="182" spans="1:65" s="2" customFormat="1" ht="19.5">
      <c r="A182" s="33"/>
      <c r="B182" s="34"/>
      <c r="C182" s="35"/>
      <c r="D182" s="189" t="s">
        <v>134</v>
      </c>
      <c r="E182" s="35"/>
      <c r="F182" s="190" t="s">
        <v>246</v>
      </c>
      <c r="G182" s="35"/>
      <c r="H182" s="35"/>
      <c r="I182" s="114"/>
      <c r="J182" s="35"/>
      <c r="K182" s="35"/>
      <c r="L182" s="38"/>
      <c r="M182" s="191"/>
      <c r="N182" s="192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134</v>
      </c>
      <c r="AU182" s="16" t="s">
        <v>86</v>
      </c>
    </row>
    <row r="183" spans="1:65" s="12" customFormat="1" ht="11.25">
      <c r="B183" s="193"/>
      <c r="C183" s="194"/>
      <c r="D183" s="189" t="s">
        <v>136</v>
      </c>
      <c r="E183" s="195" t="s">
        <v>35</v>
      </c>
      <c r="F183" s="196" t="s">
        <v>301</v>
      </c>
      <c r="G183" s="194"/>
      <c r="H183" s="197">
        <v>5930</v>
      </c>
      <c r="I183" s="198"/>
      <c r="J183" s="194"/>
      <c r="K183" s="194"/>
      <c r="L183" s="199"/>
      <c r="M183" s="200"/>
      <c r="N183" s="201"/>
      <c r="O183" s="201"/>
      <c r="P183" s="201"/>
      <c r="Q183" s="201"/>
      <c r="R183" s="201"/>
      <c r="S183" s="201"/>
      <c r="T183" s="202"/>
      <c r="AT183" s="203" t="s">
        <v>136</v>
      </c>
      <c r="AU183" s="203" t="s">
        <v>86</v>
      </c>
      <c r="AV183" s="12" t="s">
        <v>86</v>
      </c>
      <c r="AW183" s="12" t="s">
        <v>37</v>
      </c>
      <c r="AX183" s="12" t="s">
        <v>83</v>
      </c>
      <c r="AY183" s="203" t="s">
        <v>131</v>
      </c>
    </row>
    <row r="184" spans="1:65" s="2" customFormat="1" ht="21.75" customHeight="1">
      <c r="A184" s="33"/>
      <c r="B184" s="34"/>
      <c r="C184" s="220" t="s">
        <v>306</v>
      </c>
      <c r="D184" s="220" t="s">
        <v>211</v>
      </c>
      <c r="E184" s="221" t="s">
        <v>307</v>
      </c>
      <c r="F184" s="222" t="s">
        <v>308</v>
      </c>
      <c r="G184" s="223" t="s">
        <v>222</v>
      </c>
      <c r="H184" s="224">
        <v>2500</v>
      </c>
      <c r="I184" s="225"/>
      <c r="J184" s="226">
        <f>ROUND(I184*H184,2)</f>
        <v>0</v>
      </c>
      <c r="K184" s="222" t="s">
        <v>129</v>
      </c>
      <c r="L184" s="38"/>
      <c r="M184" s="227" t="s">
        <v>35</v>
      </c>
      <c r="N184" s="228" t="s">
        <v>47</v>
      </c>
      <c r="O184" s="63"/>
      <c r="P184" s="185">
        <f>O184*H184</f>
        <v>0</v>
      </c>
      <c r="Q184" s="185">
        <v>0</v>
      </c>
      <c r="R184" s="185">
        <f>Q184*H184</f>
        <v>0</v>
      </c>
      <c r="S184" s="185">
        <v>0</v>
      </c>
      <c r="T184" s="186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7" t="s">
        <v>132</v>
      </c>
      <c r="AT184" s="187" t="s">
        <v>211</v>
      </c>
      <c r="AU184" s="187" t="s">
        <v>86</v>
      </c>
      <c r="AY184" s="16" t="s">
        <v>131</v>
      </c>
      <c r="BE184" s="188">
        <f>IF(N184="základní",J184,0)</f>
        <v>0</v>
      </c>
      <c r="BF184" s="188">
        <f>IF(N184="snížená",J184,0)</f>
        <v>0</v>
      </c>
      <c r="BG184" s="188">
        <f>IF(N184="zákl. přenesená",J184,0)</f>
        <v>0</v>
      </c>
      <c r="BH184" s="188">
        <f>IF(N184="sníž. přenesená",J184,0)</f>
        <v>0</v>
      </c>
      <c r="BI184" s="188">
        <f>IF(N184="nulová",J184,0)</f>
        <v>0</v>
      </c>
      <c r="BJ184" s="16" t="s">
        <v>83</v>
      </c>
      <c r="BK184" s="188">
        <f>ROUND(I184*H184,2)</f>
        <v>0</v>
      </c>
      <c r="BL184" s="16" t="s">
        <v>132</v>
      </c>
      <c r="BM184" s="187" t="s">
        <v>309</v>
      </c>
    </row>
    <row r="185" spans="1:65" s="2" customFormat="1" ht="19.5">
      <c r="A185" s="33"/>
      <c r="B185" s="34"/>
      <c r="C185" s="35"/>
      <c r="D185" s="189" t="s">
        <v>216</v>
      </c>
      <c r="E185" s="35"/>
      <c r="F185" s="190" t="s">
        <v>310</v>
      </c>
      <c r="G185" s="35"/>
      <c r="H185" s="35"/>
      <c r="I185" s="114"/>
      <c r="J185" s="35"/>
      <c r="K185" s="35"/>
      <c r="L185" s="38"/>
      <c r="M185" s="191"/>
      <c r="N185" s="192"/>
      <c r="O185" s="63"/>
      <c r="P185" s="63"/>
      <c r="Q185" s="63"/>
      <c r="R185" s="63"/>
      <c r="S185" s="63"/>
      <c r="T185" s="64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216</v>
      </c>
      <c r="AU185" s="16" t="s">
        <v>86</v>
      </c>
    </row>
    <row r="186" spans="1:65" s="2" customFormat="1" ht="19.5">
      <c r="A186" s="33"/>
      <c r="B186" s="34"/>
      <c r="C186" s="35"/>
      <c r="D186" s="189" t="s">
        <v>134</v>
      </c>
      <c r="E186" s="35"/>
      <c r="F186" s="190" t="s">
        <v>246</v>
      </c>
      <c r="G186" s="35"/>
      <c r="H186" s="35"/>
      <c r="I186" s="114"/>
      <c r="J186" s="35"/>
      <c r="K186" s="35"/>
      <c r="L186" s="38"/>
      <c r="M186" s="191"/>
      <c r="N186" s="192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134</v>
      </c>
      <c r="AU186" s="16" t="s">
        <v>86</v>
      </c>
    </row>
    <row r="187" spans="1:65" s="12" customFormat="1" ht="11.25">
      <c r="B187" s="193"/>
      <c r="C187" s="194"/>
      <c r="D187" s="189" t="s">
        <v>136</v>
      </c>
      <c r="E187" s="195" t="s">
        <v>35</v>
      </c>
      <c r="F187" s="196" t="s">
        <v>311</v>
      </c>
      <c r="G187" s="194"/>
      <c r="H187" s="197">
        <v>2500</v>
      </c>
      <c r="I187" s="198"/>
      <c r="J187" s="194"/>
      <c r="K187" s="194"/>
      <c r="L187" s="199"/>
      <c r="M187" s="200"/>
      <c r="N187" s="201"/>
      <c r="O187" s="201"/>
      <c r="P187" s="201"/>
      <c r="Q187" s="201"/>
      <c r="R187" s="201"/>
      <c r="S187" s="201"/>
      <c r="T187" s="202"/>
      <c r="AT187" s="203" t="s">
        <v>136</v>
      </c>
      <c r="AU187" s="203" t="s">
        <v>86</v>
      </c>
      <c r="AV187" s="12" t="s">
        <v>86</v>
      </c>
      <c r="AW187" s="12" t="s">
        <v>37</v>
      </c>
      <c r="AX187" s="12" t="s">
        <v>83</v>
      </c>
      <c r="AY187" s="203" t="s">
        <v>131</v>
      </c>
    </row>
    <row r="188" spans="1:65" s="2" customFormat="1" ht="21.75" customHeight="1">
      <c r="A188" s="33"/>
      <c r="B188" s="34"/>
      <c r="C188" s="220" t="s">
        <v>312</v>
      </c>
      <c r="D188" s="220" t="s">
        <v>211</v>
      </c>
      <c r="E188" s="221" t="s">
        <v>313</v>
      </c>
      <c r="F188" s="222" t="s">
        <v>314</v>
      </c>
      <c r="G188" s="223" t="s">
        <v>222</v>
      </c>
      <c r="H188" s="224">
        <v>570</v>
      </c>
      <c r="I188" s="225"/>
      <c r="J188" s="226">
        <f>ROUND(I188*H188,2)</f>
        <v>0</v>
      </c>
      <c r="K188" s="222" t="s">
        <v>129</v>
      </c>
      <c r="L188" s="38"/>
      <c r="M188" s="227" t="s">
        <v>35</v>
      </c>
      <c r="N188" s="228" t="s">
        <v>47</v>
      </c>
      <c r="O188" s="63"/>
      <c r="P188" s="185">
        <f>O188*H188</f>
        <v>0</v>
      </c>
      <c r="Q188" s="185">
        <v>0</v>
      </c>
      <c r="R188" s="185">
        <f>Q188*H188</f>
        <v>0</v>
      </c>
      <c r="S188" s="185">
        <v>0</v>
      </c>
      <c r="T188" s="186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87" t="s">
        <v>132</v>
      </c>
      <c r="AT188" s="187" t="s">
        <v>211</v>
      </c>
      <c r="AU188" s="187" t="s">
        <v>86</v>
      </c>
      <c r="AY188" s="16" t="s">
        <v>131</v>
      </c>
      <c r="BE188" s="188">
        <f>IF(N188="základní",J188,0)</f>
        <v>0</v>
      </c>
      <c r="BF188" s="188">
        <f>IF(N188="snížená",J188,0)</f>
        <v>0</v>
      </c>
      <c r="BG188" s="188">
        <f>IF(N188="zákl. přenesená",J188,0)</f>
        <v>0</v>
      </c>
      <c r="BH188" s="188">
        <f>IF(N188="sníž. přenesená",J188,0)</f>
        <v>0</v>
      </c>
      <c r="BI188" s="188">
        <f>IF(N188="nulová",J188,0)</f>
        <v>0</v>
      </c>
      <c r="BJ188" s="16" t="s">
        <v>83</v>
      </c>
      <c r="BK188" s="188">
        <f>ROUND(I188*H188,2)</f>
        <v>0</v>
      </c>
      <c r="BL188" s="16" t="s">
        <v>132</v>
      </c>
      <c r="BM188" s="187" t="s">
        <v>315</v>
      </c>
    </row>
    <row r="189" spans="1:65" s="2" customFormat="1" ht="19.5">
      <c r="A189" s="33"/>
      <c r="B189" s="34"/>
      <c r="C189" s="35"/>
      <c r="D189" s="189" t="s">
        <v>216</v>
      </c>
      <c r="E189" s="35"/>
      <c r="F189" s="190" t="s">
        <v>316</v>
      </c>
      <c r="G189" s="35"/>
      <c r="H189" s="35"/>
      <c r="I189" s="114"/>
      <c r="J189" s="35"/>
      <c r="K189" s="35"/>
      <c r="L189" s="38"/>
      <c r="M189" s="191"/>
      <c r="N189" s="192"/>
      <c r="O189" s="63"/>
      <c r="P189" s="63"/>
      <c r="Q189" s="63"/>
      <c r="R189" s="63"/>
      <c r="S189" s="63"/>
      <c r="T189" s="64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216</v>
      </c>
      <c r="AU189" s="16" t="s">
        <v>86</v>
      </c>
    </row>
    <row r="190" spans="1:65" s="12" customFormat="1" ht="11.25">
      <c r="B190" s="193"/>
      <c r="C190" s="194"/>
      <c r="D190" s="189" t="s">
        <v>136</v>
      </c>
      <c r="E190" s="195" t="s">
        <v>35</v>
      </c>
      <c r="F190" s="196" t="s">
        <v>317</v>
      </c>
      <c r="G190" s="194"/>
      <c r="H190" s="197">
        <v>570</v>
      </c>
      <c r="I190" s="198"/>
      <c r="J190" s="194"/>
      <c r="K190" s="194"/>
      <c r="L190" s="199"/>
      <c r="M190" s="200"/>
      <c r="N190" s="201"/>
      <c r="O190" s="201"/>
      <c r="P190" s="201"/>
      <c r="Q190" s="201"/>
      <c r="R190" s="201"/>
      <c r="S190" s="201"/>
      <c r="T190" s="202"/>
      <c r="AT190" s="203" t="s">
        <v>136</v>
      </c>
      <c r="AU190" s="203" t="s">
        <v>86</v>
      </c>
      <c r="AV190" s="12" t="s">
        <v>86</v>
      </c>
      <c r="AW190" s="12" t="s">
        <v>37</v>
      </c>
      <c r="AX190" s="12" t="s">
        <v>83</v>
      </c>
      <c r="AY190" s="203" t="s">
        <v>131</v>
      </c>
    </row>
    <row r="191" spans="1:65" s="2" customFormat="1" ht="33" customHeight="1">
      <c r="A191" s="33"/>
      <c r="B191" s="34"/>
      <c r="C191" s="220" t="s">
        <v>318</v>
      </c>
      <c r="D191" s="220" t="s">
        <v>211</v>
      </c>
      <c r="E191" s="221" t="s">
        <v>319</v>
      </c>
      <c r="F191" s="222" t="s">
        <v>320</v>
      </c>
      <c r="G191" s="223" t="s">
        <v>128</v>
      </c>
      <c r="H191" s="224">
        <v>165</v>
      </c>
      <c r="I191" s="225"/>
      <c r="J191" s="226">
        <f>ROUND(I191*H191,2)</f>
        <v>0</v>
      </c>
      <c r="K191" s="222" t="s">
        <v>129</v>
      </c>
      <c r="L191" s="38"/>
      <c r="M191" s="227" t="s">
        <v>35</v>
      </c>
      <c r="N191" s="228" t="s">
        <v>47</v>
      </c>
      <c r="O191" s="63"/>
      <c r="P191" s="185">
        <f>O191*H191</f>
        <v>0</v>
      </c>
      <c r="Q191" s="185">
        <v>0</v>
      </c>
      <c r="R191" s="185">
        <f>Q191*H191</f>
        <v>0</v>
      </c>
      <c r="S191" s="185">
        <v>0</v>
      </c>
      <c r="T191" s="186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87" t="s">
        <v>132</v>
      </c>
      <c r="AT191" s="187" t="s">
        <v>211</v>
      </c>
      <c r="AU191" s="187" t="s">
        <v>86</v>
      </c>
      <c r="AY191" s="16" t="s">
        <v>131</v>
      </c>
      <c r="BE191" s="188">
        <f>IF(N191="základní",J191,0)</f>
        <v>0</v>
      </c>
      <c r="BF191" s="188">
        <f>IF(N191="snížená",J191,0)</f>
        <v>0</v>
      </c>
      <c r="BG191" s="188">
        <f>IF(N191="zákl. přenesená",J191,0)</f>
        <v>0</v>
      </c>
      <c r="BH191" s="188">
        <f>IF(N191="sníž. přenesená",J191,0)</f>
        <v>0</v>
      </c>
      <c r="BI191" s="188">
        <f>IF(N191="nulová",J191,0)</f>
        <v>0</v>
      </c>
      <c r="BJ191" s="16" t="s">
        <v>83</v>
      </c>
      <c r="BK191" s="188">
        <f>ROUND(I191*H191,2)</f>
        <v>0</v>
      </c>
      <c r="BL191" s="16" t="s">
        <v>132</v>
      </c>
      <c r="BM191" s="187" t="s">
        <v>321</v>
      </c>
    </row>
    <row r="192" spans="1:65" s="2" customFormat="1" ht="29.25">
      <c r="A192" s="33"/>
      <c r="B192" s="34"/>
      <c r="C192" s="35"/>
      <c r="D192" s="189" t="s">
        <v>216</v>
      </c>
      <c r="E192" s="35"/>
      <c r="F192" s="190" t="s">
        <v>322</v>
      </c>
      <c r="G192" s="35"/>
      <c r="H192" s="35"/>
      <c r="I192" s="114"/>
      <c r="J192" s="35"/>
      <c r="K192" s="35"/>
      <c r="L192" s="38"/>
      <c r="M192" s="191"/>
      <c r="N192" s="192"/>
      <c r="O192" s="63"/>
      <c r="P192" s="63"/>
      <c r="Q192" s="63"/>
      <c r="R192" s="63"/>
      <c r="S192" s="63"/>
      <c r="T192" s="64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216</v>
      </c>
      <c r="AU192" s="16" t="s">
        <v>86</v>
      </c>
    </row>
    <row r="193" spans="1:65" s="2" customFormat="1" ht="58.5">
      <c r="A193" s="33"/>
      <c r="B193" s="34"/>
      <c r="C193" s="35"/>
      <c r="D193" s="189" t="s">
        <v>134</v>
      </c>
      <c r="E193" s="35"/>
      <c r="F193" s="190" t="s">
        <v>155</v>
      </c>
      <c r="G193" s="35"/>
      <c r="H193" s="35"/>
      <c r="I193" s="114"/>
      <c r="J193" s="35"/>
      <c r="K193" s="35"/>
      <c r="L193" s="38"/>
      <c r="M193" s="191"/>
      <c r="N193" s="192"/>
      <c r="O193" s="63"/>
      <c r="P193" s="63"/>
      <c r="Q193" s="63"/>
      <c r="R193" s="63"/>
      <c r="S193" s="63"/>
      <c r="T193" s="64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134</v>
      </c>
      <c r="AU193" s="16" t="s">
        <v>86</v>
      </c>
    </row>
    <row r="194" spans="1:65" s="12" customFormat="1" ht="11.25">
      <c r="B194" s="193"/>
      <c r="C194" s="194"/>
      <c r="D194" s="189" t="s">
        <v>136</v>
      </c>
      <c r="E194" s="195" t="s">
        <v>35</v>
      </c>
      <c r="F194" s="196" t="s">
        <v>156</v>
      </c>
      <c r="G194" s="194"/>
      <c r="H194" s="197">
        <v>165</v>
      </c>
      <c r="I194" s="198"/>
      <c r="J194" s="194"/>
      <c r="K194" s="194"/>
      <c r="L194" s="199"/>
      <c r="M194" s="200"/>
      <c r="N194" s="201"/>
      <c r="O194" s="201"/>
      <c r="P194" s="201"/>
      <c r="Q194" s="201"/>
      <c r="R194" s="201"/>
      <c r="S194" s="201"/>
      <c r="T194" s="202"/>
      <c r="AT194" s="203" t="s">
        <v>136</v>
      </c>
      <c r="AU194" s="203" t="s">
        <v>86</v>
      </c>
      <c r="AV194" s="12" t="s">
        <v>86</v>
      </c>
      <c r="AW194" s="12" t="s">
        <v>37</v>
      </c>
      <c r="AX194" s="12" t="s">
        <v>83</v>
      </c>
      <c r="AY194" s="203" t="s">
        <v>131</v>
      </c>
    </row>
    <row r="195" spans="1:65" s="2" customFormat="1" ht="21.75" customHeight="1">
      <c r="A195" s="33"/>
      <c r="B195" s="34"/>
      <c r="C195" s="220" t="s">
        <v>323</v>
      </c>
      <c r="D195" s="220" t="s">
        <v>211</v>
      </c>
      <c r="E195" s="221" t="s">
        <v>324</v>
      </c>
      <c r="F195" s="222" t="s">
        <v>325</v>
      </c>
      <c r="G195" s="223" t="s">
        <v>128</v>
      </c>
      <c r="H195" s="224">
        <v>6</v>
      </c>
      <c r="I195" s="225"/>
      <c r="J195" s="226">
        <f>ROUND(I195*H195,2)</f>
        <v>0</v>
      </c>
      <c r="K195" s="222" t="s">
        <v>129</v>
      </c>
      <c r="L195" s="38"/>
      <c r="M195" s="227" t="s">
        <v>35</v>
      </c>
      <c r="N195" s="228" t="s">
        <v>47</v>
      </c>
      <c r="O195" s="63"/>
      <c r="P195" s="185">
        <f>O195*H195</f>
        <v>0</v>
      </c>
      <c r="Q195" s="185">
        <v>0</v>
      </c>
      <c r="R195" s="185">
        <f>Q195*H195</f>
        <v>0</v>
      </c>
      <c r="S195" s="185">
        <v>0</v>
      </c>
      <c r="T195" s="186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7" t="s">
        <v>132</v>
      </c>
      <c r="AT195" s="187" t="s">
        <v>211</v>
      </c>
      <c r="AU195" s="187" t="s">
        <v>86</v>
      </c>
      <c r="AY195" s="16" t="s">
        <v>131</v>
      </c>
      <c r="BE195" s="188">
        <f>IF(N195="základní",J195,0)</f>
        <v>0</v>
      </c>
      <c r="BF195" s="188">
        <f>IF(N195="snížená",J195,0)</f>
        <v>0</v>
      </c>
      <c r="BG195" s="188">
        <f>IF(N195="zákl. přenesená",J195,0)</f>
        <v>0</v>
      </c>
      <c r="BH195" s="188">
        <f>IF(N195="sníž. přenesená",J195,0)</f>
        <v>0</v>
      </c>
      <c r="BI195" s="188">
        <f>IF(N195="nulová",J195,0)</f>
        <v>0</v>
      </c>
      <c r="BJ195" s="16" t="s">
        <v>83</v>
      </c>
      <c r="BK195" s="188">
        <f>ROUND(I195*H195,2)</f>
        <v>0</v>
      </c>
      <c r="BL195" s="16" t="s">
        <v>132</v>
      </c>
      <c r="BM195" s="187" t="s">
        <v>326</v>
      </c>
    </row>
    <row r="196" spans="1:65" s="2" customFormat="1" ht="19.5">
      <c r="A196" s="33"/>
      <c r="B196" s="34"/>
      <c r="C196" s="35"/>
      <c r="D196" s="189" t="s">
        <v>216</v>
      </c>
      <c r="E196" s="35"/>
      <c r="F196" s="190" t="s">
        <v>327</v>
      </c>
      <c r="G196" s="35"/>
      <c r="H196" s="35"/>
      <c r="I196" s="114"/>
      <c r="J196" s="35"/>
      <c r="K196" s="35"/>
      <c r="L196" s="38"/>
      <c r="M196" s="191"/>
      <c r="N196" s="192"/>
      <c r="O196" s="63"/>
      <c r="P196" s="63"/>
      <c r="Q196" s="63"/>
      <c r="R196" s="63"/>
      <c r="S196" s="63"/>
      <c r="T196" s="64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216</v>
      </c>
      <c r="AU196" s="16" t="s">
        <v>86</v>
      </c>
    </row>
    <row r="197" spans="1:65" s="2" customFormat="1" ht="39">
      <c r="A197" s="33"/>
      <c r="B197" s="34"/>
      <c r="C197" s="35"/>
      <c r="D197" s="189" t="s">
        <v>134</v>
      </c>
      <c r="E197" s="35"/>
      <c r="F197" s="190" t="s">
        <v>328</v>
      </c>
      <c r="G197" s="35"/>
      <c r="H197" s="35"/>
      <c r="I197" s="114"/>
      <c r="J197" s="35"/>
      <c r="K197" s="35"/>
      <c r="L197" s="38"/>
      <c r="M197" s="191"/>
      <c r="N197" s="192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134</v>
      </c>
      <c r="AU197" s="16" t="s">
        <v>86</v>
      </c>
    </row>
    <row r="198" spans="1:65" s="12" customFormat="1" ht="11.25">
      <c r="B198" s="193"/>
      <c r="C198" s="194"/>
      <c r="D198" s="189" t="s">
        <v>136</v>
      </c>
      <c r="E198" s="195" t="s">
        <v>35</v>
      </c>
      <c r="F198" s="196" t="s">
        <v>240</v>
      </c>
      <c r="G198" s="194"/>
      <c r="H198" s="197">
        <v>6</v>
      </c>
      <c r="I198" s="198"/>
      <c r="J198" s="194"/>
      <c r="K198" s="194"/>
      <c r="L198" s="199"/>
      <c r="M198" s="200"/>
      <c r="N198" s="201"/>
      <c r="O198" s="201"/>
      <c r="P198" s="201"/>
      <c r="Q198" s="201"/>
      <c r="R198" s="201"/>
      <c r="S198" s="201"/>
      <c r="T198" s="202"/>
      <c r="AT198" s="203" t="s">
        <v>136</v>
      </c>
      <c r="AU198" s="203" t="s">
        <v>86</v>
      </c>
      <c r="AV198" s="12" t="s">
        <v>86</v>
      </c>
      <c r="AW198" s="12" t="s">
        <v>37</v>
      </c>
      <c r="AX198" s="12" t="s">
        <v>83</v>
      </c>
      <c r="AY198" s="203" t="s">
        <v>131</v>
      </c>
    </row>
    <row r="199" spans="1:65" s="2" customFormat="1" ht="21.75" customHeight="1">
      <c r="A199" s="33"/>
      <c r="B199" s="34"/>
      <c r="C199" s="220" t="s">
        <v>329</v>
      </c>
      <c r="D199" s="220" t="s">
        <v>211</v>
      </c>
      <c r="E199" s="221" t="s">
        <v>330</v>
      </c>
      <c r="F199" s="222" t="s">
        <v>331</v>
      </c>
      <c r="G199" s="223" t="s">
        <v>128</v>
      </c>
      <c r="H199" s="224">
        <v>6</v>
      </c>
      <c r="I199" s="225"/>
      <c r="J199" s="226">
        <f>ROUND(I199*H199,2)</f>
        <v>0</v>
      </c>
      <c r="K199" s="222" t="s">
        <v>129</v>
      </c>
      <c r="L199" s="38"/>
      <c r="M199" s="227" t="s">
        <v>35</v>
      </c>
      <c r="N199" s="228" t="s">
        <v>47</v>
      </c>
      <c r="O199" s="63"/>
      <c r="P199" s="185">
        <f>O199*H199</f>
        <v>0</v>
      </c>
      <c r="Q199" s="185">
        <v>0</v>
      </c>
      <c r="R199" s="185">
        <f>Q199*H199</f>
        <v>0</v>
      </c>
      <c r="S199" s="185">
        <v>0</v>
      </c>
      <c r="T199" s="186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87" t="s">
        <v>132</v>
      </c>
      <c r="AT199" s="187" t="s">
        <v>211</v>
      </c>
      <c r="AU199" s="187" t="s">
        <v>86</v>
      </c>
      <c r="AY199" s="16" t="s">
        <v>131</v>
      </c>
      <c r="BE199" s="188">
        <f>IF(N199="základní",J199,0)</f>
        <v>0</v>
      </c>
      <c r="BF199" s="188">
        <f>IF(N199="snížená",J199,0)</f>
        <v>0</v>
      </c>
      <c r="BG199" s="188">
        <f>IF(N199="zákl. přenesená",J199,0)</f>
        <v>0</v>
      </c>
      <c r="BH199" s="188">
        <f>IF(N199="sníž. přenesená",J199,0)</f>
        <v>0</v>
      </c>
      <c r="BI199" s="188">
        <f>IF(N199="nulová",J199,0)</f>
        <v>0</v>
      </c>
      <c r="BJ199" s="16" t="s">
        <v>83</v>
      </c>
      <c r="BK199" s="188">
        <f>ROUND(I199*H199,2)</f>
        <v>0</v>
      </c>
      <c r="BL199" s="16" t="s">
        <v>132</v>
      </c>
      <c r="BM199" s="187" t="s">
        <v>332</v>
      </c>
    </row>
    <row r="200" spans="1:65" s="2" customFormat="1" ht="19.5">
      <c r="A200" s="33"/>
      <c r="B200" s="34"/>
      <c r="C200" s="35"/>
      <c r="D200" s="189" t="s">
        <v>216</v>
      </c>
      <c r="E200" s="35"/>
      <c r="F200" s="190" t="s">
        <v>327</v>
      </c>
      <c r="G200" s="35"/>
      <c r="H200" s="35"/>
      <c r="I200" s="114"/>
      <c r="J200" s="35"/>
      <c r="K200" s="35"/>
      <c r="L200" s="38"/>
      <c r="M200" s="191"/>
      <c r="N200" s="192"/>
      <c r="O200" s="63"/>
      <c r="P200" s="63"/>
      <c r="Q200" s="63"/>
      <c r="R200" s="63"/>
      <c r="S200" s="63"/>
      <c r="T200" s="64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216</v>
      </c>
      <c r="AU200" s="16" t="s">
        <v>86</v>
      </c>
    </row>
    <row r="201" spans="1:65" s="2" customFormat="1" ht="39">
      <c r="A201" s="33"/>
      <c r="B201" s="34"/>
      <c r="C201" s="35"/>
      <c r="D201" s="189" t="s">
        <v>134</v>
      </c>
      <c r="E201" s="35"/>
      <c r="F201" s="190" t="s">
        <v>328</v>
      </c>
      <c r="G201" s="35"/>
      <c r="H201" s="35"/>
      <c r="I201" s="114"/>
      <c r="J201" s="35"/>
      <c r="K201" s="35"/>
      <c r="L201" s="38"/>
      <c r="M201" s="191"/>
      <c r="N201" s="192"/>
      <c r="O201" s="63"/>
      <c r="P201" s="63"/>
      <c r="Q201" s="63"/>
      <c r="R201" s="63"/>
      <c r="S201" s="63"/>
      <c r="T201" s="64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134</v>
      </c>
      <c r="AU201" s="16" t="s">
        <v>86</v>
      </c>
    </row>
    <row r="202" spans="1:65" s="12" customFormat="1" ht="11.25">
      <c r="B202" s="193"/>
      <c r="C202" s="194"/>
      <c r="D202" s="189" t="s">
        <v>136</v>
      </c>
      <c r="E202" s="195" t="s">
        <v>35</v>
      </c>
      <c r="F202" s="196" t="s">
        <v>240</v>
      </c>
      <c r="G202" s="194"/>
      <c r="H202" s="197">
        <v>6</v>
      </c>
      <c r="I202" s="198"/>
      <c r="J202" s="194"/>
      <c r="K202" s="194"/>
      <c r="L202" s="199"/>
      <c r="M202" s="200"/>
      <c r="N202" s="201"/>
      <c r="O202" s="201"/>
      <c r="P202" s="201"/>
      <c r="Q202" s="201"/>
      <c r="R202" s="201"/>
      <c r="S202" s="201"/>
      <c r="T202" s="202"/>
      <c r="AT202" s="203" t="s">
        <v>136</v>
      </c>
      <c r="AU202" s="203" t="s">
        <v>86</v>
      </c>
      <c r="AV202" s="12" t="s">
        <v>86</v>
      </c>
      <c r="AW202" s="12" t="s">
        <v>37</v>
      </c>
      <c r="AX202" s="12" t="s">
        <v>83</v>
      </c>
      <c r="AY202" s="203" t="s">
        <v>131</v>
      </c>
    </row>
    <row r="203" spans="1:65" s="2" customFormat="1" ht="21.75" customHeight="1">
      <c r="A203" s="33"/>
      <c r="B203" s="34"/>
      <c r="C203" s="220" t="s">
        <v>333</v>
      </c>
      <c r="D203" s="220" t="s">
        <v>211</v>
      </c>
      <c r="E203" s="221" t="s">
        <v>334</v>
      </c>
      <c r="F203" s="222" t="s">
        <v>335</v>
      </c>
      <c r="G203" s="223" t="s">
        <v>222</v>
      </c>
      <c r="H203" s="224">
        <v>19.8</v>
      </c>
      <c r="I203" s="225"/>
      <c r="J203" s="226">
        <f>ROUND(I203*H203,2)</f>
        <v>0</v>
      </c>
      <c r="K203" s="222" t="s">
        <v>129</v>
      </c>
      <c r="L203" s="38"/>
      <c r="M203" s="227" t="s">
        <v>35</v>
      </c>
      <c r="N203" s="228" t="s">
        <v>47</v>
      </c>
      <c r="O203" s="63"/>
      <c r="P203" s="185">
        <f>O203*H203</f>
        <v>0</v>
      </c>
      <c r="Q203" s="185">
        <v>0</v>
      </c>
      <c r="R203" s="185">
        <f>Q203*H203</f>
        <v>0</v>
      </c>
      <c r="S203" s="185">
        <v>0</v>
      </c>
      <c r="T203" s="186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87" t="s">
        <v>132</v>
      </c>
      <c r="AT203" s="187" t="s">
        <v>211</v>
      </c>
      <c r="AU203" s="187" t="s">
        <v>86</v>
      </c>
      <c r="AY203" s="16" t="s">
        <v>131</v>
      </c>
      <c r="BE203" s="188">
        <f>IF(N203="základní",J203,0)</f>
        <v>0</v>
      </c>
      <c r="BF203" s="188">
        <f>IF(N203="snížená",J203,0)</f>
        <v>0</v>
      </c>
      <c r="BG203" s="188">
        <f>IF(N203="zákl. přenesená",J203,0)</f>
        <v>0</v>
      </c>
      <c r="BH203" s="188">
        <f>IF(N203="sníž. přenesená",J203,0)</f>
        <v>0</v>
      </c>
      <c r="BI203" s="188">
        <f>IF(N203="nulová",J203,0)</f>
        <v>0</v>
      </c>
      <c r="BJ203" s="16" t="s">
        <v>83</v>
      </c>
      <c r="BK203" s="188">
        <f>ROUND(I203*H203,2)</f>
        <v>0</v>
      </c>
      <c r="BL203" s="16" t="s">
        <v>132</v>
      </c>
      <c r="BM203" s="187" t="s">
        <v>336</v>
      </c>
    </row>
    <row r="204" spans="1:65" s="2" customFormat="1" ht="29.25">
      <c r="A204" s="33"/>
      <c r="B204" s="34"/>
      <c r="C204" s="35"/>
      <c r="D204" s="189" t="s">
        <v>216</v>
      </c>
      <c r="E204" s="35"/>
      <c r="F204" s="190" t="s">
        <v>337</v>
      </c>
      <c r="G204" s="35"/>
      <c r="H204" s="35"/>
      <c r="I204" s="114"/>
      <c r="J204" s="35"/>
      <c r="K204" s="35"/>
      <c r="L204" s="38"/>
      <c r="M204" s="191"/>
      <c r="N204" s="192"/>
      <c r="O204" s="63"/>
      <c r="P204" s="63"/>
      <c r="Q204" s="63"/>
      <c r="R204" s="63"/>
      <c r="S204" s="63"/>
      <c r="T204" s="64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216</v>
      </c>
      <c r="AU204" s="16" t="s">
        <v>86</v>
      </c>
    </row>
    <row r="205" spans="1:65" s="2" customFormat="1" ht="39">
      <c r="A205" s="33"/>
      <c r="B205" s="34"/>
      <c r="C205" s="35"/>
      <c r="D205" s="189" t="s">
        <v>134</v>
      </c>
      <c r="E205" s="35"/>
      <c r="F205" s="190" t="s">
        <v>338</v>
      </c>
      <c r="G205" s="35"/>
      <c r="H205" s="35"/>
      <c r="I205" s="114"/>
      <c r="J205" s="35"/>
      <c r="K205" s="35"/>
      <c r="L205" s="38"/>
      <c r="M205" s="191"/>
      <c r="N205" s="192"/>
      <c r="O205" s="63"/>
      <c r="P205" s="63"/>
      <c r="Q205" s="63"/>
      <c r="R205" s="63"/>
      <c r="S205" s="63"/>
      <c r="T205" s="64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134</v>
      </c>
      <c r="AU205" s="16" t="s">
        <v>86</v>
      </c>
    </row>
    <row r="206" spans="1:65" s="12" customFormat="1" ht="11.25">
      <c r="B206" s="193"/>
      <c r="C206" s="194"/>
      <c r="D206" s="189" t="s">
        <v>136</v>
      </c>
      <c r="E206" s="195" t="s">
        <v>35</v>
      </c>
      <c r="F206" s="196" t="s">
        <v>339</v>
      </c>
      <c r="G206" s="194"/>
      <c r="H206" s="197">
        <v>19.8</v>
      </c>
      <c r="I206" s="198"/>
      <c r="J206" s="194"/>
      <c r="K206" s="194"/>
      <c r="L206" s="199"/>
      <c r="M206" s="200"/>
      <c r="N206" s="201"/>
      <c r="O206" s="201"/>
      <c r="P206" s="201"/>
      <c r="Q206" s="201"/>
      <c r="R206" s="201"/>
      <c r="S206" s="201"/>
      <c r="T206" s="202"/>
      <c r="AT206" s="203" t="s">
        <v>136</v>
      </c>
      <c r="AU206" s="203" t="s">
        <v>86</v>
      </c>
      <c r="AV206" s="12" t="s">
        <v>86</v>
      </c>
      <c r="AW206" s="12" t="s">
        <v>37</v>
      </c>
      <c r="AX206" s="12" t="s">
        <v>83</v>
      </c>
      <c r="AY206" s="203" t="s">
        <v>131</v>
      </c>
    </row>
    <row r="207" spans="1:65" s="2" customFormat="1" ht="21.75" customHeight="1">
      <c r="A207" s="33"/>
      <c r="B207" s="34"/>
      <c r="C207" s="220" t="s">
        <v>340</v>
      </c>
      <c r="D207" s="220" t="s">
        <v>211</v>
      </c>
      <c r="E207" s="221" t="s">
        <v>341</v>
      </c>
      <c r="F207" s="222" t="s">
        <v>342</v>
      </c>
      <c r="G207" s="223" t="s">
        <v>128</v>
      </c>
      <c r="H207" s="224">
        <v>6</v>
      </c>
      <c r="I207" s="225"/>
      <c r="J207" s="226">
        <f>ROUND(I207*H207,2)</f>
        <v>0</v>
      </c>
      <c r="K207" s="222" t="s">
        <v>129</v>
      </c>
      <c r="L207" s="38"/>
      <c r="M207" s="227" t="s">
        <v>35</v>
      </c>
      <c r="N207" s="228" t="s">
        <v>47</v>
      </c>
      <c r="O207" s="63"/>
      <c r="P207" s="185">
        <f>O207*H207</f>
        <v>0</v>
      </c>
      <c r="Q207" s="185">
        <v>0</v>
      </c>
      <c r="R207" s="185">
        <f>Q207*H207</f>
        <v>0</v>
      </c>
      <c r="S207" s="185">
        <v>0</v>
      </c>
      <c r="T207" s="186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87" t="s">
        <v>132</v>
      </c>
      <c r="AT207" s="187" t="s">
        <v>211</v>
      </c>
      <c r="AU207" s="187" t="s">
        <v>86</v>
      </c>
      <c r="AY207" s="16" t="s">
        <v>131</v>
      </c>
      <c r="BE207" s="188">
        <f>IF(N207="základní",J207,0)</f>
        <v>0</v>
      </c>
      <c r="BF207" s="188">
        <f>IF(N207="snížená",J207,0)</f>
        <v>0</v>
      </c>
      <c r="BG207" s="188">
        <f>IF(N207="zákl. přenesená",J207,0)</f>
        <v>0</v>
      </c>
      <c r="BH207" s="188">
        <f>IF(N207="sníž. přenesená",J207,0)</f>
        <v>0</v>
      </c>
      <c r="BI207" s="188">
        <f>IF(N207="nulová",J207,0)</f>
        <v>0</v>
      </c>
      <c r="BJ207" s="16" t="s">
        <v>83</v>
      </c>
      <c r="BK207" s="188">
        <f>ROUND(I207*H207,2)</f>
        <v>0</v>
      </c>
      <c r="BL207" s="16" t="s">
        <v>132</v>
      </c>
      <c r="BM207" s="187" t="s">
        <v>343</v>
      </c>
    </row>
    <row r="208" spans="1:65" s="2" customFormat="1" ht="29.25">
      <c r="A208" s="33"/>
      <c r="B208" s="34"/>
      <c r="C208" s="35"/>
      <c r="D208" s="189" t="s">
        <v>216</v>
      </c>
      <c r="E208" s="35"/>
      <c r="F208" s="190" t="s">
        <v>344</v>
      </c>
      <c r="G208" s="35"/>
      <c r="H208" s="35"/>
      <c r="I208" s="114"/>
      <c r="J208" s="35"/>
      <c r="K208" s="35"/>
      <c r="L208" s="38"/>
      <c r="M208" s="191"/>
      <c r="N208" s="192"/>
      <c r="O208" s="63"/>
      <c r="P208" s="63"/>
      <c r="Q208" s="63"/>
      <c r="R208" s="63"/>
      <c r="S208" s="63"/>
      <c r="T208" s="64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216</v>
      </c>
      <c r="AU208" s="16" t="s">
        <v>86</v>
      </c>
    </row>
    <row r="209" spans="1:65" s="2" customFormat="1" ht="39">
      <c r="A209" s="33"/>
      <c r="B209" s="34"/>
      <c r="C209" s="35"/>
      <c r="D209" s="189" t="s">
        <v>134</v>
      </c>
      <c r="E209" s="35"/>
      <c r="F209" s="190" t="s">
        <v>338</v>
      </c>
      <c r="G209" s="35"/>
      <c r="H209" s="35"/>
      <c r="I209" s="114"/>
      <c r="J209" s="35"/>
      <c r="K209" s="35"/>
      <c r="L209" s="38"/>
      <c r="M209" s="191"/>
      <c r="N209" s="192"/>
      <c r="O209" s="63"/>
      <c r="P209" s="63"/>
      <c r="Q209" s="63"/>
      <c r="R209" s="63"/>
      <c r="S209" s="63"/>
      <c r="T209" s="64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134</v>
      </c>
      <c r="AU209" s="16" t="s">
        <v>86</v>
      </c>
    </row>
    <row r="210" spans="1:65" s="12" customFormat="1" ht="11.25">
      <c r="B210" s="193"/>
      <c r="C210" s="194"/>
      <c r="D210" s="189" t="s">
        <v>136</v>
      </c>
      <c r="E210" s="195" t="s">
        <v>35</v>
      </c>
      <c r="F210" s="196" t="s">
        <v>240</v>
      </c>
      <c r="G210" s="194"/>
      <c r="H210" s="197">
        <v>6</v>
      </c>
      <c r="I210" s="198"/>
      <c r="J210" s="194"/>
      <c r="K210" s="194"/>
      <c r="L210" s="199"/>
      <c r="M210" s="200"/>
      <c r="N210" s="201"/>
      <c r="O210" s="201"/>
      <c r="P210" s="201"/>
      <c r="Q210" s="201"/>
      <c r="R210" s="201"/>
      <c r="S210" s="201"/>
      <c r="T210" s="202"/>
      <c r="AT210" s="203" t="s">
        <v>136</v>
      </c>
      <c r="AU210" s="203" t="s">
        <v>86</v>
      </c>
      <c r="AV210" s="12" t="s">
        <v>86</v>
      </c>
      <c r="AW210" s="12" t="s">
        <v>37</v>
      </c>
      <c r="AX210" s="12" t="s">
        <v>83</v>
      </c>
      <c r="AY210" s="203" t="s">
        <v>131</v>
      </c>
    </row>
    <row r="211" spans="1:65" s="2" customFormat="1" ht="21.75" customHeight="1">
      <c r="A211" s="33"/>
      <c r="B211" s="34"/>
      <c r="C211" s="220" t="s">
        <v>345</v>
      </c>
      <c r="D211" s="220" t="s">
        <v>211</v>
      </c>
      <c r="E211" s="221" t="s">
        <v>346</v>
      </c>
      <c r="F211" s="222" t="s">
        <v>347</v>
      </c>
      <c r="G211" s="223" t="s">
        <v>222</v>
      </c>
      <c r="H211" s="224">
        <v>6</v>
      </c>
      <c r="I211" s="225"/>
      <c r="J211" s="226">
        <f>ROUND(I211*H211,2)</f>
        <v>0</v>
      </c>
      <c r="K211" s="222" t="s">
        <v>129</v>
      </c>
      <c r="L211" s="38"/>
      <c r="M211" s="227" t="s">
        <v>35</v>
      </c>
      <c r="N211" s="228" t="s">
        <v>47</v>
      </c>
      <c r="O211" s="63"/>
      <c r="P211" s="185">
        <f>O211*H211</f>
        <v>0</v>
      </c>
      <c r="Q211" s="185">
        <v>0</v>
      </c>
      <c r="R211" s="185">
        <f>Q211*H211</f>
        <v>0</v>
      </c>
      <c r="S211" s="185">
        <v>0</v>
      </c>
      <c r="T211" s="186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87" t="s">
        <v>132</v>
      </c>
      <c r="AT211" s="187" t="s">
        <v>211</v>
      </c>
      <c r="AU211" s="187" t="s">
        <v>86</v>
      </c>
      <c r="AY211" s="16" t="s">
        <v>131</v>
      </c>
      <c r="BE211" s="188">
        <f>IF(N211="základní",J211,0)</f>
        <v>0</v>
      </c>
      <c r="BF211" s="188">
        <f>IF(N211="snížená",J211,0)</f>
        <v>0</v>
      </c>
      <c r="BG211" s="188">
        <f>IF(N211="zákl. přenesená",J211,0)</f>
        <v>0</v>
      </c>
      <c r="BH211" s="188">
        <f>IF(N211="sníž. přenesená",J211,0)</f>
        <v>0</v>
      </c>
      <c r="BI211" s="188">
        <f>IF(N211="nulová",J211,0)</f>
        <v>0</v>
      </c>
      <c r="BJ211" s="16" t="s">
        <v>83</v>
      </c>
      <c r="BK211" s="188">
        <f>ROUND(I211*H211,2)</f>
        <v>0</v>
      </c>
      <c r="BL211" s="16" t="s">
        <v>132</v>
      </c>
      <c r="BM211" s="187" t="s">
        <v>348</v>
      </c>
    </row>
    <row r="212" spans="1:65" s="2" customFormat="1" ht="19.5">
      <c r="A212" s="33"/>
      <c r="B212" s="34"/>
      <c r="C212" s="35"/>
      <c r="D212" s="189" t="s">
        <v>216</v>
      </c>
      <c r="E212" s="35"/>
      <c r="F212" s="190" t="s">
        <v>349</v>
      </c>
      <c r="G212" s="35"/>
      <c r="H212" s="35"/>
      <c r="I212" s="114"/>
      <c r="J212" s="35"/>
      <c r="K212" s="35"/>
      <c r="L212" s="38"/>
      <c r="M212" s="191"/>
      <c r="N212" s="192"/>
      <c r="O212" s="63"/>
      <c r="P212" s="63"/>
      <c r="Q212" s="63"/>
      <c r="R212" s="63"/>
      <c r="S212" s="63"/>
      <c r="T212" s="64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216</v>
      </c>
      <c r="AU212" s="16" t="s">
        <v>86</v>
      </c>
    </row>
    <row r="213" spans="1:65" s="2" customFormat="1" ht="19.5">
      <c r="A213" s="33"/>
      <c r="B213" s="34"/>
      <c r="C213" s="35"/>
      <c r="D213" s="189" t="s">
        <v>134</v>
      </c>
      <c r="E213" s="35"/>
      <c r="F213" s="190" t="s">
        <v>350</v>
      </c>
      <c r="G213" s="35"/>
      <c r="H213" s="35"/>
      <c r="I213" s="114"/>
      <c r="J213" s="35"/>
      <c r="K213" s="35"/>
      <c r="L213" s="38"/>
      <c r="M213" s="191"/>
      <c r="N213" s="192"/>
      <c r="O213" s="63"/>
      <c r="P213" s="63"/>
      <c r="Q213" s="63"/>
      <c r="R213" s="63"/>
      <c r="S213" s="63"/>
      <c r="T213" s="64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134</v>
      </c>
      <c r="AU213" s="16" t="s">
        <v>86</v>
      </c>
    </row>
    <row r="214" spans="1:65" s="12" customFormat="1" ht="11.25">
      <c r="B214" s="193"/>
      <c r="C214" s="194"/>
      <c r="D214" s="189" t="s">
        <v>136</v>
      </c>
      <c r="E214" s="195" t="s">
        <v>35</v>
      </c>
      <c r="F214" s="196" t="s">
        <v>351</v>
      </c>
      <c r="G214" s="194"/>
      <c r="H214" s="197">
        <v>6</v>
      </c>
      <c r="I214" s="198"/>
      <c r="J214" s="194"/>
      <c r="K214" s="194"/>
      <c r="L214" s="199"/>
      <c r="M214" s="200"/>
      <c r="N214" s="201"/>
      <c r="O214" s="201"/>
      <c r="P214" s="201"/>
      <c r="Q214" s="201"/>
      <c r="R214" s="201"/>
      <c r="S214" s="201"/>
      <c r="T214" s="202"/>
      <c r="AT214" s="203" t="s">
        <v>136</v>
      </c>
      <c r="AU214" s="203" t="s">
        <v>86</v>
      </c>
      <c r="AV214" s="12" t="s">
        <v>86</v>
      </c>
      <c r="AW214" s="12" t="s">
        <v>37</v>
      </c>
      <c r="AX214" s="12" t="s">
        <v>83</v>
      </c>
      <c r="AY214" s="203" t="s">
        <v>131</v>
      </c>
    </row>
    <row r="215" spans="1:65" s="2" customFormat="1" ht="21.75" customHeight="1">
      <c r="A215" s="33"/>
      <c r="B215" s="34"/>
      <c r="C215" s="220" t="s">
        <v>352</v>
      </c>
      <c r="D215" s="220" t="s">
        <v>211</v>
      </c>
      <c r="E215" s="221" t="s">
        <v>353</v>
      </c>
      <c r="F215" s="222" t="s">
        <v>354</v>
      </c>
      <c r="G215" s="223" t="s">
        <v>192</v>
      </c>
      <c r="H215" s="224">
        <v>6</v>
      </c>
      <c r="I215" s="225"/>
      <c r="J215" s="226">
        <f>ROUND(I215*H215,2)</f>
        <v>0</v>
      </c>
      <c r="K215" s="222" t="s">
        <v>129</v>
      </c>
      <c r="L215" s="38"/>
      <c r="M215" s="227" t="s">
        <v>35</v>
      </c>
      <c r="N215" s="228" t="s">
        <v>47</v>
      </c>
      <c r="O215" s="63"/>
      <c r="P215" s="185">
        <f>O215*H215</f>
        <v>0</v>
      </c>
      <c r="Q215" s="185">
        <v>0</v>
      </c>
      <c r="R215" s="185">
        <f>Q215*H215</f>
        <v>0</v>
      </c>
      <c r="S215" s="185">
        <v>0</v>
      </c>
      <c r="T215" s="186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87" t="s">
        <v>132</v>
      </c>
      <c r="AT215" s="187" t="s">
        <v>211</v>
      </c>
      <c r="AU215" s="187" t="s">
        <v>86</v>
      </c>
      <c r="AY215" s="16" t="s">
        <v>131</v>
      </c>
      <c r="BE215" s="188">
        <f>IF(N215="základní",J215,0)</f>
        <v>0</v>
      </c>
      <c r="BF215" s="188">
        <f>IF(N215="snížená",J215,0)</f>
        <v>0</v>
      </c>
      <c r="BG215" s="188">
        <f>IF(N215="zákl. přenesená",J215,0)</f>
        <v>0</v>
      </c>
      <c r="BH215" s="188">
        <f>IF(N215="sníž. přenesená",J215,0)</f>
        <v>0</v>
      </c>
      <c r="BI215" s="188">
        <f>IF(N215="nulová",J215,0)</f>
        <v>0</v>
      </c>
      <c r="BJ215" s="16" t="s">
        <v>83</v>
      </c>
      <c r="BK215" s="188">
        <f>ROUND(I215*H215,2)</f>
        <v>0</v>
      </c>
      <c r="BL215" s="16" t="s">
        <v>132</v>
      </c>
      <c r="BM215" s="187" t="s">
        <v>355</v>
      </c>
    </row>
    <row r="216" spans="1:65" s="2" customFormat="1" ht="19.5">
      <c r="A216" s="33"/>
      <c r="B216" s="34"/>
      <c r="C216" s="35"/>
      <c r="D216" s="189" t="s">
        <v>216</v>
      </c>
      <c r="E216" s="35"/>
      <c r="F216" s="190" t="s">
        <v>356</v>
      </c>
      <c r="G216" s="35"/>
      <c r="H216" s="35"/>
      <c r="I216" s="114"/>
      <c r="J216" s="35"/>
      <c r="K216" s="35"/>
      <c r="L216" s="38"/>
      <c r="M216" s="191"/>
      <c r="N216" s="192"/>
      <c r="O216" s="63"/>
      <c r="P216" s="63"/>
      <c r="Q216" s="63"/>
      <c r="R216" s="63"/>
      <c r="S216" s="63"/>
      <c r="T216" s="6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216</v>
      </c>
      <c r="AU216" s="16" t="s">
        <v>86</v>
      </c>
    </row>
    <row r="217" spans="1:65" s="2" customFormat="1" ht="29.25">
      <c r="A217" s="33"/>
      <c r="B217" s="34"/>
      <c r="C217" s="35"/>
      <c r="D217" s="189" t="s">
        <v>134</v>
      </c>
      <c r="E217" s="35"/>
      <c r="F217" s="190" t="s">
        <v>357</v>
      </c>
      <c r="G217" s="35"/>
      <c r="H217" s="35"/>
      <c r="I217" s="114"/>
      <c r="J217" s="35"/>
      <c r="K217" s="35"/>
      <c r="L217" s="38"/>
      <c r="M217" s="191"/>
      <c r="N217" s="192"/>
      <c r="O217" s="63"/>
      <c r="P217" s="63"/>
      <c r="Q217" s="63"/>
      <c r="R217" s="63"/>
      <c r="S217" s="63"/>
      <c r="T217" s="6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134</v>
      </c>
      <c r="AU217" s="16" t="s">
        <v>86</v>
      </c>
    </row>
    <row r="218" spans="1:65" s="12" customFormat="1" ht="11.25">
      <c r="B218" s="193"/>
      <c r="C218" s="194"/>
      <c r="D218" s="189" t="s">
        <v>136</v>
      </c>
      <c r="E218" s="195" t="s">
        <v>35</v>
      </c>
      <c r="F218" s="196" t="s">
        <v>358</v>
      </c>
      <c r="G218" s="194"/>
      <c r="H218" s="197">
        <v>6</v>
      </c>
      <c r="I218" s="198"/>
      <c r="J218" s="194"/>
      <c r="K218" s="194"/>
      <c r="L218" s="199"/>
      <c r="M218" s="200"/>
      <c r="N218" s="201"/>
      <c r="O218" s="201"/>
      <c r="P218" s="201"/>
      <c r="Q218" s="201"/>
      <c r="R218" s="201"/>
      <c r="S218" s="201"/>
      <c r="T218" s="202"/>
      <c r="AT218" s="203" t="s">
        <v>136</v>
      </c>
      <c r="AU218" s="203" t="s">
        <v>86</v>
      </c>
      <c r="AV218" s="12" t="s">
        <v>86</v>
      </c>
      <c r="AW218" s="12" t="s">
        <v>37</v>
      </c>
      <c r="AX218" s="12" t="s">
        <v>83</v>
      </c>
      <c r="AY218" s="203" t="s">
        <v>131</v>
      </c>
    </row>
    <row r="219" spans="1:65" s="2" customFormat="1" ht="44.25" customHeight="1">
      <c r="A219" s="33"/>
      <c r="B219" s="34"/>
      <c r="C219" s="220" t="s">
        <v>359</v>
      </c>
      <c r="D219" s="220" t="s">
        <v>211</v>
      </c>
      <c r="E219" s="221" t="s">
        <v>360</v>
      </c>
      <c r="F219" s="222" t="s">
        <v>361</v>
      </c>
      <c r="G219" s="223" t="s">
        <v>192</v>
      </c>
      <c r="H219" s="224">
        <v>6</v>
      </c>
      <c r="I219" s="225"/>
      <c r="J219" s="226">
        <f>ROUND(I219*H219,2)</f>
        <v>0</v>
      </c>
      <c r="K219" s="222" t="s">
        <v>129</v>
      </c>
      <c r="L219" s="38"/>
      <c r="M219" s="227" t="s">
        <v>35</v>
      </c>
      <c r="N219" s="228" t="s">
        <v>47</v>
      </c>
      <c r="O219" s="63"/>
      <c r="P219" s="185">
        <f>O219*H219</f>
        <v>0</v>
      </c>
      <c r="Q219" s="185">
        <v>0</v>
      </c>
      <c r="R219" s="185">
        <f>Q219*H219</f>
        <v>0</v>
      </c>
      <c r="S219" s="185">
        <v>0</v>
      </c>
      <c r="T219" s="186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87" t="s">
        <v>132</v>
      </c>
      <c r="AT219" s="187" t="s">
        <v>211</v>
      </c>
      <c r="AU219" s="187" t="s">
        <v>86</v>
      </c>
      <c r="AY219" s="16" t="s">
        <v>131</v>
      </c>
      <c r="BE219" s="188">
        <f>IF(N219="základní",J219,0)</f>
        <v>0</v>
      </c>
      <c r="BF219" s="188">
        <f>IF(N219="snížená",J219,0)</f>
        <v>0</v>
      </c>
      <c r="BG219" s="188">
        <f>IF(N219="zákl. přenesená",J219,0)</f>
        <v>0</v>
      </c>
      <c r="BH219" s="188">
        <f>IF(N219="sníž. přenesená",J219,0)</f>
        <v>0</v>
      </c>
      <c r="BI219" s="188">
        <f>IF(N219="nulová",J219,0)</f>
        <v>0</v>
      </c>
      <c r="BJ219" s="16" t="s">
        <v>83</v>
      </c>
      <c r="BK219" s="188">
        <f>ROUND(I219*H219,2)</f>
        <v>0</v>
      </c>
      <c r="BL219" s="16" t="s">
        <v>132</v>
      </c>
      <c r="BM219" s="187" t="s">
        <v>362</v>
      </c>
    </row>
    <row r="220" spans="1:65" s="2" customFormat="1" ht="39">
      <c r="A220" s="33"/>
      <c r="B220" s="34"/>
      <c r="C220" s="35"/>
      <c r="D220" s="189" t="s">
        <v>216</v>
      </c>
      <c r="E220" s="35"/>
      <c r="F220" s="190" t="s">
        <v>363</v>
      </c>
      <c r="G220" s="35"/>
      <c r="H220" s="35"/>
      <c r="I220" s="114"/>
      <c r="J220" s="35"/>
      <c r="K220" s="35"/>
      <c r="L220" s="38"/>
      <c r="M220" s="191"/>
      <c r="N220" s="192"/>
      <c r="O220" s="63"/>
      <c r="P220" s="63"/>
      <c r="Q220" s="63"/>
      <c r="R220" s="63"/>
      <c r="S220" s="63"/>
      <c r="T220" s="64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216</v>
      </c>
      <c r="AU220" s="16" t="s">
        <v>86</v>
      </c>
    </row>
    <row r="221" spans="1:65" s="2" customFormat="1" ht="29.25">
      <c r="A221" s="33"/>
      <c r="B221" s="34"/>
      <c r="C221" s="35"/>
      <c r="D221" s="189" t="s">
        <v>134</v>
      </c>
      <c r="E221" s="35"/>
      <c r="F221" s="190" t="s">
        <v>357</v>
      </c>
      <c r="G221" s="35"/>
      <c r="H221" s="35"/>
      <c r="I221" s="114"/>
      <c r="J221" s="35"/>
      <c r="K221" s="35"/>
      <c r="L221" s="38"/>
      <c r="M221" s="191"/>
      <c r="N221" s="192"/>
      <c r="O221" s="63"/>
      <c r="P221" s="63"/>
      <c r="Q221" s="63"/>
      <c r="R221" s="63"/>
      <c r="S221" s="63"/>
      <c r="T221" s="64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134</v>
      </c>
      <c r="AU221" s="16" t="s">
        <v>86</v>
      </c>
    </row>
    <row r="222" spans="1:65" s="12" customFormat="1" ht="11.25">
      <c r="B222" s="193"/>
      <c r="C222" s="194"/>
      <c r="D222" s="189" t="s">
        <v>136</v>
      </c>
      <c r="E222" s="195" t="s">
        <v>35</v>
      </c>
      <c r="F222" s="196" t="s">
        <v>364</v>
      </c>
      <c r="G222" s="194"/>
      <c r="H222" s="197">
        <v>6</v>
      </c>
      <c r="I222" s="198"/>
      <c r="J222" s="194"/>
      <c r="K222" s="194"/>
      <c r="L222" s="199"/>
      <c r="M222" s="200"/>
      <c r="N222" s="201"/>
      <c r="O222" s="201"/>
      <c r="P222" s="201"/>
      <c r="Q222" s="201"/>
      <c r="R222" s="201"/>
      <c r="S222" s="201"/>
      <c r="T222" s="202"/>
      <c r="AT222" s="203" t="s">
        <v>136</v>
      </c>
      <c r="AU222" s="203" t="s">
        <v>86</v>
      </c>
      <c r="AV222" s="12" t="s">
        <v>86</v>
      </c>
      <c r="AW222" s="12" t="s">
        <v>37</v>
      </c>
      <c r="AX222" s="12" t="s">
        <v>83</v>
      </c>
      <c r="AY222" s="203" t="s">
        <v>131</v>
      </c>
    </row>
    <row r="223" spans="1:65" s="2" customFormat="1" ht="21.75" customHeight="1">
      <c r="A223" s="33"/>
      <c r="B223" s="34"/>
      <c r="C223" s="220" t="s">
        <v>365</v>
      </c>
      <c r="D223" s="220" t="s">
        <v>211</v>
      </c>
      <c r="E223" s="221" t="s">
        <v>366</v>
      </c>
      <c r="F223" s="222" t="s">
        <v>367</v>
      </c>
      <c r="G223" s="223" t="s">
        <v>214</v>
      </c>
      <c r="H223" s="224">
        <v>12.8</v>
      </c>
      <c r="I223" s="225"/>
      <c r="J223" s="226">
        <f>ROUND(I223*H223,2)</f>
        <v>0</v>
      </c>
      <c r="K223" s="222" t="s">
        <v>129</v>
      </c>
      <c r="L223" s="38"/>
      <c r="M223" s="227" t="s">
        <v>35</v>
      </c>
      <c r="N223" s="228" t="s">
        <v>47</v>
      </c>
      <c r="O223" s="63"/>
      <c r="P223" s="185">
        <f>O223*H223</f>
        <v>0</v>
      </c>
      <c r="Q223" s="185">
        <v>0</v>
      </c>
      <c r="R223" s="185">
        <f>Q223*H223</f>
        <v>0</v>
      </c>
      <c r="S223" s="185">
        <v>0</v>
      </c>
      <c r="T223" s="186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87" t="s">
        <v>132</v>
      </c>
      <c r="AT223" s="187" t="s">
        <v>211</v>
      </c>
      <c r="AU223" s="187" t="s">
        <v>86</v>
      </c>
      <c r="AY223" s="16" t="s">
        <v>131</v>
      </c>
      <c r="BE223" s="188">
        <f>IF(N223="základní",J223,0)</f>
        <v>0</v>
      </c>
      <c r="BF223" s="188">
        <f>IF(N223="snížená",J223,0)</f>
        <v>0</v>
      </c>
      <c r="BG223" s="188">
        <f>IF(N223="zákl. přenesená",J223,0)</f>
        <v>0</v>
      </c>
      <c r="BH223" s="188">
        <f>IF(N223="sníž. přenesená",J223,0)</f>
        <v>0</v>
      </c>
      <c r="BI223" s="188">
        <f>IF(N223="nulová",J223,0)</f>
        <v>0</v>
      </c>
      <c r="BJ223" s="16" t="s">
        <v>83</v>
      </c>
      <c r="BK223" s="188">
        <f>ROUND(I223*H223,2)</f>
        <v>0</v>
      </c>
      <c r="BL223" s="16" t="s">
        <v>132</v>
      </c>
      <c r="BM223" s="187" t="s">
        <v>368</v>
      </c>
    </row>
    <row r="224" spans="1:65" s="2" customFormat="1" ht="19.5">
      <c r="A224" s="33"/>
      <c r="B224" s="34"/>
      <c r="C224" s="35"/>
      <c r="D224" s="189" t="s">
        <v>216</v>
      </c>
      <c r="E224" s="35"/>
      <c r="F224" s="190" t="s">
        <v>369</v>
      </c>
      <c r="G224" s="35"/>
      <c r="H224" s="35"/>
      <c r="I224" s="114"/>
      <c r="J224" s="35"/>
      <c r="K224" s="35"/>
      <c r="L224" s="38"/>
      <c r="M224" s="191"/>
      <c r="N224" s="192"/>
      <c r="O224" s="63"/>
      <c r="P224" s="63"/>
      <c r="Q224" s="63"/>
      <c r="R224" s="63"/>
      <c r="S224" s="63"/>
      <c r="T224" s="64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216</v>
      </c>
      <c r="AU224" s="16" t="s">
        <v>86</v>
      </c>
    </row>
    <row r="225" spans="1:65" s="2" customFormat="1" ht="19.5">
      <c r="A225" s="33"/>
      <c r="B225" s="34"/>
      <c r="C225" s="35"/>
      <c r="D225" s="189" t="s">
        <v>134</v>
      </c>
      <c r="E225" s="35"/>
      <c r="F225" s="190" t="s">
        <v>370</v>
      </c>
      <c r="G225" s="35"/>
      <c r="H225" s="35"/>
      <c r="I225" s="114"/>
      <c r="J225" s="35"/>
      <c r="K225" s="35"/>
      <c r="L225" s="38"/>
      <c r="M225" s="191"/>
      <c r="N225" s="192"/>
      <c r="O225" s="63"/>
      <c r="P225" s="63"/>
      <c r="Q225" s="63"/>
      <c r="R225" s="63"/>
      <c r="S225" s="63"/>
      <c r="T225" s="64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134</v>
      </c>
      <c r="AU225" s="16" t="s">
        <v>86</v>
      </c>
    </row>
    <row r="226" spans="1:65" s="12" customFormat="1" ht="11.25">
      <c r="B226" s="193"/>
      <c r="C226" s="194"/>
      <c r="D226" s="189" t="s">
        <v>136</v>
      </c>
      <c r="E226" s="195" t="s">
        <v>35</v>
      </c>
      <c r="F226" s="196" t="s">
        <v>371</v>
      </c>
      <c r="G226" s="194"/>
      <c r="H226" s="197">
        <v>12.8</v>
      </c>
      <c r="I226" s="198"/>
      <c r="J226" s="194"/>
      <c r="K226" s="194"/>
      <c r="L226" s="199"/>
      <c r="M226" s="200"/>
      <c r="N226" s="201"/>
      <c r="O226" s="201"/>
      <c r="P226" s="201"/>
      <c r="Q226" s="201"/>
      <c r="R226" s="201"/>
      <c r="S226" s="201"/>
      <c r="T226" s="202"/>
      <c r="AT226" s="203" t="s">
        <v>136</v>
      </c>
      <c r="AU226" s="203" t="s">
        <v>86</v>
      </c>
      <c r="AV226" s="12" t="s">
        <v>86</v>
      </c>
      <c r="AW226" s="12" t="s">
        <v>37</v>
      </c>
      <c r="AX226" s="12" t="s">
        <v>83</v>
      </c>
      <c r="AY226" s="203" t="s">
        <v>131</v>
      </c>
    </row>
    <row r="227" spans="1:65" s="2" customFormat="1" ht="21.75" customHeight="1">
      <c r="A227" s="33"/>
      <c r="B227" s="34"/>
      <c r="C227" s="220" t="s">
        <v>372</v>
      </c>
      <c r="D227" s="220" t="s">
        <v>211</v>
      </c>
      <c r="E227" s="221" t="s">
        <v>373</v>
      </c>
      <c r="F227" s="222" t="s">
        <v>374</v>
      </c>
      <c r="G227" s="223" t="s">
        <v>214</v>
      </c>
      <c r="H227" s="224">
        <v>12.8</v>
      </c>
      <c r="I227" s="225"/>
      <c r="J227" s="226">
        <f>ROUND(I227*H227,2)</f>
        <v>0</v>
      </c>
      <c r="K227" s="222" t="s">
        <v>129</v>
      </c>
      <c r="L227" s="38"/>
      <c r="M227" s="227" t="s">
        <v>35</v>
      </c>
      <c r="N227" s="228" t="s">
        <v>47</v>
      </c>
      <c r="O227" s="63"/>
      <c r="P227" s="185">
        <f>O227*H227</f>
        <v>0</v>
      </c>
      <c r="Q227" s="185">
        <v>0</v>
      </c>
      <c r="R227" s="185">
        <f>Q227*H227</f>
        <v>0</v>
      </c>
      <c r="S227" s="185">
        <v>0</v>
      </c>
      <c r="T227" s="186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87" t="s">
        <v>132</v>
      </c>
      <c r="AT227" s="187" t="s">
        <v>211</v>
      </c>
      <c r="AU227" s="187" t="s">
        <v>86</v>
      </c>
      <c r="AY227" s="16" t="s">
        <v>131</v>
      </c>
      <c r="BE227" s="188">
        <f>IF(N227="základní",J227,0)</f>
        <v>0</v>
      </c>
      <c r="BF227" s="188">
        <f>IF(N227="snížená",J227,0)</f>
        <v>0</v>
      </c>
      <c r="BG227" s="188">
        <f>IF(N227="zákl. přenesená",J227,0)</f>
        <v>0</v>
      </c>
      <c r="BH227" s="188">
        <f>IF(N227="sníž. přenesená",J227,0)</f>
        <v>0</v>
      </c>
      <c r="BI227" s="188">
        <f>IF(N227="nulová",J227,0)</f>
        <v>0</v>
      </c>
      <c r="BJ227" s="16" t="s">
        <v>83</v>
      </c>
      <c r="BK227" s="188">
        <f>ROUND(I227*H227,2)</f>
        <v>0</v>
      </c>
      <c r="BL227" s="16" t="s">
        <v>132</v>
      </c>
      <c r="BM227" s="187" t="s">
        <v>375</v>
      </c>
    </row>
    <row r="228" spans="1:65" s="2" customFormat="1" ht="19.5">
      <c r="A228" s="33"/>
      <c r="B228" s="34"/>
      <c r="C228" s="35"/>
      <c r="D228" s="189" t="s">
        <v>216</v>
      </c>
      <c r="E228" s="35"/>
      <c r="F228" s="190" t="s">
        <v>376</v>
      </c>
      <c r="G228" s="35"/>
      <c r="H228" s="35"/>
      <c r="I228" s="114"/>
      <c r="J228" s="35"/>
      <c r="K228" s="35"/>
      <c r="L228" s="38"/>
      <c r="M228" s="191"/>
      <c r="N228" s="192"/>
      <c r="O228" s="63"/>
      <c r="P228" s="63"/>
      <c r="Q228" s="63"/>
      <c r="R228" s="63"/>
      <c r="S228" s="63"/>
      <c r="T228" s="64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216</v>
      </c>
      <c r="AU228" s="16" t="s">
        <v>86</v>
      </c>
    </row>
    <row r="229" spans="1:65" s="2" customFormat="1" ht="19.5">
      <c r="A229" s="33"/>
      <c r="B229" s="34"/>
      <c r="C229" s="35"/>
      <c r="D229" s="189" t="s">
        <v>134</v>
      </c>
      <c r="E229" s="35"/>
      <c r="F229" s="190" t="s">
        <v>377</v>
      </c>
      <c r="G229" s="35"/>
      <c r="H229" s="35"/>
      <c r="I229" s="114"/>
      <c r="J229" s="35"/>
      <c r="K229" s="35"/>
      <c r="L229" s="38"/>
      <c r="M229" s="191"/>
      <c r="N229" s="192"/>
      <c r="O229" s="63"/>
      <c r="P229" s="63"/>
      <c r="Q229" s="63"/>
      <c r="R229" s="63"/>
      <c r="S229" s="63"/>
      <c r="T229" s="64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134</v>
      </c>
      <c r="AU229" s="16" t="s">
        <v>86</v>
      </c>
    </row>
    <row r="230" spans="1:65" s="12" customFormat="1" ht="11.25">
      <c r="B230" s="193"/>
      <c r="C230" s="194"/>
      <c r="D230" s="189" t="s">
        <v>136</v>
      </c>
      <c r="E230" s="195" t="s">
        <v>35</v>
      </c>
      <c r="F230" s="196" t="s">
        <v>378</v>
      </c>
      <c r="G230" s="194"/>
      <c r="H230" s="197">
        <v>12.8</v>
      </c>
      <c r="I230" s="198"/>
      <c r="J230" s="194"/>
      <c r="K230" s="194"/>
      <c r="L230" s="199"/>
      <c r="M230" s="200"/>
      <c r="N230" s="201"/>
      <c r="O230" s="201"/>
      <c r="P230" s="201"/>
      <c r="Q230" s="201"/>
      <c r="R230" s="201"/>
      <c r="S230" s="201"/>
      <c r="T230" s="202"/>
      <c r="AT230" s="203" t="s">
        <v>136</v>
      </c>
      <c r="AU230" s="203" t="s">
        <v>86</v>
      </c>
      <c r="AV230" s="12" t="s">
        <v>86</v>
      </c>
      <c r="AW230" s="12" t="s">
        <v>37</v>
      </c>
      <c r="AX230" s="12" t="s">
        <v>83</v>
      </c>
      <c r="AY230" s="203" t="s">
        <v>131</v>
      </c>
    </row>
    <row r="231" spans="1:65" s="2" customFormat="1" ht="21.75" customHeight="1">
      <c r="A231" s="33"/>
      <c r="B231" s="34"/>
      <c r="C231" s="220" t="s">
        <v>379</v>
      </c>
      <c r="D231" s="220" t="s">
        <v>211</v>
      </c>
      <c r="E231" s="221" t="s">
        <v>380</v>
      </c>
      <c r="F231" s="222" t="s">
        <v>381</v>
      </c>
      <c r="G231" s="223" t="s">
        <v>128</v>
      </c>
      <c r="H231" s="224">
        <v>60</v>
      </c>
      <c r="I231" s="225"/>
      <c r="J231" s="226">
        <f>ROUND(I231*H231,2)</f>
        <v>0</v>
      </c>
      <c r="K231" s="222" t="s">
        <v>129</v>
      </c>
      <c r="L231" s="38"/>
      <c r="M231" s="227" t="s">
        <v>35</v>
      </c>
      <c r="N231" s="228" t="s">
        <v>47</v>
      </c>
      <c r="O231" s="63"/>
      <c r="P231" s="185">
        <f>O231*H231</f>
        <v>0</v>
      </c>
      <c r="Q231" s="185">
        <v>0</v>
      </c>
      <c r="R231" s="185">
        <f>Q231*H231</f>
        <v>0</v>
      </c>
      <c r="S231" s="185">
        <v>0</v>
      </c>
      <c r="T231" s="186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87" t="s">
        <v>132</v>
      </c>
      <c r="AT231" s="187" t="s">
        <v>211</v>
      </c>
      <c r="AU231" s="187" t="s">
        <v>86</v>
      </c>
      <c r="AY231" s="16" t="s">
        <v>131</v>
      </c>
      <c r="BE231" s="188">
        <f>IF(N231="základní",J231,0)</f>
        <v>0</v>
      </c>
      <c r="BF231" s="188">
        <f>IF(N231="snížená",J231,0)</f>
        <v>0</v>
      </c>
      <c r="BG231" s="188">
        <f>IF(N231="zákl. přenesená",J231,0)</f>
        <v>0</v>
      </c>
      <c r="BH231" s="188">
        <f>IF(N231="sníž. přenesená",J231,0)</f>
        <v>0</v>
      </c>
      <c r="BI231" s="188">
        <f>IF(N231="nulová",J231,0)</f>
        <v>0</v>
      </c>
      <c r="BJ231" s="16" t="s">
        <v>83</v>
      </c>
      <c r="BK231" s="188">
        <f>ROUND(I231*H231,2)</f>
        <v>0</v>
      </c>
      <c r="BL231" s="16" t="s">
        <v>132</v>
      </c>
      <c r="BM231" s="187" t="s">
        <v>382</v>
      </c>
    </row>
    <row r="232" spans="1:65" s="2" customFormat="1" ht="19.5">
      <c r="A232" s="33"/>
      <c r="B232" s="34"/>
      <c r="C232" s="35"/>
      <c r="D232" s="189" t="s">
        <v>216</v>
      </c>
      <c r="E232" s="35"/>
      <c r="F232" s="190" t="s">
        <v>383</v>
      </c>
      <c r="G232" s="35"/>
      <c r="H232" s="35"/>
      <c r="I232" s="114"/>
      <c r="J232" s="35"/>
      <c r="K232" s="35"/>
      <c r="L232" s="38"/>
      <c r="M232" s="191"/>
      <c r="N232" s="192"/>
      <c r="O232" s="63"/>
      <c r="P232" s="63"/>
      <c r="Q232" s="63"/>
      <c r="R232" s="63"/>
      <c r="S232" s="63"/>
      <c r="T232" s="64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216</v>
      </c>
      <c r="AU232" s="16" t="s">
        <v>86</v>
      </c>
    </row>
    <row r="233" spans="1:65" s="2" customFormat="1" ht="19.5">
      <c r="A233" s="33"/>
      <c r="B233" s="34"/>
      <c r="C233" s="35"/>
      <c r="D233" s="189" t="s">
        <v>134</v>
      </c>
      <c r="E233" s="35"/>
      <c r="F233" s="190" t="s">
        <v>384</v>
      </c>
      <c r="G233" s="35"/>
      <c r="H233" s="35"/>
      <c r="I233" s="114"/>
      <c r="J233" s="35"/>
      <c r="K233" s="35"/>
      <c r="L233" s="38"/>
      <c r="M233" s="191"/>
      <c r="N233" s="192"/>
      <c r="O233" s="63"/>
      <c r="P233" s="63"/>
      <c r="Q233" s="63"/>
      <c r="R233" s="63"/>
      <c r="S233" s="63"/>
      <c r="T233" s="64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134</v>
      </c>
      <c r="AU233" s="16" t="s">
        <v>86</v>
      </c>
    </row>
    <row r="234" spans="1:65" s="12" customFormat="1" ht="11.25">
      <c r="B234" s="193"/>
      <c r="C234" s="194"/>
      <c r="D234" s="189" t="s">
        <v>136</v>
      </c>
      <c r="E234" s="195" t="s">
        <v>35</v>
      </c>
      <c r="F234" s="196" t="s">
        <v>162</v>
      </c>
      <c r="G234" s="194"/>
      <c r="H234" s="197">
        <v>60</v>
      </c>
      <c r="I234" s="198"/>
      <c r="J234" s="194"/>
      <c r="K234" s="194"/>
      <c r="L234" s="199"/>
      <c r="M234" s="200"/>
      <c r="N234" s="201"/>
      <c r="O234" s="201"/>
      <c r="P234" s="201"/>
      <c r="Q234" s="201"/>
      <c r="R234" s="201"/>
      <c r="S234" s="201"/>
      <c r="T234" s="202"/>
      <c r="AT234" s="203" t="s">
        <v>136</v>
      </c>
      <c r="AU234" s="203" t="s">
        <v>86</v>
      </c>
      <c r="AV234" s="12" t="s">
        <v>86</v>
      </c>
      <c r="AW234" s="12" t="s">
        <v>37</v>
      </c>
      <c r="AX234" s="12" t="s">
        <v>83</v>
      </c>
      <c r="AY234" s="203" t="s">
        <v>131</v>
      </c>
    </row>
    <row r="235" spans="1:65" s="2" customFormat="1" ht="33" customHeight="1">
      <c r="A235" s="33"/>
      <c r="B235" s="34"/>
      <c r="C235" s="220" t="s">
        <v>385</v>
      </c>
      <c r="D235" s="220" t="s">
        <v>211</v>
      </c>
      <c r="E235" s="221" t="s">
        <v>386</v>
      </c>
      <c r="F235" s="222" t="s">
        <v>387</v>
      </c>
      <c r="G235" s="223" t="s">
        <v>128</v>
      </c>
      <c r="H235" s="224">
        <v>60</v>
      </c>
      <c r="I235" s="225"/>
      <c r="J235" s="226">
        <f>ROUND(I235*H235,2)</f>
        <v>0</v>
      </c>
      <c r="K235" s="222" t="s">
        <v>129</v>
      </c>
      <c r="L235" s="38"/>
      <c r="M235" s="227" t="s">
        <v>35</v>
      </c>
      <c r="N235" s="228" t="s">
        <v>47</v>
      </c>
      <c r="O235" s="63"/>
      <c r="P235" s="185">
        <f>O235*H235</f>
        <v>0</v>
      </c>
      <c r="Q235" s="185">
        <v>0</v>
      </c>
      <c r="R235" s="185">
        <f>Q235*H235</f>
        <v>0</v>
      </c>
      <c r="S235" s="185">
        <v>0</v>
      </c>
      <c r="T235" s="186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87" t="s">
        <v>132</v>
      </c>
      <c r="AT235" s="187" t="s">
        <v>211</v>
      </c>
      <c r="AU235" s="187" t="s">
        <v>86</v>
      </c>
      <c r="AY235" s="16" t="s">
        <v>131</v>
      </c>
      <c r="BE235" s="188">
        <f>IF(N235="základní",J235,0)</f>
        <v>0</v>
      </c>
      <c r="BF235" s="188">
        <f>IF(N235="snížená",J235,0)</f>
        <v>0</v>
      </c>
      <c r="BG235" s="188">
        <f>IF(N235="zákl. přenesená",J235,0)</f>
        <v>0</v>
      </c>
      <c r="BH235" s="188">
        <f>IF(N235="sníž. přenesená",J235,0)</f>
        <v>0</v>
      </c>
      <c r="BI235" s="188">
        <f>IF(N235="nulová",J235,0)</f>
        <v>0</v>
      </c>
      <c r="BJ235" s="16" t="s">
        <v>83</v>
      </c>
      <c r="BK235" s="188">
        <f>ROUND(I235*H235,2)</f>
        <v>0</v>
      </c>
      <c r="BL235" s="16" t="s">
        <v>132</v>
      </c>
      <c r="BM235" s="187" t="s">
        <v>388</v>
      </c>
    </row>
    <row r="236" spans="1:65" s="2" customFormat="1" ht="29.25">
      <c r="A236" s="33"/>
      <c r="B236" s="34"/>
      <c r="C236" s="35"/>
      <c r="D236" s="189" t="s">
        <v>216</v>
      </c>
      <c r="E236" s="35"/>
      <c r="F236" s="190" t="s">
        <v>389</v>
      </c>
      <c r="G236" s="35"/>
      <c r="H236" s="35"/>
      <c r="I236" s="114"/>
      <c r="J236" s="35"/>
      <c r="K236" s="35"/>
      <c r="L236" s="38"/>
      <c r="M236" s="191"/>
      <c r="N236" s="192"/>
      <c r="O236" s="63"/>
      <c r="P236" s="63"/>
      <c r="Q236" s="63"/>
      <c r="R236" s="63"/>
      <c r="S236" s="63"/>
      <c r="T236" s="64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216</v>
      </c>
      <c r="AU236" s="16" t="s">
        <v>86</v>
      </c>
    </row>
    <row r="237" spans="1:65" s="12" customFormat="1" ht="11.25">
      <c r="B237" s="193"/>
      <c r="C237" s="194"/>
      <c r="D237" s="189" t="s">
        <v>136</v>
      </c>
      <c r="E237" s="195" t="s">
        <v>35</v>
      </c>
      <c r="F237" s="196" t="s">
        <v>162</v>
      </c>
      <c r="G237" s="194"/>
      <c r="H237" s="197">
        <v>60</v>
      </c>
      <c r="I237" s="198"/>
      <c r="J237" s="194"/>
      <c r="K237" s="194"/>
      <c r="L237" s="199"/>
      <c r="M237" s="200"/>
      <c r="N237" s="201"/>
      <c r="O237" s="201"/>
      <c r="P237" s="201"/>
      <c r="Q237" s="201"/>
      <c r="R237" s="201"/>
      <c r="S237" s="201"/>
      <c r="T237" s="202"/>
      <c r="AT237" s="203" t="s">
        <v>136</v>
      </c>
      <c r="AU237" s="203" t="s">
        <v>86</v>
      </c>
      <c r="AV237" s="12" t="s">
        <v>86</v>
      </c>
      <c r="AW237" s="12" t="s">
        <v>37</v>
      </c>
      <c r="AX237" s="12" t="s">
        <v>83</v>
      </c>
      <c r="AY237" s="203" t="s">
        <v>131</v>
      </c>
    </row>
    <row r="238" spans="1:65" s="2" customFormat="1" ht="55.5" customHeight="1">
      <c r="A238" s="33"/>
      <c r="B238" s="34"/>
      <c r="C238" s="220" t="s">
        <v>390</v>
      </c>
      <c r="D238" s="220" t="s">
        <v>211</v>
      </c>
      <c r="E238" s="221" t="s">
        <v>391</v>
      </c>
      <c r="F238" s="222" t="s">
        <v>392</v>
      </c>
      <c r="G238" s="223" t="s">
        <v>393</v>
      </c>
      <c r="H238" s="224">
        <v>5.7</v>
      </c>
      <c r="I238" s="225"/>
      <c r="J238" s="226">
        <f>ROUND(I238*H238,2)</f>
        <v>0</v>
      </c>
      <c r="K238" s="222" t="s">
        <v>129</v>
      </c>
      <c r="L238" s="38"/>
      <c r="M238" s="227" t="s">
        <v>35</v>
      </c>
      <c r="N238" s="228" t="s">
        <v>47</v>
      </c>
      <c r="O238" s="63"/>
      <c r="P238" s="185">
        <f>O238*H238</f>
        <v>0</v>
      </c>
      <c r="Q238" s="185">
        <v>0</v>
      </c>
      <c r="R238" s="185">
        <f>Q238*H238</f>
        <v>0</v>
      </c>
      <c r="S238" s="185">
        <v>0</v>
      </c>
      <c r="T238" s="186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87" t="s">
        <v>132</v>
      </c>
      <c r="AT238" s="187" t="s">
        <v>211</v>
      </c>
      <c r="AU238" s="187" t="s">
        <v>86</v>
      </c>
      <c r="AY238" s="16" t="s">
        <v>131</v>
      </c>
      <c r="BE238" s="188">
        <f>IF(N238="základní",J238,0)</f>
        <v>0</v>
      </c>
      <c r="BF238" s="188">
        <f>IF(N238="snížená",J238,0)</f>
        <v>0</v>
      </c>
      <c r="BG238" s="188">
        <f>IF(N238="zákl. přenesená",J238,0)</f>
        <v>0</v>
      </c>
      <c r="BH238" s="188">
        <f>IF(N238="sníž. přenesená",J238,0)</f>
        <v>0</v>
      </c>
      <c r="BI238" s="188">
        <f>IF(N238="nulová",J238,0)</f>
        <v>0</v>
      </c>
      <c r="BJ238" s="16" t="s">
        <v>83</v>
      </c>
      <c r="BK238" s="188">
        <f>ROUND(I238*H238,2)</f>
        <v>0</v>
      </c>
      <c r="BL238" s="16" t="s">
        <v>132</v>
      </c>
      <c r="BM238" s="187" t="s">
        <v>394</v>
      </c>
    </row>
    <row r="239" spans="1:65" s="2" customFormat="1" ht="48.75">
      <c r="A239" s="33"/>
      <c r="B239" s="34"/>
      <c r="C239" s="35"/>
      <c r="D239" s="189" t="s">
        <v>216</v>
      </c>
      <c r="E239" s="35"/>
      <c r="F239" s="190" t="s">
        <v>395</v>
      </c>
      <c r="G239" s="35"/>
      <c r="H239" s="35"/>
      <c r="I239" s="114"/>
      <c r="J239" s="35"/>
      <c r="K239" s="35"/>
      <c r="L239" s="38"/>
      <c r="M239" s="191"/>
      <c r="N239" s="192"/>
      <c r="O239" s="63"/>
      <c r="P239" s="63"/>
      <c r="Q239" s="63"/>
      <c r="R239" s="63"/>
      <c r="S239" s="63"/>
      <c r="T239" s="64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216</v>
      </c>
      <c r="AU239" s="16" t="s">
        <v>86</v>
      </c>
    </row>
    <row r="240" spans="1:65" s="2" customFormat="1" ht="29.25">
      <c r="A240" s="33"/>
      <c r="B240" s="34"/>
      <c r="C240" s="35"/>
      <c r="D240" s="189" t="s">
        <v>134</v>
      </c>
      <c r="E240" s="35"/>
      <c r="F240" s="190" t="s">
        <v>396</v>
      </c>
      <c r="G240" s="35"/>
      <c r="H240" s="35"/>
      <c r="I240" s="114"/>
      <c r="J240" s="35"/>
      <c r="K240" s="35"/>
      <c r="L240" s="38"/>
      <c r="M240" s="191"/>
      <c r="N240" s="192"/>
      <c r="O240" s="63"/>
      <c r="P240" s="63"/>
      <c r="Q240" s="63"/>
      <c r="R240" s="63"/>
      <c r="S240" s="63"/>
      <c r="T240" s="64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134</v>
      </c>
      <c r="AU240" s="16" t="s">
        <v>86</v>
      </c>
    </row>
    <row r="241" spans="1:65" s="12" customFormat="1" ht="11.25">
      <c r="B241" s="193"/>
      <c r="C241" s="194"/>
      <c r="D241" s="189" t="s">
        <v>136</v>
      </c>
      <c r="E241" s="195" t="s">
        <v>35</v>
      </c>
      <c r="F241" s="196" t="s">
        <v>397</v>
      </c>
      <c r="G241" s="194"/>
      <c r="H241" s="197">
        <v>5.7</v>
      </c>
      <c r="I241" s="198"/>
      <c r="J241" s="194"/>
      <c r="K241" s="194"/>
      <c r="L241" s="199"/>
      <c r="M241" s="200"/>
      <c r="N241" s="201"/>
      <c r="O241" s="201"/>
      <c r="P241" s="201"/>
      <c r="Q241" s="201"/>
      <c r="R241" s="201"/>
      <c r="S241" s="201"/>
      <c r="T241" s="202"/>
      <c r="AT241" s="203" t="s">
        <v>136</v>
      </c>
      <c r="AU241" s="203" t="s">
        <v>86</v>
      </c>
      <c r="AV241" s="12" t="s">
        <v>86</v>
      </c>
      <c r="AW241" s="12" t="s">
        <v>37</v>
      </c>
      <c r="AX241" s="12" t="s">
        <v>83</v>
      </c>
      <c r="AY241" s="203" t="s">
        <v>131</v>
      </c>
    </row>
    <row r="242" spans="1:65" s="2" customFormat="1" ht="21.75" customHeight="1">
      <c r="A242" s="33"/>
      <c r="B242" s="34"/>
      <c r="C242" s="220" t="s">
        <v>398</v>
      </c>
      <c r="D242" s="220" t="s">
        <v>211</v>
      </c>
      <c r="E242" s="221" t="s">
        <v>324</v>
      </c>
      <c r="F242" s="222" t="s">
        <v>325</v>
      </c>
      <c r="G242" s="223" t="s">
        <v>128</v>
      </c>
      <c r="H242" s="224">
        <v>2</v>
      </c>
      <c r="I242" s="225"/>
      <c r="J242" s="226">
        <f>ROUND(I242*H242,2)</f>
        <v>0</v>
      </c>
      <c r="K242" s="222" t="s">
        <v>129</v>
      </c>
      <c r="L242" s="38"/>
      <c r="M242" s="227" t="s">
        <v>35</v>
      </c>
      <c r="N242" s="228" t="s">
        <v>47</v>
      </c>
      <c r="O242" s="63"/>
      <c r="P242" s="185">
        <f>O242*H242</f>
        <v>0</v>
      </c>
      <c r="Q242" s="185">
        <v>0</v>
      </c>
      <c r="R242" s="185">
        <f>Q242*H242</f>
        <v>0</v>
      </c>
      <c r="S242" s="185">
        <v>0</v>
      </c>
      <c r="T242" s="186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87" t="s">
        <v>132</v>
      </c>
      <c r="AT242" s="187" t="s">
        <v>211</v>
      </c>
      <c r="AU242" s="187" t="s">
        <v>86</v>
      </c>
      <c r="AY242" s="16" t="s">
        <v>131</v>
      </c>
      <c r="BE242" s="188">
        <f>IF(N242="základní",J242,0)</f>
        <v>0</v>
      </c>
      <c r="BF242" s="188">
        <f>IF(N242="snížená",J242,0)</f>
        <v>0</v>
      </c>
      <c r="BG242" s="188">
        <f>IF(N242="zákl. přenesená",J242,0)</f>
        <v>0</v>
      </c>
      <c r="BH242" s="188">
        <f>IF(N242="sníž. přenesená",J242,0)</f>
        <v>0</v>
      </c>
      <c r="BI242" s="188">
        <f>IF(N242="nulová",J242,0)</f>
        <v>0</v>
      </c>
      <c r="BJ242" s="16" t="s">
        <v>83</v>
      </c>
      <c r="BK242" s="188">
        <f>ROUND(I242*H242,2)</f>
        <v>0</v>
      </c>
      <c r="BL242" s="16" t="s">
        <v>132</v>
      </c>
      <c r="BM242" s="187" t="s">
        <v>399</v>
      </c>
    </row>
    <row r="243" spans="1:65" s="2" customFormat="1" ht="19.5">
      <c r="A243" s="33"/>
      <c r="B243" s="34"/>
      <c r="C243" s="35"/>
      <c r="D243" s="189" t="s">
        <v>216</v>
      </c>
      <c r="E243" s="35"/>
      <c r="F243" s="190" t="s">
        <v>327</v>
      </c>
      <c r="G243" s="35"/>
      <c r="H243" s="35"/>
      <c r="I243" s="114"/>
      <c r="J243" s="35"/>
      <c r="K243" s="35"/>
      <c r="L243" s="38"/>
      <c r="M243" s="191"/>
      <c r="N243" s="192"/>
      <c r="O243" s="63"/>
      <c r="P243" s="63"/>
      <c r="Q243" s="63"/>
      <c r="R243" s="63"/>
      <c r="S243" s="63"/>
      <c r="T243" s="64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216</v>
      </c>
      <c r="AU243" s="16" t="s">
        <v>86</v>
      </c>
    </row>
    <row r="244" spans="1:65" s="2" customFormat="1" ht="19.5">
      <c r="A244" s="33"/>
      <c r="B244" s="34"/>
      <c r="C244" s="35"/>
      <c r="D244" s="189" t="s">
        <v>134</v>
      </c>
      <c r="E244" s="35"/>
      <c r="F244" s="190" t="s">
        <v>400</v>
      </c>
      <c r="G244" s="35"/>
      <c r="H244" s="35"/>
      <c r="I244" s="114"/>
      <c r="J244" s="35"/>
      <c r="K244" s="35"/>
      <c r="L244" s="38"/>
      <c r="M244" s="191"/>
      <c r="N244" s="192"/>
      <c r="O244" s="63"/>
      <c r="P244" s="63"/>
      <c r="Q244" s="63"/>
      <c r="R244" s="63"/>
      <c r="S244" s="63"/>
      <c r="T244" s="64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134</v>
      </c>
      <c r="AU244" s="16" t="s">
        <v>86</v>
      </c>
    </row>
    <row r="245" spans="1:65" s="12" customFormat="1" ht="11.25">
      <c r="B245" s="193"/>
      <c r="C245" s="194"/>
      <c r="D245" s="189" t="s">
        <v>136</v>
      </c>
      <c r="E245" s="195" t="s">
        <v>35</v>
      </c>
      <c r="F245" s="196" t="s">
        <v>401</v>
      </c>
      <c r="G245" s="194"/>
      <c r="H245" s="197">
        <v>2</v>
      </c>
      <c r="I245" s="198"/>
      <c r="J245" s="194"/>
      <c r="K245" s="194"/>
      <c r="L245" s="199"/>
      <c r="M245" s="200"/>
      <c r="N245" s="201"/>
      <c r="O245" s="201"/>
      <c r="P245" s="201"/>
      <c r="Q245" s="201"/>
      <c r="R245" s="201"/>
      <c r="S245" s="201"/>
      <c r="T245" s="202"/>
      <c r="AT245" s="203" t="s">
        <v>136</v>
      </c>
      <c r="AU245" s="203" t="s">
        <v>86</v>
      </c>
      <c r="AV245" s="12" t="s">
        <v>86</v>
      </c>
      <c r="AW245" s="12" t="s">
        <v>37</v>
      </c>
      <c r="AX245" s="12" t="s">
        <v>83</v>
      </c>
      <c r="AY245" s="203" t="s">
        <v>131</v>
      </c>
    </row>
    <row r="246" spans="1:65" s="2" customFormat="1" ht="21.75" customHeight="1">
      <c r="A246" s="33"/>
      <c r="B246" s="34"/>
      <c r="C246" s="220" t="s">
        <v>402</v>
      </c>
      <c r="D246" s="220" t="s">
        <v>211</v>
      </c>
      <c r="E246" s="221" t="s">
        <v>403</v>
      </c>
      <c r="F246" s="222" t="s">
        <v>404</v>
      </c>
      <c r="G246" s="223" t="s">
        <v>214</v>
      </c>
      <c r="H246" s="224">
        <v>4</v>
      </c>
      <c r="I246" s="225"/>
      <c r="J246" s="226">
        <f>ROUND(I246*H246,2)</f>
        <v>0</v>
      </c>
      <c r="K246" s="222" t="s">
        <v>129</v>
      </c>
      <c r="L246" s="38"/>
      <c r="M246" s="227" t="s">
        <v>35</v>
      </c>
      <c r="N246" s="228" t="s">
        <v>47</v>
      </c>
      <c r="O246" s="63"/>
      <c r="P246" s="185">
        <f>O246*H246</f>
        <v>0</v>
      </c>
      <c r="Q246" s="185">
        <v>0</v>
      </c>
      <c r="R246" s="185">
        <f>Q246*H246</f>
        <v>0</v>
      </c>
      <c r="S246" s="185">
        <v>0</v>
      </c>
      <c r="T246" s="186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87" t="s">
        <v>132</v>
      </c>
      <c r="AT246" s="187" t="s">
        <v>211</v>
      </c>
      <c r="AU246" s="187" t="s">
        <v>86</v>
      </c>
      <c r="AY246" s="16" t="s">
        <v>131</v>
      </c>
      <c r="BE246" s="188">
        <f>IF(N246="základní",J246,0)</f>
        <v>0</v>
      </c>
      <c r="BF246" s="188">
        <f>IF(N246="snížená",J246,0)</f>
        <v>0</v>
      </c>
      <c r="BG246" s="188">
        <f>IF(N246="zákl. přenesená",J246,0)</f>
        <v>0</v>
      </c>
      <c r="BH246" s="188">
        <f>IF(N246="sníž. přenesená",J246,0)</f>
        <v>0</v>
      </c>
      <c r="BI246" s="188">
        <f>IF(N246="nulová",J246,0)</f>
        <v>0</v>
      </c>
      <c r="BJ246" s="16" t="s">
        <v>83</v>
      </c>
      <c r="BK246" s="188">
        <f>ROUND(I246*H246,2)</f>
        <v>0</v>
      </c>
      <c r="BL246" s="16" t="s">
        <v>132</v>
      </c>
      <c r="BM246" s="187" t="s">
        <v>405</v>
      </c>
    </row>
    <row r="247" spans="1:65" s="2" customFormat="1" ht="19.5">
      <c r="A247" s="33"/>
      <c r="B247" s="34"/>
      <c r="C247" s="35"/>
      <c r="D247" s="189" t="s">
        <v>216</v>
      </c>
      <c r="E247" s="35"/>
      <c r="F247" s="190" t="s">
        <v>369</v>
      </c>
      <c r="G247" s="35"/>
      <c r="H247" s="35"/>
      <c r="I247" s="114"/>
      <c r="J247" s="35"/>
      <c r="K247" s="35"/>
      <c r="L247" s="38"/>
      <c r="M247" s="191"/>
      <c r="N247" s="192"/>
      <c r="O247" s="63"/>
      <c r="P247" s="63"/>
      <c r="Q247" s="63"/>
      <c r="R247" s="63"/>
      <c r="S247" s="63"/>
      <c r="T247" s="64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216</v>
      </c>
      <c r="AU247" s="16" t="s">
        <v>86</v>
      </c>
    </row>
    <row r="248" spans="1:65" s="2" customFormat="1" ht="19.5">
      <c r="A248" s="33"/>
      <c r="B248" s="34"/>
      <c r="C248" s="35"/>
      <c r="D248" s="189" t="s">
        <v>134</v>
      </c>
      <c r="E248" s="35"/>
      <c r="F248" s="190" t="s">
        <v>406</v>
      </c>
      <c r="G248" s="35"/>
      <c r="H248" s="35"/>
      <c r="I248" s="114"/>
      <c r="J248" s="35"/>
      <c r="K248" s="35"/>
      <c r="L248" s="38"/>
      <c r="M248" s="191"/>
      <c r="N248" s="192"/>
      <c r="O248" s="63"/>
      <c r="P248" s="63"/>
      <c r="Q248" s="63"/>
      <c r="R248" s="63"/>
      <c r="S248" s="63"/>
      <c r="T248" s="64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134</v>
      </c>
      <c r="AU248" s="16" t="s">
        <v>86</v>
      </c>
    </row>
    <row r="249" spans="1:65" s="12" customFormat="1" ht="11.25">
      <c r="B249" s="193"/>
      <c r="C249" s="194"/>
      <c r="D249" s="189" t="s">
        <v>136</v>
      </c>
      <c r="E249" s="195" t="s">
        <v>35</v>
      </c>
      <c r="F249" s="196" t="s">
        <v>407</v>
      </c>
      <c r="G249" s="194"/>
      <c r="H249" s="197">
        <v>4</v>
      </c>
      <c r="I249" s="198"/>
      <c r="J249" s="194"/>
      <c r="K249" s="194"/>
      <c r="L249" s="199"/>
      <c r="M249" s="200"/>
      <c r="N249" s="201"/>
      <c r="O249" s="201"/>
      <c r="P249" s="201"/>
      <c r="Q249" s="201"/>
      <c r="R249" s="201"/>
      <c r="S249" s="201"/>
      <c r="T249" s="202"/>
      <c r="AT249" s="203" t="s">
        <v>136</v>
      </c>
      <c r="AU249" s="203" t="s">
        <v>86</v>
      </c>
      <c r="AV249" s="12" t="s">
        <v>86</v>
      </c>
      <c r="AW249" s="12" t="s">
        <v>37</v>
      </c>
      <c r="AX249" s="12" t="s">
        <v>83</v>
      </c>
      <c r="AY249" s="203" t="s">
        <v>131</v>
      </c>
    </row>
    <row r="250" spans="1:65" s="2" customFormat="1" ht="21.75" customHeight="1">
      <c r="A250" s="33"/>
      <c r="B250" s="34"/>
      <c r="C250" s="220" t="s">
        <v>408</v>
      </c>
      <c r="D250" s="220" t="s">
        <v>211</v>
      </c>
      <c r="E250" s="221" t="s">
        <v>373</v>
      </c>
      <c r="F250" s="222" t="s">
        <v>374</v>
      </c>
      <c r="G250" s="223" t="s">
        <v>214</v>
      </c>
      <c r="H250" s="224">
        <v>4</v>
      </c>
      <c r="I250" s="225"/>
      <c r="J250" s="226">
        <f>ROUND(I250*H250,2)</f>
        <v>0</v>
      </c>
      <c r="K250" s="222" t="s">
        <v>129</v>
      </c>
      <c r="L250" s="38"/>
      <c r="M250" s="227" t="s">
        <v>35</v>
      </c>
      <c r="N250" s="228" t="s">
        <v>47</v>
      </c>
      <c r="O250" s="63"/>
      <c r="P250" s="185">
        <f>O250*H250</f>
        <v>0</v>
      </c>
      <c r="Q250" s="185">
        <v>0</v>
      </c>
      <c r="R250" s="185">
        <f>Q250*H250</f>
        <v>0</v>
      </c>
      <c r="S250" s="185">
        <v>0</v>
      </c>
      <c r="T250" s="186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87" t="s">
        <v>132</v>
      </c>
      <c r="AT250" s="187" t="s">
        <v>211</v>
      </c>
      <c r="AU250" s="187" t="s">
        <v>86</v>
      </c>
      <c r="AY250" s="16" t="s">
        <v>131</v>
      </c>
      <c r="BE250" s="188">
        <f>IF(N250="základní",J250,0)</f>
        <v>0</v>
      </c>
      <c r="BF250" s="188">
        <f>IF(N250="snížená",J250,0)</f>
        <v>0</v>
      </c>
      <c r="BG250" s="188">
        <f>IF(N250="zákl. přenesená",J250,0)</f>
        <v>0</v>
      </c>
      <c r="BH250" s="188">
        <f>IF(N250="sníž. přenesená",J250,0)</f>
        <v>0</v>
      </c>
      <c r="BI250" s="188">
        <f>IF(N250="nulová",J250,0)</f>
        <v>0</v>
      </c>
      <c r="BJ250" s="16" t="s">
        <v>83</v>
      </c>
      <c r="BK250" s="188">
        <f>ROUND(I250*H250,2)</f>
        <v>0</v>
      </c>
      <c r="BL250" s="16" t="s">
        <v>132</v>
      </c>
      <c r="BM250" s="187" t="s">
        <v>409</v>
      </c>
    </row>
    <row r="251" spans="1:65" s="2" customFormat="1" ht="19.5">
      <c r="A251" s="33"/>
      <c r="B251" s="34"/>
      <c r="C251" s="35"/>
      <c r="D251" s="189" t="s">
        <v>216</v>
      </c>
      <c r="E251" s="35"/>
      <c r="F251" s="190" t="s">
        <v>376</v>
      </c>
      <c r="G251" s="35"/>
      <c r="H251" s="35"/>
      <c r="I251" s="114"/>
      <c r="J251" s="35"/>
      <c r="K251" s="35"/>
      <c r="L251" s="38"/>
      <c r="M251" s="191"/>
      <c r="N251" s="192"/>
      <c r="O251" s="63"/>
      <c r="P251" s="63"/>
      <c r="Q251" s="63"/>
      <c r="R251" s="63"/>
      <c r="S251" s="63"/>
      <c r="T251" s="64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216</v>
      </c>
      <c r="AU251" s="16" t="s">
        <v>86</v>
      </c>
    </row>
    <row r="252" spans="1:65" s="2" customFormat="1" ht="19.5">
      <c r="A252" s="33"/>
      <c r="B252" s="34"/>
      <c r="C252" s="35"/>
      <c r="D252" s="189" t="s">
        <v>134</v>
      </c>
      <c r="E252" s="35"/>
      <c r="F252" s="190" t="s">
        <v>410</v>
      </c>
      <c r="G252" s="35"/>
      <c r="H252" s="35"/>
      <c r="I252" s="114"/>
      <c r="J252" s="35"/>
      <c r="K252" s="35"/>
      <c r="L252" s="38"/>
      <c r="M252" s="191"/>
      <c r="N252" s="192"/>
      <c r="O252" s="63"/>
      <c r="P252" s="63"/>
      <c r="Q252" s="63"/>
      <c r="R252" s="63"/>
      <c r="S252" s="63"/>
      <c r="T252" s="64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134</v>
      </c>
      <c r="AU252" s="16" t="s">
        <v>86</v>
      </c>
    </row>
    <row r="253" spans="1:65" s="12" customFormat="1" ht="11.25">
      <c r="B253" s="193"/>
      <c r="C253" s="194"/>
      <c r="D253" s="189" t="s">
        <v>136</v>
      </c>
      <c r="E253" s="195" t="s">
        <v>35</v>
      </c>
      <c r="F253" s="196" t="s">
        <v>407</v>
      </c>
      <c r="G253" s="194"/>
      <c r="H253" s="197">
        <v>4</v>
      </c>
      <c r="I253" s="198"/>
      <c r="J253" s="194"/>
      <c r="K253" s="194"/>
      <c r="L253" s="199"/>
      <c r="M253" s="200"/>
      <c r="N253" s="201"/>
      <c r="O253" s="201"/>
      <c r="P253" s="201"/>
      <c r="Q253" s="201"/>
      <c r="R253" s="201"/>
      <c r="S253" s="201"/>
      <c r="T253" s="202"/>
      <c r="AT253" s="203" t="s">
        <v>136</v>
      </c>
      <c r="AU253" s="203" t="s">
        <v>86</v>
      </c>
      <c r="AV253" s="12" t="s">
        <v>86</v>
      </c>
      <c r="AW253" s="12" t="s">
        <v>37</v>
      </c>
      <c r="AX253" s="12" t="s">
        <v>83</v>
      </c>
      <c r="AY253" s="203" t="s">
        <v>131</v>
      </c>
    </row>
    <row r="254" spans="1:65" s="13" customFormat="1" ht="25.9" customHeight="1">
      <c r="B254" s="204"/>
      <c r="C254" s="205"/>
      <c r="D254" s="206" t="s">
        <v>75</v>
      </c>
      <c r="E254" s="207" t="s">
        <v>411</v>
      </c>
      <c r="F254" s="207" t="s">
        <v>412</v>
      </c>
      <c r="G254" s="205"/>
      <c r="H254" s="205"/>
      <c r="I254" s="208"/>
      <c r="J254" s="209">
        <f>BK254</f>
        <v>0</v>
      </c>
      <c r="K254" s="205"/>
      <c r="L254" s="210"/>
      <c r="M254" s="211"/>
      <c r="N254" s="212"/>
      <c r="O254" s="212"/>
      <c r="P254" s="213">
        <f>SUM(P255:P296)</f>
        <v>0</v>
      </c>
      <c r="Q254" s="212"/>
      <c r="R254" s="213">
        <f>SUM(R255:R296)</f>
        <v>0</v>
      </c>
      <c r="S254" s="212"/>
      <c r="T254" s="214">
        <f>SUM(T255:T296)</f>
        <v>0</v>
      </c>
      <c r="AR254" s="215" t="s">
        <v>132</v>
      </c>
      <c r="AT254" s="216" t="s">
        <v>75</v>
      </c>
      <c r="AU254" s="216" t="s">
        <v>76</v>
      </c>
      <c r="AY254" s="215" t="s">
        <v>131</v>
      </c>
      <c r="BK254" s="217">
        <f>SUM(BK255:BK296)</f>
        <v>0</v>
      </c>
    </row>
    <row r="255" spans="1:65" s="2" customFormat="1" ht="33" customHeight="1">
      <c r="A255" s="33"/>
      <c r="B255" s="34"/>
      <c r="C255" s="220" t="s">
        <v>413</v>
      </c>
      <c r="D255" s="220" t="s">
        <v>211</v>
      </c>
      <c r="E255" s="221" t="s">
        <v>414</v>
      </c>
      <c r="F255" s="222" t="s">
        <v>415</v>
      </c>
      <c r="G255" s="223" t="s">
        <v>128</v>
      </c>
      <c r="H255" s="224">
        <v>6</v>
      </c>
      <c r="I255" s="225"/>
      <c r="J255" s="226">
        <f>ROUND(I255*H255,2)</f>
        <v>0</v>
      </c>
      <c r="K255" s="222" t="s">
        <v>129</v>
      </c>
      <c r="L255" s="38"/>
      <c r="M255" s="227" t="s">
        <v>35</v>
      </c>
      <c r="N255" s="228" t="s">
        <v>47</v>
      </c>
      <c r="O255" s="63"/>
      <c r="P255" s="185">
        <f>O255*H255</f>
        <v>0</v>
      </c>
      <c r="Q255" s="185">
        <v>0</v>
      </c>
      <c r="R255" s="185">
        <f>Q255*H255</f>
        <v>0</v>
      </c>
      <c r="S255" s="185">
        <v>0</v>
      </c>
      <c r="T255" s="186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87" t="s">
        <v>416</v>
      </c>
      <c r="AT255" s="187" t="s">
        <v>211</v>
      </c>
      <c r="AU255" s="187" t="s">
        <v>83</v>
      </c>
      <c r="AY255" s="16" t="s">
        <v>131</v>
      </c>
      <c r="BE255" s="188">
        <f>IF(N255="základní",J255,0)</f>
        <v>0</v>
      </c>
      <c r="BF255" s="188">
        <f>IF(N255="snížená",J255,0)</f>
        <v>0</v>
      </c>
      <c r="BG255" s="188">
        <f>IF(N255="zákl. přenesená",J255,0)</f>
        <v>0</v>
      </c>
      <c r="BH255" s="188">
        <f>IF(N255="sníž. přenesená",J255,0)</f>
        <v>0</v>
      </c>
      <c r="BI255" s="188">
        <f>IF(N255="nulová",J255,0)</f>
        <v>0</v>
      </c>
      <c r="BJ255" s="16" t="s">
        <v>83</v>
      </c>
      <c r="BK255" s="188">
        <f>ROUND(I255*H255,2)</f>
        <v>0</v>
      </c>
      <c r="BL255" s="16" t="s">
        <v>416</v>
      </c>
      <c r="BM255" s="187" t="s">
        <v>417</v>
      </c>
    </row>
    <row r="256" spans="1:65" s="2" customFormat="1" ht="29.25">
      <c r="A256" s="33"/>
      <c r="B256" s="34"/>
      <c r="C256" s="35"/>
      <c r="D256" s="189" t="s">
        <v>216</v>
      </c>
      <c r="E256" s="35"/>
      <c r="F256" s="190" t="s">
        <v>418</v>
      </c>
      <c r="G256" s="35"/>
      <c r="H256" s="35"/>
      <c r="I256" s="114"/>
      <c r="J256" s="35"/>
      <c r="K256" s="35"/>
      <c r="L256" s="38"/>
      <c r="M256" s="191"/>
      <c r="N256" s="192"/>
      <c r="O256" s="63"/>
      <c r="P256" s="63"/>
      <c r="Q256" s="63"/>
      <c r="R256" s="63"/>
      <c r="S256" s="63"/>
      <c r="T256" s="64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216</v>
      </c>
      <c r="AU256" s="16" t="s">
        <v>83</v>
      </c>
    </row>
    <row r="257" spans="1:65" s="12" customFormat="1" ht="11.25">
      <c r="B257" s="193"/>
      <c r="C257" s="194"/>
      <c r="D257" s="189" t="s">
        <v>136</v>
      </c>
      <c r="E257" s="195" t="s">
        <v>35</v>
      </c>
      <c r="F257" s="196" t="s">
        <v>419</v>
      </c>
      <c r="G257" s="194"/>
      <c r="H257" s="197">
        <v>6</v>
      </c>
      <c r="I257" s="198"/>
      <c r="J257" s="194"/>
      <c r="K257" s="194"/>
      <c r="L257" s="199"/>
      <c r="M257" s="200"/>
      <c r="N257" s="201"/>
      <c r="O257" s="201"/>
      <c r="P257" s="201"/>
      <c r="Q257" s="201"/>
      <c r="R257" s="201"/>
      <c r="S257" s="201"/>
      <c r="T257" s="202"/>
      <c r="AT257" s="203" t="s">
        <v>136</v>
      </c>
      <c r="AU257" s="203" t="s">
        <v>83</v>
      </c>
      <c r="AV257" s="12" t="s">
        <v>86</v>
      </c>
      <c r="AW257" s="12" t="s">
        <v>37</v>
      </c>
      <c r="AX257" s="12" t="s">
        <v>83</v>
      </c>
      <c r="AY257" s="203" t="s">
        <v>131</v>
      </c>
    </row>
    <row r="258" spans="1:65" s="2" customFormat="1" ht="33" customHeight="1">
      <c r="A258" s="33"/>
      <c r="B258" s="34"/>
      <c r="C258" s="220" t="s">
        <v>420</v>
      </c>
      <c r="D258" s="220" t="s">
        <v>211</v>
      </c>
      <c r="E258" s="221" t="s">
        <v>421</v>
      </c>
      <c r="F258" s="222" t="s">
        <v>422</v>
      </c>
      <c r="G258" s="223" t="s">
        <v>173</v>
      </c>
      <c r="H258" s="224">
        <v>292.63600000000002</v>
      </c>
      <c r="I258" s="225"/>
      <c r="J258" s="226">
        <f>ROUND(I258*H258,2)</f>
        <v>0</v>
      </c>
      <c r="K258" s="222" t="s">
        <v>279</v>
      </c>
      <c r="L258" s="38"/>
      <c r="M258" s="227" t="s">
        <v>35</v>
      </c>
      <c r="N258" s="228" t="s">
        <v>47</v>
      </c>
      <c r="O258" s="63"/>
      <c r="P258" s="185">
        <f>O258*H258</f>
        <v>0</v>
      </c>
      <c r="Q258" s="185">
        <v>0</v>
      </c>
      <c r="R258" s="185">
        <f>Q258*H258</f>
        <v>0</v>
      </c>
      <c r="S258" s="185">
        <v>0</v>
      </c>
      <c r="T258" s="186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87" t="s">
        <v>416</v>
      </c>
      <c r="AT258" s="187" t="s">
        <v>211</v>
      </c>
      <c r="AU258" s="187" t="s">
        <v>83</v>
      </c>
      <c r="AY258" s="16" t="s">
        <v>131</v>
      </c>
      <c r="BE258" s="188">
        <f>IF(N258="základní",J258,0)</f>
        <v>0</v>
      </c>
      <c r="BF258" s="188">
        <f>IF(N258="snížená",J258,0)</f>
        <v>0</v>
      </c>
      <c r="BG258" s="188">
        <f>IF(N258="zákl. přenesená",J258,0)</f>
        <v>0</v>
      </c>
      <c r="BH258" s="188">
        <f>IF(N258="sníž. přenesená",J258,0)</f>
        <v>0</v>
      </c>
      <c r="BI258" s="188">
        <f>IF(N258="nulová",J258,0)</f>
        <v>0</v>
      </c>
      <c r="BJ258" s="16" t="s">
        <v>83</v>
      </c>
      <c r="BK258" s="188">
        <f>ROUND(I258*H258,2)</f>
        <v>0</v>
      </c>
      <c r="BL258" s="16" t="s">
        <v>416</v>
      </c>
      <c r="BM258" s="187" t="s">
        <v>423</v>
      </c>
    </row>
    <row r="259" spans="1:65" s="2" customFormat="1" ht="29.25">
      <c r="A259" s="33"/>
      <c r="B259" s="34"/>
      <c r="C259" s="35"/>
      <c r="D259" s="189" t="s">
        <v>216</v>
      </c>
      <c r="E259" s="35"/>
      <c r="F259" s="190" t="s">
        <v>424</v>
      </c>
      <c r="G259" s="35"/>
      <c r="H259" s="35"/>
      <c r="I259" s="114"/>
      <c r="J259" s="35"/>
      <c r="K259" s="35"/>
      <c r="L259" s="38"/>
      <c r="M259" s="191"/>
      <c r="N259" s="192"/>
      <c r="O259" s="63"/>
      <c r="P259" s="63"/>
      <c r="Q259" s="63"/>
      <c r="R259" s="63"/>
      <c r="S259" s="63"/>
      <c r="T259" s="64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216</v>
      </c>
      <c r="AU259" s="16" t="s">
        <v>83</v>
      </c>
    </row>
    <row r="260" spans="1:65" s="2" customFormat="1" ht="19.5">
      <c r="A260" s="33"/>
      <c r="B260" s="34"/>
      <c r="C260" s="35"/>
      <c r="D260" s="189" t="s">
        <v>134</v>
      </c>
      <c r="E260" s="35"/>
      <c r="F260" s="190" t="s">
        <v>425</v>
      </c>
      <c r="G260" s="35"/>
      <c r="H260" s="35"/>
      <c r="I260" s="114"/>
      <c r="J260" s="35"/>
      <c r="K260" s="35"/>
      <c r="L260" s="38"/>
      <c r="M260" s="191"/>
      <c r="N260" s="192"/>
      <c r="O260" s="63"/>
      <c r="P260" s="63"/>
      <c r="Q260" s="63"/>
      <c r="R260" s="63"/>
      <c r="S260" s="63"/>
      <c r="T260" s="64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6" t="s">
        <v>134</v>
      </c>
      <c r="AU260" s="16" t="s">
        <v>83</v>
      </c>
    </row>
    <row r="261" spans="1:65" s="12" customFormat="1" ht="11.25">
      <c r="B261" s="193"/>
      <c r="C261" s="194"/>
      <c r="D261" s="189" t="s">
        <v>136</v>
      </c>
      <c r="E261" s="195" t="s">
        <v>35</v>
      </c>
      <c r="F261" s="196" t="s">
        <v>426</v>
      </c>
      <c r="G261" s="194"/>
      <c r="H261" s="197">
        <v>292.63600000000002</v>
      </c>
      <c r="I261" s="198"/>
      <c r="J261" s="194"/>
      <c r="K261" s="194"/>
      <c r="L261" s="199"/>
      <c r="M261" s="200"/>
      <c r="N261" s="201"/>
      <c r="O261" s="201"/>
      <c r="P261" s="201"/>
      <c r="Q261" s="201"/>
      <c r="R261" s="201"/>
      <c r="S261" s="201"/>
      <c r="T261" s="202"/>
      <c r="AT261" s="203" t="s">
        <v>136</v>
      </c>
      <c r="AU261" s="203" t="s">
        <v>83</v>
      </c>
      <c r="AV261" s="12" t="s">
        <v>86</v>
      </c>
      <c r="AW261" s="12" t="s">
        <v>37</v>
      </c>
      <c r="AX261" s="12" t="s">
        <v>83</v>
      </c>
      <c r="AY261" s="203" t="s">
        <v>131</v>
      </c>
    </row>
    <row r="262" spans="1:65" s="2" customFormat="1" ht="100.5" customHeight="1">
      <c r="A262" s="33"/>
      <c r="B262" s="34"/>
      <c r="C262" s="220" t="s">
        <v>427</v>
      </c>
      <c r="D262" s="220" t="s">
        <v>211</v>
      </c>
      <c r="E262" s="221" t="s">
        <v>428</v>
      </c>
      <c r="F262" s="222" t="s">
        <v>429</v>
      </c>
      <c r="G262" s="223" t="s">
        <v>173</v>
      </c>
      <c r="H262" s="224">
        <v>292.63600000000002</v>
      </c>
      <c r="I262" s="225"/>
      <c r="J262" s="226">
        <f>ROUND(I262*H262,2)</f>
        <v>0</v>
      </c>
      <c r="K262" s="222" t="s">
        <v>129</v>
      </c>
      <c r="L262" s="38"/>
      <c r="M262" s="227" t="s">
        <v>35</v>
      </c>
      <c r="N262" s="228" t="s">
        <v>47</v>
      </c>
      <c r="O262" s="63"/>
      <c r="P262" s="185">
        <f>O262*H262</f>
        <v>0</v>
      </c>
      <c r="Q262" s="185">
        <v>0</v>
      </c>
      <c r="R262" s="185">
        <f>Q262*H262</f>
        <v>0</v>
      </c>
      <c r="S262" s="185">
        <v>0</v>
      </c>
      <c r="T262" s="186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87" t="s">
        <v>416</v>
      </c>
      <c r="AT262" s="187" t="s">
        <v>211</v>
      </c>
      <c r="AU262" s="187" t="s">
        <v>83</v>
      </c>
      <c r="AY262" s="16" t="s">
        <v>131</v>
      </c>
      <c r="BE262" s="188">
        <f>IF(N262="základní",J262,0)</f>
        <v>0</v>
      </c>
      <c r="BF262" s="188">
        <f>IF(N262="snížená",J262,0)</f>
        <v>0</v>
      </c>
      <c r="BG262" s="188">
        <f>IF(N262="zákl. přenesená",J262,0)</f>
        <v>0</v>
      </c>
      <c r="BH262" s="188">
        <f>IF(N262="sníž. přenesená",J262,0)</f>
        <v>0</v>
      </c>
      <c r="BI262" s="188">
        <f>IF(N262="nulová",J262,0)</f>
        <v>0</v>
      </c>
      <c r="BJ262" s="16" t="s">
        <v>83</v>
      </c>
      <c r="BK262" s="188">
        <f>ROUND(I262*H262,2)</f>
        <v>0</v>
      </c>
      <c r="BL262" s="16" t="s">
        <v>416</v>
      </c>
      <c r="BM262" s="187" t="s">
        <v>430</v>
      </c>
    </row>
    <row r="263" spans="1:65" s="2" customFormat="1" ht="68.25">
      <c r="A263" s="33"/>
      <c r="B263" s="34"/>
      <c r="C263" s="35"/>
      <c r="D263" s="189" t="s">
        <v>216</v>
      </c>
      <c r="E263" s="35"/>
      <c r="F263" s="190" t="s">
        <v>431</v>
      </c>
      <c r="G263" s="35"/>
      <c r="H263" s="35"/>
      <c r="I263" s="114"/>
      <c r="J263" s="35"/>
      <c r="K263" s="35"/>
      <c r="L263" s="38"/>
      <c r="M263" s="191"/>
      <c r="N263" s="192"/>
      <c r="O263" s="63"/>
      <c r="P263" s="63"/>
      <c r="Q263" s="63"/>
      <c r="R263" s="63"/>
      <c r="S263" s="63"/>
      <c r="T263" s="64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216</v>
      </c>
      <c r="AU263" s="16" t="s">
        <v>83</v>
      </c>
    </row>
    <row r="264" spans="1:65" s="2" customFormat="1" ht="19.5">
      <c r="A264" s="33"/>
      <c r="B264" s="34"/>
      <c r="C264" s="35"/>
      <c r="D264" s="189" t="s">
        <v>134</v>
      </c>
      <c r="E264" s="35"/>
      <c r="F264" s="190" t="s">
        <v>432</v>
      </c>
      <c r="G264" s="35"/>
      <c r="H264" s="35"/>
      <c r="I264" s="114"/>
      <c r="J264" s="35"/>
      <c r="K264" s="35"/>
      <c r="L264" s="38"/>
      <c r="M264" s="191"/>
      <c r="N264" s="192"/>
      <c r="O264" s="63"/>
      <c r="P264" s="63"/>
      <c r="Q264" s="63"/>
      <c r="R264" s="63"/>
      <c r="S264" s="63"/>
      <c r="T264" s="64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134</v>
      </c>
      <c r="AU264" s="16" t="s">
        <v>83</v>
      </c>
    </row>
    <row r="265" spans="1:65" s="12" customFormat="1" ht="11.25">
      <c r="B265" s="193"/>
      <c r="C265" s="194"/>
      <c r="D265" s="189" t="s">
        <v>136</v>
      </c>
      <c r="E265" s="195" t="s">
        <v>35</v>
      </c>
      <c r="F265" s="196" t="s">
        <v>433</v>
      </c>
      <c r="G265" s="194"/>
      <c r="H265" s="197">
        <v>292.63600000000002</v>
      </c>
      <c r="I265" s="198"/>
      <c r="J265" s="194"/>
      <c r="K265" s="194"/>
      <c r="L265" s="199"/>
      <c r="M265" s="200"/>
      <c r="N265" s="201"/>
      <c r="O265" s="201"/>
      <c r="P265" s="201"/>
      <c r="Q265" s="201"/>
      <c r="R265" s="201"/>
      <c r="S265" s="201"/>
      <c r="T265" s="202"/>
      <c r="AT265" s="203" t="s">
        <v>136</v>
      </c>
      <c r="AU265" s="203" t="s">
        <v>83</v>
      </c>
      <c r="AV265" s="12" t="s">
        <v>86</v>
      </c>
      <c r="AW265" s="12" t="s">
        <v>37</v>
      </c>
      <c r="AX265" s="12" t="s">
        <v>83</v>
      </c>
      <c r="AY265" s="203" t="s">
        <v>131</v>
      </c>
    </row>
    <row r="266" spans="1:65" s="2" customFormat="1" ht="100.5" customHeight="1">
      <c r="A266" s="33"/>
      <c r="B266" s="34"/>
      <c r="C266" s="220" t="s">
        <v>434</v>
      </c>
      <c r="D266" s="220" t="s">
        <v>211</v>
      </c>
      <c r="E266" s="221" t="s">
        <v>435</v>
      </c>
      <c r="F266" s="222" t="s">
        <v>436</v>
      </c>
      <c r="G266" s="223" t="s">
        <v>173</v>
      </c>
      <c r="H266" s="224">
        <v>1104.492</v>
      </c>
      <c r="I266" s="225"/>
      <c r="J266" s="226">
        <f>ROUND(I266*H266,2)</f>
        <v>0</v>
      </c>
      <c r="K266" s="222" t="s">
        <v>129</v>
      </c>
      <c r="L266" s="38"/>
      <c r="M266" s="227" t="s">
        <v>35</v>
      </c>
      <c r="N266" s="228" t="s">
        <v>47</v>
      </c>
      <c r="O266" s="63"/>
      <c r="P266" s="185">
        <f>O266*H266</f>
        <v>0</v>
      </c>
      <c r="Q266" s="185">
        <v>0</v>
      </c>
      <c r="R266" s="185">
        <f>Q266*H266</f>
        <v>0</v>
      </c>
      <c r="S266" s="185">
        <v>0</v>
      </c>
      <c r="T266" s="186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87" t="s">
        <v>416</v>
      </c>
      <c r="AT266" s="187" t="s">
        <v>211</v>
      </c>
      <c r="AU266" s="187" t="s">
        <v>83</v>
      </c>
      <c r="AY266" s="16" t="s">
        <v>131</v>
      </c>
      <c r="BE266" s="188">
        <f>IF(N266="základní",J266,0)</f>
        <v>0</v>
      </c>
      <c r="BF266" s="188">
        <f>IF(N266="snížená",J266,0)</f>
        <v>0</v>
      </c>
      <c r="BG266" s="188">
        <f>IF(N266="zákl. přenesená",J266,0)</f>
        <v>0</v>
      </c>
      <c r="BH266" s="188">
        <f>IF(N266="sníž. přenesená",J266,0)</f>
        <v>0</v>
      </c>
      <c r="BI266" s="188">
        <f>IF(N266="nulová",J266,0)</f>
        <v>0</v>
      </c>
      <c r="BJ266" s="16" t="s">
        <v>83</v>
      </c>
      <c r="BK266" s="188">
        <f>ROUND(I266*H266,2)</f>
        <v>0</v>
      </c>
      <c r="BL266" s="16" t="s">
        <v>416</v>
      </c>
      <c r="BM266" s="187" t="s">
        <v>437</v>
      </c>
    </row>
    <row r="267" spans="1:65" s="2" customFormat="1" ht="68.25">
      <c r="A267" s="33"/>
      <c r="B267" s="34"/>
      <c r="C267" s="35"/>
      <c r="D267" s="189" t="s">
        <v>216</v>
      </c>
      <c r="E267" s="35"/>
      <c r="F267" s="190" t="s">
        <v>431</v>
      </c>
      <c r="G267" s="35"/>
      <c r="H267" s="35"/>
      <c r="I267" s="114"/>
      <c r="J267" s="35"/>
      <c r="K267" s="35"/>
      <c r="L267" s="38"/>
      <c r="M267" s="191"/>
      <c r="N267" s="192"/>
      <c r="O267" s="63"/>
      <c r="P267" s="63"/>
      <c r="Q267" s="63"/>
      <c r="R267" s="63"/>
      <c r="S267" s="63"/>
      <c r="T267" s="64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216</v>
      </c>
      <c r="AU267" s="16" t="s">
        <v>83</v>
      </c>
    </row>
    <row r="268" spans="1:65" s="2" customFormat="1" ht="19.5">
      <c r="A268" s="33"/>
      <c r="B268" s="34"/>
      <c r="C268" s="35"/>
      <c r="D268" s="189" t="s">
        <v>134</v>
      </c>
      <c r="E268" s="35"/>
      <c r="F268" s="190" t="s">
        <v>438</v>
      </c>
      <c r="G268" s="35"/>
      <c r="H268" s="35"/>
      <c r="I268" s="114"/>
      <c r="J268" s="35"/>
      <c r="K268" s="35"/>
      <c r="L268" s="38"/>
      <c r="M268" s="191"/>
      <c r="N268" s="192"/>
      <c r="O268" s="63"/>
      <c r="P268" s="63"/>
      <c r="Q268" s="63"/>
      <c r="R268" s="63"/>
      <c r="S268" s="63"/>
      <c r="T268" s="64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6" t="s">
        <v>134</v>
      </c>
      <c r="AU268" s="16" t="s">
        <v>83</v>
      </c>
    </row>
    <row r="269" spans="1:65" s="12" customFormat="1" ht="11.25">
      <c r="B269" s="193"/>
      <c r="C269" s="194"/>
      <c r="D269" s="189" t="s">
        <v>136</v>
      </c>
      <c r="E269" s="195" t="s">
        <v>35</v>
      </c>
      <c r="F269" s="196" t="s">
        <v>439</v>
      </c>
      <c r="G269" s="194"/>
      <c r="H269" s="197">
        <v>1104.492</v>
      </c>
      <c r="I269" s="198"/>
      <c r="J269" s="194"/>
      <c r="K269" s="194"/>
      <c r="L269" s="199"/>
      <c r="M269" s="200"/>
      <c r="N269" s="201"/>
      <c r="O269" s="201"/>
      <c r="P269" s="201"/>
      <c r="Q269" s="201"/>
      <c r="R269" s="201"/>
      <c r="S269" s="201"/>
      <c r="T269" s="202"/>
      <c r="AT269" s="203" t="s">
        <v>136</v>
      </c>
      <c r="AU269" s="203" t="s">
        <v>83</v>
      </c>
      <c r="AV269" s="12" t="s">
        <v>86</v>
      </c>
      <c r="AW269" s="12" t="s">
        <v>37</v>
      </c>
      <c r="AX269" s="12" t="s">
        <v>83</v>
      </c>
      <c r="AY269" s="203" t="s">
        <v>131</v>
      </c>
    </row>
    <row r="270" spans="1:65" s="2" customFormat="1" ht="100.5" customHeight="1">
      <c r="A270" s="33"/>
      <c r="B270" s="34"/>
      <c r="C270" s="220" t="s">
        <v>440</v>
      </c>
      <c r="D270" s="220" t="s">
        <v>211</v>
      </c>
      <c r="E270" s="221" t="s">
        <v>441</v>
      </c>
      <c r="F270" s="222" t="s">
        <v>442</v>
      </c>
      <c r="G270" s="223" t="s">
        <v>173</v>
      </c>
      <c r="H270" s="224">
        <v>39.430999999999997</v>
      </c>
      <c r="I270" s="225"/>
      <c r="J270" s="226">
        <f>ROUND(I270*H270,2)</f>
        <v>0</v>
      </c>
      <c r="K270" s="222" t="s">
        <v>129</v>
      </c>
      <c r="L270" s="38"/>
      <c r="M270" s="227" t="s">
        <v>35</v>
      </c>
      <c r="N270" s="228" t="s">
        <v>47</v>
      </c>
      <c r="O270" s="63"/>
      <c r="P270" s="185">
        <f>O270*H270</f>
        <v>0</v>
      </c>
      <c r="Q270" s="185">
        <v>0</v>
      </c>
      <c r="R270" s="185">
        <f>Q270*H270</f>
        <v>0</v>
      </c>
      <c r="S270" s="185">
        <v>0</v>
      </c>
      <c r="T270" s="186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87" t="s">
        <v>416</v>
      </c>
      <c r="AT270" s="187" t="s">
        <v>211</v>
      </c>
      <c r="AU270" s="187" t="s">
        <v>83</v>
      </c>
      <c r="AY270" s="16" t="s">
        <v>131</v>
      </c>
      <c r="BE270" s="188">
        <f>IF(N270="základní",J270,0)</f>
        <v>0</v>
      </c>
      <c r="BF270" s="188">
        <f>IF(N270="snížená",J270,0)</f>
        <v>0</v>
      </c>
      <c r="BG270" s="188">
        <f>IF(N270="zákl. přenesená",J270,0)</f>
        <v>0</v>
      </c>
      <c r="BH270" s="188">
        <f>IF(N270="sníž. přenesená",J270,0)</f>
        <v>0</v>
      </c>
      <c r="BI270" s="188">
        <f>IF(N270="nulová",J270,0)</f>
        <v>0</v>
      </c>
      <c r="BJ270" s="16" t="s">
        <v>83</v>
      </c>
      <c r="BK270" s="188">
        <f>ROUND(I270*H270,2)</f>
        <v>0</v>
      </c>
      <c r="BL270" s="16" t="s">
        <v>416</v>
      </c>
      <c r="BM270" s="187" t="s">
        <v>443</v>
      </c>
    </row>
    <row r="271" spans="1:65" s="2" customFormat="1" ht="68.25">
      <c r="A271" s="33"/>
      <c r="B271" s="34"/>
      <c r="C271" s="35"/>
      <c r="D271" s="189" t="s">
        <v>216</v>
      </c>
      <c r="E271" s="35"/>
      <c r="F271" s="190" t="s">
        <v>431</v>
      </c>
      <c r="G271" s="35"/>
      <c r="H271" s="35"/>
      <c r="I271" s="114"/>
      <c r="J271" s="35"/>
      <c r="K271" s="35"/>
      <c r="L271" s="38"/>
      <c r="M271" s="191"/>
      <c r="N271" s="192"/>
      <c r="O271" s="63"/>
      <c r="P271" s="63"/>
      <c r="Q271" s="63"/>
      <c r="R271" s="63"/>
      <c r="S271" s="63"/>
      <c r="T271" s="64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216</v>
      </c>
      <c r="AU271" s="16" t="s">
        <v>83</v>
      </c>
    </row>
    <row r="272" spans="1:65" s="2" customFormat="1" ht="19.5">
      <c r="A272" s="33"/>
      <c r="B272" s="34"/>
      <c r="C272" s="35"/>
      <c r="D272" s="189" t="s">
        <v>134</v>
      </c>
      <c r="E272" s="35"/>
      <c r="F272" s="190" t="s">
        <v>444</v>
      </c>
      <c r="G272" s="35"/>
      <c r="H272" s="35"/>
      <c r="I272" s="114"/>
      <c r="J272" s="35"/>
      <c r="K272" s="35"/>
      <c r="L272" s="38"/>
      <c r="M272" s="191"/>
      <c r="N272" s="192"/>
      <c r="O272" s="63"/>
      <c r="P272" s="63"/>
      <c r="Q272" s="63"/>
      <c r="R272" s="63"/>
      <c r="S272" s="63"/>
      <c r="T272" s="64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134</v>
      </c>
      <c r="AU272" s="16" t="s">
        <v>83</v>
      </c>
    </row>
    <row r="273" spans="1:65" s="12" customFormat="1" ht="11.25">
      <c r="B273" s="193"/>
      <c r="C273" s="194"/>
      <c r="D273" s="189" t="s">
        <v>136</v>
      </c>
      <c r="E273" s="195" t="s">
        <v>35</v>
      </c>
      <c r="F273" s="196" t="s">
        <v>445</v>
      </c>
      <c r="G273" s="194"/>
      <c r="H273" s="197">
        <v>39.430999999999997</v>
      </c>
      <c r="I273" s="198"/>
      <c r="J273" s="194"/>
      <c r="K273" s="194"/>
      <c r="L273" s="199"/>
      <c r="M273" s="200"/>
      <c r="N273" s="201"/>
      <c r="O273" s="201"/>
      <c r="P273" s="201"/>
      <c r="Q273" s="201"/>
      <c r="R273" s="201"/>
      <c r="S273" s="201"/>
      <c r="T273" s="202"/>
      <c r="AT273" s="203" t="s">
        <v>136</v>
      </c>
      <c r="AU273" s="203" t="s">
        <v>83</v>
      </c>
      <c r="AV273" s="12" t="s">
        <v>86</v>
      </c>
      <c r="AW273" s="12" t="s">
        <v>37</v>
      </c>
      <c r="AX273" s="12" t="s">
        <v>83</v>
      </c>
      <c r="AY273" s="203" t="s">
        <v>131</v>
      </c>
    </row>
    <row r="274" spans="1:65" s="2" customFormat="1" ht="100.5" customHeight="1">
      <c r="A274" s="33"/>
      <c r="B274" s="34"/>
      <c r="C274" s="220" t="s">
        <v>446</v>
      </c>
      <c r="D274" s="220" t="s">
        <v>211</v>
      </c>
      <c r="E274" s="221" t="s">
        <v>428</v>
      </c>
      <c r="F274" s="222" t="s">
        <v>429</v>
      </c>
      <c r="G274" s="223" t="s">
        <v>173</v>
      </c>
      <c r="H274" s="224">
        <v>278.00400000000002</v>
      </c>
      <c r="I274" s="225"/>
      <c r="J274" s="226">
        <f>ROUND(I274*H274,2)</f>
        <v>0</v>
      </c>
      <c r="K274" s="222" t="s">
        <v>129</v>
      </c>
      <c r="L274" s="38"/>
      <c r="M274" s="227" t="s">
        <v>35</v>
      </c>
      <c r="N274" s="228" t="s">
        <v>47</v>
      </c>
      <c r="O274" s="63"/>
      <c r="P274" s="185">
        <f>O274*H274</f>
        <v>0</v>
      </c>
      <c r="Q274" s="185">
        <v>0</v>
      </c>
      <c r="R274" s="185">
        <f>Q274*H274</f>
        <v>0</v>
      </c>
      <c r="S274" s="185">
        <v>0</v>
      </c>
      <c r="T274" s="186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87" t="s">
        <v>416</v>
      </c>
      <c r="AT274" s="187" t="s">
        <v>211</v>
      </c>
      <c r="AU274" s="187" t="s">
        <v>83</v>
      </c>
      <c r="AY274" s="16" t="s">
        <v>131</v>
      </c>
      <c r="BE274" s="188">
        <f>IF(N274="základní",J274,0)</f>
        <v>0</v>
      </c>
      <c r="BF274" s="188">
        <f>IF(N274="snížená",J274,0)</f>
        <v>0</v>
      </c>
      <c r="BG274" s="188">
        <f>IF(N274="zákl. přenesená",J274,0)</f>
        <v>0</v>
      </c>
      <c r="BH274" s="188">
        <f>IF(N274="sníž. přenesená",J274,0)</f>
        <v>0</v>
      </c>
      <c r="BI274" s="188">
        <f>IF(N274="nulová",J274,0)</f>
        <v>0</v>
      </c>
      <c r="BJ274" s="16" t="s">
        <v>83</v>
      </c>
      <c r="BK274" s="188">
        <f>ROUND(I274*H274,2)</f>
        <v>0</v>
      </c>
      <c r="BL274" s="16" t="s">
        <v>416</v>
      </c>
      <c r="BM274" s="187" t="s">
        <v>447</v>
      </c>
    </row>
    <row r="275" spans="1:65" s="2" customFormat="1" ht="68.25">
      <c r="A275" s="33"/>
      <c r="B275" s="34"/>
      <c r="C275" s="35"/>
      <c r="D275" s="189" t="s">
        <v>216</v>
      </c>
      <c r="E275" s="35"/>
      <c r="F275" s="190" t="s">
        <v>431</v>
      </c>
      <c r="G275" s="35"/>
      <c r="H275" s="35"/>
      <c r="I275" s="114"/>
      <c r="J275" s="35"/>
      <c r="K275" s="35"/>
      <c r="L275" s="38"/>
      <c r="M275" s="191"/>
      <c r="N275" s="192"/>
      <c r="O275" s="63"/>
      <c r="P275" s="63"/>
      <c r="Q275" s="63"/>
      <c r="R275" s="63"/>
      <c r="S275" s="63"/>
      <c r="T275" s="64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216</v>
      </c>
      <c r="AU275" s="16" t="s">
        <v>83</v>
      </c>
    </row>
    <row r="276" spans="1:65" s="2" customFormat="1" ht="19.5">
      <c r="A276" s="33"/>
      <c r="B276" s="34"/>
      <c r="C276" s="35"/>
      <c r="D276" s="189" t="s">
        <v>134</v>
      </c>
      <c r="E276" s="35"/>
      <c r="F276" s="190" t="s">
        <v>448</v>
      </c>
      <c r="G276" s="35"/>
      <c r="H276" s="35"/>
      <c r="I276" s="114"/>
      <c r="J276" s="35"/>
      <c r="K276" s="35"/>
      <c r="L276" s="38"/>
      <c r="M276" s="191"/>
      <c r="N276" s="192"/>
      <c r="O276" s="63"/>
      <c r="P276" s="63"/>
      <c r="Q276" s="63"/>
      <c r="R276" s="63"/>
      <c r="S276" s="63"/>
      <c r="T276" s="64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134</v>
      </c>
      <c r="AU276" s="16" t="s">
        <v>83</v>
      </c>
    </row>
    <row r="277" spans="1:65" s="12" customFormat="1" ht="11.25">
      <c r="B277" s="193"/>
      <c r="C277" s="194"/>
      <c r="D277" s="189" t="s">
        <v>136</v>
      </c>
      <c r="E277" s="195" t="s">
        <v>35</v>
      </c>
      <c r="F277" s="196" t="s">
        <v>449</v>
      </c>
      <c r="G277" s="194"/>
      <c r="H277" s="197">
        <v>278.00400000000002</v>
      </c>
      <c r="I277" s="198"/>
      <c r="J277" s="194"/>
      <c r="K277" s="194"/>
      <c r="L277" s="199"/>
      <c r="M277" s="200"/>
      <c r="N277" s="201"/>
      <c r="O277" s="201"/>
      <c r="P277" s="201"/>
      <c r="Q277" s="201"/>
      <c r="R277" s="201"/>
      <c r="S277" s="201"/>
      <c r="T277" s="202"/>
      <c r="AT277" s="203" t="s">
        <v>136</v>
      </c>
      <c r="AU277" s="203" t="s">
        <v>83</v>
      </c>
      <c r="AV277" s="12" t="s">
        <v>86</v>
      </c>
      <c r="AW277" s="12" t="s">
        <v>37</v>
      </c>
      <c r="AX277" s="12" t="s">
        <v>83</v>
      </c>
      <c r="AY277" s="203" t="s">
        <v>131</v>
      </c>
    </row>
    <row r="278" spans="1:65" s="2" customFormat="1" ht="33" customHeight="1">
      <c r="A278" s="33"/>
      <c r="B278" s="34"/>
      <c r="C278" s="220" t="s">
        <v>450</v>
      </c>
      <c r="D278" s="220" t="s">
        <v>211</v>
      </c>
      <c r="E278" s="221" t="s">
        <v>421</v>
      </c>
      <c r="F278" s="222" t="s">
        <v>422</v>
      </c>
      <c r="G278" s="223" t="s">
        <v>173</v>
      </c>
      <c r="H278" s="224">
        <v>278.00400000000002</v>
      </c>
      <c r="I278" s="225"/>
      <c r="J278" s="226">
        <f>ROUND(I278*H278,2)</f>
        <v>0</v>
      </c>
      <c r="K278" s="222" t="s">
        <v>279</v>
      </c>
      <c r="L278" s="38"/>
      <c r="M278" s="227" t="s">
        <v>35</v>
      </c>
      <c r="N278" s="228" t="s">
        <v>47</v>
      </c>
      <c r="O278" s="63"/>
      <c r="P278" s="185">
        <f>O278*H278</f>
        <v>0</v>
      </c>
      <c r="Q278" s="185">
        <v>0</v>
      </c>
      <c r="R278" s="185">
        <f>Q278*H278</f>
        <v>0</v>
      </c>
      <c r="S278" s="185">
        <v>0</v>
      </c>
      <c r="T278" s="186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87" t="s">
        <v>416</v>
      </c>
      <c r="AT278" s="187" t="s">
        <v>211</v>
      </c>
      <c r="AU278" s="187" t="s">
        <v>83</v>
      </c>
      <c r="AY278" s="16" t="s">
        <v>131</v>
      </c>
      <c r="BE278" s="188">
        <f>IF(N278="základní",J278,0)</f>
        <v>0</v>
      </c>
      <c r="BF278" s="188">
        <f>IF(N278="snížená",J278,0)</f>
        <v>0</v>
      </c>
      <c r="BG278" s="188">
        <f>IF(N278="zákl. přenesená",J278,0)</f>
        <v>0</v>
      </c>
      <c r="BH278" s="188">
        <f>IF(N278="sníž. přenesená",J278,0)</f>
        <v>0</v>
      </c>
      <c r="BI278" s="188">
        <f>IF(N278="nulová",J278,0)</f>
        <v>0</v>
      </c>
      <c r="BJ278" s="16" t="s">
        <v>83</v>
      </c>
      <c r="BK278" s="188">
        <f>ROUND(I278*H278,2)</f>
        <v>0</v>
      </c>
      <c r="BL278" s="16" t="s">
        <v>416</v>
      </c>
      <c r="BM278" s="187" t="s">
        <v>451</v>
      </c>
    </row>
    <row r="279" spans="1:65" s="2" customFormat="1" ht="29.25">
      <c r="A279" s="33"/>
      <c r="B279" s="34"/>
      <c r="C279" s="35"/>
      <c r="D279" s="189" t="s">
        <v>216</v>
      </c>
      <c r="E279" s="35"/>
      <c r="F279" s="190" t="s">
        <v>424</v>
      </c>
      <c r="G279" s="35"/>
      <c r="H279" s="35"/>
      <c r="I279" s="114"/>
      <c r="J279" s="35"/>
      <c r="K279" s="35"/>
      <c r="L279" s="38"/>
      <c r="M279" s="191"/>
      <c r="N279" s="192"/>
      <c r="O279" s="63"/>
      <c r="P279" s="63"/>
      <c r="Q279" s="63"/>
      <c r="R279" s="63"/>
      <c r="S279" s="63"/>
      <c r="T279" s="64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216</v>
      </c>
      <c r="AU279" s="16" t="s">
        <v>83</v>
      </c>
    </row>
    <row r="280" spans="1:65" s="2" customFormat="1" ht="19.5">
      <c r="A280" s="33"/>
      <c r="B280" s="34"/>
      <c r="C280" s="35"/>
      <c r="D280" s="189" t="s">
        <v>134</v>
      </c>
      <c r="E280" s="35"/>
      <c r="F280" s="190" t="s">
        <v>452</v>
      </c>
      <c r="G280" s="35"/>
      <c r="H280" s="35"/>
      <c r="I280" s="114"/>
      <c r="J280" s="35"/>
      <c r="K280" s="35"/>
      <c r="L280" s="38"/>
      <c r="M280" s="191"/>
      <c r="N280" s="192"/>
      <c r="O280" s="63"/>
      <c r="P280" s="63"/>
      <c r="Q280" s="63"/>
      <c r="R280" s="63"/>
      <c r="S280" s="63"/>
      <c r="T280" s="64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6" t="s">
        <v>134</v>
      </c>
      <c r="AU280" s="16" t="s">
        <v>83</v>
      </c>
    </row>
    <row r="281" spans="1:65" s="12" customFormat="1" ht="11.25">
      <c r="B281" s="193"/>
      <c r="C281" s="194"/>
      <c r="D281" s="189" t="s">
        <v>136</v>
      </c>
      <c r="E281" s="195" t="s">
        <v>35</v>
      </c>
      <c r="F281" s="196" t="s">
        <v>453</v>
      </c>
      <c r="G281" s="194"/>
      <c r="H281" s="197">
        <v>278.00400000000002</v>
      </c>
      <c r="I281" s="198"/>
      <c r="J281" s="194"/>
      <c r="K281" s="194"/>
      <c r="L281" s="199"/>
      <c r="M281" s="200"/>
      <c r="N281" s="201"/>
      <c r="O281" s="201"/>
      <c r="P281" s="201"/>
      <c r="Q281" s="201"/>
      <c r="R281" s="201"/>
      <c r="S281" s="201"/>
      <c r="T281" s="202"/>
      <c r="AT281" s="203" t="s">
        <v>136</v>
      </c>
      <c r="AU281" s="203" t="s">
        <v>83</v>
      </c>
      <c r="AV281" s="12" t="s">
        <v>86</v>
      </c>
      <c r="AW281" s="12" t="s">
        <v>37</v>
      </c>
      <c r="AX281" s="12" t="s">
        <v>83</v>
      </c>
      <c r="AY281" s="203" t="s">
        <v>131</v>
      </c>
    </row>
    <row r="282" spans="1:65" s="2" customFormat="1" ht="100.5" customHeight="1">
      <c r="A282" s="33"/>
      <c r="B282" s="34"/>
      <c r="C282" s="220" t="s">
        <v>454</v>
      </c>
      <c r="D282" s="220" t="s">
        <v>211</v>
      </c>
      <c r="E282" s="221" t="s">
        <v>435</v>
      </c>
      <c r="F282" s="222" t="s">
        <v>436</v>
      </c>
      <c r="G282" s="223" t="s">
        <v>173</v>
      </c>
      <c r="H282" s="224">
        <v>9.4700000000000006</v>
      </c>
      <c r="I282" s="225"/>
      <c r="J282" s="226">
        <f>ROUND(I282*H282,2)</f>
        <v>0</v>
      </c>
      <c r="K282" s="222" t="s">
        <v>129</v>
      </c>
      <c r="L282" s="38"/>
      <c r="M282" s="227" t="s">
        <v>35</v>
      </c>
      <c r="N282" s="228" t="s">
        <v>47</v>
      </c>
      <c r="O282" s="63"/>
      <c r="P282" s="185">
        <f>O282*H282</f>
        <v>0</v>
      </c>
      <c r="Q282" s="185">
        <v>0</v>
      </c>
      <c r="R282" s="185">
        <f>Q282*H282</f>
        <v>0</v>
      </c>
      <c r="S282" s="185">
        <v>0</v>
      </c>
      <c r="T282" s="186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87" t="s">
        <v>416</v>
      </c>
      <c r="AT282" s="187" t="s">
        <v>211</v>
      </c>
      <c r="AU282" s="187" t="s">
        <v>83</v>
      </c>
      <c r="AY282" s="16" t="s">
        <v>131</v>
      </c>
      <c r="BE282" s="188">
        <f>IF(N282="základní",J282,0)</f>
        <v>0</v>
      </c>
      <c r="BF282" s="188">
        <f>IF(N282="snížená",J282,0)</f>
        <v>0</v>
      </c>
      <c r="BG282" s="188">
        <f>IF(N282="zákl. přenesená",J282,0)</f>
        <v>0</v>
      </c>
      <c r="BH282" s="188">
        <f>IF(N282="sníž. přenesená",J282,0)</f>
        <v>0</v>
      </c>
      <c r="BI282" s="188">
        <f>IF(N282="nulová",J282,0)</f>
        <v>0</v>
      </c>
      <c r="BJ282" s="16" t="s">
        <v>83</v>
      </c>
      <c r="BK282" s="188">
        <f>ROUND(I282*H282,2)</f>
        <v>0</v>
      </c>
      <c r="BL282" s="16" t="s">
        <v>416</v>
      </c>
      <c r="BM282" s="187" t="s">
        <v>455</v>
      </c>
    </row>
    <row r="283" spans="1:65" s="2" customFormat="1" ht="68.25">
      <c r="A283" s="33"/>
      <c r="B283" s="34"/>
      <c r="C283" s="35"/>
      <c r="D283" s="189" t="s">
        <v>216</v>
      </c>
      <c r="E283" s="35"/>
      <c r="F283" s="190" t="s">
        <v>431</v>
      </c>
      <c r="G283" s="35"/>
      <c r="H283" s="35"/>
      <c r="I283" s="114"/>
      <c r="J283" s="35"/>
      <c r="K283" s="35"/>
      <c r="L283" s="38"/>
      <c r="M283" s="191"/>
      <c r="N283" s="192"/>
      <c r="O283" s="63"/>
      <c r="P283" s="63"/>
      <c r="Q283" s="63"/>
      <c r="R283" s="63"/>
      <c r="S283" s="63"/>
      <c r="T283" s="64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6" t="s">
        <v>216</v>
      </c>
      <c r="AU283" s="16" t="s">
        <v>83</v>
      </c>
    </row>
    <row r="284" spans="1:65" s="2" customFormat="1" ht="19.5">
      <c r="A284" s="33"/>
      <c r="B284" s="34"/>
      <c r="C284" s="35"/>
      <c r="D284" s="189" t="s">
        <v>134</v>
      </c>
      <c r="E284" s="35"/>
      <c r="F284" s="190" t="s">
        <v>456</v>
      </c>
      <c r="G284" s="35"/>
      <c r="H284" s="35"/>
      <c r="I284" s="114"/>
      <c r="J284" s="35"/>
      <c r="K284" s="35"/>
      <c r="L284" s="38"/>
      <c r="M284" s="191"/>
      <c r="N284" s="192"/>
      <c r="O284" s="63"/>
      <c r="P284" s="63"/>
      <c r="Q284" s="63"/>
      <c r="R284" s="63"/>
      <c r="S284" s="63"/>
      <c r="T284" s="64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134</v>
      </c>
      <c r="AU284" s="16" t="s">
        <v>83</v>
      </c>
    </row>
    <row r="285" spans="1:65" s="12" customFormat="1" ht="11.25">
      <c r="B285" s="193"/>
      <c r="C285" s="194"/>
      <c r="D285" s="189" t="s">
        <v>136</v>
      </c>
      <c r="E285" s="195" t="s">
        <v>35</v>
      </c>
      <c r="F285" s="196" t="s">
        <v>457</v>
      </c>
      <c r="G285" s="194"/>
      <c r="H285" s="197">
        <v>9.4700000000000006</v>
      </c>
      <c r="I285" s="198"/>
      <c r="J285" s="194"/>
      <c r="K285" s="194"/>
      <c r="L285" s="199"/>
      <c r="M285" s="200"/>
      <c r="N285" s="201"/>
      <c r="O285" s="201"/>
      <c r="P285" s="201"/>
      <c r="Q285" s="201"/>
      <c r="R285" s="201"/>
      <c r="S285" s="201"/>
      <c r="T285" s="202"/>
      <c r="AT285" s="203" t="s">
        <v>136</v>
      </c>
      <c r="AU285" s="203" t="s">
        <v>83</v>
      </c>
      <c r="AV285" s="12" t="s">
        <v>86</v>
      </c>
      <c r="AW285" s="12" t="s">
        <v>37</v>
      </c>
      <c r="AX285" s="12" t="s">
        <v>83</v>
      </c>
      <c r="AY285" s="203" t="s">
        <v>131</v>
      </c>
    </row>
    <row r="286" spans="1:65" s="2" customFormat="1" ht="44.25" customHeight="1">
      <c r="A286" s="33"/>
      <c r="B286" s="34"/>
      <c r="C286" s="220" t="s">
        <v>458</v>
      </c>
      <c r="D286" s="220" t="s">
        <v>211</v>
      </c>
      <c r="E286" s="221" t="s">
        <v>459</v>
      </c>
      <c r="F286" s="222" t="s">
        <v>460</v>
      </c>
      <c r="G286" s="223" t="s">
        <v>173</v>
      </c>
      <c r="H286" s="224">
        <v>1.98</v>
      </c>
      <c r="I286" s="225"/>
      <c r="J286" s="226">
        <f>ROUND(I286*H286,2)</f>
        <v>0</v>
      </c>
      <c r="K286" s="222" t="s">
        <v>129</v>
      </c>
      <c r="L286" s="38"/>
      <c r="M286" s="227" t="s">
        <v>35</v>
      </c>
      <c r="N286" s="228" t="s">
        <v>47</v>
      </c>
      <c r="O286" s="63"/>
      <c r="P286" s="185">
        <f>O286*H286</f>
        <v>0</v>
      </c>
      <c r="Q286" s="185">
        <v>0</v>
      </c>
      <c r="R286" s="185">
        <f>Q286*H286</f>
        <v>0</v>
      </c>
      <c r="S286" s="185">
        <v>0</v>
      </c>
      <c r="T286" s="186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87" t="s">
        <v>416</v>
      </c>
      <c r="AT286" s="187" t="s">
        <v>211</v>
      </c>
      <c r="AU286" s="187" t="s">
        <v>83</v>
      </c>
      <c r="AY286" s="16" t="s">
        <v>131</v>
      </c>
      <c r="BE286" s="188">
        <f>IF(N286="základní",J286,0)</f>
        <v>0</v>
      </c>
      <c r="BF286" s="188">
        <f>IF(N286="snížená",J286,0)</f>
        <v>0</v>
      </c>
      <c r="BG286" s="188">
        <f>IF(N286="zákl. přenesená",J286,0)</f>
        <v>0</v>
      </c>
      <c r="BH286" s="188">
        <f>IF(N286="sníž. přenesená",J286,0)</f>
        <v>0</v>
      </c>
      <c r="BI286" s="188">
        <f>IF(N286="nulová",J286,0)</f>
        <v>0</v>
      </c>
      <c r="BJ286" s="16" t="s">
        <v>83</v>
      </c>
      <c r="BK286" s="188">
        <f>ROUND(I286*H286,2)</f>
        <v>0</v>
      </c>
      <c r="BL286" s="16" t="s">
        <v>416</v>
      </c>
      <c r="BM286" s="187" t="s">
        <v>461</v>
      </c>
    </row>
    <row r="287" spans="1:65" s="2" customFormat="1" ht="39">
      <c r="A287" s="33"/>
      <c r="B287" s="34"/>
      <c r="C287" s="35"/>
      <c r="D287" s="189" t="s">
        <v>216</v>
      </c>
      <c r="E287" s="35"/>
      <c r="F287" s="190" t="s">
        <v>462</v>
      </c>
      <c r="G287" s="35"/>
      <c r="H287" s="35"/>
      <c r="I287" s="114"/>
      <c r="J287" s="35"/>
      <c r="K287" s="35"/>
      <c r="L287" s="38"/>
      <c r="M287" s="191"/>
      <c r="N287" s="192"/>
      <c r="O287" s="63"/>
      <c r="P287" s="63"/>
      <c r="Q287" s="63"/>
      <c r="R287" s="63"/>
      <c r="S287" s="63"/>
      <c r="T287" s="64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216</v>
      </c>
      <c r="AU287" s="16" t="s">
        <v>83</v>
      </c>
    </row>
    <row r="288" spans="1:65" s="2" customFormat="1" ht="19.5">
      <c r="A288" s="33"/>
      <c r="B288" s="34"/>
      <c r="C288" s="35"/>
      <c r="D288" s="189" t="s">
        <v>134</v>
      </c>
      <c r="E288" s="35"/>
      <c r="F288" s="190" t="s">
        <v>463</v>
      </c>
      <c r="G288" s="35"/>
      <c r="H288" s="35"/>
      <c r="I288" s="114"/>
      <c r="J288" s="35"/>
      <c r="K288" s="35"/>
      <c r="L288" s="38"/>
      <c r="M288" s="191"/>
      <c r="N288" s="192"/>
      <c r="O288" s="63"/>
      <c r="P288" s="63"/>
      <c r="Q288" s="63"/>
      <c r="R288" s="63"/>
      <c r="S288" s="63"/>
      <c r="T288" s="64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16" t="s">
        <v>134</v>
      </c>
      <c r="AU288" s="16" t="s">
        <v>83</v>
      </c>
    </row>
    <row r="289" spans="1:65" s="12" customFormat="1" ht="11.25">
      <c r="B289" s="193"/>
      <c r="C289" s="194"/>
      <c r="D289" s="189" t="s">
        <v>136</v>
      </c>
      <c r="E289" s="195" t="s">
        <v>35</v>
      </c>
      <c r="F289" s="196" t="s">
        <v>464</v>
      </c>
      <c r="G289" s="194"/>
      <c r="H289" s="197">
        <v>1.98</v>
      </c>
      <c r="I289" s="198"/>
      <c r="J289" s="194"/>
      <c r="K289" s="194"/>
      <c r="L289" s="199"/>
      <c r="M289" s="200"/>
      <c r="N289" s="201"/>
      <c r="O289" s="201"/>
      <c r="P289" s="201"/>
      <c r="Q289" s="201"/>
      <c r="R289" s="201"/>
      <c r="S289" s="201"/>
      <c r="T289" s="202"/>
      <c r="AT289" s="203" t="s">
        <v>136</v>
      </c>
      <c r="AU289" s="203" t="s">
        <v>83</v>
      </c>
      <c r="AV289" s="12" t="s">
        <v>86</v>
      </c>
      <c r="AW289" s="12" t="s">
        <v>37</v>
      </c>
      <c r="AX289" s="12" t="s">
        <v>83</v>
      </c>
      <c r="AY289" s="203" t="s">
        <v>131</v>
      </c>
    </row>
    <row r="290" spans="1:65" s="2" customFormat="1" ht="44.25" customHeight="1">
      <c r="A290" s="33"/>
      <c r="B290" s="34"/>
      <c r="C290" s="220" t="s">
        <v>465</v>
      </c>
      <c r="D290" s="220" t="s">
        <v>211</v>
      </c>
      <c r="E290" s="221" t="s">
        <v>466</v>
      </c>
      <c r="F290" s="222" t="s">
        <v>467</v>
      </c>
      <c r="G290" s="223" t="s">
        <v>173</v>
      </c>
      <c r="H290" s="224">
        <v>6</v>
      </c>
      <c r="I290" s="225"/>
      <c r="J290" s="226">
        <f>ROUND(I290*H290,2)</f>
        <v>0</v>
      </c>
      <c r="K290" s="222" t="s">
        <v>129</v>
      </c>
      <c r="L290" s="38"/>
      <c r="M290" s="227" t="s">
        <v>35</v>
      </c>
      <c r="N290" s="228" t="s">
        <v>47</v>
      </c>
      <c r="O290" s="63"/>
      <c r="P290" s="185">
        <f>O290*H290</f>
        <v>0</v>
      </c>
      <c r="Q290" s="185">
        <v>0</v>
      </c>
      <c r="R290" s="185">
        <f>Q290*H290</f>
        <v>0</v>
      </c>
      <c r="S290" s="185">
        <v>0</v>
      </c>
      <c r="T290" s="186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87" t="s">
        <v>416</v>
      </c>
      <c r="AT290" s="187" t="s">
        <v>211</v>
      </c>
      <c r="AU290" s="187" t="s">
        <v>83</v>
      </c>
      <c r="AY290" s="16" t="s">
        <v>131</v>
      </c>
      <c r="BE290" s="188">
        <f>IF(N290="základní",J290,0)</f>
        <v>0</v>
      </c>
      <c r="BF290" s="188">
        <f>IF(N290="snížená",J290,0)</f>
        <v>0</v>
      </c>
      <c r="BG290" s="188">
        <f>IF(N290="zákl. přenesená",J290,0)</f>
        <v>0</v>
      </c>
      <c r="BH290" s="188">
        <f>IF(N290="sníž. přenesená",J290,0)</f>
        <v>0</v>
      </c>
      <c r="BI290" s="188">
        <f>IF(N290="nulová",J290,0)</f>
        <v>0</v>
      </c>
      <c r="BJ290" s="16" t="s">
        <v>83</v>
      </c>
      <c r="BK290" s="188">
        <f>ROUND(I290*H290,2)</f>
        <v>0</v>
      </c>
      <c r="BL290" s="16" t="s">
        <v>416</v>
      </c>
      <c r="BM290" s="187" t="s">
        <v>468</v>
      </c>
    </row>
    <row r="291" spans="1:65" s="2" customFormat="1" ht="39">
      <c r="A291" s="33"/>
      <c r="B291" s="34"/>
      <c r="C291" s="35"/>
      <c r="D291" s="189" t="s">
        <v>216</v>
      </c>
      <c r="E291" s="35"/>
      <c r="F291" s="190" t="s">
        <v>462</v>
      </c>
      <c r="G291" s="35"/>
      <c r="H291" s="35"/>
      <c r="I291" s="114"/>
      <c r="J291" s="35"/>
      <c r="K291" s="35"/>
      <c r="L291" s="38"/>
      <c r="M291" s="191"/>
      <c r="N291" s="192"/>
      <c r="O291" s="63"/>
      <c r="P291" s="63"/>
      <c r="Q291" s="63"/>
      <c r="R291" s="63"/>
      <c r="S291" s="63"/>
      <c r="T291" s="64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6" t="s">
        <v>216</v>
      </c>
      <c r="AU291" s="16" t="s">
        <v>83</v>
      </c>
    </row>
    <row r="292" spans="1:65" s="2" customFormat="1" ht="19.5">
      <c r="A292" s="33"/>
      <c r="B292" s="34"/>
      <c r="C292" s="35"/>
      <c r="D292" s="189" t="s">
        <v>134</v>
      </c>
      <c r="E292" s="35"/>
      <c r="F292" s="190" t="s">
        <v>469</v>
      </c>
      <c r="G292" s="35"/>
      <c r="H292" s="35"/>
      <c r="I292" s="114"/>
      <c r="J292" s="35"/>
      <c r="K292" s="35"/>
      <c r="L292" s="38"/>
      <c r="M292" s="191"/>
      <c r="N292" s="192"/>
      <c r="O292" s="63"/>
      <c r="P292" s="63"/>
      <c r="Q292" s="63"/>
      <c r="R292" s="63"/>
      <c r="S292" s="63"/>
      <c r="T292" s="64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6" t="s">
        <v>134</v>
      </c>
      <c r="AU292" s="16" t="s">
        <v>83</v>
      </c>
    </row>
    <row r="293" spans="1:65" s="12" customFormat="1" ht="11.25">
      <c r="B293" s="193"/>
      <c r="C293" s="194"/>
      <c r="D293" s="189" t="s">
        <v>136</v>
      </c>
      <c r="E293" s="195" t="s">
        <v>35</v>
      </c>
      <c r="F293" s="196" t="s">
        <v>470</v>
      </c>
      <c r="G293" s="194"/>
      <c r="H293" s="197">
        <v>6</v>
      </c>
      <c r="I293" s="198"/>
      <c r="J293" s="194"/>
      <c r="K293" s="194"/>
      <c r="L293" s="199"/>
      <c r="M293" s="200"/>
      <c r="N293" s="201"/>
      <c r="O293" s="201"/>
      <c r="P293" s="201"/>
      <c r="Q293" s="201"/>
      <c r="R293" s="201"/>
      <c r="S293" s="201"/>
      <c r="T293" s="202"/>
      <c r="AT293" s="203" t="s">
        <v>136</v>
      </c>
      <c r="AU293" s="203" t="s">
        <v>83</v>
      </c>
      <c r="AV293" s="12" t="s">
        <v>86</v>
      </c>
      <c r="AW293" s="12" t="s">
        <v>37</v>
      </c>
      <c r="AX293" s="12" t="s">
        <v>83</v>
      </c>
      <c r="AY293" s="203" t="s">
        <v>131</v>
      </c>
    </row>
    <row r="294" spans="1:65" s="2" customFormat="1" ht="44.25" customHeight="1">
      <c r="A294" s="33"/>
      <c r="B294" s="34"/>
      <c r="C294" s="220" t="s">
        <v>471</v>
      </c>
      <c r="D294" s="220" t="s">
        <v>211</v>
      </c>
      <c r="E294" s="221" t="s">
        <v>472</v>
      </c>
      <c r="F294" s="222" t="s">
        <v>473</v>
      </c>
      <c r="G294" s="223" t="s">
        <v>173</v>
      </c>
      <c r="H294" s="224">
        <v>1.49</v>
      </c>
      <c r="I294" s="225"/>
      <c r="J294" s="226">
        <f>ROUND(I294*H294,2)</f>
        <v>0</v>
      </c>
      <c r="K294" s="222" t="s">
        <v>129</v>
      </c>
      <c r="L294" s="38"/>
      <c r="M294" s="227" t="s">
        <v>35</v>
      </c>
      <c r="N294" s="228" t="s">
        <v>47</v>
      </c>
      <c r="O294" s="63"/>
      <c r="P294" s="185">
        <f>O294*H294</f>
        <v>0</v>
      </c>
      <c r="Q294" s="185">
        <v>0</v>
      </c>
      <c r="R294" s="185">
        <f>Q294*H294</f>
        <v>0</v>
      </c>
      <c r="S294" s="185">
        <v>0</v>
      </c>
      <c r="T294" s="186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87" t="s">
        <v>416</v>
      </c>
      <c r="AT294" s="187" t="s">
        <v>211</v>
      </c>
      <c r="AU294" s="187" t="s">
        <v>83</v>
      </c>
      <c r="AY294" s="16" t="s">
        <v>131</v>
      </c>
      <c r="BE294" s="188">
        <f>IF(N294="základní",J294,0)</f>
        <v>0</v>
      </c>
      <c r="BF294" s="188">
        <f>IF(N294="snížená",J294,0)</f>
        <v>0</v>
      </c>
      <c r="BG294" s="188">
        <f>IF(N294="zákl. přenesená",J294,0)</f>
        <v>0</v>
      </c>
      <c r="BH294" s="188">
        <f>IF(N294="sníž. přenesená",J294,0)</f>
        <v>0</v>
      </c>
      <c r="BI294" s="188">
        <f>IF(N294="nulová",J294,0)</f>
        <v>0</v>
      </c>
      <c r="BJ294" s="16" t="s">
        <v>83</v>
      </c>
      <c r="BK294" s="188">
        <f>ROUND(I294*H294,2)</f>
        <v>0</v>
      </c>
      <c r="BL294" s="16" t="s">
        <v>416</v>
      </c>
      <c r="BM294" s="187" t="s">
        <v>474</v>
      </c>
    </row>
    <row r="295" spans="1:65" s="2" customFormat="1" ht="39">
      <c r="A295" s="33"/>
      <c r="B295" s="34"/>
      <c r="C295" s="35"/>
      <c r="D295" s="189" t="s">
        <v>216</v>
      </c>
      <c r="E295" s="35"/>
      <c r="F295" s="190" t="s">
        <v>462</v>
      </c>
      <c r="G295" s="35"/>
      <c r="H295" s="35"/>
      <c r="I295" s="114"/>
      <c r="J295" s="35"/>
      <c r="K295" s="35"/>
      <c r="L295" s="38"/>
      <c r="M295" s="191"/>
      <c r="N295" s="192"/>
      <c r="O295" s="63"/>
      <c r="P295" s="63"/>
      <c r="Q295" s="63"/>
      <c r="R295" s="63"/>
      <c r="S295" s="63"/>
      <c r="T295" s="64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6" t="s">
        <v>216</v>
      </c>
      <c r="AU295" s="16" t="s">
        <v>83</v>
      </c>
    </row>
    <row r="296" spans="1:65" s="12" customFormat="1" ht="11.25">
      <c r="B296" s="193"/>
      <c r="C296" s="194"/>
      <c r="D296" s="189" t="s">
        <v>136</v>
      </c>
      <c r="E296" s="195" t="s">
        <v>35</v>
      </c>
      <c r="F296" s="196" t="s">
        <v>475</v>
      </c>
      <c r="G296" s="194"/>
      <c r="H296" s="197">
        <v>1.49</v>
      </c>
      <c r="I296" s="198"/>
      <c r="J296" s="194"/>
      <c r="K296" s="194"/>
      <c r="L296" s="199"/>
      <c r="M296" s="229"/>
      <c r="N296" s="230"/>
      <c r="O296" s="230"/>
      <c r="P296" s="230"/>
      <c r="Q296" s="230"/>
      <c r="R296" s="230"/>
      <c r="S296" s="230"/>
      <c r="T296" s="231"/>
      <c r="AT296" s="203" t="s">
        <v>136</v>
      </c>
      <c r="AU296" s="203" t="s">
        <v>83</v>
      </c>
      <c r="AV296" s="12" t="s">
        <v>86</v>
      </c>
      <c r="AW296" s="12" t="s">
        <v>37</v>
      </c>
      <c r="AX296" s="12" t="s">
        <v>83</v>
      </c>
      <c r="AY296" s="203" t="s">
        <v>131</v>
      </c>
    </row>
    <row r="297" spans="1:65" s="2" customFormat="1" ht="6.95" customHeight="1">
      <c r="A297" s="33"/>
      <c r="B297" s="46"/>
      <c r="C297" s="47"/>
      <c r="D297" s="47"/>
      <c r="E297" s="47"/>
      <c r="F297" s="47"/>
      <c r="G297" s="47"/>
      <c r="H297" s="47"/>
      <c r="I297" s="141"/>
      <c r="J297" s="47"/>
      <c r="K297" s="47"/>
      <c r="L297" s="38"/>
      <c r="M297" s="33"/>
      <c r="O297" s="33"/>
      <c r="P297" s="33"/>
      <c r="Q297" s="33"/>
      <c r="R297" s="33"/>
      <c r="S297" s="33"/>
      <c r="T297" s="33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</row>
  </sheetData>
  <sheetProtection algorithmName="SHA-512" hashValue="MP1nVC0zNvtTmvFJXyDb783ASyHCRgRSWJXaxsJiHGMKL4FpY5dLtRxv6EzqykIp1NeXFBOom/d5GbOsm8mhaw==" saltValue="8+vUqmOL2akdTudi3maoYmR2Phb3YhuKHv0hkmRsX7XAmHRxLuuJM8gX9+8dxCmc5wqomPZrtys8G+6n4HdMOQ==" spinCount="100000" sheet="1" objects="1" scenarios="1" formatColumns="0" formatRows="0" autoFilter="0"/>
  <autoFilter ref="C87:K296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BM103"/>
  <sheetViews>
    <sheetView showGridLines="0" topLeftCell="A85" workbookViewId="0">
      <selection activeCell="V97" sqref="V97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6" t="s">
        <v>94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86</v>
      </c>
    </row>
    <row r="4" spans="1:46" s="1" customFormat="1" ht="24.95" customHeight="1">
      <c r="B4" s="19"/>
      <c r="D4" s="111" t="s">
        <v>98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60" t="str">
        <f>'Rekapitulace stavby'!K6</f>
        <v>Výměna kolejnic v úseku Božejovice-Milevsko</v>
      </c>
      <c r="F7" s="361"/>
      <c r="G7" s="361"/>
      <c r="H7" s="361"/>
      <c r="I7" s="107"/>
      <c r="L7" s="19"/>
    </row>
    <row r="8" spans="1:46" s="1" customFormat="1" ht="12" customHeight="1">
      <c r="B8" s="19"/>
      <c r="D8" s="113" t="s">
        <v>99</v>
      </c>
      <c r="I8" s="107"/>
      <c r="L8" s="19"/>
    </row>
    <row r="9" spans="1:46" s="2" customFormat="1" ht="16.5" customHeight="1">
      <c r="A9" s="33"/>
      <c r="B9" s="38"/>
      <c r="C9" s="33"/>
      <c r="D9" s="33"/>
      <c r="E9" s="360" t="s">
        <v>100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3" t="s">
        <v>101</v>
      </c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63" t="s">
        <v>476</v>
      </c>
      <c r="F11" s="362"/>
      <c r="G11" s="362"/>
      <c r="H11" s="362"/>
      <c r="I11" s="114"/>
      <c r="J11" s="33"/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114"/>
      <c r="J12" s="33"/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3" t="s">
        <v>18</v>
      </c>
      <c r="E13" s="33"/>
      <c r="F13" s="102" t="s">
        <v>85</v>
      </c>
      <c r="G13" s="33"/>
      <c r="H13" s="33"/>
      <c r="I13" s="116" t="s">
        <v>20</v>
      </c>
      <c r="J13" s="102" t="s">
        <v>103</v>
      </c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22</v>
      </c>
      <c r="E14" s="33"/>
      <c r="F14" s="102" t="s">
        <v>104</v>
      </c>
      <c r="G14" s="33"/>
      <c r="H14" s="33"/>
      <c r="I14" s="116" t="s">
        <v>24</v>
      </c>
      <c r="J14" s="117" t="str">
        <f>'Rekapitulace stavby'!AN8</f>
        <v>11. 5. 2020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14"/>
      <c r="J15" s="33"/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3" t="s">
        <v>26</v>
      </c>
      <c r="E16" s="33"/>
      <c r="F16" s="33"/>
      <c r="G16" s="33"/>
      <c r="H16" s="33"/>
      <c r="I16" s="116" t="s">
        <v>27</v>
      </c>
      <c r="J16" s="102" t="s">
        <v>28</v>
      </c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29</v>
      </c>
      <c r="F17" s="33"/>
      <c r="G17" s="33"/>
      <c r="H17" s="33"/>
      <c r="I17" s="116" t="s">
        <v>30</v>
      </c>
      <c r="J17" s="102" t="s">
        <v>31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14"/>
      <c r="J18" s="33"/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3" t="s">
        <v>32</v>
      </c>
      <c r="E19" s="33"/>
      <c r="F19" s="33"/>
      <c r="G19" s="33"/>
      <c r="H19" s="33"/>
      <c r="I19" s="116" t="s">
        <v>27</v>
      </c>
      <c r="J19" s="29" t="str">
        <f>'Rekapitulace stavby'!AN13</f>
        <v>Vyplň údaj</v>
      </c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64" t="str">
        <f>'Rekapitulace stavby'!E14</f>
        <v>Vyplň údaj</v>
      </c>
      <c r="F20" s="365"/>
      <c r="G20" s="365"/>
      <c r="H20" s="365"/>
      <c r="I20" s="116" t="s">
        <v>30</v>
      </c>
      <c r="J20" s="29" t="str">
        <f>'Rekapitulace stavby'!AN14</f>
        <v>Vyplň údaj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14"/>
      <c r="J21" s="33"/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3" t="s">
        <v>34</v>
      </c>
      <c r="E22" s="33"/>
      <c r="F22" s="33"/>
      <c r="G22" s="33"/>
      <c r="H22" s="33"/>
      <c r="I22" s="116" t="s">
        <v>27</v>
      </c>
      <c r="J22" s="102" t="str">
        <f>IF('Rekapitulace stavby'!AN16="","",'Rekapitulace stavby'!AN16)</f>
        <v/>
      </c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tr">
        <f>IF('Rekapitulace stavby'!E17="","",'Rekapitulace stavby'!E17)</f>
        <v xml:space="preserve"> </v>
      </c>
      <c r="F23" s="33"/>
      <c r="G23" s="33"/>
      <c r="H23" s="33"/>
      <c r="I23" s="116" t="s">
        <v>30</v>
      </c>
      <c r="J23" s="102" t="str">
        <f>IF('Rekapitulace stavby'!AN17="","",'Rekapitulace stavby'!AN17)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14"/>
      <c r="J24" s="33"/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3" t="s">
        <v>38</v>
      </c>
      <c r="E25" s="33"/>
      <c r="F25" s="33"/>
      <c r="G25" s="33"/>
      <c r="H25" s="33"/>
      <c r="I25" s="116" t="s">
        <v>27</v>
      </c>
      <c r="J25" s="102" t="s">
        <v>35</v>
      </c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">
        <v>39</v>
      </c>
      <c r="F26" s="33"/>
      <c r="G26" s="33"/>
      <c r="H26" s="33"/>
      <c r="I26" s="116" t="s">
        <v>30</v>
      </c>
      <c r="J26" s="102" t="s">
        <v>35</v>
      </c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14"/>
      <c r="J27" s="33"/>
      <c r="K27" s="33"/>
      <c r="L27" s="11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3" t="s">
        <v>40</v>
      </c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8"/>
      <c r="B29" s="119"/>
      <c r="C29" s="118"/>
      <c r="D29" s="118"/>
      <c r="E29" s="366" t="s">
        <v>35</v>
      </c>
      <c r="F29" s="366"/>
      <c r="G29" s="366"/>
      <c r="H29" s="366"/>
      <c r="I29" s="120"/>
      <c r="J29" s="118"/>
      <c r="K29" s="118"/>
      <c r="L29" s="121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14"/>
      <c r="J30" s="33"/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42</v>
      </c>
      <c r="E32" s="33"/>
      <c r="F32" s="33"/>
      <c r="G32" s="33"/>
      <c r="H32" s="33"/>
      <c r="I32" s="114"/>
      <c r="J32" s="125">
        <f>ROUND(J86, 2)</f>
        <v>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2"/>
      <c r="E33" s="122"/>
      <c r="F33" s="122"/>
      <c r="G33" s="122"/>
      <c r="H33" s="122"/>
      <c r="I33" s="123"/>
      <c r="J33" s="122"/>
      <c r="K33" s="122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44</v>
      </c>
      <c r="G34" s="33"/>
      <c r="H34" s="33"/>
      <c r="I34" s="127" t="s">
        <v>43</v>
      </c>
      <c r="J34" s="126" t="s">
        <v>45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8" t="s">
        <v>46</v>
      </c>
      <c r="E35" s="113" t="s">
        <v>47</v>
      </c>
      <c r="F35" s="129">
        <f>ROUND((SUM(BE86:BE102)),  2)</f>
        <v>0</v>
      </c>
      <c r="G35" s="33"/>
      <c r="H35" s="33"/>
      <c r="I35" s="130">
        <v>0.21</v>
      </c>
      <c r="J35" s="129">
        <f>ROUND(((SUM(BE86:BE102))*I35),  2)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3" t="s">
        <v>48</v>
      </c>
      <c r="F36" s="129">
        <f>ROUND((SUM(BF86:BF102)),  2)</f>
        <v>0</v>
      </c>
      <c r="G36" s="33"/>
      <c r="H36" s="33"/>
      <c r="I36" s="130">
        <v>0.15</v>
      </c>
      <c r="J36" s="129">
        <f>ROUND(((SUM(BF86:BF102))*I36),  2)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49</v>
      </c>
      <c r="F37" s="129">
        <f>ROUND((SUM(BG86:BG102)),  2)</f>
        <v>0</v>
      </c>
      <c r="G37" s="33"/>
      <c r="H37" s="33"/>
      <c r="I37" s="130">
        <v>0.21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3" t="s">
        <v>50</v>
      </c>
      <c r="F38" s="129">
        <f>ROUND((SUM(BH86:BH102)),  2)</f>
        <v>0</v>
      </c>
      <c r="G38" s="33"/>
      <c r="H38" s="33"/>
      <c r="I38" s="130">
        <v>0.15</v>
      </c>
      <c r="J38" s="129">
        <f>0</f>
        <v>0</v>
      </c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3" t="s">
        <v>51</v>
      </c>
      <c r="F39" s="129">
        <f>ROUND((SUM(BI86:BI102)),  2)</f>
        <v>0</v>
      </c>
      <c r="G39" s="33"/>
      <c r="H39" s="33"/>
      <c r="I39" s="130">
        <v>0</v>
      </c>
      <c r="J39" s="129">
        <f>0</f>
        <v>0</v>
      </c>
      <c r="K39" s="33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1"/>
      <c r="D41" s="132" t="s">
        <v>52</v>
      </c>
      <c r="E41" s="133"/>
      <c r="F41" s="133"/>
      <c r="G41" s="134" t="s">
        <v>53</v>
      </c>
      <c r="H41" s="135" t="s">
        <v>54</v>
      </c>
      <c r="I41" s="136"/>
      <c r="J41" s="137">
        <f>SUM(J32:J39)</f>
        <v>0</v>
      </c>
      <c r="K41" s="138"/>
      <c r="L41" s="11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9"/>
      <c r="C42" s="140"/>
      <c r="D42" s="140"/>
      <c r="E42" s="140"/>
      <c r="F42" s="140"/>
      <c r="G42" s="140"/>
      <c r="H42" s="140"/>
      <c r="I42" s="141"/>
      <c r="J42" s="140"/>
      <c r="K42" s="140"/>
      <c r="L42" s="11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42"/>
      <c r="C46" s="143"/>
      <c r="D46" s="143"/>
      <c r="E46" s="143"/>
      <c r="F46" s="143"/>
      <c r="G46" s="143"/>
      <c r="H46" s="143"/>
      <c r="I46" s="144"/>
      <c r="J46" s="143"/>
      <c r="K46" s="143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105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67" t="str">
        <f>E7</f>
        <v>Výměna kolejnic v úseku Božejovice-Milevsko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99</v>
      </c>
      <c r="D51" s="21"/>
      <c r="E51" s="21"/>
      <c r="F51" s="21"/>
      <c r="G51" s="21"/>
      <c r="H51" s="21"/>
      <c r="I51" s="107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67" t="s">
        <v>100</v>
      </c>
      <c r="F52" s="369"/>
      <c r="G52" s="369"/>
      <c r="H52" s="369"/>
      <c r="I52" s="114"/>
      <c r="J52" s="35"/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101</v>
      </c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16" t="str">
        <f>E11</f>
        <v>SO 1.2 - Materiál a práce zadavatele -  NEOCEŇOVAT !</v>
      </c>
      <c r="F54" s="369"/>
      <c r="G54" s="369"/>
      <c r="H54" s="369"/>
      <c r="I54" s="114"/>
      <c r="J54" s="35"/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22</v>
      </c>
      <c r="D56" s="35"/>
      <c r="E56" s="35"/>
      <c r="F56" s="26" t="str">
        <f>F14</f>
        <v>Božejovice - Sepekov</v>
      </c>
      <c r="G56" s="35"/>
      <c r="H56" s="35"/>
      <c r="I56" s="116" t="s">
        <v>24</v>
      </c>
      <c r="J56" s="58" t="str">
        <f>IF(J14="","",J14)</f>
        <v>11. 5. 2020</v>
      </c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2" customHeight="1">
      <c r="A58" s="33"/>
      <c r="B58" s="34"/>
      <c r="C58" s="28" t="s">
        <v>26</v>
      </c>
      <c r="D58" s="35"/>
      <c r="E58" s="35"/>
      <c r="F58" s="26" t="str">
        <f>E17</f>
        <v xml:space="preserve">Správa železnic, s. o., OŘ Plzeň </v>
      </c>
      <c r="G58" s="35"/>
      <c r="H58" s="35"/>
      <c r="I58" s="116" t="s">
        <v>34</v>
      </c>
      <c r="J58" s="31" t="str">
        <f>E23</f>
        <v xml:space="preserve"> </v>
      </c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32</v>
      </c>
      <c r="D59" s="35"/>
      <c r="E59" s="35"/>
      <c r="F59" s="26" t="str">
        <f>IF(E20="","",E20)</f>
        <v>Vyplň údaj</v>
      </c>
      <c r="G59" s="35"/>
      <c r="H59" s="35"/>
      <c r="I59" s="116" t="s">
        <v>38</v>
      </c>
      <c r="J59" s="31" t="str">
        <f>E26</f>
        <v>Libor Brabenec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11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45" t="s">
        <v>106</v>
      </c>
      <c r="D61" s="146"/>
      <c r="E61" s="146"/>
      <c r="F61" s="146"/>
      <c r="G61" s="146"/>
      <c r="H61" s="146"/>
      <c r="I61" s="147"/>
      <c r="J61" s="148" t="s">
        <v>107</v>
      </c>
      <c r="K61" s="146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49" t="s">
        <v>74</v>
      </c>
      <c r="D63" s="35"/>
      <c r="E63" s="35"/>
      <c r="F63" s="35"/>
      <c r="G63" s="35"/>
      <c r="H63" s="35"/>
      <c r="I63" s="114"/>
      <c r="J63" s="76">
        <f>J86</f>
        <v>0</v>
      </c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108</v>
      </c>
    </row>
    <row r="64" spans="1:47" s="9" customFormat="1" ht="24.95" customHeight="1">
      <c r="B64" s="150"/>
      <c r="C64" s="151"/>
      <c r="D64" s="152" t="s">
        <v>477</v>
      </c>
      <c r="E64" s="153"/>
      <c r="F64" s="153"/>
      <c r="G64" s="153"/>
      <c r="H64" s="153"/>
      <c r="I64" s="154"/>
      <c r="J64" s="155">
        <f>J99</f>
        <v>0</v>
      </c>
      <c r="K64" s="151"/>
      <c r="L64" s="156"/>
    </row>
    <row r="65" spans="1:31" s="2" customFormat="1" ht="21.75" customHeight="1">
      <c r="A65" s="33"/>
      <c r="B65" s="34"/>
      <c r="C65" s="35"/>
      <c r="D65" s="35"/>
      <c r="E65" s="35"/>
      <c r="F65" s="35"/>
      <c r="G65" s="35"/>
      <c r="H65" s="35"/>
      <c r="I65" s="114"/>
      <c r="J65" s="35"/>
      <c r="K65" s="35"/>
      <c r="L65" s="115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s="2" customFormat="1" ht="6.95" customHeight="1">
      <c r="A66" s="33"/>
      <c r="B66" s="46"/>
      <c r="C66" s="47"/>
      <c r="D66" s="47"/>
      <c r="E66" s="47"/>
      <c r="F66" s="47"/>
      <c r="G66" s="47"/>
      <c r="H66" s="47"/>
      <c r="I66" s="141"/>
      <c r="J66" s="47"/>
      <c r="K66" s="47"/>
      <c r="L66" s="11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70" spans="1:31" s="2" customFormat="1" ht="6.95" customHeight="1">
      <c r="A70" s="33"/>
      <c r="B70" s="48"/>
      <c r="C70" s="49"/>
      <c r="D70" s="49"/>
      <c r="E70" s="49"/>
      <c r="F70" s="49"/>
      <c r="G70" s="49"/>
      <c r="H70" s="49"/>
      <c r="I70" s="144"/>
      <c r="J70" s="49"/>
      <c r="K70" s="49"/>
      <c r="L70" s="11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24.95" customHeight="1">
      <c r="A71" s="33"/>
      <c r="B71" s="34"/>
      <c r="C71" s="22" t="s">
        <v>112</v>
      </c>
      <c r="D71" s="35"/>
      <c r="E71" s="35"/>
      <c r="F71" s="35"/>
      <c r="G71" s="35"/>
      <c r="H71" s="35"/>
      <c r="I71" s="114"/>
      <c r="J71" s="35"/>
      <c r="K71" s="35"/>
      <c r="L71" s="11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5" customHeight="1">
      <c r="A72" s="33"/>
      <c r="B72" s="34"/>
      <c r="C72" s="35"/>
      <c r="D72" s="35"/>
      <c r="E72" s="35"/>
      <c r="F72" s="35"/>
      <c r="G72" s="35"/>
      <c r="H72" s="35"/>
      <c r="I72" s="114"/>
      <c r="J72" s="35"/>
      <c r="K72" s="35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16</v>
      </c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367" t="str">
        <f>E7</f>
        <v>Výměna kolejnic v úseku Božejovice-Milevsko</v>
      </c>
      <c r="F74" s="368"/>
      <c r="G74" s="368"/>
      <c r="H74" s="368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1" customFormat="1" ht="12" customHeight="1">
      <c r="B75" s="20"/>
      <c r="C75" s="28" t="s">
        <v>99</v>
      </c>
      <c r="D75" s="21"/>
      <c r="E75" s="21"/>
      <c r="F75" s="21"/>
      <c r="G75" s="21"/>
      <c r="H75" s="21"/>
      <c r="I75" s="107"/>
      <c r="J75" s="21"/>
      <c r="K75" s="21"/>
      <c r="L75" s="19"/>
    </row>
    <row r="76" spans="1:31" s="2" customFormat="1" ht="16.5" customHeight="1">
      <c r="A76" s="33"/>
      <c r="B76" s="34"/>
      <c r="C76" s="35"/>
      <c r="D76" s="35"/>
      <c r="E76" s="367" t="s">
        <v>100</v>
      </c>
      <c r="F76" s="369"/>
      <c r="G76" s="369"/>
      <c r="H76" s="369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101</v>
      </c>
      <c r="D77" s="35"/>
      <c r="E77" s="35"/>
      <c r="F77" s="35"/>
      <c r="G77" s="35"/>
      <c r="H77" s="35"/>
      <c r="I77" s="114"/>
      <c r="J77" s="35"/>
      <c r="K77" s="35"/>
      <c r="L77" s="11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16" t="str">
        <f>E11</f>
        <v>SO 1.2 - Materiál a práce zadavatele -  NEOCEŇOVAT !</v>
      </c>
      <c r="F78" s="369"/>
      <c r="G78" s="369"/>
      <c r="H78" s="369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22</v>
      </c>
      <c r="D80" s="35"/>
      <c r="E80" s="35"/>
      <c r="F80" s="26" t="str">
        <f>F14</f>
        <v>Božejovice - Sepekov</v>
      </c>
      <c r="G80" s="35"/>
      <c r="H80" s="35"/>
      <c r="I80" s="116" t="s">
        <v>24</v>
      </c>
      <c r="J80" s="58" t="str">
        <f>IF(J14="","",J14)</f>
        <v>11. 5. 2020</v>
      </c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114"/>
      <c r="J81" s="35"/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26</v>
      </c>
      <c r="D82" s="35"/>
      <c r="E82" s="35"/>
      <c r="F82" s="26" t="str">
        <f>E17</f>
        <v xml:space="preserve">Správa železnic, s. o., OŘ Plzeň </v>
      </c>
      <c r="G82" s="35"/>
      <c r="H82" s="35"/>
      <c r="I82" s="116" t="s">
        <v>34</v>
      </c>
      <c r="J82" s="31" t="str">
        <f>E23</f>
        <v xml:space="preserve"> </v>
      </c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32</v>
      </c>
      <c r="D83" s="35"/>
      <c r="E83" s="35"/>
      <c r="F83" s="26" t="str">
        <f>IF(E20="","",E20)</f>
        <v>Vyplň údaj</v>
      </c>
      <c r="G83" s="35"/>
      <c r="H83" s="35"/>
      <c r="I83" s="116" t="s">
        <v>38</v>
      </c>
      <c r="J83" s="31" t="str">
        <f>E26</f>
        <v>Libor Brabenec</v>
      </c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114"/>
      <c r="J84" s="35"/>
      <c r="K84" s="35"/>
      <c r="L84" s="11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63"/>
      <c r="B85" s="164"/>
      <c r="C85" s="165" t="s">
        <v>113</v>
      </c>
      <c r="D85" s="166" t="s">
        <v>61</v>
      </c>
      <c r="E85" s="166" t="s">
        <v>57</v>
      </c>
      <c r="F85" s="166" t="s">
        <v>58</v>
      </c>
      <c r="G85" s="166" t="s">
        <v>114</v>
      </c>
      <c r="H85" s="166" t="s">
        <v>115</v>
      </c>
      <c r="I85" s="167" t="s">
        <v>116</v>
      </c>
      <c r="J85" s="166" t="s">
        <v>107</v>
      </c>
      <c r="K85" s="168" t="s">
        <v>117</v>
      </c>
      <c r="L85" s="169"/>
      <c r="M85" s="67" t="s">
        <v>35</v>
      </c>
      <c r="N85" s="68" t="s">
        <v>46</v>
      </c>
      <c r="O85" s="68" t="s">
        <v>118</v>
      </c>
      <c r="P85" s="68" t="s">
        <v>119</v>
      </c>
      <c r="Q85" s="68" t="s">
        <v>120</v>
      </c>
      <c r="R85" s="68" t="s">
        <v>121</v>
      </c>
      <c r="S85" s="68" t="s">
        <v>122</v>
      </c>
      <c r="T85" s="69" t="s">
        <v>123</v>
      </c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/>
    </row>
    <row r="86" spans="1:65" s="2" customFormat="1" ht="22.9" customHeight="1">
      <c r="A86" s="33"/>
      <c r="B86" s="34"/>
      <c r="C86" s="74" t="s">
        <v>124</v>
      </c>
      <c r="D86" s="35"/>
      <c r="E86" s="35"/>
      <c r="F86" s="35"/>
      <c r="G86" s="35"/>
      <c r="H86" s="35"/>
      <c r="I86" s="114"/>
      <c r="J86" s="170">
        <f>BK86</f>
        <v>0</v>
      </c>
      <c r="K86" s="35"/>
      <c r="L86" s="38"/>
      <c r="M86" s="70"/>
      <c r="N86" s="171"/>
      <c r="O86" s="71"/>
      <c r="P86" s="172">
        <f>P87+SUM(P88:P99)</f>
        <v>0</v>
      </c>
      <c r="Q86" s="71"/>
      <c r="R86" s="172">
        <f>R87+SUM(R88:R99)</f>
        <v>292.63575000000003</v>
      </c>
      <c r="S86" s="71"/>
      <c r="T86" s="173">
        <f>T87+SUM(T88:T99)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75</v>
      </c>
      <c r="AU86" s="16" t="s">
        <v>108</v>
      </c>
      <c r="BK86" s="174">
        <f>BK87+SUM(BK88:BK99)</f>
        <v>0</v>
      </c>
    </row>
    <row r="87" spans="1:65" s="2" customFormat="1" ht="21.75" customHeight="1">
      <c r="A87" s="33"/>
      <c r="B87" s="34"/>
      <c r="C87" s="175" t="s">
        <v>83</v>
      </c>
      <c r="D87" s="175" t="s">
        <v>125</v>
      </c>
      <c r="E87" s="176" t="s">
        <v>478</v>
      </c>
      <c r="F87" s="177" t="s">
        <v>479</v>
      </c>
      <c r="G87" s="178" t="s">
        <v>128</v>
      </c>
      <c r="H87" s="179">
        <v>79</v>
      </c>
      <c r="I87" s="378">
        <v>0</v>
      </c>
      <c r="J87" s="181">
        <f>ROUND(I87*H87,2)</f>
        <v>0</v>
      </c>
      <c r="K87" s="177" t="s">
        <v>129</v>
      </c>
      <c r="L87" s="182"/>
      <c r="M87" s="183" t="s">
        <v>35</v>
      </c>
      <c r="N87" s="184" t="s">
        <v>47</v>
      </c>
      <c r="O87" s="63"/>
      <c r="P87" s="185">
        <f>O87*H87</f>
        <v>0</v>
      </c>
      <c r="Q87" s="185">
        <v>3.70425</v>
      </c>
      <c r="R87" s="185">
        <f>Q87*H87</f>
        <v>292.63575000000003</v>
      </c>
      <c r="S87" s="185">
        <v>0</v>
      </c>
      <c r="T87" s="186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87" t="s">
        <v>130</v>
      </c>
      <c r="AT87" s="187" t="s">
        <v>125</v>
      </c>
      <c r="AU87" s="187" t="s">
        <v>76</v>
      </c>
      <c r="AY87" s="16" t="s">
        <v>131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16" t="s">
        <v>83</v>
      </c>
      <c r="BK87" s="188">
        <f>ROUND(I87*H87,2)</f>
        <v>0</v>
      </c>
      <c r="BL87" s="16" t="s">
        <v>132</v>
      </c>
      <c r="BM87" s="187" t="s">
        <v>480</v>
      </c>
    </row>
    <row r="88" spans="1:65" s="2" customFormat="1" ht="38.25">
      <c r="A88" s="33"/>
      <c r="B88" s="34"/>
      <c r="C88" s="35"/>
      <c r="D88" s="189" t="s">
        <v>134</v>
      </c>
      <c r="E88" s="35"/>
      <c r="F88" s="379" t="s">
        <v>706</v>
      </c>
      <c r="G88" s="35"/>
      <c r="H88" s="35"/>
      <c r="I88" s="114"/>
      <c r="J88" s="35"/>
      <c r="K88" s="35"/>
      <c r="L88" s="38"/>
      <c r="M88" s="191"/>
      <c r="N88" s="192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134</v>
      </c>
      <c r="AU88" s="16" t="s">
        <v>76</v>
      </c>
    </row>
    <row r="89" spans="1:65" s="12" customFormat="1" ht="11.25">
      <c r="B89" s="193"/>
      <c r="C89" s="194"/>
      <c r="D89" s="189" t="s">
        <v>136</v>
      </c>
      <c r="E89" s="195" t="s">
        <v>35</v>
      </c>
      <c r="F89" s="196" t="s">
        <v>481</v>
      </c>
      <c r="G89" s="194"/>
      <c r="H89" s="197">
        <v>79</v>
      </c>
      <c r="I89" s="198"/>
      <c r="J89" s="194"/>
      <c r="K89" s="194"/>
      <c r="L89" s="199"/>
      <c r="M89" s="200"/>
      <c r="N89" s="201"/>
      <c r="O89" s="201"/>
      <c r="P89" s="201"/>
      <c r="Q89" s="201"/>
      <c r="R89" s="201"/>
      <c r="S89" s="201"/>
      <c r="T89" s="202"/>
      <c r="AT89" s="203" t="s">
        <v>136</v>
      </c>
      <c r="AU89" s="203" t="s">
        <v>76</v>
      </c>
      <c r="AV89" s="12" t="s">
        <v>86</v>
      </c>
      <c r="AW89" s="12" t="s">
        <v>37</v>
      </c>
      <c r="AX89" s="12" t="s">
        <v>83</v>
      </c>
      <c r="AY89" s="203" t="s">
        <v>131</v>
      </c>
    </row>
    <row r="90" spans="1:65" s="2" customFormat="1" ht="21.75" customHeight="1">
      <c r="A90" s="33"/>
      <c r="B90" s="34"/>
      <c r="C90" s="175" t="s">
        <v>86</v>
      </c>
      <c r="D90" s="175" t="s">
        <v>125</v>
      </c>
      <c r="E90" s="176" t="s">
        <v>482</v>
      </c>
      <c r="F90" s="177" t="s">
        <v>483</v>
      </c>
      <c r="G90" s="178" t="s">
        <v>128</v>
      </c>
      <c r="H90" s="179">
        <v>4</v>
      </c>
      <c r="I90" s="378">
        <v>0</v>
      </c>
      <c r="J90" s="181">
        <f>ROUND(I90*H90,2)</f>
        <v>0</v>
      </c>
      <c r="K90" s="177" t="s">
        <v>129</v>
      </c>
      <c r="L90" s="182"/>
      <c r="M90" s="183" t="s">
        <v>35</v>
      </c>
      <c r="N90" s="184" t="s">
        <v>47</v>
      </c>
      <c r="O90" s="63"/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7" t="s">
        <v>130</v>
      </c>
      <c r="AT90" s="187" t="s">
        <v>125</v>
      </c>
      <c r="AU90" s="187" t="s">
        <v>76</v>
      </c>
      <c r="AY90" s="16" t="s">
        <v>131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16" t="s">
        <v>83</v>
      </c>
      <c r="BK90" s="188">
        <f>ROUND(I90*H90,2)</f>
        <v>0</v>
      </c>
      <c r="BL90" s="16" t="s">
        <v>132</v>
      </c>
      <c r="BM90" s="187" t="s">
        <v>484</v>
      </c>
    </row>
    <row r="91" spans="1:65" s="2" customFormat="1" ht="38.25">
      <c r="A91" s="33"/>
      <c r="B91" s="34"/>
      <c r="C91" s="35"/>
      <c r="D91" s="189" t="s">
        <v>134</v>
      </c>
      <c r="E91" s="35"/>
      <c r="F91" s="379" t="s">
        <v>707</v>
      </c>
      <c r="G91" s="35"/>
      <c r="H91" s="35"/>
      <c r="I91" s="114"/>
      <c r="J91" s="35"/>
      <c r="K91" s="35"/>
      <c r="L91" s="38"/>
      <c r="M91" s="191"/>
      <c r="N91" s="192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134</v>
      </c>
      <c r="AU91" s="16" t="s">
        <v>76</v>
      </c>
    </row>
    <row r="92" spans="1:65" s="12" customFormat="1" ht="11.25">
      <c r="B92" s="193"/>
      <c r="C92" s="194"/>
      <c r="D92" s="189" t="s">
        <v>136</v>
      </c>
      <c r="E92" s="195" t="s">
        <v>35</v>
      </c>
      <c r="F92" s="196" t="s">
        <v>485</v>
      </c>
      <c r="G92" s="194"/>
      <c r="H92" s="197">
        <v>4</v>
      </c>
      <c r="I92" s="198"/>
      <c r="J92" s="194"/>
      <c r="K92" s="194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136</v>
      </c>
      <c r="AU92" s="203" t="s">
        <v>76</v>
      </c>
      <c r="AV92" s="12" t="s">
        <v>86</v>
      </c>
      <c r="AW92" s="12" t="s">
        <v>37</v>
      </c>
      <c r="AX92" s="12" t="s">
        <v>83</v>
      </c>
      <c r="AY92" s="203" t="s">
        <v>131</v>
      </c>
    </row>
    <row r="93" spans="1:65" s="2" customFormat="1" ht="21.75" customHeight="1">
      <c r="A93" s="33"/>
      <c r="B93" s="34"/>
      <c r="C93" s="175" t="s">
        <v>143</v>
      </c>
      <c r="D93" s="175" t="s">
        <v>125</v>
      </c>
      <c r="E93" s="176" t="s">
        <v>486</v>
      </c>
      <c r="F93" s="177" t="s">
        <v>487</v>
      </c>
      <c r="G93" s="178" t="s">
        <v>128</v>
      </c>
      <c r="H93" s="179">
        <v>2</v>
      </c>
      <c r="I93" s="378">
        <v>0</v>
      </c>
      <c r="J93" s="181">
        <f>ROUND(I93*H93,2)</f>
        <v>0</v>
      </c>
      <c r="K93" s="177" t="s">
        <v>129</v>
      </c>
      <c r="L93" s="182"/>
      <c r="M93" s="183" t="s">
        <v>35</v>
      </c>
      <c r="N93" s="184" t="s">
        <v>47</v>
      </c>
      <c r="O93" s="63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7" t="s">
        <v>130</v>
      </c>
      <c r="AT93" s="187" t="s">
        <v>125</v>
      </c>
      <c r="AU93" s="187" t="s">
        <v>76</v>
      </c>
      <c r="AY93" s="16" t="s">
        <v>131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6" t="s">
        <v>83</v>
      </c>
      <c r="BK93" s="188">
        <f>ROUND(I93*H93,2)</f>
        <v>0</v>
      </c>
      <c r="BL93" s="16" t="s">
        <v>132</v>
      </c>
      <c r="BM93" s="187" t="s">
        <v>488</v>
      </c>
    </row>
    <row r="94" spans="1:65" s="2" customFormat="1" ht="38.25">
      <c r="A94" s="33"/>
      <c r="B94" s="34"/>
      <c r="C94" s="35"/>
      <c r="D94" s="189" t="s">
        <v>134</v>
      </c>
      <c r="E94" s="35"/>
      <c r="F94" s="379" t="s">
        <v>708</v>
      </c>
      <c r="G94" s="35"/>
      <c r="H94" s="35"/>
      <c r="I94" s="114"/>
      <c r="J94" s="35"/>
      <c r="K94" s="35"/>
      <c r="L94" s="38"/>
      <c r="M94" s="191"/>
      <c r="N94" s="192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134</v>
      </c>
      <c r="AU94" s="16" t="s">
        <v>76</v>
      </c>
    </row>
    <row r="95" spans="1:65" s="12" customFormat="1" ht="11.25">
      <c r="B95" s="193"/>
      <c r="C95" s="194"/>
      <c r="D95" s="189" t="s">
        <v>136</v>
      </c>
      <c r="E95" s="195" t="s">
        <v>35</v>
      </c>
      <c r="F95" s="196" t="s">
        <v>401</v>
      </c>
      <c r="G95" s="194"/>
      <c r="H95" s="197">
        <v>2</v>
      </c>
      <c r="I95" s="198"/>
      <c r="J95" s="194"/>
      <c r="K95" s="194"/>
      <c r="L95" s="199"/>
      <c r="M95" s="200"/>
      <c r="N95" s="201"/>
      <c r="O95" s="201"/>
      <c r="P95" s="201"/>
      <c r="Q95" s="201"/>
      <c r="R95" s="201"/>
      <c r="S95" s="201"/>
      <c r="T95" s="202"/>
      <c r="AT95" s="203" t="s">
        <v>136</v>
      </c>
      <c r="AU95" s="203" t="s">
        <v>76</v>
      </c>
      <c r="AV95" s="12" t="s">
        <v>86</v>
      </c>
      <c r="AW95" s="12" t="s">
        <v>37</v>
      </c>
      <c r="AX95" s="12" t="s">
        <v>83</v>
      </c>
      <c r="AY95" s="203" t="s">
        <v>131</v>
      </c>
    </row>
    <row r="96" spans="1:65" s="2" customFormat="1" ht="21.75" customHeight="1">
      <c r="A96" s="33"/>
      <c r="B96" s="34"/>
      <c r="C96" s="175" t="s">
        <v>132</v>
      </c>
      <c r="D96" s="175" t="s">
        <v>125</v>
      </c>
      <c r="E96" s="176" t="s">
        <v>489</v>
      </c>
      <c r="F96" s="177" t="s">
        <v>490</v>
      </c>
      <c r="G96" s="178" t="s">
        <v>222</v>
      </c>
      <c r="H96" s="179">
        <v>19.8</v>
      </c>
      <c r="I96" s="378">
        <v>0</v>
      </c>
      <c r="J96" s="181">
        <f>ROUND(I96*H96,2)</f>
        <v>0</v>
      </c>
      <c r="K96" s="177" t="s">
        <v>129</v>
      </c>
      <c r="L96" s="182"/>
      <c r="M96" s="183" t="s">
        <v>35</v>
      </c>
      <c r="N96" s="184" t="s">
        <v>47</v>
      </c>
      <c r="O96" s="63"/>
      <c r="P96" s="185">
        <f>O96*H96</f>
        <v>0</v>
      </c>
      <c r="Q96" s="185">
        <v>0</v>
      </c>
      <c r="R96" s="185">
        <f>Q96*H96</f>
        <v>0</v>
      </c>
      <c r="S96" s="185">
        <v>0</v>
      </c>
      <c r="T96" s="186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7" t="s">
        <v>130</v>
      </c>
      <c r="AT96" s="187" t="s">
        <v>125</v>
      </c>
      <c r="AU96" s="187" t="s">
        <v>76</v>
      </c>
      <c r="AY96" s="16" t="s">
        <v>131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16" t="s">
        <v>83</v>
      </c>
      <c r="BK96" s="188">
        <f>ROUND(I96*H96,2)</f>
        <v>0</v>
      </c>
      <c r="BL96" s="16" t="s">
        <v>132</v>
      </c>
      <c r="BM96" s="187" t="s">
        <v>491</v>
      </c>
    </row>
    <row r="97" spans="1:65" s="2" customFormat="1" ht="116.25">
      <c r="A97" s="33"/>
      <c r="B97" s="34"/>
      <c r="C97" s="35"/>
      <c r="D97" s="189" t="s">
        <v>134</v>
      </c>
      <c r="E97" s="35"/>
      <c r="F97" s="379" t="s">
        <v>709</v>
      </c>
      <c r="G97" s="35"/>
      <c r="H97" s="35"/>
      <c r="I97" s="114"/>
      <c r="J97" s="35"/>
      <c r="K97" s="35"/>
      <c r="L97" s="38"/>
      <c r="M97" s="191"/>
      <c r="N97" s="192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134</v>
      </c>
      <c r="AU97" s="16" t="s">
        <v>76</v>
      </c>
    </row>
    <row r="98" spans="1:65" s="12" customFormat="1" ht="11.25">
      <c r="B98" s="193"/>
      <c r="C98" s="194"/>
      <c r="D98" s="189" t="s">
        <v>136</v>
      </c>
      <c r="E98" s="195" t="s">
        <v>35</v>
      </c>
      <c r="F98" s="196" t="s">
        <v>339</v>
      </c>
      <c r="G98" s="194"/>
      <c r="H98" s="197">
        <v>19.8</v>
      </c>
      <c r="I98" s="198"/>
      <c r="J98" s="194"/>
      <c r="K98" s="194"/>
      <c r="L98" s="199"/>
      <c r="M98" s="200"/>
      <c r="N98" s="201"/>
      <c r="O98" s="201"/>
      <c r="P98" s="201"/>
      <c r="Q98" s="201"/>
      <c r="R98" s="201"/>
      <c r="S98" s="201"/>
      <c r="T98" s="202"/>
      <c r="AT98" s="203" t="s">
        <v>136</v>
      </c>
      <c r="AU98" s="203" t="s">
        <v>76</v>
      </c>
      <c r="AV98" s="12" t="s">
        <v>86</v>
      </c>
      <c r="AW98" s="12" t="s">
        <v>37</v>
      </c>
      <c r="AX98" s="12" t="s">
        <v>83</v>
      </c>
      <c r="AY98" s="203" t="s">
        <v>131</v>
      </c>
    </row>
    <row r="99" spans="1:65" s="13" customFormat="1" ht="25.9" customHeight="1">
      <c r="B99" s="204"/>
      <c r="C99" s="205"/>
      <c r="D99" s="206" t="s">
        <v>75</v>
      </c>
      <c r="E99" s="207" t="s">
        <v>492</v>
      </c>
      <c r="F99" s="207" t="s">
        <v>493</v>
      </c>
      <c r="G99" s="205"/>
      <c r="H99" s="205"/>
      <c r="I99" s="208"/>
      <c r="J99" s="209">
        <f>BK99</f>
        <v>0</v>
      </c>
      <c r="K99" s="205"/>
      <c r="L99" s="210"/>
      <c r="M99" s="211"/>
      <c r="N99" s="212"/>
      <c r="O99" s="212"/>
      <c r="P99" s="213">
        <f>SUM(P100:P102)</f>
        <v>0</v>
      </c>
      <c r="Q99" s="212"/>
      <c r="R99" s="213">
        <f>SUM(R100:R102)</f>
        <v>0</v>
      </c>
      <c r="S99" s="212"/>
      <c r="T99" s="214">
        <f>SUM(T100:T102)</f>
        <v>0</v>
      </c>
      <c r="AR99" s="215" t="s">
        <v>151</v>
      </c>
      <c r="AT99" s="216" t="s">
        <v>75</v>
      </c>
      <c r="AU99" s="216" t="s">
        <v>76</v>
      </c>
      <c r="AY99" s="215" t="s">
        <v>131</v>
      </c>
      <c r="BK99" s="217">
        <f>SUM(BK100:BK102)</f>
        <v>0</v>
      </c>
    </row>
    <row r="100" spans="1:65" s="2" customFormat="1" ht="21.75" customHeight="1">
      <c r="A100" s="33"/>
      <c r="B100" s="34"/>
      <c r="C100" s="220" t="s">
        <v>151</v>
      </c>
      <c r="D100" s="220" t="s">
        <v>211</v>
      </c>
      <c r="E100" s="221" t="s">
        <v>494</v>
      </c>
      <c r="F100" s="222" t="s">
        <v>495</v>
      </c>
      <c r="G100" s="223" t="s">
        <v>496</v>
      </c>
      <c r="H100" s="232"/>
      <c r="I100" s="378">
        <v>0</v>
      </c>
      <c r="J100" s="226">
        <f>ROUND(I100*H100,2)</f>
        <v>0</v>
      </c>
      <c r="K100" s="222" t="s">
        <v>129</v>
      </c>
      <c r="L100" s="38"/>
      <c r="M100" s="227" t="s">
        <v>35</v>
      </c>
      <c r="N100" s="228" t="s">
        <v>47</v>
      </c>
      <c r="O100" s="63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7" t="s">
        <v>132</v>
      </c>
      <c r="AT100" s="187" t="s">
        <v>211</v>
      </c>
      <c r="AU100" s="187" t="s">
        <v>83</v>
      </c>
      <c r="AY100" s="16" t="s">
        <v>131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6" t="s">
        <v>83</v>
      </c>
      <c r="BK100" s="188">
        <f>ROUND(I100*H100,2)</f>
        <v>0</v>
      </c>
      <c r="BL100" s="16" t="s">
        <v>132</v>
      </c>
      <c r="BM100" s="187" t="s">
        <v>497</v>
      </c>
    </row>
    <row r="101" spans="1:65" s="2" customFormat="1" ht="67.5">
      <c r="A101" s="33"/>
      <c r="B101" s="34"/>
      <c r="C101" s="35"/>
      <c r="D101" s="189" t="s">
        <v>134</v>
      </c>
      <c r="E101" s="35"/>
      <c r="F101" s="379" t="s">
        <v>710</v>
      </c>
      <c r="G101" s="35"/>
      <c r="H101" s="35"/>
      <c r="I101" s="114"/>
      <c r="J101" s="35"/>
      <c r="K101" s="35"/>
      <c r="L101" s="38"/>
      <c r="M101" s="191"/>
      <c r="N101" s="192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134</v>
      </c>
      <c r="AU101" s="16" t="s">
        <v>83</v>
      </c>
    </row>
    <row r="102" spans="1:65" s="12" customFormat="1" ht="11.25">
      <c r="B102" s="193"/>
      <c r="C102" s="194"/>
      <c r="D102" s="189" t="s">
        <v>136</v>
      </c>
      <c r="E102" s="195" t="s">
        <v>35</v>
      </c>
      <c r="F102" s="196" t="s">
        <v>498</v>
      </c>
      <c r="G102" s="194"/>
      <c r="H102" s="197">
        <v>0.75</v>
      </c>
      <c r="I102" s="198"/>
      <c r="J102" s="194"/>
      <c r="K102" s="194"/>
      <c r="L102" s="199"/>
      <c r="M102" s="229"/>
      <c r="N102" s="230"/>
      <c r="O102" s="230"/>
      <c r="P102" s="230"/>
      <c r="Q102" s="230"/>
      <c r="R102" s="230"/>
      <c r="S102" s="230"/>
      <c r="T102" s="231"/>
      <c r="AT102" s="203" t="s">
        <v>136</v>
      </c>
      <c r="AU102" s="203" t="s">
        <v>83</v>
      </c>
      <c r="AV102" s="12" t="s">
        <v>86</v>
      </c>
      <c r="AW102" s="12" t="s">
        <v>37</v>
      </c>
      <c r="AX102" s="12" t="s">
        <v>83</v>
      </c>
      <c r="AY102" s="203" t="s">
        <v>131</v>
      </c>
    </row>
    <row r="103" spans="1:65" s="2" customFormat="1" ht="6.95" customHeight="1">
      <c r="A103" s="33"/>
      <c r="B103" s="46"/>
      <c r="C103" s="47"/>
      <c r="D103" s="47"/>
      <c r="E103" s="47"/>
      <c r="F103" s="47"/>
      <c r="G103" s="47"/>
      <c r="H103" s="47"/>
      <c r="I103" s="141"/>
      <c r="J103" s="47"/>
      <c r="K103" s="47"/>
      <c r="L103" s="38"/>
      <c r="M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</sheetData>
  <sheetProtection password="C722" sheet="1" objects="1" scenarios="1" formatColumns="0" formatRows="0" autoFilter="0"/>
  <autoFilter ref="C85:K102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3"/>
  <sheetViews>
    <sheetView showGridLines="0" topLeftCell="A77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6" t="s">
        <v>97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86</v>
      </c>
    </row>
    <row r="4" spans="1:46" s="1" customFormat="1" ht="24.95" customHeight="1">
      <c r="B4" s="19"/>
      <c r="D4" s="111" t="s">
        <v>98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60" t="str">
        <f>'Rekapitulace stavby'!K6</f>
        <v>Výměna kolejnic v úseku Božejovice-Milevsko</v>
      </c>
      <c r="F7" s="361"/>
      <c r="G7" s="361"/>
      <c r="H7" s="361"/>
      <c r="I7" s="107"/>
      <c r="L7" s="19"/>
    </row>
    <row r="8" spans="1:46" s="2" customFormat="1" ht="12" customHeight="1">
      <c r="A8" s="33"/>
      <c r="B8" s="38"/>
      <c r="C8" s="33"/>
      <c r="D8" s="113" t="s">
        <v>99</v>
      </c>
      <c r="E8" s="33"/>
      <c r="F8" s="33"/>
      <c r="G8" s="33"/>
      <c r="H8" s="33"/>
      <c r="I8" s="114"/>
      <c r="J8" s="33"/>
      <c r="K8" s="33"/>
      <c r="L8" s="11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63" t="s">
        <v>499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02" t="s">
        <v>85</v>
      </c>
      <c r="G11" s="33"/>
      <c r="H11" s="33"/>
      <c r="I11" s="116" t="s">
        <v>20</v>
      </c>
      <c r="J11" s="102" t="s">
        <v>103</v>
      </c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22</v>
      </c>
      <c r="E12" s="33"/>
      <c r="F12" s="102" t="s">
        <v>104</v>
      </c>
      <c r="G12" s="33"/>
      <c r="H12" s="33"/>
      <c r="I12" s="116" t="s">
        <v>24</v>
      </c>
      <c r="J12" s="117" t="str">
        <f>'Rekapitulace stavby'!AN8</f>
        <v>11. 5. 2020</v>
      </c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26</v>
      </c>
      <c r="E14" s="33"/>
      <c r="F14" s="33"/>
      <c r="G14" s="33"/>
      <c r="H14" s="33"/>
      <c r="I14" s="116" t="s">
        <v>27</v>
      </c>
      <c r="J14" s="102" t="s">
        <v>28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29</v>
      </c>
      <c r="F15" s="33"/>
      <c r="G15" s="33"/>
      <c r="H15" s="33"/>
      <c r="I15" s="116" t="s">
        <v>30</v>
      </c>
      <c r="J15" s="102" t="s">
        <v>31</v>
      </c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32</v>
      </c>
      <c r="E17" s="33"/>
      <c r="F17" s="33"/>
      <c r="G17" s="33"/>
      <c r="H17" s="33"/>
      <c r="I17" s="116" t="s">
        <v>27</v>
      </c>
      <c r="J17" s="29" t="str">
        <f>'Rekapitulace stavby'!AN13</f>
        <v>Vyplň údaj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64" t="str">
        <f>'Rekapitulace stavby'!E14</f>
        <v>Vyplň údaj</v>
      </c>
      <c r="F18" s="365"/>
      <c r="G18" s="365"/>
      <c r="H18" s="365"/>
      <c r="I18" s="116" t="s">
        <v>30</v>
      </c>
      <c r="J18" s="29" t="str">
        <f>'Rekapitulace stavby'!AN14</f>
        <v>Vyplň údaj</v>
      </c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34</v>
      </c>
      <c r="E20" s="33"/>
      <c r="F20" s="33"/>
      <c r="G20" s="33"/>
      <c r="H20" s="33"/>
      <c r="I20" s="116" t="s">
        <v>27</v>
      </c>
      <c r="J20" s="102" t="str">
        <f>IF('Rekapitulace stavby'!AN16="","",'Rekapitulace stavby'!AN16)</f>
        <v/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tr">
        <f>IF('Rekapitulace stavby'!E17="","",'Rekapitulace stavby'!E17)</f>
        <v xml:space="preserve"> </v>
      </c>
      <c r="F21" s="33"/>
      <c r="G21" s="33"/>
      <c r="H21" s="33"/>
      <c r="I21" s="116" t="s">
        <v>30</v>
      </c>
      <c r="J21" s="102" t="str">
        <f>IF('Rekapitulace stavby'!AN17="","",'Rekapitulace stavby'!AN17)</f>
        <v/>
      </c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38</v>
      </c>
      <c r="E23" s="33"/>
      <c r="F23" s="33"/>
      <c r="G23" s="33"/>
      <c r="H23" s="33"/>
      <c r="I23" s="116" t="s">
        <v>27</v>
      </c>
      <c r="J23" s="102" t="s">
        <v>35</v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">
        <v>39</v>
      </c>
      <c r="F24" s="33"/>
      <c r="G24" s="33"/>
      <c r="H24" s="33"/>
      <c r="I24" s="116" t="s">
        <v>30</v>
      </c>
      <c r="J24" s="102" t="s">
        <v>35</v>
      </c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40</v>
      </c>
      <c r="E26" s="33"/>
      <c r="F26" s="33"/>
      <c r="G26" s="33"/>
      <c r="H26" s="33"/>
      <c r="I26" s="114"/>
      <c r="J26" s="33"/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66" t="s">
        <v>35</v>
      </c>
      <c r="F27" s="366"/>
      <c r="G27" s="366"/>
      <c r="H27" s="366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11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42</v>
      </c>
      <c r="E30" s="33"/>
      <c r="F30" s="33"/>
      <c r="G30" s="33"/>
      <c r="H30" s="33"/>
      <c r="I30" s="114"/>
      <c r="J30" s="125">
        <f>ROUND(J80, 2)</f>
        <v>0</v>
      </c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44</v>
      </c>
      <c r="G32" s="33"/>
      <c r="H32" s="33"/>
      <c r="I32" s="127" t="s">
        <v>43</v>
      </c>
      <c r="J32" s="126" t="s">
        <v>45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46</v>
      </c>
      <c r="E33" s="113" t="s">
        <v>47</v>
      </c>
      <c r="F33" s="129">
        <f>ROUND((SUM(BE80:BE92)),  2)</f>
        <v>0</v>
      </c>
      <c r="G33" s="33"/>
      <c r="H33" s="33"/>
      <c r="I33" s="130">
        <v>0.21</v>
      </c>
      <c r="J33" s="129">
        <f>ROUND(((SUM(BE80:BE92))*I33),  2)</f>
        <v>0</v>
      </c>
      <c r="K33" s="33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48</v>
      </c>
      <c r="F34" s="129">
        <f>ROUND((SUM(BF80:BF92)),  2)</f>
        <v>0</v>
      </c>
      <c r="G34" s="33"/>
      <c r="H34" s="33"/>
      <c r="I34" s="130">
        <v>0.15</v>
      </c>
      <c r="J34" s="129">
        <f>ROUND(((SUM(BF80:BF92))*I34),  2)</f>
        <v>0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49</v>
      </c>
      <c r="F35" s="129">
        <f>ROUND((SUM(BG80:BG92)),  2)</f>
        <v>0</v>
      </c>
      <c r="G35" s="33"/>
      <c r="H35" s="33"/>
      <c r="I35" s="130">
        <v>0.21</v>
      </c>
      <c r="J35" s="129">
        <f>0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50</v>
      </c>
      <c r="F36" s="129">
        <f>ROUND((SUM(BH80:BH92)),  2)</f>
        <v>0</v>
      </c>
      <c r="G36" s="33"/>
      <c r="H36" s="33"/>
      <c r="I36" s="130">
        <v>0.15</v>
      </c>
      <c r="J36" s="129">
        <f>0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51</v>
      </c>
      <c r="F37" s="129">
        <f>ROUND((SUM(BI80:BI92)),  2)</f>
        <v>0</v>
      </c>
      <c r="G37" s="33"/>
      <c r="H37" s="33"/>
      <c r="I37" s="130">
        <v>0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52</v>
      </c>
      <c r="E39" s="133"/>
      <c r="F39" s="133"/>
      <c r="G39" s="134" t="s">
        <v>53</v>
      </c>
      <c r="H39" s="135" t="s">
        <v>54</v>
      </c>
      <c r="I39" s="136"/>
      <c r="J39" s="137">
        <f>SUM(J30:J37)</f>
        <v>0</v>
      </c>
      <c r="K39" s="138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9"/>
      <c r="C40" s="140"/>
      <c r="D40" s="140"/>
      <c r="E40" s="140"/>
      <c r="F40" s="140"/>
      <c r="G40" s="140"/>
      <c r="H40" s="140"/>
      <c r="I40" s="141"/>
      <c r="J40" s="140"/>
      <c r="K40" s="140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42"/>
      <c r="C44" s="143"/>
      <c r="D44" s="143"/>
      <c r="E44" s="143"/>
      <c r="F44" s="143"/>
      <c r="G44" s="143"/>
      <c r="H44" s="143"/>
      <c r="I44" s="144"/>
      <c r="J44" s="143"/>
      <c r="K44" s="143"/>
      <c r="L44" s="11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105</v>
      </c>
      <c r="D45" s="35"/>
      <c r="E45" s="35"/>
      <c r="F45" s="35"/>
      <c r="G45" s="35"/>
      <c r="H45" s="35"/>
      <c r="I45" s="114"/>
      <c r="J45" s="35"/>
      <c r="K45" s="35"/>
      <c r="L45" s="11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114"/>
      <c r="J46" s="35"/>
      <c r="K46" s="35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67" t="str">
        <f>E7</f>
        <v>Výměna kolejnic v úseku Božejovice-Milevsko</v>
      </c>
      <c r="F48" s="368"/>
      <c r="G48" s="368"/>
      <c r="H48" s="368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99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6" t="str">
        <f>E9</f>
        <v>VON - Vedlejší a ostatní náklady</v>
      </c>
      <c r="F50" s="369"/>
      <c r="G50" s="369"/>
      <c r="H50" s="369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114"/>
      <c r="J51" s="35"/>
      <c r="K51" s="35"/>
      <c r="L51" s="11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22</v>
      </c>
      <c r="D52" s="35"/>
      <c r="E52" s="35"/>
      <c r="F52" s="26" t="str">
        <f>F12</f>
        <v>Božejovice - Sepekov</v>
      </c>
      <c r="G52" s="35"/>
      <c r="H52" s="35"/>
      <c r="I52" s="116" t="s">
        <v>24</v>
      </c>
      <c r="J52" s="58" t="str">
        <f>IF(J12="","",J12)</f>
        <v>11. 5. 2020</v>
      </c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26</v>
      </c>
      <c r="D54" s="35"/>
      <c r="E54" s="35"/>
      <c r="F54" s="26" t="str">
        <f>E15</f>
        <v xml:space="preserve">Správa železnic, s. o., OŘ Plzeň </v>
      </c>
      <c r="G54" s="35"/>
      <c r="H54" s="35"/>
      <c r="I54" s="116" t="s">
        <v>34</v>
      </c>
      <c r="J54" s="31" t="str">
        <f>E21</f>
        <v xml:space="preserve"> </v>
      </c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32</v>
      </c>
      <c r="D55" s="35"/>
      <c r="E55" s="35"/>
      <c r="F55" s="26" t="str">
        <f>IF(E18="","",E18)</f>
        <v>Vyplň údaj</v>
      </c>
      <c r="G55" s="35"/>
      <c r="H55" s="35"/>
      <c r="I55" s="116" t="s">
        <v>38</v>
      </c>
      <c r="J55" s="31" t="str">
        <f>E24</f>
        <v>Libor Brabenec</v>
      </c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14"/>
      <c r="J56" s="35"/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45" t="s">
        <v>106</v>
      </c>
      <c r="D57" s="146"/>
      <c r="E57" s="146"/>
      <c r="F57" s="146"/>
      <c r="G57" s="146"/>
      <c r="H57" s="146"/>
      <c r="I57" s="147"/>
      <c r="J57" s="148" t="s">
        <v>107</v>
      </c>
      <c r="K57" s="146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14"/>
      <c r="J58" s="35"/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49" t="s">
        <v>74</v>
      </c>
      <c r="D59" s="35"/>
      <c r="E59" s="35"/>
      <c r="F59" s="35"/>
      <c r="G59" s="35"/>
      <c r="H59" s="35"/>
      <c r="I59" s="114"/>
      <c r="J59" s="76">
        <f>J80</f>
        <v>0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108</v>
      </c>
    </row>
    <row r="60" spans="1:47" s="9" customFormat="1" ht="24.95" customHeight="1">
      <c r="B60" s="150"/>
      <c r="C60" s="151"/>
      <c r="D60" s="152" t="s">
        <v>477</v>
      </c>
      <c r="E60" s="153"/>
      <c r="F60" s="153"/>
      <c r="G60" s="153"/>
      <c r="H60" s="153"/>
      <c r="I60" s="154"/>
      <c r="J60" s="155">
        <f>J81</f>
        <v>0</v>
      </c>
      <c r="K60" s="151"/>
      <c r="L60" s="156"/>
    </row>
    <row r="61" spans="1:47" s="2" customFormat="1" ht="21.75" customHeight="1">
      <c r="A61" s="33"/>
      <c r="B61" s="34"/>
      <c r="C61" s="35"/>
      <c r="D61" s="35"/>
      <c r="E61" s="35"/>
      <c r="F61" s="35"/>
      <c r="G61" s="35"/>
      <c r="H61" s="35"/>
      <c r="I61" s="114"/>
      <c r="J61" s="35"/>
      <c r="K61" s="35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6.95" customHeight="1">
      <c r="A62" s="33"/>
      <c r="B62" s="46"/>
      <c r="C62" s="47"/>
      <c r="D62" s="47"/>
      <c r="E62" s="47"/>
      <c r="F62" s="47"/>
      <c r="G62" s="47"/>
      <c r="H62" s="47"/>
      <c r="I62" s="141"/>
      <c r="J62" s="47"/>
      <c r="K62" s="47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6" spans="1:63" s="2" customFormat="1" ht="6.95" customHeight="1">
      <c r="A66" s="33"/>
      <c r="B66" s="48"/>
      <c r="C66" s="49"/>
      <c r="D66" s="49"/>
      <c r="E66" s="49"/>
      <c r="F66" s="49"/>
      <c r="G66" s="49"/>
      <c r="H66" s="49"/>
      <c r="I66" s="144"/>
      <c r="J66" s="49"/>
      <c r="K66" s="49"/>
      <c r="L66" s="11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63" s="2" customFormat="1" ht="24.95" customHeight="1">
      <c r="A67" s="33"/>
      <c r="B67" s="34"/>
      <c r="C67" s="22" t="s">
        <v>112</v>
      </c>
      <c r="D67" s="35"/>
      <c r="E67" s="35"/>
      <c r="F67" s="35"/>
      <c r="G67" s="35"/>
      <c r="H67" s="35"/>
      <c r="I67" s="114"/>
      <c r="J67" s="35"/>
      <c r="K67" s="35"/>
      <c r="L67" s="11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63" s="2" customFormat="1" ht="6.95" customHeight="1">
      <c r="A68" s="33"/>
      <c r="B68" s="34"/>
      <c r="C68" s="35"/>
      <c r="D68" s="35"/>
      <c r="E68" s="35"/>
      <c r="F68" s="35"/>
      <c r="G68" s="35"/>
      <c r="H68" s="35"/>
      <c r="I68" s="114"/>
      <c r="J68" s="35"/>
      <c r="K68" s="35"/>
      <c r="L68" s="11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63" s="2" customFormat="1" ht="12" customHeight="1">
      <c r="A69" s="33"/>
      <c r="B69" s="34"/>
      <c r="C69" s="28" t="s">
        <v>16</v>
      </c>
      <c r="D69" s="35"/>
      <c r="E69" s="35"/>
      <c r="F69" s="35"/>
      <c r="G69" s="35"/>
      <c r="H69" s="35"/>
      <c r="I69" s="114"/>
      <c r="J69" s="35"/>
      <c r="K69" s="35"/>
      <c r="L69" s="11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63" s="2" customFormat="1" ht="16.5" customHeight="1">
      <c r="A70" s="33"/>
      <c r="B70" s="34"/>
      <c r="C70" s="35"/>
      <c r="D70" s="35"/>
      <c r="E70" s="367" t="str">
        <f>E7</f>
        <v>Výměna kolejnic v úseku Božejovice-Milevsko</v>
      </c>
      <c r="F70" s="368"/>
      <c r="G70" s="368"/>
      <c r="H70" s="368"/>
      <c r="I70" s="114"/>
      <c r="J70" s="35"/>
      <c r="K70" s="35"/>
      <c r="L70" s="11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63" s="2" customFormat="1" ht="12" customHeight="1">
      <c r="A71" s="33"/>
      <c r="B71" s="34"/>
      <c r="C71" s="28" t="s">
        <v>99</v>
      </c>
      <c r="D71" s="35"/>
      <c r="E71" s="35"/>
      <c r="F71" s="35"/>
      <c r="G71" s="35"/>
      <c r="H71" s="35"/>
      <c r="I71" s="114"/>
      <c r="J71" s="35"/>
      <c r="K71" s="35"/>
      <c r="L71" s="11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63" s="2" customFormat="1" ht="16.5" customHeight="1">
      <c r="A72" s="33"/>
      <c r="B72" s="34"/>
      <c r="C72" s="35"/>
      <c r="D72" s="35"/>
      <c r="E72" s="316" t="str">
        <f>E9</f>
        <v>VON - Vedlejší a ostatní náklady</v>
      </c>
      <c r="F72" s="369"/>
      <c r="G72" s="369"/>
      <c r="H72" s="369"/>
      <c r="I72" s="114"/>
      <c r="J72" s="35"/>
      <c r="K72" s="35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63" s="2" customFormat="1" ht="6.95" customHeight="1">
      <c r="A73" s="33"/>
      <c r="B73" s="34"/>
      <c r="C73" s="35"/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63" s="2" customFormat="1" ht="12" customHeight="1">
      <c r="A74" s="33"/>
      <c r="B74" s="34"/>
      <c r="C74" s="28" t="s">
        <v>22</v>
      </c>
      <c r="D74" s="35"/>
      <c r="E74" s="35"/>
      <c r="F74" s="26" t="str">
        <f>F12</f>
        <v>Božejovice - Sepekov</v>
      </c>
      <c r="G74" s="35"/>
      <c r="H74" s="35"/>
      <c r="I74" s="116" t="s">
        <v>24</v>
      </c>
      <c r="J74" s="58" t="str">
        <f>IF(J12="","",J12)</f>
        <v>11. 5. 2020</v>
      </c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63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63" s="2" customFormat="1" ht="15.2" customHeight="1">
      <c r="A76" s="33"/>
      <c r="B76" s="34"/>
      <c r="C76" s="28" t="s">
        <v>26</v>
      </c>
      <c r="D76" s="35"/>
      <c r="E76" s="35"/>
      <c r="F76" s="26" t="str">
        <f>E15</f>
        <v xml:space="preserve">Správa železnic, s. o., OŘ Plzeň </v>
      </c>
      <c r="G76" s="35"/>
      <c r="H76" s="35"/>
      <c r="I76" s="116" t="s">
        <v>34</v>
      </c>
      <c r="J76" s="31" t="str">
        <f>E21</f>
        <v xml:space="preserve"> </v>
      </c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63" s="2" customFormat="1" ht="15.2" customHeight="1">
      <c r="A77" s="33"/>
      <c r="B77" s="34"/>
      <c r="C77" s="28" t="s">
        <v>32</v>
      </c>
      <c r="D77" s="35"/>
      <c r="E77" s="35"/>
      <c r="F77" s="26" t="str">
        <f>IF(E18="","",E18)</f>
        <v>Vyplň údaj</v>
      </c>
      <c r="G77" s="35"/>
      <c r="H77" s="35"/>
      <c r="I77" s="116" t="s">
        <v>38</v>
      </c>
      <c r="J77" s="31" t="str">
        <f>E24</f>
        <v>Libor Brabenec</v>
      </c>
      <c r="K77" s="35"/>
      <c r="L77" s="11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63" s="2" customFormat="1" ht="10.35" customHeight="1">
      <c r="A78" s="33"/>
      <c r="B78" s="34"/>
      <c r="C78" s="35"/>
      <c r="D78" s="35"/>
      <c r="E78" s="35"/>
      <c r="F78" s="35"/>
      <c r="G78" s="35"/>
      <c r="H78" s="35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63" s="11" customFormat="1" ht="29.25" customHeight="1">
      <c r="A79" s="163"/>
      <c r="B79" s="164"/>
      <c r="C79" s="165" t="s">
        <v>113</v>
      </c>
      <c r="D79" s="166" t="s">
        <v>61</v>
      </c>
      <c r="E79" s="166" t="s">
        <v>57</v>
      </c>
      <c r="F79" s="166" t="s">
        <v>58</v>
      </c>
      <c r="G79" s="166" t="s">
        <v>114</v>
      </c>
      <c r="H79" s="166" t="s">
        <v>115</v>
      </c>
      <c r="I79" s="167" t="s">
        <v>116</v>
      </c>
      <c r="J79" s="166" t="s">
        <v>107</v>
      </c>
      <c r="K79" s="168" t="s">
        <v>117</v>
      </c>
      <c r="L79" s="169"/>
      <c r="M79" s="67" t="s">
        <v>35</v>
      </c>
      <c r="N79" s="68" t="s">
        <v>46</v>
      </c>
      <c r="O79" s="68" t="s">
        <v>118</v>
      </c>
      <c r="P79" s="68" t="s">
        <v>119</v>
      </c>
      <c r="Q79" s="68" t="s">
        <v>120</v>
      </c>
      <c r="R79" s="68" t="s">
        <v>121</v>
      </c>
      <c r="S79" s="68" t="s">
        <v>122</v>
      </c>
      <c r="T79" s="69" t="s">
        <v>123</v>
      </c>
      <c r="U79" s="163"/>
      <c r="V79" s="163"/>
      <c r="W79" s="163"/>
      <c r="X79" s="163"/>
      <c r="Y79" s="163"/>
      <c r="Z79" s="163"/>
      <c r="AA79" s="163"/>
      <c r="AB79" s="163"/>
      <c r="AC79" s="163"/>
      <c r="AD79" s="163"/>
      <c r="AE79" s="163"/>
    </row>
    <row r="80" spans="1:63" s="2" customFormat="1" ht="22.9" customHeight="1">
      <c r="A80" s="33"/>
      <c r="B80" s="34"/>
      <c r="C80" s="74" t="s">
        <v>124</v>
      </c>
      <c r="D80" s="35"/>
      <c r="E80" s="35"/>
      <c r="F80" s="35"/>
      <c r="G80" s="35"/>
      <c r="H80" s="35"/>
      <c r="I80" s="114"/>
      <c r="J80" s="170">
        <f>BK80</f>
        <v>0</v>
      </c>
      <c r="K80" s="35"/>
      <c r="L80" s="38"/>
      <c r="M80" s="70"/>
      <c r="N80" s="171"/>
      <c r="O80" s="71"/>
      <c r="P80" s="172">
        <f>P81</f>
        <v>0</v>
      </c>
      <c r="Q80" s="71"/>
      <c r="R80" s="172">
        <f>R81</f>
        <v>0</v>
      </c>
      <c r="S80" s="71"/>
      <c r="T80" s="173">
        <f>T81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T80" s="16" t="s">
        <v>75</v>
      </c>
      <c r="AU80" s="16" t="s">
        <v>108</v>
      </c>
      <c r="BK80" s="174">
        <f>BK81</f>
        <v>0</v>
      </c>
    </row>
    <row r="81" spans="1:65" s="13" customFormat="1" ht="25.9" customHeight="1">
      <c r="B81" s="204"/>
      <c r="C81" s="205"/>
      <c r="D81" s="206" t="s">
        <v>75</v>
      </c>
      <c r="E81" s="207" t="s">
        <v>492</v>
      </c>
      <c r="F81" s="207" t="s">
        <v>493</v>
      </c>
      <c r="G81" s="205"/>
      <c r="H81" s="205"/>
      <c r="I81" s="208"/>
      <c r="J81" s="209">
        <f>BK81</f>
        <v>0</v>
      </c>
      <c r="K81" s="205"/>
      <c r="L81" s="210"/>
      <c r="M81" s="211"/>
      <c r="N81" s="212"/>
      <c r="O81" s="212"/>
      <c r="P81" s="213">
        <f>SUM(P82:P92)</f>
        <v>0</v>
      </c>
      <c r="Q81" s="212"/>
      <c r="R81" s="213">
        <f>SUM(R82:R92)</f>
        <v>0</v>
      </c>
      <c r="S81" s="212"/>
      <c r="T81" s="214">
        <f>SUM(T82:T92)</f>
        <v>0</v>
      </c>
      <c r="AR81" s="215" t="s">
        <v>151</v>
      </c>
      <c r="AT81" s="216" t="s">
        <v>75</v>
      </c>
      <c r="AU81" s="216" t="s">
        <v>76</v>
      </c>
      <c r="AY81" s="215" t="s">
        <v>131</v>
      </c>
      <c r="BK81" s="217">
        <f>SUM(BK82:BK92)</f>
        <v>0</v>
      </c>
    </row>
    <row r="82" spans="1:65" s="2" customFormat="1" ht="33" customHeight="1">
      <c r="A82" s="33"/>
      <c r="B82" s="34"/>
      <c r="C82" s="220" t="s">
        <v>83</v>
      </c>
      <c r="D82" s="220" t="s">
        <v>211</v>
      </c>
      <c r="E82" s="221" t="s">
        <v>500</v>
      </c>
      <c r="F82" s="222" t="s">
        <v>501</v>
      </c>
      <c r="G82" s="223" t="s">
        <v>496</v>
      </c>
      <c r="H82" s="232"/>
      <c r="I82" s="225"/>
      <c r="J82" s="226">
        <f>ROUND(I82*H82,2)</f>
        <v>0</v>
      </c>
      <c r="K82" s="222" t="s">
        <v>129</v>
      </c>
      <c r="L82" s="38"/>
      <c r="M82" s="227" t="s">
        <v>35</v>
      </c>
      <c r="N82" s="228" t="s">
        <v>47</v>
      </c>
      <c r="O82" s="63"/>
      <c r="P82" s="185">
        <f>O82*H82</f>
        <v>0</v>
      </c>
      <c r="Q82" s="185">
        <v>0</v>
      </c>
      <c r="R82" s="185">
        <f>Q82*H82</f>
        <v>0</v>
      </c>
      <c r="S82" s="185">
        <v>0</v>
      </c>
      <c r="T82" s="186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87" t="s">
        <v>132</v>
      </c>
      <c r="AT82" s="187" t="s">
        <v>211</v>
      </c>
      <c r="AU82" s="187" t="s">
        <v>83</v>
      </c>
      <c r="AY82" s="16" t="s">
        <v>131</v>
      </c>
      <c r="BE82" s="188">
        <f>IF(N82="základní",J82,0)</f>
        <v>0</v>
      </c>
      <c r="BF82" s="188">
        <f>IF(N82="snížená",J82,0)</f>
        <v>0</v>
      </c>
      <c r="BG82" s="188">
        <f>IF(N82="zákl. přenesená",J82,0)</f>
        <v>0</v>
      </c>
      <c r="BH82" s="188">
        <f>IF(N82="sníž. přenesená",J82,0)</f>
        <v>0</v>
      </c>
      <c r="BI82" s="188">
        <f>IF(N82="nulová",J82,0)</f>
        <v>0</v>
      </c>
      <c r="BJ82" s="16" t="s">
        <v>83</v>
      </c>
      <c r="BK82" s="188">
        <f>ROUND(I82*H82,2)</f>
        <v>0</v>
      </c>
      <c r="BL82" s="16" t="s">
        <v>132</v>
      </c>
      <c r="BM82" s="187" t="s">
        <v>502</v>
      </c>
    </row>
    <row r="83" spans="1:65" s="2" customFormat="1" ht="29.25">
      <c r="A83" s="33"/>
      <c r="B83" s="34"/>
      <c r="C83" s="35"/>
      <c r="D83" s="189" t="s">
        <v>216</v>
      </c>
      <c r="E83" s="35"/>
      <c r="F83" s="190" t="s">
        <v>503</v>
      </c>
      <c r="G83" s="35"/>
      <c r="H83" s="35"/>
      <c r="I83" s="114"/>
      <c r="J83" s="35"/>
      <c r="K83" s="35"/>
      <c r="L83" s="38"/>
      <c r="M83" s="191"/>
      <c r="N83" s="192"/>
      <c r="O83" s="63"/>
      <c r="P83" s="63"/>
      <c r="Q83" s="63"/>
      <c r="R83" s="63"/>
      <c r="S83" s="63"/>
      <c r="T83" s="64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6" t="s">
        <v>216</v>
      </c>
      <c r="AU83" s="16" t="s">
        <v>83</v>
      </c>
    </row>
    <row r="84" spans="1:65" s="2" customFormat="1" ht="19.5">
      <c r="A84" s="33"/>
      <c r="B84" s="34"/>
      <c r="C84" s="35"/>
      <c r="D84" s="189" t="s">
        <v>134</v>
      </c>
      <c r="E84" s="35"/>
      <c r="F84" s="190" t="s">
        <v>504</v>
      </c>
      <c r="G84" s="35"/>
      <c r="H84" s="35"/>
      <c r="I84" s="114"/>
      <c r="J84" s="35"/>
      <c r="K84" s="35"/>
      <c r="L84" s="38"/>
      <c r="M84" s="191"/>
      <c r="N84" s="192"/>
      <c r="O84" s="63"/>
      <c r="P84" s="63"/>
      <c r="Q84" s="63"/>
      <c r="R84" s="63"/>
      <c r="S84" s="63"/>
      <c r="T84" s="64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T84" s="16" t="s">
        <v>134</v>
      </c>
      <c r="AU84" s="16" t="s">
        <v>83</v>
      </c>
    </row>
    <row r="85" spans="1:65" s="2" customFormat="1" ht="21.75" customHeight="1">
      <c r="A85" s="33"/>
      <c r="B85" s="34"/>
      <c r="C85" s="220" t="s">
        <v>86</v>
      </c>
      <c r="D85" s="220" t="s">
        <v>211</v>
      </c>
      <c r="E85" s="221" t="s">
        <v>505</v>
      </c>
      <c r="F85" s="222" t="s">
        <v>506</v>
      </c>
      <c r="G85" s="223" t="s">
        <v>496</v>
      </c>
      <c r="H85" s="232"/>
      <c r="I85" s="225"/>
      <c r="J85" s="226">
        <f>ROUND(I85*H85,2)</f>
        <v>0</v>
      </c>
      <c r="K85" s="222" t="s">
        <v>129</v>
      </c>
      <c r="L85" s="38"/>
      <c r="M85" s="227" t="s">
        <v>35</v>
      </c>
      <c r="N85" s="228" t="s">
        <v>47</v>
      </c>
      <c r="O85" s="63"/>
      <c r="P85" s="185">
        <f>O85*H85</f>
        <v>0</v>
      </c>
      <c r="Q85" s="185">
        <v>0</v>
      </c>
      <c r="R85" s="185">
        <f>Q85*H85</f>
        <v>0</v>
      </c>
      <c r="S85" s="185">
        <v>0</v>
      </c>
      <c r="T85" s="186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7" t="s">
        <v>132</v>
      </c>
      <c r="AT85" s="187" t="s">
        <v>211</v>
      </c>
      <c r="AU85" s="187" t="s">
        <v>83</v>
      </c>
      <c r="AY85" s="16" t="s">
        <v>131</v>
      </c>
      <c r="BE85" s="188">
        <f>IF(N85="základní",J85,0)</f>
        <v>0</v>
      </c>
      <c r="BF85" s="188">
        <f>IF(N85="snížená",J85,0)</f>
        <v>0</v>
      </c>
      <c r="BG85" s="188">
        <f>IF(N85="zákl. přenesená",J85,0)</f>
        <v>0</v>
      </c>
      <c r="BH85" s="188">
        <f>IF(N85="sníž. přenesená",J85,0)</f>
        <v>0</v>
      </c>
      <c r="BI85" s="188">
        <f>IF(N85="nulová",J85,0)</f>
        <v>0</v>
      </c>
      <c r="BJ85" s="16" t="s">
        <v>83</v>
      </c>
      <c r="BK85" s="188">
        <f>ROUND(I85*H85,2)</f>
        <v>0</v>
      </c>
      <c r="BL85" s="16" t="s">
        <v>132</v>
      </c>
      <c r="BM85" s="187" t="s">
        <v>507</v>
      </c>
    </row>
    <row r="86" spans="1:65" s="2" customFormat="1" ht="19.5">
      <c r="A86" s="33"/>
      <c r="B86" s="34"/>
      <c r="C86" s="35"/>
      <c r="D86" s="189" t="s">
        <v>134</v>
      </c>
      <c r="E86" s="35"/>
      <c r="F86" s="190" t="s">
        <v>508</v>
      </c>
      <c r="G86" s="35"/>
      <c r="H86" s="35"/>
      <c r="I86" s="114"/>
      <c r="J86" s="35"/>
      <c r="K86" s="35"/>
      <c r="L86" s="38"/>
      <c r="M86" s="191"/>
      <c r="N86" s="192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134</v>
      </c>
      <c r="AU86" s="16" t="s">
        <v>83</v>
      </c>
    </row>
    <row r="87" spans="1:65" s="2" customFormat="1" ht="33" customHeight="1">
      <c r="A87" s="33"/>
      <c r="B87" s="34"/>
      <c r="C87" s="220" t="s">
        <v>143</v>
      </c>
      <c r="D87" s="220" t="s">
        <v>211</v>
      </c>
      <c r="E87" s="221" t="s">
        <v>509</v>
      </c>
      <c r="F87" s="222" t="s">
        <v>510</v>
      </c>
      <c r="G87" s="223" t="s">
        <v>496</v>
      </c>
      <c r="H87" s="232"/>
      <c r="I87" s="225"/>
      <c r="J87" s="226">
        <f>ROUND(I87*H87,2)</f>
        <v>0</v>
      </c>
      <c r="K87" s="222" t="s">
        <v>129</v>
      </c>
      <c r="L87" s="38"/>
      <c r="M87" s="227" t="s">
        <v>35</v>
      </c>
      <c r="N87" s="228" t="s">
        <v>47</v>
      </c>
      <c r="O87" s="63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87" t="s">
        <v>132</v>
      </c>
      <c r="AT87" s="187" t="s">
        <v>211</v>
      </c>
      <c r="AU87" s="187" t="s">
        <v>83</v>
      </c>
      <c r="AY87" s="16" t="s">
        <v>131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16" t="s">
        <v>83</v>
      </c>
      <c r="BK87" s="188">
        <f>ROUND(I87*H87,2)</f>
        <v>0</v>
      </c>
      <c r="BL87" s="16" t="s">
        <v>132</v>
      </c>
      <c r="BM87" s="187" t="s">
        <v>511</v>
      </c>
    </row>
    <row r="88" spans="1:65" s="2" customFormat="1" ht="21.75" customHeight="1">
      <c r="A88" s="33"/>
      <c r="B88" s="34"/>
      <c r="C88" s="220" t="s">
        <v>132</v>
      </c>
      <c r="D88" s="220" t="s">
        <v>211</v>
      </c>
      <c r="E88" s="221" t="s">
        <v>512</v>
      </c>
      <c r="F88" s="222" t="s">
        <v>513</v>
      </c>
      <c r="G88" s="223" t="s">
        <v>496</v>
      </c>
      <c r="H88" s="232"/>
      <c r="I88" s="225"/>
      <c r="J88" s="226">
        <f>ROUND(I88*H88,2)</f>
        <v>0</v>
      </c>
      <c r="K88" s="222" t="s">
        <v>129</v>
      </c>
      <c r="L88" s="38"/>
      <c r="M88" s="227" t="s">
        <v>35</v>
      </c>
      <c r="N88" s="228" t="s">
        <v>47</v>
      </c>
      <c r="O88" s="63"/>
      <c r="P88" s="185">
        <f>O88*H88</f>
        <v>0</v>
      </c>
      <c r="Q88" s="185">
        <v>0</v>
      </c>
      <c r="R88" s="185">
        <f>Q88*H88</f>
        <v>0</v>
      </c>
      <c r="S88" s="185">
        <v>0</v>
      </c>
      <c r="T88" s="186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7" t="s">
        <v>132</v>
      </c>
      <c r="AT88" s="187" t="s">
        <v>211</v>
      </c>
      <c r="AU88" s="187" t="s">
        <v>83</v>
      </c>
      <c r="AY88" s="16" t="s">
        <v>131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16" t="s">
        <v>83</v>
      </c>
      <c r="BK88" s="188">
        <f>ROUND(I88*H88,2)</f>
        <v>0</v>
      </c>
      <c r="BL88" s="16" t="s">
        <v>132</v>
      </c>
      <c r="BM88" s="187" t="s">
        <v>514</v>
      </c>
    </row>
    <row r="89" spans="1:65" s="2" customFormat="1" ht="44.25" customHeight="1">
      <c r="A89" s="33"/>
      <c r="B89" s="34"/>
      <c r="C89" s="220" t="s">
        <v>151</v>
      </c>
      <c r="D89" s="220" t="s">
        <v>211</v>
      </c>
      <c r="E89" s="221" t="s">
        <v>515</v>
      </c>
      <c r="F89" s="222" t="s">
        <v>516</v>
      </c>
      <c r="G89" s="223" t="s">
        <v>222</v>
      </c>
      <c r="H89" s="224">
        <v>2865</v>
      </c>
      <c r="I89" s="225"/>
      <c r="J89" s="226">
        <f>ROUND(I89*H89,2)</f>
        <v>0</v>
      </c>
      <c r="K89" s="222" t="s">
        <v>129</v>
      </c>
      <c r="L89" s="38"/>
      <c r="M89" s="227" t="s">
        <v>35</v>
      </c>
      <c r="N89" s="228" t="s">
        <v>47</v>
      </c>
      <c r="O89" s="63"/>
      <c r="P89" s="185">
        <f>O89*H89</f>
        <v>0</v>
      </c>
      <c r="Q89" s="185">
        <v>0</v>
      </c>
      <c r="R89" s="185">
        <f>Q89*H89</f>
        <v>0</v>
      </c>
      <c r="S89" s="185">
        <v>0</v>
      </c>
      <c r="T89" s="186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7" t="s">
        <v>132</v>
      </c>
      <c r="AT89" s="187" t="s">
        <v>211</v>
      </c>
      <c r="AU89" s="187" t="s">
        <v>83</v>
      </c>
      <c r="AY89" s="16" t="s">
        <v>131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16" t="s">
        <v>83</v>
      </c>
      <c r="BK89" s="188">
        <f>ROUND(I89*H89,2)</f>
        <v>0</v>
      </c>
      <c r="BL89" s="16" t="s">
        <v>132</v>
      </c>
      <c r="BM89" s="187" t="s">
        <v>517</v>
      </c>
    </row>
    <row r="90" spans="1:65" s="2" customFormat="1" ht="29.25">
      <c r="A90" s="33"/>
      <c r="B90" s="34"/>
      <c r="C90" s="35"/>
      <c r="D90" s="189" t="s">
        <v>216</v>
      </c>
      <c r="E90" s="35"/>
      <c r="F90" s="190" t="s">
        <v>518</v>
      </c>
      <c r="G90" s="35"/>
      <c r="H90" s="35"/>
      <c r="I90" s="114"/>
      <c r="J90" s="35"/>
      <c r="K90" s="35"/>
      <c r="L90" s="38"/>
      <c r="M90" s="191"/>
      <c r="N90" s="192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216</v>
      </c>
      <c r="AU90" s="16" t="s">
        <v>83</v>
      </c>
    </row>
    <row r="91" spans="1:65" s="2" customFormat="1" ht="21.75" customHeight="1">
      <c r="A91" s="33"/>
      <c r="B91" s="34"/>
      <c r="C91" s="220" t="s">
        <v>157</v>
      </c>
      <c r="D91" s="220" t="s">
        <v>211</v>
      </c>
      <c r="E91" s="221" t="s">
        <v>519</v>
      </c>
      <c r="F91" s="222" t="s">
        <v>520</v>
      </c>
      <c r="G91" s="223" t="s">
        <v>496</v>
      </c>
      <c r="H91" s="232"/>
      <c r="I91" s="225"/>
      <c r="J91" s="226">
        <f>ROUND(I91*H91,2)</f>
        <v>0</v>
      </c>
      <c r="K91" s="222" t="s">
        <v>129</v>
      </c>
      <c r="L91" s="38"/>
      <c r="M91" s="227" t="s">
        <v>35</v>
      </c>
      <c r="N91" s="228" t="s">
        <v>47</v>
      </c>
      <c r="O91" s="63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7" t="s">
        <v>132</v>
      </c>
      <c r="AT91" s="187" t="s">
        <v>211</v>
      </c>
      <c r="AU91" s="187" t="s">
        <v>83</v>
      </c>
      <c r="AY91" s="16" t="s">
        <v>131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16" t="s">
        <v>83</v>
      </c>
      <c r="BK91" s="188">
        <f>ROUND(I91*H91,2)</f>
        <v>0</v>
      </c>
      <c r="BL91" s="16" t="s">
        <v>132</v>
      </c>
      <c r="BM91" s="187" t="s">
        <v>521</v>
      </c>
    </row>
    <row r="92" spans="1:65" s="2" customFormat="1" ht="21.75" customHeight="1">
      <c r="A92" s="33"/>
      <c r="B92" s="34"/>
      <c r="C92" s="220" t="s">
        <v>163</v>
      </c>
      <c r="D92" s="220" t="s">
        <v>211</v>
      </c>
      <c r="E92" s="221" t="s">
        <v>522</v>
      </c>
      <c r="F92" s="222" t="s">
        <v>523</v>
      </c>
      <c r="G92" s="223" t="s">
        <v>496</v>
      </c>
      <c r="H92" s="232"/>
      <c r="I92" s="225"/>
      <c r="J92" s="226">
        <f>ROUND(I92*H92,2)</f>
        <v>0</v>
      </c>
      <c r="K92" s="222" t="s">
        <v>129</v>
      </c>
      <c r="L92" s="38"/>
      <c r="M92" s="233" t="s">
        <v>35</v>
      </c>
      <c r="N92" s="234" t="s">
        <v>47</v>
      </c>
      <c r="O92" s="235"/>
      <c r="P92" s="236">
        <f>O92*H92</f>
        <v>0</v>
      </c>
      <c r="Q92" s="236">
        <v>0</v>
      </c>
      <c r="R92" s="236">
        <f>Q92*H92</f>
        <v>0</v>
      </c>
      <c r="S92" s="236">
        <v>0</v>
      </c>
      <c r="T92" s="237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7" t="s">
        <v>132</v>
      </c>
      <c r="AT92" s="187" t="s">
        <v>211</v>
      </c>
      <c r="AU92" s="187" t="s">
        <v>83</v>
      </c>
      <c r="AY92" s="16" t="s">
        <v>131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16" t="s">
        <v>83</v>
      </c>
      <c r="BK92" s="188">
        <f>ROUND(I92*H92,2)</f>
        <v>0</v>
      </c>
      <c r="BL92" s="16" t="s">
        <v>132</v>
      </c>
      <c r="BM92" s="187" t="s">
        <v>524</v>
      </c>
    </row>
    <row r="93" spans="1:65" s="2" customFormat="1" ht="6.95" customHeight="1">
      <c r="A93" s="33"/>
      <c r="B93" s="46"/>
      <c r="C93" s="47"/>
      <c r="D93" s="47"/>
      <c r="E93" s="47"/>
      <c r="F93" s="47"/>
      <c r="G93" s="47"/>
      <c r="H93" s="47"/>
      <c r="I93" s="141"/>
      <c r="J93" s="47"/>
      <c r="K93" s="47"/>
      <c r="L93" s="38"/>
      <c r="M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</sheetData>
  <sheetProtection algorithmName="SHA-512" hashValue="Lk4mU97+dabvOBOMlkZmp8X9wf3YKAa8DmGF0LwFzOpfdibGxTd+t2kf3Nc1DtihAxk/+HUlIWY2j9vNK9s1sg==" saltValue="Mj9VEwxCHp1nWZgL9f9q4wjlg+QcB8VmmnLvkfQ/r0z+sH6GeFdoqzXtcsfTv2U37wc/pp/11XuANM0eR6Yg1w==" spinCount="100000" sheet="1" objects="1" scenarios="1" formatColumns="0" formatRows="0" autoFilter="0"/>
  <autoFilter ref="C79:K92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38" customWidth="1"/>
    <col min="2" max="2" width="1.6640625" style="238" customWidth="1"/>
    <col min="3" max="4" width="5" style="238" customWidth="1"/>
    <col min="5" max="5" width="11.6640625" style="238" customWidth="1"/>
    <col min="6" max="6" width="9.1640625" style="238" customWidth="1"/>
    <col min="7" max="7" width="5" style="238" customWidth="1"/>
    <col min="8" max="8" width="77.83203125" style="238" customWidth="1"/>
    <col min="9" max="10" width="20" style="238" customWidth="1"/>
    <col min="11" max="11" width="1.6640625" style="238" customWidth="1"/>
  </cols>
  <sheetData>
    <row r="1" spans="2:11" s="1" customFormat="1" ht="37.5" customHeight="1"/>
    <row r="2" spans="2:11" s="1" customFormat="1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pans="2:11" s="14" customFormat="1" ht="45" customHeight="1">
      <c r="B3" s="242"/>
      <c r="C3" s="371" t="s">
        <v>525</v>
      </c>
      <c r="D3" s="371"/>
      <c r="E3" s="371"/>
      <c r="F3" s="371"/>
      <c r="G3" s="371"/>
      <c r="H3" s="371"/>
      <c r="I3" s="371"/>
      <c r="J3" s="371"/>
      <c r="K3" s="243"/>
    </row>
    <row r="4" spans="2:11" s="1" customFormat="1" ht="25.5" customHeight="1">
      <c r="B4" s="244"/>
      <c r="C4" s="376" t="s">
        <v>526</v>
      </c>
      <c r="D4" s="376"/>
      <c r="E4" s="376"/>
      <c r="F4" s="376"/>
      <c r="G4" s="376"/>
      <c r="H4" s="376"/>
      <c r="I4" s="376"/>
      <c r="J4" s="376"/>
      <c r="K4" s="245"/>
    </row>
    <row r="5" spans="2:11" s="1" customFormat="1" ht="5.25" customHeight="1">
      <c r="B5" s="244"/>
      <c r="C5" s="246"/>
      <c r="D5" s="246"/>
      <c r="E5" s="246"/>
      <c r="F5" s="246"/>
      <c r="G5" s="246"/>
      <c r="H5" s="246"/>
      <c r="I5" s="246"/>
      <c r="J5" s="246"/>
      <c r="K5" s="245"/>
    </row>
    <row r="6" spans="2:11" s="1" customFormat="1" ht="15" customHeight="1">
      <c r="B6" s="244"/>
      <c r="C6" s="375" t="s">
        <v>527</v>
      </c>
      <c r="D6" s="375"/>
      <c r="E6" s="375"/>
      <c r="F6" s="375"/>
      <c r="G6" s="375"/>
      <c r="H6" s="375"/>
      <c r="I6" s="375"/>
      <c r="J6" s="375"/>
      <c r="K6" s="245"/>
    </row>
    <row r="7" spans="2:11" s="1" customFormat="1" ht="15" customHeight="1">
      <c r="B7" s="248"/>
      <c r="C7" s="375" t="s">
        <v>528</v>
      </c>
      <c r="D7" s="375"/>
      <c r="E7" s="375"/>
      <c r="F7" s="375"/>
      <c r="G7" s="375"/>
      <c r="H7" s="375"/>
      <c r="I7" s="375"/>
      <c r="J7" s="375"/>
      <c r="K7" s="245"/>
    </row>
    <row r="8" spans="2:11" s="1" customFormat="1" ht="12.75" customHeight="1">
      <c r="B8" s="248"/>
      <c r="C8" s="247"/>
      <c r="D8" s="247"/>
      <c r="E8" s="247"/>
      <c r="F8" s="247"/>
      <c r="G8" s="247"/>
      <c r="H8" s="247"/>
      <c r="I8" s="247"/>
      <c r="J8" s="247"/>
      <c r="K8" s="245"/>
    </row>
    <row r="9" spans="2:11" s="1" customFormat="1" ht="15" customHeight="1">
      <c r="B9" s="248"/>
      <c r="C9" s="375" t="s">
        <v>529</v>
      </c>
      <c r="D9" s="375"/>
      <c r="E9" s="375"/>
      <c r="F9" s="375"/>
      <c r="G9" s="375"/>
      <c r="H9" s="375"/>
      <c r="I9" s="375"/>
      <c r="J9" s="375"/>
      <c r="K9" s="245"/>
    </row>
    <row r="10" spans="2:11" s="1" customFormat="1" ht="15" customHeight="1">
      <c r="B10" s="248"/>
      <c r="C10" s="247"/>
      <c r="D10" s="375" t="s">
        <v>530</v>
      </c>
      <c r="E10" s="375"/>
      <c r="F10" s="375"/>
      <c r="G10" s="375"/>
      <c r="H10" s="375"/>
      <c r="I10" s="375"/>
      <c r="J10" s="375"/>
      <c r="K10" s="245"/>
    </row>
    <row r="11" spans="2:11" s="1" customFormat="1" ht="15" customHeight="1">
      <c r="B11" s="248"/>
      <c r="C11" s="249"/>
      <c r="D11" s="375" t="s">
        <v>531</v>
      </c>
      <c r="E11" s="375"/>
      <c r="F11" s="375"/>
      <c r="G11" s="375"/>
      <c r="H11" s="375"/>
      <c r="I11" s="375"/>
      <c r="J11" s="375"/>
      <c r="K11" s="245"/>
    </row>
    <row r="12" spans="2:11" s="1" customFormat="1" ht="15" customHeight="1">
      <c r="B12" s="248"/>
      <c r="C12" s="249"/>
      <c r="D12" s="247"/>
      <c r="E12" s="247"/>
      <c r="F12" s="247"/>
      <c r="G12" s="247"/>
      <c r="H12" s="247"/>
      <c r="I12" s="247"/>
      <c r="J12" s="247"/>
      <c r="K12" s="245"/>
    </row>
    <row r="13" spans="2:11" s="1" customFormat="1" ht="15" customHeight="1">
      <c r="B13" s="248"/>
      <c r="C13" s="249"/>
      <c r="D13" s="250" t="s">
        <v>532</v>
      </c>
      <c r="E13" s="247"/>
      <c r="F13" s="247"/>
      <c r="G13" s="247"/>
      <c r="H13" s="247"/>
      <c r="I13" s="247"/>
      <c r="J13" s="247"/>
      <c r="K13" s="245"/>
    </row>
    <row r="14" spans="2:11" s="1" customFormat="1" ht="12.75" customHeight="1">
      <c r="B14" s="248"/>
      <c r="C14" s="249"/>
      <c r="D14" s="249"/>
      <c r="E14" s="249"/>
      <c r="F14" s="249"/>
      <c r="G14" s="249"/>
      <c r="H14" s="249"/>
      <c r="I14" s="249"/>
      <c r="J14" s="249"/>
      <c r="K14" s="245"/>
    </row>
    <row r="15" spans="2:11" s="1" customFormat="1" ht="15" customHeight="1">
      <c r="B15" s="248"/>
      <c r="C15" s="249"/>
      <c r="D15" s="375" t="s">
        <v>533</v>
      </c>
      <c r="E15" s="375"/>
      <c r="F15" s="375"/>
      <c r="G15" s="375"/>
      <c r="H15" s="375"/>
      <c r="I15" s="375"/>
      <c r="J15" s="375"/>
      <c r="K15" s="245"/>
    </row>
    <row r="16" spans="2:11" s="1" customFormat="1" ht="15" customHeight="1">
      <c r="B16" s="248"/>
      <c r="C16" s="249"/>
      <c r="D16" s="375" t="s">
        <v>534</v>
      </c>
      <c r="E16" s="375"/>
      <c r="F16" s="375"/>
      <c r="G16" s="375"/>
      <c r="H16" s="375"/>
      <c r="I16" s="375"/>
      <c r="J16" s="375"/>
      <c r="K16" s="245"/>
    </row>
    <row r="17" spans="2:11" s="1" customFormat="1" ht="15" customHeight="1">
      <c r="B17" s="248"/>
      <c r="C17" s="249"/>
      <c r="D17" s="375" t="s">
        <v>535</v>
      </c>
      <c r="E17" s="375"/>
      <c r="F17" s="375"/>
      <c r="G17" s="375"/>
      <c r="H17" s="375"/>
      <c r="I17" s="375"/>
      <c r="J17" s="375"/>
      <c r="K17" s="245"/>
    </row>
    <row r="18" spans="2:11" s="1" customFormat="1" ht="15" customHeight="1">
      <c r="B18" s="248"/>
      <c r="C18" s="249"/>
      <c r="D18" s="249"/>
      <c r="E18" s="251" t="s">
        <v>82</v>
      </c>
      <c r="F18" s="375" t="s">
        <v>536</v>
      </c>
      <c r="G18" s="375"/>
      <c r="H18" s="375"/>
      <c r="I18" s="375"/>
      <c r="J18" s="375"/>
      <c r="K18" s="245"/>
    </row>
    <row r="19" spans="2:11" s="1" customFormat="1" ht="15" customHeight="1">
      <c r="B19" s="248"/>
      <c r="C19" s="249"/>
      <c r="D19" s="249"/>
      <c r="E19" s="251" t="s">
        <v>537</v>
      </c>
      <c r="F19" s="375" t="s">
        <v>538</v>
      </c>
      <c r="G19" s="375"/>
      <c r="H19" s="375"/>
      <c r="I19" s="375"/>
      <c r="J19" s="375"/>
      <c r="K19" s="245"/>
    </row>
    <row r="20" spans="2:11" s="1" customFormat="1" ht="15" customHeight="1">
      <c r="B20" s="248"/>
      <c r="C20" s="249"/>
      <c r="D20" s="249"/>
      <c r="E20" s="251" t="s">
        <v>539</v>
      </c>
      <c r="F20" s="375" t="s">
        <v>540</v>
      </c>
      <c r="G20" s="375"/>
      <c r="H20" s="375"/>
      <c r="I20" s="375"/>
      <c r="J20" s="375"/>
      <c r="K20" s="245"/>
    </row>
    <row r="21" spans="2:11" s="1" customFormat="1" ht="15" customHeight="1">
      <c r="B21" s="248"/>
      <c r="C21" s="249"/>
      <c r="D21" s="249"/>
      <c r="E21" s="251" t="s">
        <v>95</v>
      </c>
      <c r="F21" s="375" t="s">
        <v>96</v>
      </c>
      <c r="G21" s="375"/>
      <c r="H21" s="375"/>
      <c r="I21" s="375"/>
      <c r="J21" s="375"/>
      <c r="K21" s="245"/>
    </row>
    <row r="22" spans="2:11" s="1" customFormat="1" ht="15" customHeight="1">
      <c r="B22" s="248"/>
      <c r="C22" s="249"/>
      <c r="D22" s="249"/>
      <c r="E22" s="251" t="s">
        <v>411</v>
      </c>
      <c r="F22" s="375" t="s">
        <v>412</v>
      </c>
      <c r="G22" s="375"/>
      <c r="H22" s="375"/>
      <c r="I22" s="375"/>
      <c r="J22" s="375"/>
      <c r="K22" s="245"/>
    </row>
    <row r="23" spans="2:11" s="1" customFormat="1" ht="15" customHeight="1">
      <c r="B23" s="248"/>
      <c r="C23" s="249"/>
      <c r="D23" s="249"/>
      <c r="E23" s="251" t="s">
        <v>90</v>
      </c>
      <c r="F23" s="375" t="s">
        <v>541</v>
      </c>
      <c r="G23" s="375"/>
      <c r="H23" s="375"/>
      <c r="I23" s="375"/>
      <c r="J23" s="375"/>
      <c r="K23" s="245"/>
    </row>
    <row r="24" spans="2:11" s="1" customFormat="1" ht="12.75" customHeight="1">
      <c r="B24" s="248"/>
      <c r="C24" s="249"/>
      <c r="D24" s="249"/>
      <c r="E24" s="249"/>
      <c r="F24" s="249"/>
      <c r="G24" s="249"/>
      <c r="H24" s="249"/>
      <c r="I24" s="249"/>
      <c r="J24" s="249"/>
      <c r="K24" s="245"/>
    </row>
    <row r="25" spans="2:11" s="1" customFormat="1" ht="15" customHeight="1">
      <c r="B25" s="248"/>
      <c r="C25" s="375" t="s">
        <v>542</v>
      </c>
      <c r="D25" s="375"/>
      <c r="E25" s="375"/>
      <c r="F25" s="375"/>
      <c r="G25" s="375"/>
      <c r="H25" s="375"/>
      <c r="I25" s="375"/>
      <c r="J25" s="375"/>
      <c r="K25" s="245"/>
    </row>
    <row r="26" spans="2:11" s="1" customFormat="1" ht="15" customHeight="1">
      <c r="B26" s="248"/>
      <c r="C26" s="375" t="s">
        <v>543</v>
      </c>
      <c r="D26" s="375"/>
      <c r="E26" s="375"/>
      <c r="F26" s="375"/>
      <c r="G26" s="375"/>
      <c r="H26" s="375"/>
      <c r="I26" s="375"/>
      <c r="J26" s="375"/>
      <c r="K26" s="245"/>
    </row>
    <row r="27" spans="2:11" s="1" customFormat="1" ht="15" customHeight="1">
      <c r="B27" s="248"/>
      <c r="C27" s="247"/>
      <c r="D27" s="375" t="s">
        <v>544</v>
      </c>
      <c r="E27" s="375"/>
      <c r="F27" s="375"/>
      <c r="G27" s="375"/>
      <c r="H27" s="375"/>
      <c r="I27" s="375"/>
      <c r="J27" s="375"/>
      <c r="K27" s="245"/>
    </row>
    <row r="28" spans="2:11" s="1" customFormat="1" ht="15" customHeight="1">
      <c r="B28" s="248"/>
      <c r="C28" s="249"/>
      <c r="D28" s="375" t="s">
        <v>545</v>
      </c>
      <c r="E28" s="375"/>
      <c r="F28" s="375"/>
      <c r="G28" s="375"/>
      <c r="H28" s="375"/>
      <c r="I28" s="375"/>
      <c r="J28" s="375"/>
      <c r="K28" s="245"/>
    </row>
    <row r="29" spans="2:11" s="1" customFormat="1" ht="12.75" customHeight="1">
      <c r="B29" s="248"/>
      <c r="C29" s="249"/>
      <c r="D29" s="249"/>
      <c r="E29" s="249"/>
      <c r="F29" s="249"/>
      <c r="G29" s="249"/>
      <c r="H29" s="249"/>
      <c r="I29" s="249"/>
      <c r="J29" s="249"/>
      <c r="K29" s="245"/>
    </row>
    <row r="30" spans="2:11" s="1" customFormat="1" ht="15" customHeight="1">
      <c r="B30" s="248"/>
      <c r="C30" s="249"/>
      <c r="D30" s="375" t="s">
        <v>546</v>
      </c>
      <c r="E30" s="375"/>
      <c r="F30" s="375"/>
      <c r="G30" s="375"/>
      <c r="H30" s="375"/>
      <c r="I30" s="375"/>
      <c r="J30" s="375"/>
      <c r="K30" s="245"/>
    </row>
    <row r="31" spans="2:11" s="1" customFormat="1" ht="15" customHeight="1">
      <c r="B31" s="248"/>
      <c r="C31" s="249"/>
      <c r="D31" s="375" t="s">
        <v>547</v>
      </c>
      <c r="E31" s="375"/>
      <c r="F31" s="375"/>
      <c r="G31" s="375"/>
      <c r="H31" s="375"/>
      <c r="I31" s="375"/>
      <c r="J31" s="375"/>
      <c r="K31" s="245"/>
    </row>
    <row r="32" spans="2:11" s="1" customFormat="1" ht="12.75" customHeight="1">
      <c r="B32" s="248"/>
      <c r="C32" s="249"/>
      <c r="D32" s="249"/>
      <c r="E32" s="249"/>
      <c r="F32" s="249"/>
      <c r="G32" s="249"/>
      <c r="H32" s="249"/>
      <c r="I32" s="249"/>
      <c r="J32" s="249"/>
      <c r="K32" s="245"/>
    </row>
    <row r="33" spans="2:11" s="1" customFormat="1" ht="15" customHeight="1">
      <c r="B33" s="248"/>
      <c r="C33" s="249"/>
      <c r="D33" s="375" t="s">
        <v>548</v>
      </c>
      <c r="E33" s="375"/>
      <c r="F33" s="375"/>
      <c r="G33" s="375"/>
      <c r="H33" s="375"/>
      <c r="I33" s="375"/>
      <c r="J33" s="375"/>
      <c r="K33" s="245"/>
    </row>
    <row r="34" spans="2:11" s="1" customFormat="1" ht="15" customHeight="1">
      <c r="B34" s="248"/>
      <c r="C34" s="249"/>
      <c r="D34" s="375" t="s">
        <v>549</v>
      </c>
      <c r="E34" s="375"/>
      <c r="F34" s="375"/>
      <c r="G34" s="375"/>
      <c r="H34" s="375"/>
      <c r="I34" s="375"/>
      <c r="J34" s="375"/>
      <c r="K34" s="245"/>
    </row>
    <row r="35" spans="2:11" s="1" customFormat="1" ht="15" customHeight="1">
      <c r="B35" s="248"/>
      <c r="C35" s="249"/>
      <c r="D35" s="375" t="s">
        <v>550</v>
      </c>
      <c r="E35" s="375"/>
      <c r="F35" s="375"/>
      <c r="G35" s="375"/>
      <c r="H35" s="375"/>
      <c r="I35" s="375"/>
      <c r="J35" s="375"/>
      <c r="K35" s="245"/>
    </row>
    <row r="36" spans="2:11" s="1" customFormat="1" ht="15" customHeight="1">
      <c r="B36" s="248"/>
      <c r="C36" s="249"/>
      <c r="D36" s="247"/>
      <c r="E36" s="250" t="s">
        <v>113</v>
      </c>
      <c r="F36" s="247"/>
      <c r="G36" s="375" t="s">
        <v>551</v>
      </c>
      <c r="H36" s="375"/>
      <c r="I36" s="375"/>
      <c r="J36" s="375"/>
      <c r="K36" s="245"/>
    </row>
    <row r="37" spans="2:11" s="1" customFormat="1" ht="30.75" customHeight="1">
      <c r="B37" s="248"/>
      <c r="C37" s="249"/>
      <c r="D37" s="247"/>
      <c r="E37" s="250" t="s">
        <v>552</v>
      </c>
      <c r="F37" s="247"/>
      <c r="G37" s="375" t="s">
        <v>553</v>
      </c>
      <c r="H37" s="375"/>
      <c r="I37" s="375"/>
      <c r="J37" s="375"/>
      <c r="K37" s="245"/>
    </row>
    <row r="38" spans="2:11" s="1" customFormat="1" ht="15" customHeight="1">
      <c r="B38" s="248"/>
      <c r="C38" s="249"/>
      <c r="D38" s="247"/>
      <c r="E38" s="250" t="s">
        <v>57</v>
      </c>
      <c r="F38" s="247"/>
      <c r="G38" s="375" t="s">
        <v>554</v>
      </c>
      <c r="H38" s="375"/>
      <c r="I38" s="375"/>
      <c r="J38" s="375"/>
      <c r="K38" s="245"/>
    </row>
    <row r="39" spans="2:11" s="1" customFormat="1" ht="15" customHeight="1">
      <c r="B39" s="248"/>
      <c r="C39" s="249"/>
      <c r="D39" s="247"/>
      <c r="E39" s="250" t="s">
        <v>58</v>
      </c>
      <c r="F39" s="247"/>
      <c r="G39" s="375" t="s">
        <v>555</v>
      </c>
      <c r="H39" s="375"/>
      <c r="I39" s="375"/>
      <c r="J39" s="375"/>
      <c r="K39" s="245"/>
    </row>
    <row r="40" spans="2:11" s="1" customFormat="1" ht="15" customHeight="1">
      <c r="B40" s="248"/>
      <c r="C40" s="249"/>
      <c r="D40" s="247"/>
      <c r="E40" s="250" t="s">
        <v>114</v>
      </c>
      <c r="F40" s="247"/>
      <c r="G40" s="375" t="s">
        <v>556</v>
      </c>
      <c r="H40" s="375"/>
      <c r="I40" s="375"/>
      <c r="J40" s="375"/>
      <c r="K40" s="245"/>
    </row>
    <row r="41" spans="2:11" s="1" customFormat="1" ht="15" customHeight="1">
      <c r="B41" s="248"/>
      <c r="C41" s="249"/>
      <c r="D41" s="247"/>
      <c r="E41" s="250" t="s">
        <v>115</v>
      </c>
      <c r="F41" s="247"/>
      <c r="G41" s="375" t="s">
        <v>557</v>
      </c>
      <c r="H41" s="375"/>
      <c r="I41" s="375"/>
      <c r="J41" s="375"/>
      <c r="K41" s="245"/>
    </row>
    <row r="42" spans="2:11" s="1" customFormat="1" ht="15" customHeight="1">
      <c r="B42" s="248"/>
      <c r="C42" s="249"/>
      <c r="D42" s="247"/>
      <c r="E42" s="250" t="s">
        <v>558</v>
      </c>
      <c r="F42" s="247"/>
      <c r="G42" s="375" t="s">
        <v>559</v>
      </c>
      <c r="H42" s="375"/>
      <c r="I42" s="375"/>
      <c r="J42" s="375"/>
      <c r="K42" s="245"/>
    </row>
    <row r="43" spans="2:11" s="1" customFormat="1" ht="15" customHeight="1">
      <c r="B43" s="248"/>
      <c r="C43" s="249"/>
      <c r="D43" s="247"/>
      <c r="E43" s="250"/>
      <c r="F43" s="247"/>
      <c r="G43" s="375" t="s">
        <v>560</v>
      </c>
      <c r="H43" s="375"/>
      <c r="I43" s="375"/>
      <c r="J43" s="375"/>
      <c r="K43" s="245"/>
    </row>
    <row r="44" spans="2:11" s="1" customFormat="1" ht="15" customHeight="1">
      <c r="B44" s="248"/>
      <c r="C44" s="249"/>
      <c r="D44" s="247"/>
      <c r="E44" s="250" t="s">
        <v>561</v>
      </c>
      <c r="F44" s="247"/>
      <c r="G44" s="375" t="s">
        <v>562</v>
      </c>
      <c r="H44" s="375"/>
      <c r="I44" s="375"/>
      <c r="J44" s="375"/>
      <c r="K44" s="245"/>
    </row>
    <row r="45" spans="2:11" s="1" customFormat="1" ht="15" customHeight="1">
      <c r="B45" s="248"/>
      <c r="C45" s="249"/>
      <c r="D45" s="247"/>
      <c r="E45" s="250" t="s">
        <v>117</v>
      </c>
      <c r="F45" s="247"/>
      <c r="G45" s="375" t="s">
        <v>563</v>
      </c>
      <c r="H45" s="375"/>
      <c r="I45" s="375"/>
      <c r="J45" s="375"/>
      <c r="K45" s="245"/>
    </row>
    <row r="46" spans="2:11" s="1" customFormat="1" ht="12.75" customHeight="1">
      <c r="B46" s="248"/>
      <c r="C46" s="249"/>
      <c r="D46" s="247"/>
      <c r="E46" s="247"/>
      <c r="F46" s="247"/>
      <c r="G46" s="247"/>
      <c r="H46" s="247"/>
      <c r="I46" s="247"/>
      <c r="J46" s="247"/>
      <c r="K46" s="245"/>
    </row>
    <row r="47" spans="2:11" s="1" customFormat="1" ht="15" customHeight="1">
      <c r="B47" s="248"/>
      <c r="C47" s="249"/>
      <c r="D47" s="375" t="s">
        <v>564</v>
      </c>
      <c r="E47" s="375"/>
      <c r="F47" s="375"/>
      <c r="G47" s="375"/>
      <c r="H47" s="375"/>
      <c r="I47" s="375"/>
      <c r="J47" s="375"/>
      <c r="K47" s="245"/>
    </row>
    <row r="48" spans="2:11" s="1" customFormat="1" ht="15" customHeight="1">
      <c r="B48" s="248"/>
      <c r="C48" s="249"/>
      <c r="D48" s="249"/>
      <c r="E48" s="375" t="s">
        <v>565</v>
      </c>
      <c r="F48" s="375"/>
      <c r="G48" s="375"/>
      <c r="H48" s="375"/>
      <c r="I48" s="375"/>
      <c r="J48" s="375"/>
      <c r="K48" s="245"/>
    </row>
    <row r="49" spans="2:11" s="1" customFormat="1" ht="15" customHeight="1">
      <c r="B49" s="248"/>
      <c r="C49" s="249"/>
      <c r="D49" s="249"/>
      <c r="E49" s="375" t="s">
        <v>566</v>
      </c>
      <c r="F49" s="375"/>
      <c r="G49" s="375"/>
      <c r="H49" s="375"/>
      <c r="I49" s="375"/>
      <c r="J49" s="375"/>
      <c r="K49" s="245"/>
    </row>
    <row r="50" spans="2:11" s="1" customFormat="1" ht="15" customHeight="1">
      <c r="B50" s="248"/>
      <c r="C50" s="249"/>
      <c r="D50" s="249"/>
      <c r="E50" s="375" t="s">
        <v>567</v>
      </c>
      <c r="F50" s="375"/>
      <c r="G50" s="375"/>
      <c r="H50" s="375"/>
      <c r="I50" s="375"/>
      <c r="J50" s="375"/>
      <c r="K50" s="245"/>
    </row>
    <row r="51" spans="2:11" s="1" customFormat="1" ht="15" customHeight="1">
      <c r="B51" s="248"/>
      <c r="C51" s="249"/>
      <c r="D51" s="375" t="s">
        <v>568</v>
      </c>
      <c r="E51" s="375"/>
      <c r="F51" s="375"/>
      <c r="G51" s="375"/>
      <c r="H51" s="375"/>
      <c r="I51" s="375"/>
      <c r="J51" s="375"/>
      <c r="K51" s="245"/>
    </row>
    <row r="52" spans="2:11" s="1" customFormat="1" ht="25.5" customHeight="1">
      <c r="B52" s="244"/>
      <c r="C52" s="376" t="s">
        <v>569</v>
      </c>
      <c r="D52" s="376"/>
      <c r="E52" s="376"/>
      <c r="F52" s="376"/>
      <c r="G52" s="376"/>
      <c r="H52" s="376"/>
      <c r="I52" s="376"/>
      <c r="J52" s="376"/>
      <c r="K52" s="245"/>
    </row>
    <row r="53" spans="2:11" s="1" customFormat="1" ht="5.25" customHeight="1">
      <c r="B53" s="244"/>
      <c r="C53" s="246"/>
      <c r="D53" s="246"/>
      <c r="E53" s="246"/>
      <c r="F53" s="246"/>
      <c r="G53" s="246"/>
      <c r="H53" s="246"/>
      <c r="I53" s="246"/>
      <c r="J53" s="246"/>
      <c r="K53" s="245"/>
    </row>
    <row r="54" spans="2:11" s="1" customFormat="1" ht="15" customHeight="1">
      <c r="B54" s="244"/>
      <c r="C54" s="375" t="s">
        <v>570</v>
      </c>
      <c r="D54" s="375"/>
      <c r="E54" s="375"/>
      <c r="F54" s="375"/>
      <c r="G54" s="375"/>
      <c r="H54" s="375"/>
      <c r="I54" s="375"/>
      <c r="J54" s="375"/>
      <c r="K54" s="245"/>
    </row>
    <row r="55" spans="2:11" s="1" customFormat="1" ht="15" customHeight="1">
      <c r="B55" s="244"/>
      <c r="C55" s="375" t="s">
        <v>571</v>
      </c>
      <c r="D55" s="375"/>
      <c r="E55" s="375"/>
      <c r="F55" s="375"/>
      <c r="G55" s="375"/>
      <c r="H55" s="375"/>
      <c r="I55" s="375"/>
      <c r="J55" s="375"/>
      <c r="K55" s="245"/>
    </row>
    <row r="56" spans="2:11" s="1" customFormat="1" ht="12.75" customHeight="1">
      <c r="B56" s="244"/>
      <c r="C56" s="247"/>
      <c r="D56" s="247"/>
      <c r="E56" s="247"/>
      <c r="F56" s="247"/>
      <c r="G56" s="247"/>
      <c r="H56" s="247"/>
      <c r="I56" s="247"/>
      <c r="J56" s="247"/>
      <c r="K56" s="245"/>
    </row>
    <row r="57" spans="2:11" s="1" customFormat="1" ht="15" customHeight="1">
      <c r="B57" s="244"/>
      <c r="C57" s="375" t="s">
        <v>572</v>
      </c>
      <c r="D57" s="375"/>
      <c r="E57" s="375"/>
      <c r="F57" s="375"/>
      <c r="G57" s="375"/>
      <c r="H57" s="375"/>
      <c r="I57" s="375"/>
      <c r="J57" s="375"/>
      <c r="K57" s="245"/>
    </row>
    <row r="58" spans="2:11" s="1" customFormat="1" ht="15" customHeight="1">
      <c r="B58" s="244"/>
      <c r="C58" s="249"/>
      <c r="D58" s="375" t="s">
        <v>573</v>
      </c>
      <c r="E58" s="375"/>
      <c r="F58" s="375"/>
      <c r="G58" s="375"/>
      <c r="H58" s="375"/>
      <c r="I58" s="375"/>
      <c r="J58" s="375"/>
      <c r="K58" s="245"/>
    </row>
    <row r="59" spans="2:11" s="1" customFormat="1" ht="15" customHeight="1">
      <c r="B59" s="244"/>
      <c r="C59" s="249"/>
      <c r="D59" s="375" t="s">
        <v>574</v>
      </c>
      <c r="E59" s="375"/>
      <c r="F59" s="375"/>
      <c r="G59" s="375"/>
      <c r="H59" s="375"/>
      <c r="I59" s="375"/>
      <c r="J59" s="375"/>
      <c r="K59" s="245"/>
    </row>
    <row r="60" spans="2:11" s="1" customFormat="1" ht="15" customHeight="1">
      <c r="B60" s="244"/>
      <c r="C60" s="249"/>
      <c r="D60" s="375" t="s">
        <v>575</v>
      </c>
      <c r="E60" s="375"/>
      <c r="F60" s="375"/>
      <c r="G60" s="375"/>
      <c r="H60" s="375"/>
      <c r="I60" s="375"/>
      <c r="J60" s="375"/>
      <c r="K60" s="245"/>
    </row>
    <row r="61" spans="2:11" s="1" customFormat="1" ht="15" customHeight="1">
      <c r="B61" s="244"/>
      <c r="C61" s="249"/>
      <c r="D61" s="375" t="s">
        <v>576</v>
      </c>
      <c r="E61" s="375"/>
      <c r="F61" s="375"/>
      <c r="G61" s="375"/>
      <c r="H61" s="375"/>
      <c r="I61" s="375"/>
      <c r="J61" s="375"/>
      <c r="K61" s="245"/>
    </row>
    <row r="62" spans="2:11" s="1" customFormat="1" ht="15" customHeight="1">
      <c r="B62" s="244"/>
      <c r="C62" s="249"/>
      <c r="D62" s="377" t="s">
        <v>577</v>
      </c>
      <c r="E62" s="377"/>
      <c r="F62" s="377"/>
      <c r="G62" s="377"/>
      <c r="H62" s="377"/>
      <c r="I62" s="377"/>
      <c r="J62" s="377"/>
      <c r="K62" s="245"/>
    </row>
    <row r="63" spans="2:11" s="1" customFormat="1" ht="15" customHeight="1">
      <c r="B63" s="244"/>
      <c r="C63" s="249"/>
      <c r="D63" s="375" t="s">
        <v>578</v>
      </c>
      <c r="E63" s="375"/>
      <c r="F63" s="375"/>
      <c r="G63" s="375"/>
      <c r="H63" s="375"/>
      <c r="I63" s="375"/>
      <c r="J63" s="375"/>
      <c r="K63" s="245"/>
    </row>
    <row r="64" spans="2:11" s="1" customFormat="1" ht="12.75" customHeight="1">
      <c r="B64" s="244"/>
      <c r="C64" s="249"/>
      <c r="D64" s="249"/>
      <c r="E64" s="252"/>
      <c r="F64" s="249"/>
      <c r="G64" s="249"/>
      <c r="H64" s="249"/>
      <c r="I64" s="249"/>
      <c r="J64" s="249"/>
      <c r="K64" s="245"/>
    </row>
    <row r="65" spans="2:11" s="1" customFormat="1" ht="15" customHeight="1">
      <c r="B65" s="244"/>
      <c r="C65" s="249"/>
      <c r="D65" s="375" t="s">
        <v>579</v>
      </c>
      <c r="E65" s="375"/>
      <c r="F65" s="375"/>
      <c r="G65" s="375"/>
      <c r="H65" s="375"/>
      <c r="I65" s="375"/>
      <c r="J65" s="375"/>
      <c r="K65" s="245"/>
    </row>
    <row r="66" spans="2:11" s="1" customFormat="1" ht="15" customHeight="1">
      <c r="B66" s="244"/>
      <c r="C66" s="249"/>
      <c r="D66" s="377" t="s">
        <v>580</v>
      </c>
      <c r="E66" s="377"/>
      <c r="F66" s="377"/>
      <c r="G66" s="377"/>
      <c r="H66" s="377"/>
      <c r="I66" s="377"/>
      <c r="J66" s="377"/>
      <c r="K66" s="245"/>
    </row>
    <row r="67" spans="2:11" s="1" customFormat="1" ht="15" customHeight="1">
      <c r="B67" s="244"/>
      <c r="C67" s="249"/>
      <c r="D67" s="375" t="s">
        <v>581</v>
      </c>
      <c r="E67" s="375"/>
      <c r="F67" s="375"/>
      <c r="G67" s="375"/>
      <c r="H67" s="375"/>
      <c r="I67" s="375"/>
      <c r="J67" s="375"/>
      <c r="K67" s="245"/>
    </row>
    <row r="68" spans="2:11" s="1" customFormat="1" ht="15" customHeight="1">
      <c r="B68" s="244"/>
      <c r="C68" s="249"/>
      <c r="D68" s="375" t="s">
        <v>582</v>
      </c>
      <c r="E68" s="375"/>
      <c r="F68" s="375"/>
      <c r="G68" s="375"/>
      <c r="H68" s="375"/>
      <c r="I68" s="375"/>
      <c r="J68" s="375"/>
      <c r="K68" s="245"/>
    </row>
    <row r="69" spans="2:11" s="1" customFormat="1" ht="15" customHeight="1">
      <c r="B69" s="244"/>
      <c r="C69" s="249"/>
      <c r="D69" s="375" t="s">
        <v>583</v>
      </c>
      <c r="E69" s="375"/>
      <c r="F69" s="375"/>
      <c r="G69" s="375"/>
      <c r="H69" s="375"/>
      <c r="I69" s="375"/>
      <c r="J69" s="375"/>
      <c r="K69" s="245"/>
    </row>
    <row r="70" spans="2:11" s="1" customFormat="1" ht="15" customHeight="1">
      <c r="B70" s="244"/>
      <c r="C70" s="249"/>
      <c r="D70" s="375" t="s">
        <v>584</v>
      </c>
      <c r="E70" s="375"/>
      <c r="F70" s="375"/>
      <c r="G70" s="375"/>
      <c r="H70" s="375"/>
      <c r="I70" s="375"/>
      <c r="J70" s="375"/>
      <c r="K70" s="245"/>
    </row>
    <row r="71" spans="2:11" s="1" customFormat="1" ht="12.75" customHeight="1">
      <c r="B71" s="253"/>
      <c r="C71" s="254"/>
      <c r="D71" s="254"/>
      <c r="E71" s="254"/>
      <c r="F71" s="254"/>
      <c r="G71" s="254"/>
      <c r="H71" s="254"/>
      <c r="I71" s="254"/>
      <c r="J71" s="254"/>
      <c r="K71" s="255"/>
    </row>
    <row r="72" spans="2:11" s="1" customFormat="1" ht="18.75" customHeight="1">
      <c r="B72" s="256"/>
      <c r="C72" s="256"/>
      <c r="D72" s="256"/>
      <c r="E72" s="256"/>
      <c r="F72" s="256"/>
      <c r="G72" s="256"/>
      <c r="H72" s="256"/>
      <c r="I72" s="256"/>
      <c r="J72" s="256"/>
      <c r="K72" s="257"/>
    </row>
    <row r="73" spans="2:11" s="1" customFormat="1" ht="18.75" customHeight="1">
      <c r="B73" s="257"/>
      <c r="C73" s="257"/>
      <c r="D73" s="257"/>
      <c r="E73" s="257"/>
      <c r="F73" s="257"/>
      <c r="G73" s="257"/>
      <c r="H73" s="257"/>
      <c r="I73" s="257"/>
      <c r="J73" s="257"/>
      <c r="K73" s="257"/>
    </row>
    <row r="74" spans="2:11" s="1" customFormat="1" ht="7.5" customHeight="1">
      <c r="B74" s="258"/>
      <c r="C74" s="259"/>
      <c r="D74" s="259"/>
      <c r="E74" s="259"/>
      <c r="F74" s="259"/>
      <c r="G74" s="259"/>
      <c r="H74" s="259"/>
      <c r="I74" s="259"/>
      <c r="J74" s="259"/>
      <c r="K74" s="260"/>
    </row>
    <row r="75" spans="2:11" s="1" customFormat="1" ht="45" customHeight="1">
      <c r="B75" s="261"/>
      <c r="C75" s="370" t="s">
        <v>585</v>
      </c>
      <c r="D75" s="370"/>
      <c r="E75" s="370"/>
      <c r="F75" s="370"/>
      <c r="G75" s="370"/>
      <c r="H75" s="370"/>
      <c r="I75" s="370"/>
      <c r="J75" s="370"/>
      <c r="K75" s="262"/>
    </row>
    <row r="76" spans="2:11" s="1" customFormat="1" ht="17.25" customHeight="1">
      <c r="B76" s="261"/>
      <c r="C76" s="263" t="s">
        <v>586</v>
      </c>
      <c r="D76" s="263"/>
      <c r="E76" s="263"/>
      <c r="F76" s="263" t="s">
        <v>587</v>
      </c>
      <c r="G76" s="264"/>
      <c r="H76" s="263" t="s">
        <v>58</v>
      </c>
      <c r="I76" s="263" t="s">
        <v>61</v>
      </c>
      <c r="J76" s="263" t="s">
        <v>588</v>
      </c>
      <c r="K76" s="262"/>
    </row>
    <row r="77" spans="2:11" s="1" customFormat="1" ht="17.25" customHeight="1">
      <c r="B77" s="261"/>
      <c r="C77" s="265" t="s">
        <v>589</v>
      </c>
      <c r="D77" s="265"/>
      <c r="E77" s="265"/>
      <c r="F77" s="266" t="s">
        <v>590</v>
      </c>
      <c r="G77" s="267"/>
      <c r="H77" s="265"/>
      <c r="I77" s="265"/>
      <c r="J77" s="265" t="s">
        <v>591</v>
      </c>
      <c r="K77" s="262"/>
    </row>
    <row r="78" spans="2:11" s="1" customFormat="1" ht="5.25" customHeight="1">
      <c r="B78" s="261"/>
      <c r="C78" s="268"/>
      <c r="D78" s="268"/>
      <c r="E78" s="268"/>
      <c r="F78" s="268"/>
      <c r="G78" s="269"/>
      <c r="H78" s="268"/>
      <c r="I78" s="268"/>
      <c r="J78" s="268"/>
      <c r="K78" s="262"/>
    </row>
    <row r="79" spans="2:11" s="1" customFormat="1" ht="15" customHeight="1">
      <c r="B79" s="261"/>
      <c r="C79" s="250" t="s">
        <v>57</v>
      </c>
      <c r="D79" s="268"/>
      <c r="E79" s="268"/>
      <c r="F79" s="270" t="s">
        <v>592</v>
      </c>
      <c r="G79" s="269"/>
      <c r="H79" s="250" t="s">
        <v>593</v>
      </c>
      <c r="I79" s="250" t="s">
        <v>594</v>
      </c>
      <c r="J79" s="250">
        <v>20</v>
      </c>
      <c r="K79" s="262"/>
    </row>
    <row r="80" spans="2:11" s="1" customFormat="1" ht="15" customHeight="1">
      <c r="B80" s="261"/>
      <c r="C80" s="250" t="s">
        <v>595</v>
      </c>
      <c r="D80" s="250"/>
      <c r="E80" s="250"/>
      <c r="F80" s="270" t="s">
        <v>592</v>
      </c>
      <c r="G80" s="269"/>
      <c r="H80" s="250" t="s">
        <v>596</v>
      </c>
      <c r="I80" s="250" t="s">
        <v>594</v>
      </c>
      <c r="J80" s="250">
        <v>120</v>
      </c>
      <c r="K80" s="262"/>
    </row>
    <row r="81" spans="2:11" s="1" customFormat="1" ht="15" customHeight="1">
      <c r="B81" s="271"/>
      <c r="C81" s="250" t="s">
        <v>597</v>
      </c>
      <c r="D81" s="250"/>
      <c r="E81" s="250"/>
      <c r="F81" s="270" t="s">
        <v>598</v>
      </c>
      <c r="G81" s="269"/>
      <c r="H81" s="250" t="s">
        <v>599</v>
      </c>
      <c r="I81" s="250" t="s">
        <v>594</v>
      </c>
      <c r="J81" s="250">
        <v>50</v>
      </c>
      <c r="K81" s="262"/>
    </row>
    <row r="82" spans="2:11" s="1" customFormat="1" ht="15" customHeight="1">
      <c r="B82" s="271"/>
      <c r="C82" s="250" t="s">
        <v>600</v>
      </c>
      <c r="D82" s="250"/>
      <c r="E82" s="250"/>
      <c r="F82" s="270" t="s">
        <v>592</v>
      </c>
      <c r="G82" s="269"/>
      <c r="H82" s="250" t="s">
        <v>601</v>
      </c>
      <c r="I82" s="250" t="s">
        <v>602</v>
      </c>
      <c r="J82" s="250"/>
      <c r="K82" s="262"/>
    </row>
    <row r="83" spans="2:11" s="1" customFormat="1" ht="15" customHeight="1">
      <c r="B83" s="271"/>
      <c r="C83" s="272" t="s">
        <v>603</v>
      </c>
      <c r="D83" s="272"/>
      <c r="E83" s="272"/>
      <c r="F83" s="273" t="s">
        <v>598</v>
      </c>
      <c r="G83" s="272"/>
      <c r="H83" s="272" t="s">
        <v>604</v>
      </c>
      <c r="I83" s="272" t="s">
        <v>594</v>
      </c>
      <c r="J83" s="272">
        <v>15</v>
      </c>
      <c r="K83" s="262"/>
    </row>
    <row r="84" spans="2:11" s="1" customFormat="1" ht="15" customHeight="1">
      <c r="B84" s="271"/>
      <c r="C84" s="272" t="s">
        <v>605</v>
      </c>
      <c r="D84" s="272"/>
      <c r="E84" s="272"/>
      <c r="F84" s="273" t="s">
        <v>598</v>
      </c>
      <c r="G84" s="272"/>
      <c r="H84" s="272" t="s">
        <v>606</v>
      </c>
      <c r="I84" s="272" t="s">
        <v>594</v>
      </c>
      <c r="J84" s="272">
        <v>15</v>
      </c>
      <c r="K84" s="262"/>
    </row>
    <row r="85" spans="2:11" s="1" customFormat="1" ht="15" customHeight="1">
      <c r="B85" s="271"/>
      <c r="C85" s="272" t="s">
        <v>607</v>
      </c>
      <c r="D85" s="272"/>
      <c r="E85" s="272"/>
      <c r="F85" s="273" t="s">
        <v>598</v>
      </c>
      <c r="G85" s="272"/>
      <c r="H85" s="272" t="s">
        <v>608</v>
      </c>
      <c r="I85" s="272" t="s">
        <v>594</v>
      </c>
      <c r="J85" s="272">
        <v>20</v>
      </c>
      <c r="K85" s="262"/>
    </row>
    <row r="86" spans="2:11" s="1" customFormat="1" ht="15" customHeight="1">
      <c r="B86" s="271"/>
      <c r="C86" s="272" t="s">
        <v>609</v>
      </c>
      <c r="D86" s="272"/>
      <c r="E86" s="272"/>
      <c r="F86" s="273" t="s">
        <v>598</v>
      </c>
      <c r="G86" s="272"/>
      <c r="H86" s="272" t="s">
        <v>610</v>
      </c>
      <c r="I86" s="272" t="s">
        <v>594</v>
      </c>
      <c r="J86" s="272">
        <v>20</v>
      </c>
      <c r="K86" s="262"/>
    </row>
    <row r="87" spans="2:11" s="1" customFormat="1" ht="15" customHeight="1">
      <c r="B87" s="271"/>
      <c r="C87" s="250" t="s">
        <v>611</v>
      </c>
      <c r="D87" s="250"/>
      <c r="E87" s="250"/>
      <c r="F87" s="270" t="s">
        <v>598</v>
      </c>
      <c r="G87" s="269"/>
      <c r="H87" s="250" t="s">
        <v>612</v>
      </c>
      <c r="I87" s="250" t="s">
        <v>594</v>
      </c>
      <c r="J87" s="250">
        <v>50</v>
      </c>
      <c r="K87" s="262"/>
    </row>
    <row r="88" spans="2:11" s="1" customFormat="1" ht="15" customHeight="1">
      <c r="B88" s="271"/>
      <c r="C88" s="250" t="s">
        <v>613</v>
      </c>
      <c r="D88" s="250"/>
      <c r="E88" s="250"/>
      <c r="F88" s="270" t="s">
        <v>598</v>
      </c>
      <c r="G88" s="269"/>
      <c r="H88" s="250" t="s">
        <v>614</v>
      </c>
      <c r="I88" s="250" t="s">
        <v>594</v>
      </c>
      <c r="J88" s="250">
        <v>20</v>
      </c>
      <c r="K88" s="262"/>
    </row>
    <row r="89" spans="2:11" s="1" customFormat="1" ht="15" customHeight="1">
      <c r="B89" s="271"/>
      <c r="C89" s="250" t="s">
        <v>615</v>
      </c>
      <c r="D89" s="250"/>
      <c r="E89" s="250"/>
      <c r="F89" s="270" t="s">
        <v>598</v>
      </c>
      <c r="G89" s="269"/>
      <c r="H89" s="250" t="s">
        <v>616</v>
      </c>
      <c r="I89" s="250" t="s">
        <v>594</v>
      </c>
      <c r="J89" s="250">
        <v>20</v>
      </c>
      <c r="K89" s="262"/>
    </row>
    <row r="90" spans="2:11" s="1" customFormat="1" ht="15" customHeight="1">
      <c r="B90" s="271"/>
      <c r="C90" s="250" t="s">
        <v>617</v>
      </c>
      <c r="D90" s="250"/>
      <c r="E90" s="250"/>
      <c r="F90" s="270" t="s">
        <v>598</v>
      </c>
      <c r="G90" s="269"/>
      <c r="H90" s="250" t="s">
        <v>618</v>
      </c>
      <c r="I90" s="250" t="s">
        <v>594</v>
      </c>
      <c r="J90" s="250">
        <v>50</v>
      </c>
      <c r="K90" s="262"/>
    </row>
    <row r="91" spans="2:11" s="1" customFormat="1" ht="15" customHeight="1">
      <c r="B91" s="271"/>
      <c r="C91" s="250" t="s">
        <v>619</v>
      </c>
      <c r="D91" s="250"/>
      <c r="E91" s="250"/>
      <c r="F91" s="270" t="s">
        <v>598</v>
      </c>
      <c r="G91" s="269"/>
      <c r="H91" s="250" t="s">
        <v>619</v>
      </c>
      <c r="I91" s="250" t="s">
        <v>594</v>
      </c>
      <c r="J91" s="250">
        <v>50</v>
      </c>
      <c r="K91" s="262"/>
    </row>
    <row r="92" spans="2:11" s="1" customFormat="1" ht="15" customHeight="1">
      <c r="B92" s="271"/>
      <c r="C92" s="250" t="s">
        <v>620</v>
      </c>
      <c r="D92" s="250"/>
      <c r="E92" s="250"/>
      <c r="F92" s="270" t="s">
        <v>598</v>
      </c>
      <c r="G92" s="269"/>
      <c r="H92" s="250" t="s">
        <v>621</v>
      </c>
      <c r="I92" s="250" t="s">
        <v>594</v>
      </c>
      <c r="J92" s="250">
        <v>255</v>
      </c>
      <c r="K92" s="262"/>
    </row>
    <row r="93" spans="2:11" s="1" customFormat="1" ht="15" customHeight="1">
      <c r="B93" s="271"/>
      <c r="C93" s="250" t="s">
        <v>622</v>
      </c>
      <c r="D93" s="250"/>
      <c r="E93" s="250"/>
      <c r="F93" s="270" t="s">
        <v>592</v>
      </c>
      <c r="G93" s="269"/>
      <c r="H93" s="250" t="s">
        <v>623</v>
      </c>
      <c r="I93" s="250" t="s">
        <v>624</v>
      </c>
      <c r="J93" s="250"/>
      <c r="K93" s="262"/>
    </row>
    <row r="94" spans="2:11" s="1" customFormat="1" ht="15" customHeight="1">
      <c r="B94" s="271"/>
      <c r="C94" s="250" t="s">
        <v>625</v>
      </c>
      <c r="D94" s="250"/>
      <c r="E94" s="250"/>
      <c r="F94" s="270" t="s">
        <v>592</v>
      </c>
      <c r="G94" s="269"/>
      <c r="H94" s="250" t="s">
        <v>626</v>
      </c>
      <c r="I94" s="250" t="s">
        <v>627</v>
      </c>
      <c r="J94" s="250"/>
      <c r="K94" s="262"/>
    </row>
    <row r="95" spans="2:11" s="1" customFormat="1" ht="15" customHeight="1">
      <c r="B95" s="271"/>
      <c r="C95" s="250" t="s">
        <v>628</v>
      </c>
      <c r="D95" s="250"/>
      <c r="E95" s="250"/>
      <c r="F95" s="270" t="s">
        <v>592</v>
      </c>
      <c r="G95" s="269"/>
      <c r="H95" s="250" t="s">
        <v>628</v>
      </c>
      <c r="I95" s="250" t="s">
        <v>627</v>
      </c>
      <c r="J95" s="250"/>
      <c r="K95" s="262"/>
    </row>
    <row r="96" spans="2:11" s="1" customFormat="1" ht="15" customHeight="1">
      <c r="B96" s="271"/>
      <c r="C96" s="250" t="s">
        <v>42</v>
      </c>
      <c r="D96" s="250"/>
      <c r="E96" s="250"/>
      <c r="F96" s="270" t="s">
        <v>592</v>
      </c>
      <c r="G96" s="269"/>
      <c r="H96" s="250" t="s">
        <v>629</v>
      </c>
      <c r="I96" s="250" t="s">
        <v>627</v>
      </c>
      <c r="J96" s="250"/>
      <c r="K96" s="262"/>
    </row>
    <row r="97" spans="2:11" s="1" customFormat="1" ht="15" customHeight="1">
      <c r="B97" s="271"/>
      <c r="C97" s="250" t="s">
        <v>52</v>
      </c>
      <c r="D97" s="250"/>
      <c r="E97" s="250"/>
      <c r="F97" s="270" t="s">
        <v>592</v>
      </c>
      <c r="G97" s="269"/>
      <c r="H97" s="250" t="s">
        <v>630</v>
      </c>
      <c r="I97" s="250" t="s">
        <v>627</v>
      </c>
      <c r="J97" s="250"/>
      <c r="K97" s="262"/>
    </row>
    <row r="98" spans="2:11" s="1" customFormat="1" ht="15" customHeight="1">
      <c r="B98" s="274"/>
      <c r="C98" s="275"/>
      <c r="D98" s="275"/>
      <c r="E98" s="275"/>
      <c r="F98" s="275"/>
      <c r="G98" s="275"/>
      <c r="H98" s="275"/>
      <c r="I98" s="275"/>
      <c r="J98" s="275"/>
      <c r="K98" s="276"/>
    </row>
    <row r="99" spans="2:11" s="1" customFormat="1" ht="18.75" customHeight="1">
      <c r="B99" s="277"/>
      <c r="C99" s="278"/>
      <c r="D99" s="278"/>
      <c r="E99" s="278"/>
      <c r="F99" s="278"/>
      <c r="G99" s="278"/>
      <c r="H99" s="278"/>
      <c r="I99" s="278"/>
      <c r="J99" s="278"/>
      <c r="K99" s="277"/>
    </row>
    <row r="100" spans="2:11" s="1" customFormat="1" ht="18.75" customHeight="1">
      <c r="B100" s="257"/>
      <c r="C100" s="257"/>
      <c r="D100" s="257"/>
      <c r="E100" s="257"/>
      <c r="F100" s="257"/>
      <c r="G100" s="257"/>
      <c r="H100" s="257"/>
      <c r="I100" s="257"/>
      <c r="J100" s="257"/>
      <c r="K100" s="257"/>
    </row>
    <row r="101" spans="2:11" s="1" customFormat="1" ht="7.5" customHeight="1">
      <c r="B101" s="258"/>
      <c r="C101" s="259"/>
      <c r="D101" s="259"/>
      <c r="E101" s="259"/>
      <c r="F101" s="259"/>
      <c r="G101" s="259"/>
      <c r="H101" s="259"/>
      <c r="I101" s="259"/>
      <c r="J101" s="259"/>
      <c r="K101" s="260"/>
    </row>
    <row r="102" spans="2:11" s="1" customFormat="1" ht="45" customHeight="1">
      <c r="B102" s="261"/>
      <c r="C102" s="370" t="s">
        <v>631</v>
      </c>
      <c r="D102" s="370"/>
      <c r="E102" s="370"/>
      <c r="F102" s="370"/>
      <c r="G102" s="370"/>
      <c r="H102" s="370"/>
      <c r="I102" s="370"/>
      <c r="J102" s="370"/>
      <c r="K102" s="262"/>
    </row>
    <row r="103" spans="2:11" s="1" customFormat="1" ht="17.25" customHeight="1">
      <c r="B103" s="261"/>
      <c r="C103" s="263" t="s">
        <v>586</v>
      </c>
      <c r="D103" s="263"/>
      <c r="E103" s="263"/>
      <c r="F103" s="263" t="s">
        <v>587</v>
      </c>
      <c r="G103" s="264"/>
      <c r="H103" s="263" t="s">
        <v>58</v>
      </c>
      <c r="I103" s="263" t="s">
        <v>61</v>
      </c>
      <c r="J103" s="263" t="s">
        <v>588</v>
      </c>
      <c r="K103" s="262"/>
    </row>
    <row r="104" spans="2:11" s="1" customFormat="1" ht="17.25" customHeight="1">
      <c r="B104" s="261"/>
      <c r="C104" s="265" t="s">
        <v>589</v>
      </c>
      <c r="D104" s="265"/>
      <c r="E104" s="265"/>
      <c r="F104" s="266" t="s">
        <v>590</v>
      </c>
      <c r="G104" s="267"/>
      <c r="H104" s="265"/>
      <c r="I104" s="265"/>
      <c r="J104" s="265" t="s">
        <v>591</v>
      </c>
      <c r="K104" s="262"/>
    </row>
    <row r="105" spans="2:11" s="1" customFormat="1" ht="5.25" customHeight="1">
      <c r="B105" s="261"/>
      <c r="C105" s="263"/>
      <c r="D105" s="263"/>
      <c r="E105" s="263"/>
      <c r="F105" s="263"/>
      <c r="G105" s="279"/>
      <c r="H105" s="263"/>
      <c r="I105" s="263"/>
      <c r="J105" s="263"/>
      <c r="K105" s="262"/>
    </row>
    <row r="106" spans="2:11" s="1" customFormat="1" ht="15" customHeight="1">
      <c r="B106" s="261"/>
      <c r="C106" s="250" t="s">
        <v>57</v>
      </c>
      <c r="D106" s="268"/>
      <c r="E106" s="268"/>
      <c r="F106" s="270" t="s">
        <v>592</v>
      </c>
      <c r="G106" s="279"/>
      <c r="H106" s="250" t="s">
        <v>632</v>
      </c>
      <c r="I106" s="250" t="s">
        <v>594</v>
      </c>
      <c r="J106" s="250">
        <v>20</v>
      </c>
      <c r="K106" s="262"/>
    </row>
    <row r="107" spans="2:11" s="1" customFormat="1" ht="15" customHeight="1">
      <c r="B107" s="261"/>
      <c r="C107" s="250" t="s">
        <v>595</v>
      </c>
      <c r="D107" s="250"/>
      <c r="E107" s="250"/>
      <c r="F107" s="270" t="s">
        <v>592</v>
      </c>
      <c r="G107" s="250"/>
      <c r="H107" s="250" t="s">
        <v>632</v>
      </c>
      <c r="I107" s="250" t="s">
        <v>594</v>
      </c>
      <c r="J107" s="250">
        <v>120</v>
      </c>
      <c r="K107" s="262"/>
    </row>
    <row r="108" spans="2:11" s="1" customFormat="1" ht="15" customHeight="1">
      <c r="B108" s="271"/>
      <c r="C108" s="250" t="s">
        <v>597</v>
      </c>
      <c r="D108" s="250"/>
      <c r="E108" s="250"/>
      <c r="F108" s="270" t="s">
        <v>598</v>
      </c>
      <c r="G108" s="250"/>
      <c r="H108" s="250" t="s">
        <v>632</v>
      </c>
      <c r="I108" s="250" t="s">
        <v>594</v>
      </c>
      <c r="J108" s="250">
        <v>50</v>
      </c>
      <c r="K108" s="262"/>
    </row>
    <row r="109" spans="2:11" s="1" customFormat="1" ht="15" customHeight="1">
      <c r="B109" s="271"/>
      <c r="C109" s="250" t="s">
        <v>600</v>
      </c>
      <c r="D109" s="250"/>
      <c r="E109" s="250"/>
      <c r="F109" s="270" t="s">
        <v>592</v>
      </c>
      <c r="G109" s="250"/>
      <c r="H109" s="250" t="s">
        <v>632</v>
      </c>
      <c r="I109" s="250" t="s">
        <v>602</v>
      </c>
      <c r="J109" s="250"/>
      <c r="K109" s="262"/>
    </row>
    <row r="110" spans="2:11" s="1" customFormat="1" ht="15" customHeight="1">
      <c r="B110" s="271"/>
      <c r="C110" s="250" t="s">
        <v>611</v>
      </c>
      <c r="D110" s="250"/>
      <c r="E110" s="250"/>
      <c r="F110" s="270" t="s">
        <v>598</v>
      </c>
      <c r="G110" s="250"/>
      <c r="H110" s="250" t="s">
        <v>632</v>
      </c>
      <c r="I110" s="250" t="s">
        <v>594</v>
      </c>
      <c r="J110" s="250">
        <v>50</v>
      </c>
      <c r="K110" s="262"/>
    </row>
    <row r="111" spans="2:11" s="1" customFormat="1" ht="15" customHeight="1">
      <c r="B111" s="271"/>
      <c r="C111" s="250" t="s">
        <v>619</v>
      </c>
      <c r="D111" s="250"/>
      <c r="E111" s="250"/>
      <c r="F111" s="270" t="s">
        <v>598</v>
      </c>
      <c r="G111" s="250"/>
      <c r="H111" s="250" t="s">
        <v>632</v>
      </c>
      <c r="I111" s="250" t="s">
        <v>594</v>
      </c>
      <c r="J111" s="250">
        <v>50</v>
      </c>
      <c r="K111" s="262"/>
    </row>
    <row r="112" spans="2:11" s="1" customFormat="1" ht="15" customHeight="1">
      <c r="B112" s="271"/>
      <c r="C112" s="250" t="s">
        <v>617</v>
      </c>
      <c r="D112" s="250"/>
      <c r="E112" s="250"/>
      <c r="F112" s="270" t="s">
        <v>598</v>
      </c>
      <c r="G112" s="250"/>
      <c r="H112" s="250" t="s">
        <v>632</v>
      </c>
      <c r="I112" s="250" t="s">
        <v>594</v>
      </c>
      <c r="J112" s="250">
        <v>50</v>
      </c>
      <c r="K112" s="262"/>
    </row>
    <row r="113" spans="2:11" s="1" customFormat="1" ht="15" customHeight="1">
      <c r="B113" s="271"/>
      <c r="C113" s="250" t="s">
        <v>57</v>
      </c>
      <c r="D113" s="250"/>
      <c r="E113" s="250"/>
      <c r="F113" s="270" t="s">
        <v>592</v>
      </c>
      <c r="G113" s="250"/>
      <c r="H113" s="250" t="s">
        <v>633</v>
      </c>
      <c r="I113" s="250" t="s">
        <v>594</v>
      </c>
      <c r="J113" s="250">
        <v>20</v>
      </c>
      <c r="K113" s="262"/>
    </row>
    <row r="114" spans="2:11" s="1" customFormat="1" ht="15" customHeight="1">
      <c r="B114" s="271"/>
      <c r="C114" s="250" t="s">
        <v>634</v>
      </c>
      <c r="D114" s="250"/>
      <c r="E114" s="250"/>
      <c r="F114" s="270" t="s">
        <v>592</v>
      </c>
      <c r="G114" s="250"/>
      <c r="H114" s="250" t="s">
        <v>635</v>
      </c>
      <c r="I114" s="250" t="s">
        <v>594</v>
      </c>
      <c r="J114" s="250">
        <v>120</v>
      </c>
      <c r="K114" s="262"/>
    </row>
    <row r="115" spans="2:11" s="1" customFormat="1" ht="15" customHeight="1">
      <c r="B115" s="271"/>
      <c r="C115" s="250" t="s">
        <v>42</v>
      </c>
      <c r="D115" s="250"/>
      <c r="E115" s="250"/>
      <c r="F115" s="270" t="s">
        <v>592</v>
      </c>
      <c r="G115" s="250"/>
      <c r="H115" s="250" t="s">
        <v>636</v>
      </c>
      <c r="I115" s="250" t="s">
        <v>627</v>
      </c>
      <c r="J115" s="250"/>
      <c r="K115" s="262"/>
    </row>
    <row r="116" spans="2:11" s="1" customFormat="1" ht="15" customHeight="1">
      <c r="B116" s="271"/>
      <c r="C116" s="250" t="s">
        <v>52</v>
      </c>
      <c r="D116" s="250"/>
      <c r="E116" s="250"/>
      <c r="F116" s="270" t="s">
        <v>592</v>
      </c>
      <c r="G116" s="250"/>
      <c r="H116" s="250" t="s">
        <v>637</v>
      </c>
      <c r="I116" s="250" t="s">
        <v>627</v>
      </c>
      <c r="J116" s="250"/>
      <c r="K116" s="262"/>
    </row>
    <row r="117" spans="2:11" s="1" customFormat="1" ht="15" customHeight="1">
      <c r="B117" s="271"/>
      <c r="C117" s="250" t="s">
        <v>61</v>
      </c>
      <c r="D117" s="250"/>
      <c r="E117" s="250"/>
      <c r="F117" s="270" t="s">
        <v>592</v>
      </c>
      <c r="G117" s="250"/>
      <c r="H117" s="250" t="s">
        <v>638</v>
      </c>
      <c r="I117" s="250" t="s">
        <v>639</v>
      </c>
      <c r="J117" s="250"/>
      <c r="K117" s="262"/>
    </row>
    <row r="118" spans="2:11" s="1" customFormat="1" ht="15" customHeight="1">
      <c r="B118" s="274"/>
      <c r="C118" s="280"/>
      <c r="D118" s="280"/>
      <c r="E118" s="280"/>
      <c r="F118" s="280"/>
      <c r="G118" s="280"/>
      <c r="H118" s="280"/>
      <c r="I118" s="280"/>
      <c r="J118" s="280"/>
      <c r="K118" s="276"/>
    </row>
    <row r="119" spans="2:11" s="1" customFormat="1" ht="18.75" customHeight="1">
      <c r="B119" s="281"/>
      <c r="C119" s="247"/>
      <c r="D119" s="247"/>
      <c r="E119" s="247"/>
      <c r="F119" s="282"/>
      <c r="G119" s="247"/>
      <c r="H119" s="247"/>
      <c r="I119" s="247"/>
      <c r="J119" s="247"/>
      <c r="K119" s="281"/>
    </row>
    <row r="120" spans="2:11" s="1" customFormat="1" ht="18.75" customHeight="1">
      <c r="B120" s="257"/>
      <c r="C120" s="257"/>
      <c r="D120" s="257"/>
      <c r="E120" s="257"/>
      <c r="F120" s="257"/>
      <c r="G120" s="257"/>
      <c r="H120" s="257"/>
      <c r="I120" s="257"/>
      <c r="J120" s="257"/>
      <c r="K120" s="257"/>
    </row>
    <row r="121" spans="2:11" s="1" customFormat="1" ht="7.5" customHeight="1">
      <c r="B121" s="283"/>
      <c r="C121" s="284"/>
      <c r="D121" s="284"/>
      <c r="E121" s="284"/>
      <c r="F121" s="284"/>
      <c r="G121" s="284"/>
      <c r="H121" s="284"/>
      <c r="I121" s="284"/>
      <c r="J121" s="284"/>
      <c r="K121" s="285"/>
    </row>
    <row r="122" spans="2:11" s="1" customFormat="1" ht="45" customHeight="1">
      <c r="B122" s="286"/>
      <c r="C122" s="371" t="s">
        <v>640</v>
      </c>
      <c r="D122" s="371"/>
      <c r="E122" s="371"/>
      <c r="F122" s="371"/>
      <c r="G122" s="371"/>
      <c r="H122" s="371"/>
      <c r="I122" s="371"/>
      <c r="J122" s="371"/>
      <c r="K122" s="287"/>
    </row>
    <row r="123" spans="2:11" s="1" customFormat="1" ht="17.25" customHeight="1">
      <c r="B123" s="288"/>
      <c r="C123" s="263" t="s">
        <v>586</v>
      </c>
      <c r="D123" s="263"/>
      <c r="E123" s="263"/>
      <c r="F123" s="263" t="s">
        <v>587</v>
      </c>
      <c r="G123" s="264"/>
      <c r="H123" s="263" t="s">
        <v>58</v>
      </c>
      <c r="I123" s="263" t="s">
        <v>61</v>
      </c>
      <c r="J123" s="263" t="s">
        <v>588</v>
      </c>
      <c r="K123" s="289"/>
    </row>
    <row r="124" spans="2:11" s="1" customFormat="1" ht="17.25" customHeight="1">
      <c r="B124" s="288"/>
      <c r="C124" s="265" t="s">
        <v>589</v>
      </c>
      <c r="D124" s="265"/>
      <c r="E124" s="265"/>
      <c r="F124" s="266" t="s">
        <v>590</v>
      </c>
      <c r="G124" s="267"/>
      <c r="H124" s="265"/>
      <c r="I124" s="265"/>
      <c r="J124" s="265" t="s">
        <v>591</v>
      </c>
      <c r="K124" s="289"/>
    </row>
    <row r="125" spans="2:11" s="1" customFormat="1" ht="5.25" customHeight="1">
      <c r="B125" s="290"/>
      <c r="C125" s="268"/>
      <c r="D125" s="268"/>
      <c r="E125" s="268"/>
      <c r="F125" s="268"/>
      <c r="G125" s="250"/>
      <c r="H125" s="268"/>
      <c r="I125" s="268"/>
      <c r="J125" s="268"/>
      <c r="K125" s="291"/>
    </row>
    <row r="126" spans="2:11" s="1" customFormat="1" ht="15" customHeight="1">
      <c r="B126" s="290"/>
      <c r="C126" s="250" t="s">
        <v>595</v>
      </c>
      <c r="D126" s="268"/>
      <c r="E126" s="268"/>
      <c r="F126" s="270" t="s">
        <v>592</v>
      </c>
      <c r="G126" s="250"/>
      <c r="H126" s="250" t="s">
        <v>632</v>
      </c>
      <c r="I126" s="250" t="s">
        <v>594</v>
      </c>
      <c r="J126" s="250">
        <v>120</v>
      </c>
      <c r="K126" s="292"/>
    </row>
    <row r="127" spans="2:11" s="1" customFormat="1" ht="15" customHeight="1">
      <c r="B127" s="290"/>
      <c r="C127" s="250" t="s">
        <v>641</v>
      </c>
      <c r="D127" s="250"/>
      <c r="E127" s="250"/>
      <c r="F127" s="270" t="s">
        <v>592</v>
      </c>
      <c r="G127" s="250"/>
      <c r="H127" s="250" t="s">
        <v>642</v>
      </c>
      <c r="I127" s="250" t="s">
        <v>594</v>
      </c>
      <c r="J127" s="250" t="s">
        <v>643</v>
      </c>
      <c r="K127" s="292"/>
    </row>
    <row r="128" spans="2:11" s="1" customFormat="1" ht="15" customHeight="1">
      <c r="B128" s="290"/>
      <c r="C128" s="250" t="s">
        <v>90</v>
      </c>
      <c r="D128" s="250"/>
      <c r="E128" s="250"/>
      <c r="F128" s="270" t="s">
        <v>592</v>
      </c>
      <c r="G128" s="250"/>
      <c r="H128" s="250" t="s">
        <v>644</v>
      </c>
      <c r="I128" s="250" t="s">
        <v>594</v>
      </c>
      <c r="J128" s="250" t="s">
        <v>643</v>
      </c>
      <c r="K128" s="292"/>
    </row>
    <row r="129" spans="2:11" s="1" customFormat="1" ht="15" customHeight="1">
      <c r="B129" s="290"/>
      <c r="C129" s="250" t="s">
        <v>603</v>
      </c>
      <c r="D129" s="250"/>
      <c r="E129" s="250"/>
      <c r="F129" s="270" t="s">
        <v>598</v>
      </c>
      <c r="G129" s="250"/>
      <c r="H129" s="250" t="s">
        <v>604</v>
      </c>
      <c r="I129" s="250" t="s">
        <v>594</v>
      </c>
      <c r="J129" s="250">
        <v>15</v>
      </c>
      <c r="K129" s="292"/>
    </row>
    <row r="130" spans="2:11" s="1" customFormat="1" ht="15" customHeight="1">
      <c r="B130" s="290"/>
      <c r="C130" s="272" t="s">
        <v>605</v>
      </c>
      <c r="D130" s="272"/>
      <c r="E130" s="272"/>
      <c r="F130" s="273" t="s">
        <v>598</v>
      </c>
      <c r="G130" s="272"/>
      <c r="H130" s="272" t="s">
        <v>606</v>
      </c>
      <c r="I130" s="272" t="s">
        <v>594</v>
      </c>
      <c r="J130" s="272">
        <v>15</v>
      </c>
      <c r="K130" s="292"/>
    </row>
    <row r="131" spans="2:11" s="1" customFormat="1" ht="15" customHeight="1">
      <c r="B131" s="290"/>
      <c r="C131" s="272" t="s">
        <v>607</v>
      </c>
      <c r="D131" s="272"/>
      <c r="E131" s="272"/>
      <c r="F131" s="273" t="s">
        <v>598</v>
      </c>
      <c r="G131" s="272"/>
      <c r="H131" s="272" t="s">
        <v>608</v>
      </c>
      <c r="I131" s="272" t="s">
        <v>594</v>
      </c>
      <c r="J131" s="272">
        <v>20</v>
      </c>
      <c r="K131" s="292"/>
    </row>
    <row r="132" spans="2:11" s="1" customFormat="1" ht="15" customHeight="1">
      <c r="B132" s="290"/>
      <c r="C132" s="272" t="s">
        <v>609</v>
      </c>
      <c r="D132" s="272"/>
      <c r="E132" s="272"/>
      <c r="F132" s="273" t="s">
        <v>598</v>
      </c>
      <c r="G132" s="272"/>
      <c r="H132" s="272" t="s">
        <v>610</v>
      </c>
      <c r="I132" s="272" t="s">
        <v>594</v>
      </c>
      <c r="J132" s="272">
        <v>20</v>
      </c>
      <c r="K132" s="292"/>
    </row>
    <row r="133" spans="2:11" s="1" customFormat="1" ht="15" customHeight="1">
      <c r="B133" s="290"/>
      <c r="C133" s="250" t="s">
        <v>597</v>
      </c>
      <c r="D133" s="250"/>
      <c r="E133" s="250"/>
      <c r="F133" s="270" t="s">
        <v>598</v>
      </c>
      <c r="G133" s="250"/>
      <c r="H133" s="250" t="s">
        <v>632</v>
      </c>
      <c r="I133" s="250" t="s">
        <v>594</v>
      </c>
      <c r="J133" s="250">
        <v>50</v>
      </c>
      <c r="K133" s="292"/>
    </row>
    <row r="134" spans="2:11" s="1" customFormat="1" ht="15" customHeight="1">
      <c r="B134" s="290"/>
      <c r="C134" s="250" t="s">
        <v>611</v>
      </c>
      <c r="D134" s="250"/>
      <c r="E134" s="250"/>
      <c r="F134" s="270" t="s">
        <v>598</v>
      </c>
      <c r="G134" s="250"/>
      <c r="H134" s="250" t="s">
        <v>632</v>
      </c>
      <c r="I134" s="250" t="s">
        <v>594</v>
      </c>
      <c r="J134" s="250">
        <v>50</v>
      </c>
      <c r="K134" s="292"/>
    </row>
    <row r="135" spans="2:11" s="1" customFormat="1" ht="15" customHeight="1">
      <c r="B135" s="290"/>
      <c r="C135" s="250" t="s">
        <v>617</v>
      </c>
      <c r="D135" s="250"/>
      <c r="E135" s="250"/>
      <c r="F135" s="270" t="s">
        <v>598</v>
      </c>
      <c r="G135" s="250"/>
      <c r="H135" s="250" t="s">
        <v>632</v>
      </c>
      <c r="I135" s="250" t="s">
        <v>594</v>
      </c>
      <c r="J135" s="250">
        <v>50</v>
      </c>
      <c r="K135" s="292"/>
    </row>
    <row r="136" spans="2:11" s="1" customFormat="1" ht="15" customHeight="1">
      <c r="B136" s="290"/>
      <c r="C136" s="250" t="s">
        <v>619</v>
      </c>
      <c r="D136" s="250"/>
      <c r="E136" s="250"/>
      <c r="F136" s="270" t="s">
        <v>598</v>
      </c>
      <c r="G136" s="250"/>
      <c r="H136" s="250" t="s">
        <v>632</v>
      </c>
      <c r="I136" s="250" t="s">
        <v>594</v>
      </c>
      <c r="J136" s="250">
        <v>50</v>
      </c>
      <c r="K136" s="292"/>
    </row>
    <row r="137" spans="2:11" s="1" customFormat="1" ht="15" customHeight="1">
      <c r="B137" s="290"/>
      <c r="C137" s="250" t="s">
        <v>620</v>
      </c>
      <c r="D137" s="250"/>
      <c r="E137" s="250"/>
      <c r="F137" s="270" t="s">
        <v>598</v>
      </c>
      <c r="G137" s="250"/>
      <c r="H137" s="250" t="s">
        <v>645</v>
      </c>
      <c r="I137" s="250" t="s">
        <v>594</v>
      </c>
      <c r="J137" s="250">
        <v>255</v>
      </c>
      <c r="K137" s="292"/>
    </row>
    <row r="138" spans="2:11" s="1" customFormat="1" ht="15" customHeight="1">
      <c r="B138" s="290"/>
      <c r="C138" s="250" t="s">
        <v>622</v>
      </c>
      <c r="D138" s="250"/>
      <c r="E138" s="250"/>
      <c r="F138" s="270" t="s">
        <v>592</v>
      </c>
      <c r="G138" s="250"/>
      <c r="H138" s="250" t="s">
        <v>646</v>
      </c>
      <c r="I138" s="250" t="s">
        <v>624</v>
      </c>
      <c r="J138" s="250"/>
      <c r="K138" s="292"/>
    </row>
    <row r="139" spans="2:11" s="1" customFormat="1" ht="15" customHeight="1">
      <c r="B139" s="290"/>
      <c r="C139" s="250" t="s">
        <v>625</v>
      </c>
      <c r="D139" s="250"/>
      <c r="E139" s="250"/>
      <c r="F139" s="270" t="s">
        <v>592</v>
      </c>
      <c r="G139" s="250"/>
      <c r="H139" s="250" t="s">
        <v>647</v>
      </c>
      <c r="I139" s="250" t="s">
        <v>627</v>
      </c>
      <c r="J139" s="250"/>
      <c r="K139" s="292"/>
    </row>
    <row r="140" spans="2:11" s="1" customFormat="1" ht="15" customHeight="1">
      <c r="B140" s="290"/>
      <c r="C140" s="250" t="s">
        <v>628</v>
      </c>
      <c r="D140" s="250"/>
      <c r="E140" s="250"/>
      <c r="F140" s="270" t="s">
        <v>592</v>
      </c>
      <c r="G140" s="250"/>
      <c r="H140" s="250" t="s">
        <v>628</v>
      </c>
      <c r="I140" s="250" t="s">
        <v>627</v>
      </c>
      <c r="J140" s="250"/>
      <c r="K140" s="292"/>
    </row>
    <row r="141" spans="2:11" s="1" customFormat="1" ht="15" customHeight="1">
      <c r="B141" s="290"/>
      <c r="C141" s="250" t="s">
        <v>42</v>
      </c>
      <c r="D141" s="250"/>
      <c r="E141" s="250"/>
      <c r="F141" s="270" t="s">
        <v>592</v>
      </c>
      <c r="G141" s="250"/>
      <c r="H141" s="250" t="s">
        <v>648</v>
      </c>
      <c r="I141" s="250" t="s">
        <v>627</v>
      </c>
      <c r="J141" s="250"/>
      <c r="K141" s="292"/>
    </row>
    <row r="142" spans="2:11" s="1" customFormat="1" ht="15" customHeight="1">
      <c r="B142" s="290"/>
      <c r="C142" s="250" t="s">
        <v>649</v>
      </c>
      <c r="D142" s="250"/>
      <c r="E142" s="250"/>
      <c r="F142" s="270" t="s">
        <v>592</v>
      </c>
      <c r="G142" s="250"/>
      <c r="H142" s="250" t="s">
        <v>650</v>
      </c>
      <c r="I142" s="250" t="s">
        <v>627</v>
      </c>
      <c r="J142" s="250"/>
      <c r="K142" s="292"/>
    </row>
    <row r="143" spans="2:11" s="1" customFormat="1" ht="15" customHeight="1">
      <c r="B143" s="293"/>
      <c r="C143" s="294"/>
      <c r="D143" s="294"/>
      <c r="E143" s="294"/>
      <c r="F143" s="294"/>
      <c r="G143" s="294"/>
      <c r="H143" s="294"/>
      <c r="I143" s="294"/>
      <c r="J143" s="294"/>
      <c r="K143" s="295"/>
    </row>
    <row r="144" spans="2:11" s="1" customFormat="1" ht="18.75" customHeight="1">
      <c r="B144" s="247"/>
      <c r="C144" s="247"/>
      <c r="D144" s="247"/>
      <c r="E144" s="247"/>
      <c r="F144" s="282"/>
      <c r="G144" s="247"/>
      <c r="H144" s="247"/>
      <c r="I144" s="247"/>
      <c r="J144" s="247"/>
      <c r="K144" s="247"/>
    </row>
    <row r="145" spans="2:11" s="1" customFormat="1" ht="18.75" customHeight="1">
      <c r="B145" s="257"/>
      <c r="C145" s="257"/>
      <c r="D145" s="257"/>
      <c r="E145" s="257"/>
      <c r="F145" s="257"/>
      <c r="G145" s="257"/>
      <c r="H145" s="257"/>
      <c r="I145" s="257"/>
      <c r="J145" s="257"/>
      <c r="K145" s="257"/>
    </row>
    <row r="146" spans="2:11" s="1" customFormat="1" ht="7.5" customHeight="1">
      <c r="B146" s="258"/>
      <c r="C146" s="259"/>
      <c r="D146" s="259"/>
      <c r="E146" s="259"/>
      <c r="F146" s="259"/>
      <c r="G146" s="259"/>
      <c r="H146" s="259"/>
      <c r="I146" s="259"/>
      <c r="J146" s="259"/>
      <c r="K146" s="260"/>
    </row>
    <row r="147" spans="2:11" s="1" customFormat="1" ht="45" customHeight="1">
      <c r="B147" s="261"/>
      <c r="C147" s="370" t="s">
        <v>651</v>
      </c>
      <c r="D147" s="370"/>
      <c r="E147" s="370"/>
      <c r="F147" s="370"/>
      <c r="G147" s="370"/>
      <c r="H147" s="370"/>
      <c r="I147" s="370"/>
      <c r="J147" s="370"/>
      <c r="K147" s="262"/>
    </row>
    <row r="148" spans="2:11" s="1" customFormat="1" ht="17.25" customHeight="1">
      <c r="B148" s="261"/>
      <c r="C148" s="263" t="s">
        <v>586</v>
      </c>
      <c r="D148" s="263"/>
      <c r="E148" s="263"/>
      <c r="F148" s="263" t="s">
        <v>587</v>
      </c>
      <c r="G148" s="264"/>
      <c r="H148" s="263" t="s">
        <v>58</v>
      </c>
      <c r="I148" s="263" t="s">
        <v>61</v>
      </c>
      <c r="J148" s="263" t="s">
        <v>588</v>
      </c>
      <c r="K148" s="262"/>
    </row>
    <row r="149" spans="2:11" s="1" customFormat="1" ht="17.25" customHeight="1">
      <c r="B149" s="261"/>
      <c r="C149" s="265" t="s">
        <v>589</v>
      </c>
      <c r="D149" s="265"/>
      <c r="E149" s="265"/>
      <c r="F149" s="266" t="s">
        <v>590</v>
      </c>
      <c r="G149" s="267"/>
      <c r="H149" s="265"/>
      <c r="I149" s="265"/>
      <c r="J149" s="265" t="s">
        <v>591</v>
      </c>
      <c r="K149" s="262"/>
    </row>
    <row r="150" spans="2:11" s="1" customFormat="1" ht="5.25" customHeight="1">
      <c r="B150" s="271"/>
      <c r="C150" s="268"/>
      <c r="D150" s="268"/>
      <c r="E150" s="268"/>
      <c r="F150" s="268"/>
      <c r="G150" s="269"/>
      <c r="H150" s="268"/>
      <c r="I150" s="268"/>
      <c r="J150" s="268"/>
      <c r="K150" s="292"/>
    </row>
    <row r="151" spans="2:11" s="1" customFormat="1" ht="15" customHeight="1">
      <c r="B151" s="271"/>
      <c r="C151" s="296" t="s">
        <v>595</v>
      </c>
      <c r="D151" s="250"/>
      <c r="E151" s="250"/>
      <c r="F151" s="297" t="s">
        <v>592</v>
      </c>
      <c r="G151" s="250"/>
      <c r="H151" s="296" t="s">
        <v>632</v>
      </c>
      <c r="I151" s="296" t="s">
        <v>594</v>
      </c>
      <c r="J151" s="296">
        <v>120</v>
      </c>
      <c r="K151" s="292"/>
    </row>
    <row r="152" spans="2:11" s="1" customFormat="1" ht="15" customHeight="1">
      <c r="B152" s="271"/>
      <c r="C152" s="296" t="s">
        <v>641</v>
      </c>
      <c r="D152" s="250"/>
      <c r="E152" s="250"/>
      <c r="F152" s="297" t="s">
        <v>592</v>
      </c>
      <c r="G152" s="250"/>
      <c r="H152" s="296" t="s">
        <v>652</v>
      </c>
      <c r="I152" s="296" t="s">
        <v>594</v>
      </c>
      <c r="J152" s="296" t="s">
        <v>643</v>
      </c>
      <c r="K152" s="292"/>
    </row>
    <row r="153" spans="2:11" s="1" customFormat="1" ht="15" customHeight="1">
      <c r="B153" s="271"/>
      <c r="C153" s="296" t="s">
        <v>90</v>
      </c>
      <c r="D153" s="250"/>
      <c r="E153" s="250"/>
      <c r="F153" s="297" t="s">
        <v>592</v>
      </c>
      <c r="G153" s="250"/>
      <c r="H153" s="296" t="s">
        <v>653</v>
      </c>
      <c r="I153" s="296" t="s">
        <v>594</v>
      </c>
      <c r="J153" s="296" t="s">
        <v>643</v>
      </c>
      <c r="K153" s="292"/>
    </row>
    <row r="154" spans="2:11" s="1" customFormat="1" ht="15" customHeight="1">
      <c r="B154" s="271"/>
      <c r="C154" s="296" t="s">
        <v>597</v>
      </c>
      <c r="D154" s="250"/>
      <c r="E154" s="250"/>
      <c r="F154" s="297" t="s">
        <v>598</v>
      </c>
      <c r="G154" s="250"/>
      <c r="H154" s="296" t="s">
        <v>632</v>
      </c>
      <c r="I154" s="296" t="s">
        <v>594</v>
      </c>
      <c r="J154" s="296">
        <v>50</v>
      </c>
      <c r="K154" s="292"/>
    </row>
    <row r="155" spans="2:11" s="1" customFormat="1" ht="15" customHeight="1">
      <c r="B155" s="271"/>
      <c r="C155" s="296" t="s">
        <v>600</v>
      </c>
      <c r="D155" s="250"/>
      <c r="E155" s="250"/>
      <c r="F155" s="297" t="s">
        <v>592</v>
      </c>
      <c r="G155" s="250"/>
      <c r="H155" s="296" t="s">
        <v>632</v>
      </c>
      <c r="I155" s="296" t="s">
        <v>602</v>
      </c>
      <c r="J155" s="296"/>
      <c r="K155" s="292"/>
    </row>
    <row r="156" spans="2:11" s="1" customFormat="1" ht="15" customHeight="1">
      <c r="B156" s="271"/>
      <c r="C156" s="296" t="s">
        <v>611</v>
      </c>
      <c r="D156" s="250"/>
      <c r="E156" s="250"/>
      <c r="F156" s="297" t="s">
        <v>598</v>
      </c>
      <c r="G156" s="250"/>
      <c r="H156" s="296" t="s">
        <v>632</v>
      </c>
      <c r="I156" s="296" t="s">
        <v>594</v>
      </c>
      <c r="J156" s="296">
        <v>50</v>
      </c>
      <c r="K156" s="292"/>
    </row>
    <row r="157" spans="2:11" s="1" customFormat="1" ht="15" customHeight="1">
      <c r="B157" s="271"/>
      <c r="C157" s="296" t="s">
        <v>619</v>
      </c>
      <c r="D157" s="250"/>
      <c r="E157" s="250"/>
      <c r="F157" s="297" t="s">
        <v>598</v>
      </c>
      <c r="G157" s="250"/>
      <c r="H157" s="296" t="s">
        <v>632</v>
      </c>
      <c r="I157" s="296" t="s">
        <v>594</v>
      </c>
      <c r="J157" s="296">
        <v>50</v>
      </c>
      <c r="K157" s="292"/>
    </row>
    <row r="158" spans="2:11" s="1" customFormat="1" ht="15" customHeight="1">
      <c r="B158" s="271"/>
      <c r="C158" s="296" t="s">
        <v>617</v>
      </c>
      <c r="D158" s="250"/>
      <c r="E158" s="250"/>
      <c r="F158" s="297" t="s">
        <v>598</v>
      </c>
      <c r="G158" s="250"/>
      <c r="H158" s="296" t="s">
        <v>632</v>
      </c>
      <c r="I158" s="296" t="s">
        <v>594</v>
      </c>
      <c r="J158" s="296">
        <v>50</v>
      </c>
      <c r="K158" s="292"/>
    </row>
    <row r="159" spans="2:11" s="1" customFormat="1" ht="15" customHeight="1">
      <c r="B159" s="271"/>
      <c r="C159" s="296" t="s">
        <v>106</v>
      </c>
      <c r="D159" s="250"/>
      <c r="E159" s="250"/>
      <c r="F159" s="297" t="s">
        <v>592</v>
      </c>
      <c r="G159" s="250"/>
      <c r="H159" s="296" t="s">
        <v>654</v>
      </c>
      <c r="I159" s="296" t="s">
        <v>594</v>
      </c>
      <c r="J159" s="296" t="s">
        <v>655</v>
      </c>
      <c r="K159" s="292"/>
    </row>
    <row r="160" spans="2:11" s="1" customFormat="1" ht="15" customHeight="1">
      <c r="B160" s="271"/>
      <c r="C160" s="296" t="s">
        <v>656</v>
      </c>
      <c r="D160" s="250"/>
      <c r="E160" s="250"/>
      <c r="F160" s="297" t="s">
        <v>592</v>
      </c>
      <c r="G160" s="250"/>
      <c r="H160" s="296" t="s">
        <v>657</v>
      </c>
      <c r="I160" s="296" t="s">
        <v>627</v>
      </c>
      <c r="J160" s="296"/>
      <c r="K160" s="292"/>
    </row>
    <row r="161" spans="2:11" s="1" customFormat="1" ht="15" customHeight="1">
      <c r="B161" s="298"/>
      <c r="C161" s="280"/>
      <c r="D161" s="280"/>
      <c r="E161" s="280"/>
      <c r="F161" s="280"/>
      <c r="G161" s="280"/>
      <c r="H161" s="280"/>
      <c r="I161" s="280"/>
      <c r="J161" s="280"/>
      <c r="K161" s="299"/>
    </row>
    <row r="162" spans="2:11" s="1" customFormat="1" ht="18.75" customHeight="1">
      <c r="B162" s="247"/>
      <c r="C162" s="250"/>
      <c r="D162" s="250"/>
      <c r="E162" s="250"/>
      <c r="F162" s="270"/>
      <c r="G162" s="250"/>
      <c r="H162" s="250"/>
      <c r="I162" s="250"/>
      <c r="J162" s="250"/>
      <c r="K162" s="247"/>
    </row>
    <row r="163" spans="2:11" s="1" customFormat="1" ht="18.75" customHeight="1">
      <c r="B163" s="257"/>
      <c r="C163" s="257"/>
      <c r="D163" s="257"/>
      <c r="E163" s="257"/>
      <c r="F163" s="257"/>
      <c r="G163" s="257"/>
      <c r="H163" s="257"/>
      <c r="I163" s="257"/>
      <c r="J163" s="257"/>
      <c r="K163" s="257"/>
    </row>
    <row r="164" spans="2:11" s="1" customFormat="1" ht="7.5" customHeight="1">
      <c r="B164" s="239"/>
      <c r="C164" s="240"/>
      <c r="D164" s="240"/>
      <c r="E164" s="240"/>
      <c r="F164" s="240"/>
      <c r="G164" s="240"/>
      <c r="H164" s="240"/>
      <c r="I164" s="240"/>
      <c r="J164" s="240"/>
      <c r="K164" s="241"/>
    </row>
    <row r="165" spans="2:11" s="1" customFormat="1" ht="45" customHeight="1">
      <c r="B165" s="242"/>
      <c r="C165" s="371" t="s">
        <v>658</v>
      </c>
      <c r="D165" s="371"/>
      <c r="E165" s="371"/>
      <c r="F165" s="371"/>
      <c r="G165" s="371"/>
      <c r="H165" s="371"/>
      <c r="I165" s="371"/>
      <c r="J165" s="371"/>
      <c r="K165" s="243"/>
    </row>
    <row r="166" spans="2:11" s="1" customFormat="1" ht="17.25" customHeight="1">
      <c r="B166" s="242"/>
      <c r="C166" s="263" t="s">
        <v>586</v>
      </c>
      <c r="D166" s="263"/>
      <c r="E166" s="263"/>
      <c r="F166" s="263" t="s">
        <v>587</v>
      </c>
      <c r="G166" s="300"/>
      <c r="H166" s="301" t="s">
        <v>58</v>
      </c>
      <c r="I166" s="301" t="s">
        <v>61</v>
      </c>
      <c r="J166" s="263" t="s">
        <v>588</v>
      </c>
      <c r="K166" s="243"/>
    </row>
    <row r="167" spans="2:11" s="1" customFormat="1" ht="17.25" customHeight="1">
      <c r="B167" s="244"/>
      <c r="C167" s="265" t="s">
        <v>589</v>
      </c>
      <c r="D167" s="265"/>
      <c r="E167" s="265"/>
      <c r="F167" s="266" t="s">
        <v>590</v>
      </c>
      <c r="G167" s="302"/>
      <c r="H167" s="303"/>
      <c r="I167" s="303"/>
      <c r="J167" s="265" t="s">
        <v>591</v>
      </c>
      <c r="K167" s="245"/>
    </row>
    <row r="168" spans="2:11" s="1" customFormat="1" ht="5.25" customHeight="1">
      <c r="B168" s="271"/>
      <c r="C168" s="268"/>
      <c r="D168" s="268"/>
      <c r="E168" s="268"/>
      <c r="F168" s="268"/>
      <c r="G168" s="269"/>
      <c r="H168" s="268"/>
      <c r="I168" s="268"/>
      <c r="J168" s="268"/>
      <c r="K168" s="292"/>
    </row>
    <row r="169" spans="2:11" s="1" customFormat="1" ht="15" customHeight="1">
      <c r="B169" s="271"/>
      <c r="C169" s="250" t="s">
        <v>595</v>
      </c>
      <c r="D169" s="250"/>
      <c r="E169" s="250"/>
      <c r="F169" s="270" t="s">
        <v>592</v>
      </c>
      <c r="G169" s="250"/>
      <c r="H169" s="250" t="s">
        <v>632</v>
      </c>
      <c r="I169" s="250" t="s">
        <v>594</v>
      </c>
      <c r="J169" s="250">
        <v>120</v>
      </c>
      <c r="K169" s="292"/>
    </row>
    <row r="170" spans="2:11" s="1" customFormat="1" ht="15" customHeight="1">
      <c r="B170" s="271"/>
      <c r="C170" s="250" t="s">
        <v>641</v>
      </c>
      <c r="D170" s="250"/>
      <c r="E170" s="250"/>
      <c r="F170" s="270" t="s">
        <v>592</v>
      </c>
      <c r="G170" s="250"/>
      <c r="H170" s="250" t="s">
        <v>642</v>
      </c>
      <c r="I170" s="250" t="s">
        <v>594</v>
      </c>
      <c r="J170" s="250" t="s">
        <v>643</v>
      </c>
      <c r="K170" s="292"/>
    </row>
    <row r="171" spans="2:11" s="1" customFormat="1" ht="15" customHeight="1">
      <c r="B171" s="271"/>
      <c r="C171" s="250" t="s">
        <v>90</v>
      </c>
      <c r="D171" s="250"/>
      <c r="E171" s="250"/>
      <c r="F171" s="270" t="s">
        <v>592</v>
      </c>
      <c r="G171" s="250"/>
      <c r="H171" s="250" t="s">
        <v>659</v>
      </c>
      <c r="I171" s="250" t="s">
        <v>594</v>
      </c>
      <c r="J171" s="250" t="s">
        <v>643</v>
      </c>
      <c r="K171" s="292"/>
    </row>
    <row r="172" spans="2:11" s="1" customFormat="1" ht="15" customHeight="1">
      <c r="B172" s="271"/>
      <c r="C172" s="250" t="s">
        <v>597</v>
      </c>
      <c r="D172" s="250"/>
      <c r="E172" s="250"/>
      <c r="F172" s="270" t="s">
        <v>598</v>
      </c>
      <c r="G172" s="250"/>
      <c r="H172" s="250" t="s">
        <v>659</v>
      </c>
      <c r="I172" s="250" t="s">
        <v>594</v>
      </c>
      <c r="J172" s="250">
        <v>50</v>
      </c>
      <c r="K172" s="292"/>
    </row>
    <row r="173" spans="2:11" s="1" customFormat="1" ht="15" customHeight="1">
      <c r="B173" s="271"/>
      <c r="C173" s="250" t="s">
        <v>600</v>
      </c>
      <c r="D173" s="250"/>
      <c r="E173" s="250"/>
      <c r="F173" s="270" t="s">
        <v>592</v>
      </c>
      <c r="G173" s="250"/>
      <c r="H173" s="250" t="s">
        <v>659</v>
      </c>
      <c r="I173" s="250" t="s">
        <v>602</v>
      </c>
      <c r="J173" s="250"/>
      <c r="K173" s="292"/>
    </row>
    <row r="174" spans="2:11" s="1" customFormat="1" ht="15" customHeight="1">
      <c r="B174" s="271"/>
      <c r="C174" s="250" t="s">
        <v>611</v>
      </c>
      <c r="D174" s="250"/>
      <c r="E174" s="250"/>
      <c r="F174" s="270" t="s">
        <v>598</v>
      </c>
      <c r="G174" s="250"/>
      <c r="H174" s="250" t="s">
        <v>659</v>
      </c>
      <c r="I174" s="250" t="s">
        <v>594</v>
      </c>
      <c r="J174" s="250">
        <v>50</v>
      </c>
      <c r="K174" s="292"/>
    </row>
    <row r="175" spans="2:11" s="1" customFormat="1" ht="15" customHeight="1">
      <c r="B175" s="271"/>
      <c r="C175" s="250" t="s">
        <v>619</v>
      </c>
      <c r="D175" s="250"/>
      <c r="E175" s="250"/>
      <c r="F175" s="270" t="s">
        <v>598</v>
      </c>
      <c r="G175" s="250"/>
      <c r="H175" s="250" t="s">
        <v>659</v>
      </c>
      <c r="I175" s="250" t="s">
        <v>594</v>
      </c>
      <c r="J175" s="250">
        <v>50</v>
      </c>
      <c r="K175" s="292"/>
    </row>
    <row r="176" spans="2:11" s="1" customFormat="1" ht="15" customHeight="1">
      <c r="B176" s="271"/>
      <c r="C176" s="250" t="s">
        <v>617</v>
      </c>
      <c r="D176" s="250"/>
      <c r="E176" s="250"/>
      <c r="F176" s="270" t="s">
        <v>598</v>
      </c>
      <c r="G176" s="250"/>
      <c r="H176" s="250" t="s">
        <v>659</v>
      </c>
      <c r="I176" s="250" t="s">
        <v>594</v>
      </c>
      <c r="J176" s="250">
        <v>50</v>
      </c>
      <c r="K176" s="292"/>
    </row>
    <row r="177" spans="2:11" s="1" customFormat="1" ht="15" customHeight="1">
      <c r="B177" s="271"/>
      <c r="C177" s="250" t="s">
        <v>113</v>
      </c>
      <c r="D177" s="250"/>
      <c r="E177" s="250"/>
      <c r="F177" s="270" t="s">
        <v>592</v>
      </c>
      <c r="G177" s="250"/>
      <c r="H177" s="250" t="s">
        <v>660</v>
      </c>
      <c r="I177" s="250" t="s">
        <v>661</v>
      </c>
      <c r="J177" s="250"/>
      <c r="K177" s="292"/>
    </row>
    <row r="178" spans="2:11" s="1" customFormat="1" ht="15" customHeight="1">
      <c r="B178" s="271"/>
      <c r="C178" s="250" t="s">
        <v>61</v>
      </c>
      <c r="D178" s="250"/>
      <c r="E178" s="250"/>
      <c r="F178" s="270" t="s">
        <v>592</v>
      </c>
      <c r="G178" s="250"/>
      <c r="H178" s="250" t="s">
        <v>662</v>
      </c>
      <c r="I178" s="250" t="s">
        <v>663</v>
      </c>
      <c r="J178" s="250">
        <v>1</v>
      </c>
      <c r="K178" s="292"/>
    </row>
    <row r="179" spans="2:11" s="1" customFormat="1" ht="15" customHeight="1">
      <c r="B179" s="271"/>
      <c r="C179" s="250" t="s">
        <v>57</v>
      </c>
      <c r="D179" s="250"/>
      <c r="E179" s="250"/>
      <c r="F179" s="270" t="s">
        <v>592</v>
      </c>
      <c r="G179" s="250"/>
      <c r="H179" s="250" t="s">
        <v>664</v>
      </c>
      <c r="I179" s="250" t="s">
        <v>594</v>
      </c>
      <c r="J179" s="250">
        <v>20</v>
      </c>
      <c r="K179" s="292"/>
    </row>
    <row r="180" spans="2:11" s="1" customFormat="1" ht="15" customHeight="1">
      <c r="B180" s="271"/>
      <c r="C180" s="250" t="s">
        <v>58</v>
      </c>
      <c r="D180" s="250"/>
      <c r="E180" s="250"/>
      <c r="F180" s="270" t="s">
        <v>592</v>
      </c>
      <c r="G180" s="250"/>
      <c r="H180" s="250" t="s">
        <v>665</v>
      </c>
      <c r="I180" s="250" t="s">
        <v>594</v>
      </c>
      <c r="J180" s="250">
        <v>255</v>
      </c>
      <c r="K180" s="292"/>
    </row>
    <row r="181" spans="2:11" s="1" customFormat="1" ht="15" customHeight="1">
      <c r="B181" s="271"/>
      <c r="C181" s="250" t="s">
        <v>114</v>
      </c>
      <c r="D181" s="250"/>
      <c r="E181" s="250"/>
      <c r="F181" s="270" t="s">
        <v>592</v>
      </c>
      <c r="G181" s="250"/>
      <c r="H181" s="250" t="s">
        <v>556</v>
      </c>
      <c r="I181" s="250" t="s">
        <v>594</v>
      </c>
      <c r="J181" s="250">
        <v>10</v>
      </c>
      <c r="K181" s="292"/>
    </row>
    <row r="182" spans="2:11" s="1" customFormat="1" ht="15" customHeight="1">
      <c r="B182" s="271"/>
      <c r="C182" s="250" t="s">
        <v>115</v>
      </c>
      <c r="D182" s="250"/>
      <c r="E182" s="250"/>
      <c r="F182" s="270" t="s">
        <v>592</v>
      </c>
      <c r="G182" s="250"/>
      <c r="H182" s="250" t="s">
        <v>666</v>
      </c>
      <c r="I182" s="250" t="s">
        <v>627</v>
      </c>
      <c r="J182" s="250"/>
      <c r="K182" s="292"/>
    </row>
    <row r="183" spans="2:11" s="1" customFormat="1" ht="15" customHeight="1">
      <c r="B183" s="271"/>
      <c r="C183" s="250" t="s">
        <v>667</v>
      </c>
      <c r="D183" s="250"/>
      <c r="E183" s="250"/>
      <c r="F183" s="270" t="s">
        <v>592</v>
      </c>
      <c r="G183" s="250"/>
      <c r="H183" s="250" t="s">
        <v>668</v>
      </c>
      <c r="I183" s="250" t="s">
        <v>627</v>
      </c>
      <c r="J183" s="250"/>
      <c r="K183" s="292"/>
    </row>
    <row r="184" spans="2:11" s="1" customFormat="1" ht="15" customHeight="1">
      <c r="B184" s="271"/>
      <c r="C184" s="250" t="s">
        <v>656</v>
      </c>
      <c r="D184" s="250"/>
      <c r="E184" s="250"/>
      <c r="F184" s="270" t="s">
        <v>592</v>
      </c>
      <c r="G184" s="250"/>
      <c r="H184" s="250" t="s">
        <v>669</v>
      </c>
      <c r="I184" s="250" t="s">
        <v>627</v>
      </c>
      <c r="J184" s="250"/>
      <c r="K184" s="292"/>
    </row>
    <row r="185" spans="2:11" s="1" customFormat="1" ht="15" customHeight="1">
      <c r="B185" s="271"/>
      <c r="C185" s="250" t="s">
        <v>117</v>
      </c>
      <c r="D185" s="250"/>
      <c r="E185" s="250"/>
      <c r="F185" s="270" t="s">
        <v>598</v>
      </c>
      <c r="G185" s="250"/>
      <c r="H185" s="250" t="s">
        <v>670</v>
      </c>
      <c r="I185" s="250" t="s">
        <v>594</v>
      </c>
      <c r="J185" s="250">
        <v>50</v>
      </c>
      <c r="K185" s="292"/>
    </row>
    <row r="186" spans="2:11" s="1" customFormat="1" ht="15" customHeight="1">
      <c r="B186" s="271"/>
      <c r="C186" s="250" t="s">
        <v>671</v>
      </c>
      <c r="D186" s="250"/>
      <c r="E186" s="250"/>
      <c r="F186" s="270" t="s">
        <v>598</v>
      </c>
      <c r="G186" s="250"/>
      <c r="H186" s="250" t="s">
        <v>672</v>
      </c>
      <c r="I186" s="250" t="s">
        <v>673</v>
      </c>
      <c r="J186" s="250"/>
      <c r="K186" s="292"/>
    </row>
    <row r="187" spans="2:11" s="1" customFormat="1" ht="15" customHeight="1">
      <c r="B187" s="271"/>
      <c r="C187" s="250" t="s">
        <v>674</v>
      </c>
      <c r="D187" s="250"/>
      <c r="E187" s="250"/>
      <c r="F187" s="270" t="s">
        <v>598</v>
      </c>
      <c r="G187" s="250"/>
      <c r="H187" s="250" t="s">
        <v>675</v>
      </c>
      <c r="I187" s="250" t="s">
        <v>673</v>
      </c>
      <c r="J187" s="250"/>
      <c r="K187" s="292"/>
    </row>
    <row r="188" spans="2:11" s="1" customFormat="1" ht="15" customHeight="1">
      <c r="B188" s="271"/>
      <c r="C188" s="250" t="s">
        <v>676</v>
      </c>
      <c r="D188" s="250"/>
      <c r="E188" s="250"/>
      <c r="F188" s="270" t="s">
        <v>598</v>
      </c>
      <c r="G188" s="250"/>
      <c r="H188" s="250" t="s">
        <v>677</v>
      </c>
      <c r="I188" s="250" t="s">
        <v>673</v>
      </c>
      <c r="J188" s="250"/>
      <c r="K188" s="292"/>
    </row>
    <row r="189" spans="2:11" s="1" customFormat="1" ht="15" customHeight="1">
      <c r="B189" s="271"/>
      <c r="C189" s="304" t="s">
        <v>678</v>
      </c>
      <c r="D189" s="250"/>
      <c r="E189" s="250"/>
      <c r="F189" s="270" t="s">
        <v>598</v>
      </c>
      <c r="G189" s="250"/>
      <c r="H189" s="250" t="s">
        <v>679</v>
      </c>
      <c r="I189" s="250" t="s">
        <v>680</v>
      </c>
      <c r="J189" s="305" t="s">
        <v>681</v>
      </c>
      <c r="K189" s="292"/>
    </row>
    <row r="190" spans="2:11" s="1" customFormat="1" ht="15" customHeight="1">
      <c r="B190" s="271"/>
      <c r="C190" s="256" t="s">
        <v>46</v>
      </c>
      <c r="D190" s="250"/>
      <c r="E190" s="250"/>
      <c r="F190" s="270" t="s">
        <v>592</v>
      </c>
      <c r="G190" s="250"/>
      <c r="H190" s="247" t="s">
        <v>682</v>
      </c>
      <c r="I190" s="250" t="s">
        <v>683</v>
      </c>
      <c r="J190" s="250"/>
      <c r="K190" s="292"/>
    </row>
    <row r="191" spans="2:11" s="1" customFormat="1" ht="15" customHeight="1">
      <c r="B191" s="271"/>
      <c r="C191" s="256" t="s">
        <v>684</v>
      </c>
      <c r="D191" s="250"/>
      <c r="E191" s="250"/>
      <c r="F191" s="270" t="s">
        <v>592</v>
      </c>
      <c r="G191" s="250"/>
      <c r="H191" s="250" t="s">
        <v>685</v>
      </c>
      <c r="I191" s="250" t="s">
        <v>627</v>
      </c>
      <c r="J191" s="250"/>
      <c r="K191" s="292"/>
    </row>
    <row r="192" spans="2:11" s="1" customFormat="1" ht="15" customHeight="1">
      <c r="B192" s="271"/>
      <c r="C192" s="256" t="s">
        <v>686</v>
      </c>
      <c r="D192" s="250"/>
      <c r="E192" s="250"/>
      <c r="F192" s="270" t="s">
        <v>592</v>
      </c>
      <c r="G192" s="250"/>
      <c r="H192" s="250" t="s">
        <v>687</v>
      </c>
      <c r="I192" s="250" t="s">
        <v>627</v>
      </c>
      <c r="J192" s="250"/>
      <c r="K192" s="292"/>
    </row>
    <row r="193" spans="2:11" s="1" customFormat="1" ht="15" customHeight="1">
      <c r="B193" s="271"/>
      <c r="C193" s="256" t="s">
        <v>688</v>
      </c>
      <c r="D193" s="250"/>
      <c r="E193" s="250"/>
      <c r="F193" s="270" t="s">
        <v>598</v>
      </c>
      <c r="G193" s="250"/>
      <c r="H193" s="250" t="s">
        <v>689</v>
      </c>
      <c r="I193" s="250" t="s">
        <v>627</v>
      </c>
      <c r="J193" s="250"/>
      <c r="K193" s="292"/>
    </row>
    <row r="194" spans="2:11" s="1" customFormat="1" ht="15" customHeight="1">
      <c r="B194" s="298"/>
      <c r="C194" s="306"/>
      <c r="D194" s="280"/>
      <c r="E194" s="280"/>
      <c r="F194" s="280"/>
      <c r="G194" s="280"/>
      <c r="H194" s="280"/>
      <c r="I194" s="280"/>
      <c r="J194" s="280"/>
      <c r="K194" s="299"/>
    </row>
    <row r="195" spans="2:11" s="1" customFormat="1" ht="18.75" customHeight="1">
      <c r="B195" s="247"/>
      <c r="C195" s="250"/>
      <c r="D195" s="250"/>
      <c r="E195" s="250"/>
      <c r="F195" s="270"/>
      <c r="G195" s="250"/>
      <c r="H195" s="250"/>
      <c r="I195" s="250"/>
      <c r="J195" s="250"/>
      <c r="K195" s="247"/>
    </row>
    <row r="196" spans="2:11" s="1" customFormat="1" ht="18.75" customHeight="1">
      <c r="B196" s="247"/>
      <c r="C196" s="250"/>
      <c r="D196" s="250"/>
      <c r="E196" s="250"/>
      <c r="F196" s="270"/>
      <c r="G196" s="250"/>
      <c r="H196" s="250"/>
      <c r="I196" s="250"/>
      <c r="J196" s="250"/>
      <c r="K196" s="247"/>
    </row>
    <row r="197" spans="2:11" s="1" customFormat="1" ht="18.75" customHeight="1">
      <c r="B197" s="257"/>
      <c r="C197" s="257"/>
      <c r="D197" s="257"/>
      <c r="E197" s="257"/>
      <c r="F197" s="257"/>
      <c r="G197" s="257"/>
      <c r="H197" s="257"/>
      <c r="I197" s="257"/>
      <c r="J197" s="257"/>
      <c r="K197" s="257"/>
    </row>
    <row r="198" spans="2:11" s="1" customFormat="1" ht="13.5">
      <c r="B198" s="239"/>
      <c r="C198" s="240"/>
      <c r="D198" s="240"/>
      <c r="E198" s="240"/>
      <c r="F198" s="240"/>
      <c r="G198" s="240"/>
      <c r="H198" s="240"/>
      <c r="I198" s="240"/>
      <c r="J198" s="240"/>
      <c r="K198" s="241"/>
    </row>
    <row r="199" spans="2:11" s="1" customFormat="1" ht="21">
      <c r="B199" s="242"/>
      <c r="C199" s="371" t="s">
        <v>690</v>
      </c>
      <c r="D199" s="371"/>
      <c r="E199" s="371"/>
      <c r="F199" s="371"/>
      <c r="G199" s="371"/>
      <c r="H199" s="371"/>
      <c r="I199" s="371"/>
      <c r="J199" s="371"/>
      <c r="K199" s="243"/>
    </row>
    <row r="200" spans="2:11" s="1" customFormat="1" ht="25.5" customHeight="1">
      <c r="B200" s="242"/>
      <c r="C200" s="307" t="s">
        <v>691</v>
      </c>
      <c r="D200" s="307"/>
      <c r="E200" s="307"/>
      <c r="F200" s="307" t="s">
        <v>692</v>
      </c>
      <c r="G200" s="308"/>
      <c r="H200" s="372" t="s">
        <v>693</v>
      </c>
      <c r="I200" s="372"/>
      <c r="J200" s="372"/>
      <c r="K200" s="243"/>
    </row>
    <row r="201" spans="2:11" s="1" customFormat="1" ht="5.25" customHeight="1">
      <c r="B201" s="271"/>
      <c r="C201" s="268"/>
      <c r="D201" s="268"/>
      <c r="E201" s="268"/>
      <c r="F201" s="268"/>
      <c r="G201" s="250"/>
      <c r="H201" s="268"/>
      <c r="I201" s="268"/>
      <c r="J201" s="268"/>
      <c r="K201" s="292"/>
    </row>
    <row r="202" spans="2:11" s="1" customFormat="1" ht="15" customHeight="1">
      <c r="B202" s="271"/>
      <c r="C202" s="250" t="s">
        <v>683</v>
      </c>
      <c r="D202" s="250"/>
      <c r="E202" s="250"/>
      <c r="F202" s="270" t="s">
        <v>47</v>
      </c>
      <c r="G202" s="250"/>
      <c r="H202" s="373" t="s">
        <v>694</v>
      </c>
      <c r="I202" s="373"/>
      <c r="J202" s="373"/>
      <c r="K202" s="292"/>
    </row>
    <row r="203" spans="2:11" s="1" customFormat="1" ht="15" customHeight="1">
      <c r="B203" s="271"/>
      <c r="C203" s="277"/>
      <c r="D203" s="250"/>
      <c r="E203" s="250"/>
      <c r="F203" s="270" t="s">
        <v>48</v>
      </c>
      <c r="G203" s="250"/>
      <c r="H203" s="373" t="s">
        <v>695</v>
      </c>
      <c r="I203" s="373"/>
      <c r="J203" s="373"/>
      <c r="K203" s="292"/>
    </row>
    <row r="204" spans="2:11" s="1" customFormat="1" ht="15" customHeight="1">
      <c r="B204" s="271"/>
      <c r="C204" s="277"/>
      <c r="D204" s="250"/>
      <c r="E204" s="250"/>
      <c r="F204" s="270" t="s">
        <v>51</v>
      </c>
      <c r="G204" s="250"/>
      <c r="H204" s="373" t="s">
        <v>696</v>
      </c>
      <c r="I204" s="373"/>
      <c r="J204" s="373"/>
      <c r="K204" s="292"/>
    </row>
    <row r="205" spans="2:11" s="1" customFormat="1" ht="15" customHeight="1">
      <c r="B205" s="271"/>
      <c r="C205" s="250"/>
      <c r="D205" s="250"/>
      <c r="E205" s="250"/>
      <c r="F205" s="270" t="s">
        <v>49</v>
      </c>
      <c r="G205" s="250"/>
      <c r="H205" s="373" t="s">
        <v>697</v>
      </c>
      <c r="I205" s="373"/>
      <c r="J205" s="373"/>
      <c r="K205" s="292"/>
    </row>
    <row r="206" spans="2:11" s="1" customFormat="1" ht="15" customHeight="1">
      <c r="B206" s="271"/>
      <c r="C206" s="250"/>
      <c r="D206" s="250"/>
      <c r="E206" s="250"/>
      <c r="F206" s="270" t="s">
        <v>50</v>
      </c>
      <c r="G206" s="250"/>
      <c r="H206" s="373" t="s">
        <v>698</v>
      </c>
      <c r="I206" s="373"/>
      <c r="J206" s="373"/>
      <c r="K206" s="292"/>
    </row>
    <row r="207" spans="2:11" s="1" customFormat="1" ht="15" customHeight="1">
      <c r="B207" s="271"/>
      <c r="C207" s="250"/>
      <c r="D207" s="250"/>
      <c r="E207" s="250"/>
      <c r="F207" s="270"/>
      <c r="G207" s="250"/>
      <c r="H207" s="250"/>
      <c r="I207" s="250"/>
      <c r="J207" s="250"/>
      <c r="K207" s="292"/>
    </row>
    <row r="208" spans="2:11" s="1" customFormat="1" ht="15" customHeight="1">
      <c r="B208" s="271"/>
      <c r="C208" s="250" t="s">
        <v>639</v>
      </c>
      <c r="D208" s="250"/>
      <c r="E208" s="250"/>
      <c r="F208" s="270" t="s">
        <v>82</v>
      </c>
      <c r="G208" s="250"/>
      <c r="H208" s="373" t="s">
        <v>699</v>
      </c>
      <c r="I208" s="373"/>
      <c r="J208" s="373"/>
      <c r="K208" s="292"/>
    </row>
    <row r="209" spans="2:11" s="1" customFormat="1" ht="15" customHeight="1">
      <c r="B209" s="271"/>
      <c r="C209" s="277"/>
      <c r="D209" s="250"/>
      <c r="E209" s="250"/>
      <c r="F209" s="270" t="s">
        <v>539</v>
      </c>
      <c r="G209" s="250"/>
      <c r="H209" s="373" t="s">
        <v>540</v>
      </c>
      <c r="I209" s="373"/>
      <c r="J209" s="373"/>
      <c r="K209" s="292"/>
    </row>
    <row r="210" spans="2:11" s="1" customFormat="1" ht="15" customHeight="1">
      <c r="B210" s="271"/>
      <c r="C210" s="250"/>
      <c r="D210" s="250"/>
      <c r="E210" s="250"/>
      <c r="F210" s="270" t="s">
        <v>537</v>
      </c>
      <c r="G210" s="250"/>
      <c r="H210" s="373" t="s">
        <v>700</v>
      </c>
      <c r="I210" s="373"/>
      <c r="J210" s="373"/>
      <c r="K210" s="292"/>
    </row>
    <row r="211" spans="2:11" s="1" customFormat="1" ht="15" customHeight="1">
      <c r="B211" s="309"/>
      <c r="C211" s="277"/>
      <c r="D211" s="277"/>
      <c r="E211" s="277"/>
      <c r="F211" s="270" t="s">
        <v>95</v>
      </c>
      <c r="G211" s="256"/>
      <c r="H211" s="374" t="s">
        <v>96</v>
      </c>
      <c r="I211" s="374"/>
      <c r="J211" s="374"/>
      <c r="K211" s="310"/>
    </row>
    <row r="212" spans="2:11" s="1" customFormat="1" ht="15" customHeight="1">
      <c r="B212" s="309"/>
      <c r="C212" s="277"/>
      <c r="D212" s="277"/>
      <c r="E212" s="277"/>
      <c r="F212" s="270" t="s">
        <v>411</v>
      </c>
      <c r="G212" s="256"/>
      <c r="H212" s="374" t="s">
        <v>701</v>
      </c>
      <c r="I212" s="374"/>
      <c r="J212" s="374"/>
      <c r="K212" s="310"/>
    </row>
    <row r="213" spans="2:11" s="1" customFormat="1" ht="15" customHeight="1">
      <c r="B213" s="309"/>
      <c r="C213" s="277"/>
      <c r="D213" s="277"/>
      <c r="E213" s="277"/>
      <c r="F213" s="311"/>
      <c r="G213" s="256"/>
      <c r="H213" s="312"/>
      <c r="I213" s="312"/>
      <c r="J213" s="312"/>
      <c r="K213" s="310"/>
    </row>
    <row r="214" spans="2:11" s="1" customFormat="1" ht="15" customHeight="1">
      <c r="B214" s="309"/>
      <c r="C214" s="250" t="s">
        <v>663</v>
      </c>
      <c r="D214" s="277"/>
      <c r="E214" s="277"/>
      <c r="F214" s="270">
        <v>1</v>
      </c>
      <c r="G214" s="256"/>
      <c r="H214" s="374" t="s">
        <v>702</v>
      </c>
      <c r="I214" s="374"/>
      <c r="J214" s="374"/>
      <c r="K214" s="310"/>
    </row>
    <row r="215" spans="2:11" s="1" customFormat="1" ht="15" customHeight="1">
      <c r="B215" s="309"/>
      <c r="C215" s="277"/>
      <c r="D215" s="277"/>
      <c r="E215" s="277"/>
      <c r="F215" s="270">
        <v>2</v>
      </c>
      <c r="G215" s="256"/>
      <c r="H215" s="374" t="s">
        <v>703</v>
      </c>
      <c r="I215" s="374"/>
      <c r="J215" s="374"/>
      <c r="K215" s="310"/>
    </row>
    <row r="216" spans="2:11" s="1" customFormat="1" ht="15" customHeight="1">
      <c r="B216" s="309"/>
      <c r="C216" s="277"/>
      <c r="D216" s="277"/>
      <c r="E216" s="277"/>
      <c r="F216" s="270">
        <v>3</v>
      </c>
      <c r="G216" s="256"/>
      <c r="H216" s="374" t="s">
        <v>704</v>
      </c>
      <c r="I216" s="374"/>
      <c r="J216" s="374"/>
      <c r="K216" s="310"/>
    </row>
    <row r="217" spans="2:11" s="1" customFormat="1" ht="15" customHeight="1">
      <c r="B217" s="309"/>
      <c r="C217" s="277"/>
      <c r="D217" s="277"/>
      <c r="E217" s="277"/>
      <c r="F217" s="270">
        <v>4</v>
      </c>
      <c r="G217" s="256"/>
      <c r="H217" s="374" t="s">
        <v>705</v>
      </c>
      <c r="I217" s="374"/>
      <c r="J217" s="374"/>
      <c r="K217" s="310"/>
    </row>
    <row r="218" spans="2:11" s="1" customFormat="1" ht="12.75" customHeight="1">
      <c r="B218" s="313"/>
      <c r="C218" s="314"/>
      <c r="D218" s="314"/>
      <c r="E218" s="314"/>
      <c r="F218" s="314"/>
      <c r="G218" s="314"/>
      <c r="H218" s="314"/>
      <c r="I218" s="314"/>
      <c r="J218" s="314"/>
      <c r="K218" s="315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1.1 - Železniční svršek</vt:lpstr>
      <vt:lpstr>SO 1.2 - Materiál a práce...</vt:lpstr>
      <vt:lpstr>VON - Vedlejší a ostatní ...</vt:lpstr>
      <vt:lpstr>Pokyny pro vyplnění</vt:lpstr>
      <vt:lpstr>'Rekapitulace stavby'!Názvy_tisku</vt:lpstr>
      <vt:lpstr>'SO 1.1 - Železniční svršek'!Názvy_tisku</vt:lpstr>
      <vt:lpstr>'SO 1.2 - Materiál a práce...'!Názvy_tisku</vt:lpstr>
      <vt:lpstr>'VON - Vedlejší a ostatní ...'!Názvy_tisku</vt:lpstr>
      <vt:lpstr>'Pokyny pro vyplnění'!Oblast_tisku</vt:lpstr>
      <vt:lpstr>'Rekapitulace stavby'!Oblast_tisku</vt:lpstr>
      <vt:lpstr>'SO 1.1 - Železniční svršek'!Oblast_tisku</vt:lpstr>
      <vt:lpstr>'SO 1.2 - Materiál a práce...'!Oblast_tisku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Brabenec Libor</dc:creator>
  <cp:lastModifiedBy>Brabenec Libor</cp:lastModifiedBy>
  <dcterms:created xsi:type="dcterms:W3CDTF">2020-05-13T10:54:38Z</dcterms:created>
  <dcterms:modified xsi:type="dcterms:W3CDTF">2020-05-13T11:02:08Z</dcterms:modified>
</cp:coreProperties>
</file>