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Ondrouch\Searches\Documents\ROZPOČTY\TU_ABEL\"/>
    </mc:Choice>
  </mc:AlternateContent>
  <bookViews>
    <workbookView xWindow="0" yWindow="0" windowWidth="0" windowHeight="0"/>
  </bookViews>
  <sheets>
    <sheet name="Rekapitulace zakázky" sheetId="1" r:id="rId1"/>
    <sheet name="003-1 - most v km 23,038 ..." sheetId="2" r:id="rId2"/>
    <sheet name="003-2 - most v km 23,038 ..." sheetId="3" r:id="rId3"/>
    <sheet name="003-3 - most v km 23,038 ..." sheetId="4" r:id="rId4"/>
    <sheet name="003-4 - most v km 23,038 ..." sheetId="5" r:id="rId5"/>
  </sheets>
  <definedNames>
    <definedName name="_xlnm.Print_Area" localSheetId="0">'Rekapitulace zakázky'!$D$4:$AO$76,'Rekapitulace zakázky'!$C$82:$AQ$99</definedName>
    <definedName name="_xlnm.Print_Titles" localSheetId="0">'Rekapitulace zakázky'!$92:$92</definedName>
    <definedName name="_xlnm._FilterDatabase" localSheetId="1" hidden="1">'003-1 - most v km 23,038 ...'!$C$134:$K$433</definedName>
    <definedName name="_xlnm.Print_Area" localSheetId="1">'003-1 - most v km 23,038 ...'!$C$4:$J$75,'003-1 - most v km 23,038 ...'!$C$81:$J$116,'003-1 - most v km 23,038 ...'!$C$122:$K$433</definedName>
    <definedName name="_xlnm.Print_Titles" localSheetId="1">'003-1 - most v km 23,038 ...'!$134:$134</definedName>
    <definedName name="_xlnm._FilterDatabase" localSheetId="2" hidden="1">'003-2 - most v km 23,038 ...'!$C$117:$K$142</definedName>
    <definedName name="_xlnm.Print_Area" localSheetId="2">'003-2 - most v km 23,038 ...'!$C$4:$J$75,'003-2 - most v km 23,038 ...'!$C$81:$J$99,'003-2 - most v km 23,038 ...'!$C$105:$K$142</definedName>
    <definedName name="_xlnm.Print_Titles" localSheetId="2">'003-2 - most v km 23,038 ...'!$117:$117</definedName>
    <definedName name="_xlnm._FilterDatabase" localSheetId="3" hidden="1">'003-3 - most v km 23,038 ...'!$C$121:$K$148</definedName>
    <definedName name="_xlnm.Print_Area" localSheetId="3">'003-3 - most v km 23,038 ...'!$C$4:$J$75,'003-3 - most v km 23,038 ...'!$C$81:$J$103,'003-3 - most v km 23,038 ...'!$C$109:$K$148</definedName>
    <definedName name="_xlnm.Print_Titles" localSheetId="3">'003-3 - most v km 23,038 ...'!$121:$121</definedName>
    <definedName name="_xlnm._FilterDatabase" localSheetId="4" hidden="1">'003-4 - most v km 23,038 ...'!$C$116:$K$121</definedName>
    <definedName name="_xlnm.Print_Area" localSheetId="4">'003-4 - most v km 23,038 ...'!$C$4:$J$75,'003-4 - most v km 23,038 ...'!$C$81:$J$98,'003-4 - most v km 23,038 ...'!$C$104:$K$121</definedName>
    <definedName name="_xlnm.Print_Titles" localSheetId="4">'003-4 - most v km 23,038 ...'!$116:$116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0"/>
  <c r="BH120"/>
  <c r="BG120"/>
  <c r="BF120"/>
  <c r="T120"/>
  <c r="T119"/>
  <c r="T118"/>
  <c r="T117"/>
  <c r="R120"/>
  <c r="R119"/>
  <c r="R118"/>
  <c r="R117"/>
  <c r="P120"/>
  <c r="P119"/>
  <c r="P118"/>
  <c r="P117"/>
  <c i="1" r="AU98"/>
  <c i="5" r="J113"/>
  <c r="F113"/>
  <c r="F111"/>
  <c r="E109"/>
  <c r="J90"/>
  <c r="F90"/>
  <c r="F88"/>
  <c r="E86"/>
  <c r="J24"/>
  <c r="E24"/>
  <c r="J114"/>
  <c r="J23"/>
  <c r="J18"/>
  <c r="E18"/>
  <c r="F114"/>
  <c r="J17"/>
  <c r="J12"/>
  <c r="J111"/>
  <c r="E7"/>
  <c r="E107"/>
  <c i="4" r="J37"/>
  <c r="J36"/>
  <c i="1" r="AY97"/>
  <c i="4" r="J35"/>
  <c i="1" r="AX97"/>
  <c i="4" r="BI148"/>
  <c r="BH148"/>
  <c r="BG148"/>
  <c r="BF148"/>
  <c r="T148"/>
  <c r="T147"/>
  <c r="R148"/>
  <c r="R147"/>
  <c r="P148"/>
  <c r="P147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0"/>
  <c r="F90"/>
  <c r="F88"/>
  <c r="E86"/>
  <c r="J24"/>
  <c r="E24"/>
  <c r="J91"/>
  <c r="J23"/>
  <c r="J18"/>
  <c r="E18"/>
  <c r="F119"/>
  <c r="J17"/>
  <c r="J12"/>
  <c r="J88"/>
  <c r="E7"/>
  <c r="E112"/>
  <c i="3" r="J37"/>
  <c r="J36"/>
  <c i="1" r="AY96"/>
  <c i="3" r="J35"/>
  <c i="1" r="AX96"/>
  <c i="3" r="BI142"/>
  <c r="BH142"/>
  <c r="BG142"/>
  <c r="BF142"/>
  <c r="T142"/>
  <c r="T141"/>
  <c r="T140"/>
  <c r="R142"/>
  <c r="R141"/>
  <c r="R140"/>
  <c r="P142"/>
  <c r="P141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4"/>
  <c r="F114"/>
  <c r="F112"/>
  <c r="E110"/>
  <c r="J90"/>
  <c r="F90"/>
  <c r="F88"/>
  <c r="E86"/>
  <c r="J24"/>
  <c r="E24"/>
  <c r="J115"/>
  <c r="J23"/>
  <c r="J18"/>
  <c r="E18"/>
  <c r="F91"/>
  <c r="J17"/>
  <c r="J12"/>
  <c r="J88"/>
  <c r="E7"/>
  <c r="E108"/>
  <c i="2" r="J37"/>
  <c r="J36"/>
  <c i="1" r="AY95"/>
  <c i="2" r="J35"/>
  <c i="1" r="AX95"/>
  <c i="2" r="BI432"/>
  <c r="BH432"/>
  <c r="BG432"/>
  <c r="BF432"/>
  <c r="T432"/>
  <c r="T431"/>
  <c r="R432"/>
  <c r="R431"/>
  <c r="P432"/>
  <c r="P431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0"/>
  <c r="BH410"/>
  <c r="BG410"/>
  <c r="BF410"/>
  <c r="T410"/>
  <c r="T409"/>
  <c r="R410"/>
  <c r="R409"/>
  <c r="P410"/>
  <c r="P409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T399"/>
  <c r="R400"/>
  <c r="R399"/>
  <c r="P400"/>
  <c r="P399"/>
  <c r="BI398"/>
  <c r="BH398"/>
  <c r="BG398"/>
  <c r="BF398"/>
  <c r="T398"/>
  <c r="R398"/>
  <c r="P398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T361"/>
  <c r="R362"/>
  <c r="R361"/>
  <c r="P362"/>
  <c r="P361"/>
  <c r="BI359"/>
  <c r="BH359"/>
  <c r="BG359"/>
  <c r="BF359"/>
  <c r="T359"/>
  <c r="R359"/>
  <c r="P359"/>
  <c r="BI358"/>
  <c r="BH358"/>
  <c r="BG358"/>
  <c r="BF358"/>
  <c r="T358"/>
  <c r="R358"/>
  <c r="P358"/>
  <c r="BI355"/>
  <c r="BH355"/>
  <c r="BG355"/>
  <c r="BF355"/>
  <c r="T355"/>
  <c r="R355"/>
  <c r="P355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5"/>
  <c r="BH315"/>
  <c r="BG315"/>
  <c r="BF315"/>
  <c r="T315"/>
  <c r="R315"/>
  <c r="P315"/>
  <c r="BI311"/>
  <c r="BH311"/>
  <c r="BG311"/>
  <c r="BF311"/>
  <c r="T311"/>
  <c r="R311"/>
  <c r="P311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82"/>
  <c r="BH182"/>
  <c r="BG182"/>
  <c r="BF182"/>
  <c r="T182"/>
  <c r="R182"/>
  <c r="P182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J131"/>
  <c r="F131"/>
  <c r="F129"/>
  <c r="E127"/>
  <c r="J90"/>
  <c r="F90"/>
  <c r="F88"/>
  <c r="E86"/>
  <c r="J24"/>
  <c r="E24"/>
  <c r="J91"/>
  <c r="J23"/>
  <c r="J18"/>
  <c r="E18"/>
  <c r="F132"/>
  <c r="J17"/>
  <c r="J12"/>
  <c r="J88"/>
  <c r="E7"/>
  <c r="E84"/>
  <c i="1" r="L90"/>
  <c r="AM90"/>
  <c r="AM89"/>
  <c r="L89"/>
  <c r="AM87"/>
  <c r="L87"/>
  <c r="L85"/>
  <c r="L84"/>
  <c i="4" r="BK136"/>
  <c r="BK132"/>
  <c r="BK129"/>
  <c i="3" r="J134"/>
  <c r="J130"/>
  <c r="J128"/>
  <c r="J120"/>
  <c i="2" r="BK424"/>
  <c r="BK404"/>
  <c r="J400"/>
  <c r="BK392"/>
  <c r="BK385"/>
  <c r="J383"/>
  <c r="J381"/>
  <c r="BK375"/>
  <c r="BK372"/>
  <c r="J370"/>
  <c r="BK365"/>
  <c r="J362"/>
  <c r="J359"/>
  <c r="J358"/>
  <c r="J355"/>
  <c r="J350"/>
  <c r="J347"/>
  <c r="J342"/>
  <c r="J335"/>
  <c r="BK333"/>
  <c r="BK328"/>
  <c r="BK327"/>
  <c r="BK311"/>
  <c r="BK296"/>
  <c r="BK292"/>
  <c r="J269"/>
  <c r="BK267"/>
  <c r="BK261"/>
  <c r="J261"/>
  <c r="BK259"/>
  <c r="J251"/>
  <c r="J244"/>
  <c r="J236"/>
  <c r="J230"/>
  <c r="BK226"/>
  <c r="BK218"/>
  <c r="BK198"/>
  <c r="J183"/>
  <c r="BK182"/>
  <c r="J170"/>
  <c r="J167"/>
  <c r="BK162"/>
  <c r="J151"/>
  <c r="BK145"/>
  <c r="J143"/>
  <c i="1" r="AS94"/>
  <c i="5" r="J120"/>
  <c i="4" r="BK148"/>
  <c r="J148"/>
  <c r="BK146"/>
  <c r="BK143"/>
  <c r="J139"/>
  <c r="J136"/>
  <c r="J127"/>
  <c i="3" r="BK138"/>
  <c r="BK137"/>
  <c r="BK135"/>
  <c r="BK134"/>
  <c r="J133"/>
  <c r="BK128"/>
  <c r="BK124"/>
  <c r="BK122"/>
  <c i="2" r="BK420"/>
  <c r="J416"/>
  <c r="J393"/>
  <c r="J392"/>
  <c r="J379"/>
  <c r="J367"/>
  <c r="BK362"/>
  <c r="J354"/>
  <c r="BK350"/>
  <c r="BK347"/>
  <c r="J343"/>
  <c r="BK340"/>
  <c r="J339"/>
  <c r="BK338"/>
  <c r="BK337"/>
  <c r="BK332"/>
  <c r="BK330"/>
  <c r="J326"/>
  <c r="J322"/>
  <c r="J304"/>
  <c r="BK303"/>
  <c r="BK301"/>
  <c r="J299"/>
  <c r="J296"/>
  <c r="BK274"/>
  <c r="BK273"/>
  <c r="J272"/>
  <c r="J257"/>
  <c r="J256"/>
  <c r="BK249"/>
  <c r="BK239"/>
  <c r="J232"/>
  <c r="J227"/>
  <c r="J226"/>
  <c r="J224"/>
  <c r="BK220"/>
  <c r="J215"/>
  <c r="BK211"/>
  <c r="J209"/>
  <c r="BK202"/>
  <c r="J198"/>
  <c r="BK197"/>
  <c r="J195"/>
  <c r="J193"/>
  <c r="BK191"/>
  <c r="J188"/>
  <c r="J182"/>
  <c r="BK177"/>
  <c r="BK173"/>
  <c r="BK172"/>
  <c r="BK169"/>
  <c r="BK167"/>
  <c r="J165"/>
  <c r="BK156"/>
  <c r="BK154"/>
  <c r="J142"/>
  <c r="BK138"/>
  <c i="4" r="J142"/>
  <c r="BK139"/>
  <c r="J134"/>
  <c r="BK127"/>
  <c r="BK125"/>
  <c i="3" r="J142"/>
  <c r="J138"/>
  <c r="J137"/>
  <c r="J136"/>
  <c r="J135"/>
  <c r="BK131"/>
  <c r="BK126"/>
  <c r="J124"/>
  <c r="J122"/>
  <c r="BK121"/>
  <c r="BK120"/>
  <c i="2" r="J420"/>
  <c r="BK416"/>
  <c r="BK410"/>
  <c r="J402"/>
  <c r="BK398"/>
  <c r="BK396"/>
  <c r="J395"/>
  <c r="BK393"/>
  <c r="J390"/>
  <c r="J388"/>
  <c r="BK381"/>
  <c r="J375"/>
  <c r="J372"/>
  <c r="BK367"/>
  <c r="BK359"/>
  <c r="BK345"/>
  <c r="BK343"/>
  <c r="BK342"/>
  <c r="BK341"/>
  <c r="BK339"/>
  <c r="J337"/>
  <c r="BK335"/>
  <c r="J333"/>
  <c r="J328"/>
  <c r="J327"/>
  <c r="BK326"/>
  <c r="BK324"/>
  <c r="BK315"/>
  <c r="J301"/>
  <c r="BK299"/>
  <c r="BK298"/>
  <c r="BK294"/>
  <c r="J290"/>
  <c r="J274"/>
  <c r="J273"/>
  <c r="BK272"/>
  <c r="J259"/>
  <c r="BK257"/>
  <c r="BK256"/>
  <c r="BK253"/>
  <c r="J249"/>
  <c r="BK244"/>
  <c r="J239"/>
  <c r="BK236"/>
  <c r="BK230"/>
  <c r="J229"/>
  <c r="BK224"/>
  <c r="J222"/>
  <c r="BK215"/>
  <c r="J211"/>
  <c r="BK209"/>
  <c r="J205"/>
  <c r="BK200"/>
  <c r="J197"/>
  <c r="J191"/>
  <c r="BK188"/>
  <c r="BK183"/>
  <c r="BK178"/>
  <c r="BK175"/>
  <c r="J172"/>
  <c r="BK165"/>
  <c r="BK164"/>
  <c r="J162"/>
  <c r="J156"/>
  <c r="J154"/>
  <c r="BK151"/>
  <c r="J147"/>
  <c i="5" r="BK120"/>
  <c i="4" r="J146"/>
  <c r="J143"/>
  <c r="BK142"/>
  <c r="BK134"/>
  <c r="J132"/>
  <c r="J129"/>
  <c r="J125"/>
  <c i="3" r="BK142"/>
  <c r="BK136"/>
  <c r="BK133"/>
  <c r="J131"/>
  <c r="BK130"/>
  <c r="J126"/>
  <c r="J121"/>
  <c i="2" r="BK432"/>
  <c r="J432"/>
  <c r="BK429"/>
  <c r="J429"/>
  <c r="BK427"/>
  <c r="J427"/>
  <c r="J424"/>
  <c r="J410"/>
  <c r="J404"/>
  <c r="BK402"/>
  <c r="BK400"/>
  <c r="J398"/>
  <c r="J396"/>
  <c r="BK395"/>
  <c r="BK390"/>
  <c r="BK388"/>
  <c r="J385"/>
  <c r="BK383"/>
  <c r="BK379"/>
  <c r="BK370"/>
  <c r="J365"/>
  <c r="BK358"/>
  <c r="BK355"/>
  <c r="BK354"/>
  <c r="J345"/>
  <c r="J341"/>
  <c r="J340"/>
  <c r="J338"/>
  <c r="J332"/>
  <c r="J330"/>
  <c r="J324"/>
  <c r="BK322"/>
  <c r="J315"/>
  <c r="J311"/>
  <c r="BK304"/>
  <c r="J303"/>
  <c r="J298"/>
  <c r="J294"/>
  <c r="J292"/>
  <c r="BK290"/>
  <c r="BK269"/>
  <c r="J267"/>
  <c r="BK263"/>
  <c r="J263"/>
  <c r="J253"/>
  <c r="BK251"/>
  <c r="BK232"/>
  <c r="BK229"/>
  <c r="BK227"/>
  <c r="BK222"/>
  <c r="J220"/>
  <c r="J218"/>
  <c r="BK205"/>
  <c r="J202"/>
  <c r="J200"/>
  <c r="BK195"/>
  <c r="BK193"/>
  <c r="J178"/>
  <c r="J177"/>
  <c r="J175"/>
  <c r="J173"/>
  <c r="BK170"/>
  <c r="J169"/>
  <c r="J164"/>
  <c r="BK147"/>
  <c r="J145"/>
  <c r="BK143"/>
  <c r="BK142"/>
  <c r="J138"/>
  <c i="5" r="F35"/>
  <c i="1" r="BB98"/>
  <c i="5" r="J34"/>
  <c i="1" r="AW98"/>
  <c i="5" r="F36"/>
  <c i="1" r="BC98"/>
  <c i="5" r="F37"/>
  <c i="1" r="BD98"/>
  <c i="2" l="1" r="R137"/>
  <c r="R153"/>
  <c r="BK181"/>
  <c r="J181"/>
  <c r="J99"/>
  <c r="BK204"/>
  <c r="J204"/>
  <c r="J100"/>
  <c r="BK255"/>
  <c r="J255"/>
  <c r="J101"/>
  <c r="T255"/>
  <c r="T258"/>
  <c r="R344"/>
  <c r="R271"/>
  <c r="P349"/>
  <c r="BK364"/>
  <c r="BK401"/>
  <c r="J401"/>
  <c r="J110"/>
  <c r="R401"/>
  <c r="T415"/>
  <c r="P426"/>
  <c i="3" r="BK119"/>
  <c i="4" r="P124"/>
  <c r="P131"/>
  <c i="2" r="BK137"/>
  <c r="BK153"/>
  <c r="J153"/>
  <c r="J98"/>
  <c r="R181"/>
  <c r="P204"/>
  <c r="P255"/>
  <c r="P258"/>
  <c r="BK349"/>
  <c r="J349"/>
  <c r="J105"/>
  <c r="R364"/>
  <c r="R363"/>
  <c r="T401"/>
  <c r="P415"/>
  <c r="P414"/>
  <c r="R426"/>
  <c i="3" r="P119"/>
  <c r="P118"/>
  <c i="1" r="AU96"/>
  <c i="4" r="BK124"/>
  <c r="T124"/>
  <c r="R131"/>
  <c r="T131"/>
  <c r="BK141"/>
  <c r="J141"/>
  <c r="J100"/>
  <c r="R141"/>
  <c i="2" r="P137"/>
  <c r="P153"/>
  <c r="P181"/>
  <c r="T204"/>
  <c r="R255"/>
  <c r="R258"/>
  <c r="P344"/>
  <c r="P271"/>
  <c r="T349"/>
  <c r="T364"/>
  <c r="T363"/>
  <c r="P401"/>
  <c r="R415"/>
  <c r="R414"/>
  <c i="3" r="R119"/>
  <c r="R118"/>
  <c i="4" r="R124"/>
  <c r="R123"/>
  <c r="R122"/>
  <c r="P141"/>
  <c r="T141"/>
  <c i="2" r="T137"/>
  <c r="T153"/>
  <c r="T181"/>
  <c r="R204"/>
  <c r="BK258"/>
  <c r="J258"/>
  <c r="J102"/>
  <c r="BK344"/>
  <c r="J344"/>
  <c r="J104"/>
  <c r="T344"/>
  <c r="T271"/>
  <c r="R349"/>
  <c r="P364"/>
  <c r="P363"/>
  <c r="BK415"/>
  <c r="J415"/>
  <c r="J113"/>
  <c r="BK426"/>
  <c r="J426"/>
  <c r="J114"/>
  <c r="T426"/>
  <c i="3" r="T119"/>
  <c r="T118"/>
  <c i="4" r="BK131"/>
  <c r="J131"/>
  <c r="J98"/>
  <c i="2" r="F91"/>
  <c r="J129"/>
  <c r="J132"/>
  <c r="BE151"/>
  <c r="BE154"/>
  <c r="BE164"/>
  <c r="BE165"/>
  <c r="BE183"/>
  <c r="BE209"/>
  <c r="BE224"/>
  <c r="BE239"/>
  <c r="BE256"/>
  <c r="BE257"/>
  <c r="BE259"/>
  <c r="BE263"/>
  <c r="BE272"/>
  <c r="BE299"/>
  <c r="BE303"/>
  <c r="BE315"/>
  <c r="BE327"/>
  <c r="BE328"/>
  <c r="BE335"/>
  <c r="BE343"/>
  <c r="BE347"/>
  <c r="BE358"/>
  <c r="BE372"/>
  <c r="BE400"/>
  <c r="BE427"/>
  <c r="BE429"/>
  <c r="BE432"/>
  <c i="3" r="J112"/>
  <c r="BE126"/>
  <c r="BE134"/>
  <c r="BE137"/>
  <c r="BE138"/>
  <c i="4" r="E84"/>
  <c r="BE139"/>
  <c i="5" r="BE120"/>
  <c i="2" r="E125"/>
  <c r="BE138"/>
  <c r="BE142"/>
  <c r="BE143"/>
  <c r="BE167"/>
  <c r="BE169"/>
  <c r="BE178"/>
  <c r="BE195"/>
  <c r="BE197"/>
  <c r="BE218"/>
  <c r="BE226"/>
  <c r="BE230"/>
  <c r="BE232"/>
  <c r="BE244"/>
  <c r="BE251"/>
  <c r="BE267"/>
  <c r="BE269"/>
  <c r="BE273"/>
  <c r="BE292"/>
  <c r="BE296"/>
  <c r="BE301"/>
  <c r="BE304"/>
  <c r="BE332"/>
  <c r="BE338"/>
  <c r="BE341"/>
  <c r="BE345"/>
  <c r="BE350"/>
  <c r="BE362"/>
  <c r="BE370"/>
  <c r="BE381"/>
  <c r="BE385"/>
  <c r="BE402"/>
  <c r="BE416"/>
  <c r="BK361"/>
  <c r="J361"/>
  <c r="J106"/>
  <c i="3" r="E84"/>
  <c r="J91"/>
  <c r="F115"/>
  <c r="BE124"/>
  <c r="BE130"/>
  <c r="BK141"/>
  <c r="J141"/>
  <c r="J98"/>
  <c i="4" r="J116"/>
  <c r="J119"/>
  <c r="BE129"/>
  <c r="BE136"/>
  <c r="BK138"/>
  <c r="J138"/>
  <c r="J99"/>
  <c r="BK145"/>
  <c r="J145"/>
  <c r="J101"/>
  <c r="BK147"/>
  <c r="J147"/>
  <c r="J102"/>
  <c i="5" r="E84"/>
  <c r="J88"/>
  <c r="F91"/>
  <c r="J91"/>
  <c i="2" r="BE145"/>
  <c r="BE156"/>
  <c r="BE162"/>
  <c r="BE193"/>
  <c r="BE200"/>
  <c r="BE229"/>
  <c r="BE236"/>
  <c r="BE249"/>
  <c r="BE253"/>
  <c r="BE290"/>
  <c r="BE298"/>
  <c r="BE311"/>
  <c r="BE326"/>
  <c r="BE330"/>
  <c r="BE333"/>
  <c r="BE354"/>
  <c r="BE355"/>
  <c r="BE359"/>
  <c r="BE365"/>
  <c r="BE375"/>
  <c r="BE379"/>
  <c r="BE383"/>
  <c r="BE388"/>
  <c r="BE390"/>
  <c r="BE392"/>
  <c r="BE393"/>
  <c r="BE395"/>
  <c r="BE398"/>
  <c r="BE404"/>
  <c r="BE410"/>
  <c r="BK271"/>
  <c r="J271"/>
  <c r="J103"/>
  <c r="BK431"/>
  <c r="J431"/>
  <c r="J115"/>
  <c i="3" r="BE128"/>
  <c r="BE133"/>
  <c r="BE136"/>
  <c r="BE142"/>
  <c i="4" r="F91"/>
  <c r="BE127"/>
  <c r="BE132"/>
  <c r="BE134"/>
  <c r="BE142"/>
  <c r="BE143"/>
  <c r="BE146"/>
  <c r="BE148"/>
  <c i="5" r="BK119"/>
  <c r="J119"/>
  <c r="J97"/>
  <c i="2" r="BE147"/>
  <c r="BE170"/>
  <c r="BE172"/>
  <c r="BE173"/>
  <c r="BE175"/>
  <c r="BE177"/>
  <c r="BE182"/>
  <c r="BE188"/>
  <c r="BE191"/>
  <c r="BE198"/>
  <c r="BE202"/>
  <c r="BE205"/>
  <c r="BE211"/>
  <c r="BE215"/>
  <c r="BE220"/>
  <c r="BE222"/>
  <c r="BE227"/>
  <c r="BE261"/>
  <c r="BE274"/>
  <c r="BE294"/>
  <c r="BE322"/>
  <c r="BE324"/>
  <c r="BE337"/>
  <c r="BE339"/>
  <c r="BE340"/>
  <c r="BE342"/>
  <c r="BE367"/>
  <c r="BE396"/>
  <c r="BE420"/>
  <c r="BE424"/>
  <c r="BK399"/>
  <c r="J399"/>
  <c r="J109"/>
  <c r="BK409"/>
  <c r="J409"/>
  <c r="J111"/>
  <c i="3" r="BE120"/>
  <c r="BE121"/>
  <c r="BE122"/>
  <c r="BE131"/>
  <c r="BE135"/>
  <c i="4" r="BE125"/>
  <c i="3" r="F37"/>
  <c i="1" r="BD96"/>
  <c i="4" r="F36"/>
  <c i="1" r="BC97"/>
  <c i="2" r="F34"/>
  <c i="1" r="BA95"/>
  <c i="4" r="J34"/>
  <c i="1" r="AW97"/>
  <c i="5" r="J33"/>
  <c i="1" r="AV98"/>
  <c r="AT98"/>
  <c i="4" r="F37"/>
  <c i="1" r="BD97"/>
  <c i="4" r="F34"/>
  <c i="1" r="BA97"/>
  <c i="3" r="F35"/>
  <c i="1" r="BB96"/>
  <c i="3" r="F34"/>
  <c i="1" r="BA96"/>
  <c i="2" r="F35"/>
  <c i="1" r="BB95"/>
  <c i="4" r="F35"/>
  <c i="1" r="BB97"/>
  <c i="2" r="J34"/>
  <c i="1" r="AW95"/>
  <c i="3" r="J34"/>
  <c i="1" r="AW96"/>
  <c i="2" r="F37"/>
  <c i="1" r="BD95"/>
  <c i="2" r="F36"/>
  <c i="1" r="BC95"/>
  <c i="3" r="F36"/>
  <c i="1" r="BC96"/>
  <c i="5" r="F34"/>
  <c i="1" r="BA98"/>
  <c i="2" l="1" r="T136"/>
  <c i="4" r="T123"/>
  <c r="T122"/>
  <c r="BK123"/>
  <c r="BK122"/>
  <c r="J122"/>
  <c i="2" r="P136"/>
  <c r="P135"/>
  <c i="1" r="AU95"/>
  <c i="2" r="R136"/>
  <c r="R135"/>
  <c r="BK136"/>
  <c r="J136"/>
  <c r="J96"/>
  <c i="4" r="P123"/>
  <c r="P122"/>
  <c i="1" r="AU97"/>
  <c i="2" r="T414"/>
  <c r="BK363"/>
  <c r="J363"/>
  <c r="J107"/>
  <c r="J364"/>
  <c r="J108"/>
  <c i="3" r="J119"/>
  <c r="J96"/>
  <c i="5" r="BK118"/>
  <c r="J118"/>
  <c r="J96"/>
  <c i="2" r="J137"/>
  <c r="J97"/>
  <c i="3" r="BK140"/>
  <c r="J140"/>
  <c r="J97"/>
  <c i="4" r="J124"/>
  <c r="J97"/>
  <c i="2" r="BK414"/>
  <c r="J414"/>
  <c r="J112"/>
  <c i="5" r="F33"/>
  <c i="1" r="AZ98"/>
  <c i="3" r="F33"/>
  <c i="1" r="AZ96"/>
  <c i="4" r="J33"/>
  <c i="1" r="AV97"/>
  <c r="AT97"/>
  <c i="3" r="J33"/>
  <c i="1" r="AV96"/>
  <c r="AT96"/>
  <c i="4" r="J30"/>
  <c i="1" r="AG97"/>
  <c r="AN97"/>
  <c r="BA94"/>
  <c r="AW94"/>
  <c r="AK30"/>
  <c r="BD94"/>
  <c r="W33"/>
  <c i="4" r="F33"/>
  <c i="1" r="AZ97"/>
  <c r="BB94"/>
  <c r="W31"/>
  <c i="2" r="J33"/>
  <c i="1" r="AV95"/>
  <c r="AT95"/>
  <c r="BC94"/>
  <c r="AY94"/>
  <c i="2" r="F33"/>
  <c i="1" r="AZ95"/>
  <c i="2" l="1" r="T135"/>
  <c i="4" r="J39"/>
  <c i="3" r="BK118"/>
  <c r="J118"/>
  <c r="J95"/>
  <c i="4" r="J123"/>
  <c r="J96"/>
  <c i="5" r="BK117"/>
  <c r="J117"/>
  <c i="2" r="BK135"/>
  <c r="J135"/>
  <c r="J95"/>
  <c i="4" r="J95"/>
  <c i="1" r="AZ94"/>
  <c r="W29"/>
  <c i="5" r="J30"/>
  <c i="1" r="AG98"/>
  <c r="AN98"/>
  <c r="AU94"/>
  <c r="AX94"/>
  <c r="W32"/>
  <c r="W30"/>
  <c i="5" l="1" r="J39"/>
  <c r="J95"/>
  <c i="2" r="J30"/>
  <c i="1" r="AG95"/>
  <c r="AN95"/>
  <c r="AV94"/>
  <c r="AK29"/>
  <c i="3" r="J30"/>
  <c i="1" r="AG96"/>
  <c r="AN96"/>
  <c i="2" l="1" r="J39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<sst xmlns="http://schemas.openxmlformats.org/spreadsheetml/2006/main">
  <si>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</si>
  <si>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</si>
  <si>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</si>
  <si>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</si>
  <si>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</si>
  <si>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{387cbce5-0e27-46f9-8806-aaa8a38e995d}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</si>
  <si>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</si>
  <si>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</si>
  <si>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</si>
  <si>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</si>
  <si>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</si>
  <si>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</si>
  <si>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</si>
  <si>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</si>
  <si>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</si>
  <si>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</si>
  <si>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</si>
  <si>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mostních objektů na trati Dobříš - Vrané nad Vltavou</t>
  </si>
  <si>
    <t>0,1</t>
  </si>
  <si>
    <t>KSO:</t>
  </si>
  <si>
    <t>821</t>
  </si>
  <si>
    <t>CC-CZ:</t>
  </si>
  <si>
    <t>2</t>
  </si>
  <si>
    <t>1</t>
  </si>
  <si>
    <t>Místo:</t>
  </si>
  <si>
    <t>Bojov I</t>
  </si>
  <si>
    <t>Datum:</t>
  </si>
  <si>
    <t>9. 3. 2020</t>
  </si>
  <si>
    <t>10</t>
  </si>
  <si>
    <t>CZ-CPV:</t>
  </si>
  <si>
    <t>50000000-5</t>
  </si>
  <si>
    <t>CZ-CPA:</t>
  </si>
  <si>
    <t>42</t>
  </si>
  <si>
    <t>100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</si>
  <si>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</si>
  <si>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</si>
  <si>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</si>
  <si>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</si>
  <si>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</si>
  <si>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</si>
  <si>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</si>
  <si>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</si>
  <si>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</si>
  <si>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</si>
  <si>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</si>
  <si>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</si>
  <si>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</si>
  <si>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</si>
  <si>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</si>
  <si>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</si>
  <si>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</si>
  <si>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</si>
  <si>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</si>
  <si>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</si>
  <si>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</si>
  <si>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</si>
  <si>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</si>
  <si>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</si>
  <si>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</si>
  <si>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</si>
  <si>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</si>
  <si>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</si>
  <si>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</si>
  <si>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</si>
  <si>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</si>
  <si>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</si>
  <si>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</si>
  <si>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</si>
  <si>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</si>
  <si>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</si>
  <si>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</si>
  <si>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</si>
  <si>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</si>
  <si>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</si>
  <si>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</si>
  <si>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</si>
  <si>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</si>
  <si>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</si>
  <si>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</si>
  <si>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</si>
  <si>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</si>
  <si>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</si>
  <si>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</si>
  <si>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</si>
  <si>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</si>
  <si>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</si>
  <si>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</si>
  <si>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</si>
  <si>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</si>
  <si>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</si>
  <si>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</si>
  <si>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</si>
  <si>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</si>
  <si>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</si>
  <si>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</si>
  <si>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003/1</t>
  </si>
  <si>
    <t>most v km 23,038 - objekt</t>
  </si>
  <si>
    <t>ING</t>
  </si>
  <si>
    <t>{729f3e25-c931-492d-835a-917aa09690ed}</t>
  </si>
  <si>
    <t>003/2</t>
  </si>
  <si>
    <t>most v km 23,038 - Železniční svršek</t>
  </si>
  <si>
    <t>{ee79950d-0cc3-45da-8919-a800382a47e3}</t>
  </si>
  <si>
    <t>003/3</t>
  </si>
  <si>
    <t>most v km 23,038 - VRN</t>
  </si>
  <si>
    <t>VON</t>
  </si>
  <si>
    <t>{ffb2e8dc-f404-4e7e-a604-9e91e2afd6a6}</t>
  </si>
  <si>
    <t>003/4</t>
  </si>
  <si>
    <t>most v km 23,038 - DSPS</t>
  </si>
  <si>
    <t>{faa93f0c-b526-4686-be68-449889158298}</t>
  </si>
  <si>
    <t>KRYCÍ LIST SOUPISU PRACÍ</t>
  </si>
  <si>
    <t>Objekt:</t>
  </si>
  <si>
    <t>003/1 - most v km 23,038 -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</si>
  <si>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</si>
  <si>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</si>
  <si>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</si>
  <si>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</si>
  <si>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</si>
  <si>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</si>
  <si>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</si>
  <si>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</si>
  <si>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</si>
  <si>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</si>
  <si>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</si>
  <si>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</si>
  <si>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</si>
  <si>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  99 - Přesun hmot a manipulace se sutí</t>
  </si>
  <si>
    <t xml:space="preserve">    997 - Přesun sutě</t>
  </si>
  <si>
    <t xml:space="preserve">    99 - Přesun hmot a manipulace se sutí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</si>
  <si>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</si>
  <si>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</si>
  <si>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</si>
  <si>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749 - Elektromontáže - ostatní práce a konstrukce</t>
  </si>
  <si>
    <t xml:space="preserve">    767 - Konstrukce zámečnické</t>
  </si>
  <si>
    <t>M - Práce a dodávky M</t>
  </si>
  <si>
    <t xml:space="preserve">    22-M - Montáže technologických zařízení pro dopravní stavby</t>
  </si>
  <si>
    <t xml:space="preserve">    23-M - Montáže potrubí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</si>
  <si>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</si>
  <si>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</si>
  <si>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</si>
  <si>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</si>
  <si>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</si>
  <si>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</si>
  <si>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</si>
  <si>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</si>
  <si>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</si>
  <si>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</si>
  <si>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</si>
  <si>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</si>
  <si>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</si>
  <si>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</si>
  <si>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</si>
  <si>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</si>
  <si>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</si>
  <si>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</si>
  <si>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</si>
  <si>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122252502</t>
  </si>
  <si>
    <t>Odkopávky a prokopávky nezapažené pro spodní stavbu železnic v hornině třídy těžitelnosti I, skupiny 3 objem do 1000 m3 strojně</t>
  </si>
  <si>
    <t>m3</t>
  </si>
  <si>
    <t>CS ÚRS 2020 01</t>
  </si>
  <si>
    <t>4</t>
  </si>
  <si>
    <t>-1369296758</t>
  </si>
  <si>
    <t>VV</t>
  </si>
  <si>
    <t>"výkop pro ZKPP"2*0,5*5,5*12,0</t>
  </si>
  <si>
    <t>"výkop pro odvodnění za opěrami"2*2,3*5,4+2*5,1*4,0</t>
  </si>
  <si>
    <t>Součet</t>
  </si>
  <si>
    <t>162751117</t>
  </si>
  <si>
    <t>Vodorovné přemístění do 10000 m výkopku/sypaniny z horniny třídy těžitelnosti I, skupiny 1 až 3</t>
  </si>
  <si>
    <t>-1919848325</t>
  </si>
  <si>
    <t>3</t>
  </si>
  <si>
    <t>162751119</t>
  </si>
  <si>
    <t>Příplatek k vodorovnému přemístění výkopku/sypaniny z horniny třídy těžitelnosti I, skupiny 1 až 3 ZKD 1000 m přes 10000 m</t>
  </si>
  <si>
    <t>1713392744</t>
  </si>
  <si>
    <t>"skládka do 30 km" 20*131,640</t>
  </si>
  <si>
    <t>171201221</t>
  </si>
  <si>
    <t>Poplatek za uložení na skládce (skládkovné) zeminy a kamení kód odpadu 17 05 04</t>
  </si>
  <si>
    <t>t</t>
  </si>
  <si>
    <t>-131393262</t>
  </si>
  <si>
    <t>1,8*131,640</t>
  </si>
  <si>
    <t>5</t>
  </si>
  <si>
    <t>174101101</t>
  </si>
  <si>
    <t>Zásyp jam, šachet rýh nebo kolem objektů sypaninou se zhutněním</t>
  </si>
  <si>
    <t>12</t>
  </si>
  <si>
    <t>"hutněný zásyp ZKPP" 2*0,5*5,0*12</t>
  </si>
  <si>
    <t>"klíny za opěrami" 2*1,5*5,0+2*4,2*3,5</t>
  </si>
  <si>
    <t>6</t>
  </si>
  <si>
    <t>M</t>
  </si>
  <si>
    <t>58344169</t>
  </si>
  <si>
    <t>štěrkodrť frakce 0/32 OTP ČD</t>
  </si>
  <si>
    <t>8</t>
  </si>
  <si>
    <t>989694979</t>
  </si>
  <si>
    <t>104,4*1,8</t>
  </si>
  <si>
    <t>Zakládání</t>
  </si>
  <si>
    <t>7</t>
  </si>
  <si>
    <t>212795111</t>
  </si>
  <si>
    <t>Příčné odvodnění mostní opěry z plastových trub DN 160 včetně podkladního betonu, štěrkového obsypu</t>
  </si>
  <si>
    <t>m</t>
  </si>
  <si>
    <t>-738607685</t>
  </si>
  <si>
    <t>2*7,5+2*4,0</t>
  </si>
  <si>
    <t>275311128</t>
  </si>
  <si>
    <t>Základové patky a bloky z betonu prostého C 30/37</t>
  </si>
  <si>
    <t>22</t>
  </si>
  <si>
    <t>"Bet. patka pro zábranu proti najetí vozidla na nástupiště" 0,5*0,25*0,75</t>
  </si>
  <si>
    <t>"Podkladní beton pod úhlová křídla" 2*0,8*2,1*3,0</t>
  </si>
  <si>
    <t>"Podkladní beton pod drenáž" 2*(0,65*3,5+0,9*4,5)</t>
  </si>
  <si>
    <t>"Beton pod kamenné křídlo" 0,25*1,0</t>
  </si>
  <si>
    <t>9</t>
  </si>
  <si>
    <t>273354111</t>
  </si>
  <si>
    <t>Bednění základových desek - zřízení</t>
  </si>
  <si>
    <t>m2</t>
  </si>
  <si>
    <t>18</t>
  </si>
  <si>
    <t>"bednění podkladního betonu pod úhl. křídly" 2*(2*0,8*3,0+0,8*2,1)</t>
  </si>
  <si>
    <t>273354211</t>
  </si>
  <si>
    <t>Bednění základových desek - odstranění</t>
  </si>
  <si>
    <t>20</t>
  </si>
  <si>
    <t>11</t>
  </si>
  <si>
    <t>225311114</t>
  </si>
  <si>
    <t>Vrty maloprofilové jádrové D do 156 mm úklon do 45° hl do 25 m hor. III a IV</t>
  </si>
  <si>
    <t>-1879767498</t>
  </si>
  <si>
    <t xml:space="preserve">"vrty pro mikropiloty"   (5*8,3)+(5*8,1)</t>
  </si>
  <si>
    <t>225311116</t>
  </si>
  <si>
    <t>Vrty maloprofilové jádrové D do 156 mm úklon do 45° hl do 25 m hor. V a VI</t>
  </si>
  <si>
    <t>-1946157091</t>
  </si>
  <si>
    <t xml:space="preserve">"vrty pro mikropiloty"   (5*1,7)+(5*1,9)</t>
  </si>
  <si>
    <t>13</t>
  </si>
  <si>
    <t>282602112</t>
  </si>
  <si>
    <t>Injektování povrchové vysokotlaké s dvojitým obturátorem mikropilot a kotev tlakem do 2 MPa</t>
  </si>
  <si>
    <t>hod</t>
  </si>
  <si>
    <t>24</t>
  </si>
  <si>
    <t>14</t>
  </si>
  <si>
    <t>58521113</t>
  </si>
  <si>
    <t>cement portlandský CEM I 52,5MPa</t>
  </si>
  <si>
    <t>-275682242</t>
  </si>
  <si>
    <t>(2*5*82,5*3,14*2*2)*0,9/1000</t>
  </si>
  <si>
    <t>282602119</t>
  </si>
  <si>
    <t>Příplatek za injektování vysokotlaké s dvojitým obturátorem mikropilot a kotev v podzemí</t>
  </si>
  <si>
    <t>28</t>
  </si>
  <si>
    <t>16</t>
  </si>
  <si>
    <t>283111100.R</t>
  </si>
  <si>
    <t>Zřízení trubkových mikropilot svislých část manžetová D 115 mm</t>
  </si>
  <si>
    <t>30</t>
  </si>
  <si>
    <t>2*5*10,0</t>
  </si>
  <si>
    <t>17</t>
  </si>
  <si>
    <t>14011080.R</t>
  </si>
  <si>
    <t>trubka ocelová bezešvá hladká jakost 11 353, 108 x 16 mm</t>
  </si>
  <si>
    <t>32</t>
  </si>
  <si>
    <t>"trubky 108x16 z materiálu 11353" 2*5*10,0</t>
  </si>
  <si>
    <t>283131113</t>
  </si>
  <si>
    <t>Zřízení hlavy mikropilot namáhaných tlakem i tahem D do 115 mm</t>
  </si>
  <si>
    <t>kus</t>
  </si>
  <si>
    <t>34</t>
  </si>
  <si>
    <t>19</t>
  </si>
  <si>
    <t>13611258.R</t>
  </si>
  <si>
    <t xml:space="preserve">plech tlustý hladký jakost ocel  S355, 25x2000x6000 mm</t>
  </si>
  <si>
    <t>36</t>
  </si>
  <si>
    <t>P</t>
  </si>
  <si>
    <t>Poznámka k položce:_x000d_
Hmotnost 1200 kg/kus</t>
  </si>
  <si>
    <t>"hlavy mikropilot z oceli S355" 2*5*(0,3*0,3*0,025)*7,850</t>
  </si>
  <si>
    <t>Svislé a kompletní konstrukce</t>
  </si>
  <si>
    <t>334121112</t>
  </si>
  <si>
    <t>Osazení prefabrikovaných opěr nebo pilířů z ŽB hmotnosti do 10 t</t>
  </si>
  <si>
    <t>512965645</t>
  </si>
  <si>
    <t>59383500.R</t>
  </si>
  <si>
    <t xml:space="preserve">prefabrikáty úložných prahů </t>
  </si>
  <si>
    <t>976934516</t>
  </si>
  <si>
    <t xml:space="preserve">Poznámka k položce:_x000d_
2 ks prefabrikátu úložných prahů mostu_x000d_
plocha bednění:  cca 22,83 m2_x000d_
výztuž: cca 936,0 kg_x000d_
vč. manipulačních závěsů_x000d_
2 ks prefabrikátu úložných prahů lávky_x000d_
plocha bednění:  cca 7,328 m2_x000d_
výztuž: cca 191,0 kg_x000d_
vč. manipulačních závěsů</t>
  </si>
  <si>
    <t>"úl. prahy žel. mostu" 2*2,7</t>
  </si>
  <si>
    <t>"úl. prahy lávky pro nástupiště" 2*1,4</t>
  </si>
  <si>
    <t>59383510.R</t>
  </si>
  <si>
    <t>prefabrikáty úhlových křídel</t>
  </si>
  <si>
    <t>-871049371</t>
  </si>
  <si>
    <t xml:space="preserve">Poznámka k položce:_x000d_
2 ks prefabrikát rámové zídky_x000d_
plocha bednění:  cca 26,04 m2_x000d_
výztuž: cca 839,0 kg_x000d_
vč. manipulačních závěsů</t>
  </si>
  <si>
    <t>2*2,9</t>
  </si>
  <si>
    <t>23</t>
  </si>
  <si>
    <t>58912505</t>
  </si>
  <si>
    <t>malta cementová MC10 pojivo CEM II nebo CEM III s přísadou</t>
  </si>
  <si>
    <t>1332801002</t>
  </si>
  <si>
    <t>"maltové lože tl. 20 mm pod úložné prahy a úhl. křídla" 0,02*(2*5,0*1,1+2*2,535*1,05+2*3,0*1,75)</t>
  </si>
  <si>
    <t>334323118</t>
  </si>
  <si>
    <t>Mostní opěry a úložné prahy ze ŽB C 30/37</t>
  </si>
  <si>
    <t>"dříky opěr žel. mostu" 7,3+6,8</t>
  </si>
  <si>
    <t>25</t>
  </si>
  <si>
    <t>334351112</t>
  </si>
  <si>
    <t>Bednění systémové mostních opěr a úložných prahů z překližek pro ŽB - zřízení</t>
  </si>
  <si>
    <t>46</t>
  </si>
  <si>
    <t>"dříky opěr žel. mostu" (1,35+1,23)*(2*1,1+2*5,0)/2</t>
  </si>
  <si>
    <t>26</t>
  </si>
  <si>
    <t>334351211</t>
  </si>
  <si>
    <t>Bednění systémové mostních opěr a úložných prahů z překližek - odstranění</t>
  </si>
  <si>
    <t>48</t>
  </si>
  <si>
    <t>27</t>
  </si>
  <si>
    <t>334361216</t>
  </si>
  <si>
    <t>Výztuž dříků opěr z betonářské oceli 10 505</t>
  </si>
  <si>
    <t>54</t>
  </si>
  <si>
    <t>52/1000</t>
  </si>
  <si>
    <t>334361412</t>
  </si>
  <si>
    <t>Výztuž opěr, prahů, křídel, pilířů, sloupů ze svařovaných sítí do 6 kg/m2</t>
  </si>
  <si>
    <t>60</t>
  </si>
  <si>
    <t>Poznámka k položce:_x000d_
R8-100x100 (8 kg/m2)</t>
  </si>
  <si>
    <t>29</t>
  </si>
  <si>
    <t>389941050.R</t>
  </si>
  <si>
    <t>Montáž a dodávka kovových doplňkových konstrukcí</t>
  </si>
  <si>
    <t>ks</t>
  </si>
  <si>
    <t>1046827368</t>
  </si>
  <si>
    <t xml:space="preserve">Poznámka k položce:_x000d_
_x000d_
</t>
  </si>
  <si>
    <t>Vodorovné konstrukce</t>
  </si>
  <si>
    <t>421941521</t>
  </si>
  <si>
    <t>Demontáž podlahových plechů bez výztuh na mostech</t>
  </si>
  <si>
    <t>76</t>
  </si>
  <si>
    <t>"plechy na hlavách mostnic" 2*0,29*6,8</t>
  </si>
  <si>
    <t xml:space="preserve">"plechy mezi kolejnicemi"    1,10*6,8</t>
  </si>
  <si>
    <t>31</t>
  </si>
  <si>
    <t>421953211</t>
  </si>
  <si>
    <t>Dřevěné mostní podlahy dočasné z fošen a hranolů - odstranění</t>
  </si>
  <si>
    <t>78</t>
  </si>
  <si>
    <t>"most + lávka" (0,370+0,925+3,0)*6,8</t>
  </si>
  <si>
    <t>334121115.R</t>
  </si>
  <si>
    <t>Osazení prefabrikovaných rámů z ŽB hmotnosti do 20 t</t>
  </si>
  <si>
    <t>2109345860</t>
  </si>
  <si>
    <t xml:space="preserve">"vložení NK žel. mostu do otvoru a osazení na ozub do předepsané výše 10,952 t"    1</t>
  </si>
  <si>
    <t xml:space="preserve">"vložení NK lávky pro nástupiště a osazení na ložiska do předepsané výše 12,48 t"    1</t>
  </si>
  <si>
    <t>33</t>
  </si>
  <si>
    <t>59383600.R</t>
  </si>
  <si>
    <t>prefabrikát ŽB desky lávky</t>
  </si>
  <si>
    <t>-475319631</t>
  </si>
  <si>
    <t xml:space="preserve">Poznámka k položce:_x000d_
1 ks prefabrikát desky lávky_x000d_
plocha bednění:  cca 25,9 m2_x000d_
výztuž: cca 821,0 kg_x000d_
vč. manipulačních závěsů</t>
  </si>
  <si>
    <t>4,8</t>
  </si>
  <si>
    <t>423177000.R</t>
  </si>
  <si>
    <t>Montážní stužení nové NK</t>
  </si>
  <si>
    <t>soub</t>
  </si>
  <si>
    <t>-1522635650</t>
  </si>
  <si>
    <t>Poznámka k položce:_x000d_
cena zahrnuje výrobu, osazení a demontáž.</t>
  </si>
  <si>
    <t>35</t>
  </si>
  <si>
    <t>423177010.R</t>
  </si>
  <si>
    <t xml:space="preserve">Montážní plošina pro vložení nové NK </t>
  </si>
  <si>
    <t>851018630</t>
  </si>
  <si>
    <t>Poznámka k položce:_x000d_
cena zahrnuje odkopávky, štěrkové lože a panely (zřízení a odstranění plošiny)</t>
  </si>
  <si>
    <t>423321122</t>
  </si>
  <si>
    <t>Betonáž příčníků tyčových dílců z betonu C 30/37</t>
  </si>
  <si>
    <t>82</t>
  </si>
  <si>
    <t>"Koncové příčniky NK žel. mostu" 2*1,24</t>
  </si>
  <si>
    <t>37</t>
  </si>
  <si>
    <t>423351111</t>
  </si>
  <si>
    <t>Bednění spodní příčníku trámu - zřízení</t>
  </si>
  <si>
    <t>84</t>
  </si>
  <si>
    <t>2*(2*0,18*0,71+1,4*4,8)</t>
  </si>
  <si>
    <t>38</t>
  </si>
  <si>
    <t>423351211</t>
  </si>
  <si>
    <t>Bednění spodní příčníku trámu - odstranění</t>
  </si>
  <si>
    <t>86</t>
  </si>
  <si>
    <t>39</t>
  </si>
  <si>
    <t>423361226</t>
  </si>
  <si>
    <t>Výztuž příčníku trámu z betonářské oceli 10 505</t>
  </si>
  <si>
    <t>88</t>
  </si>
  <si>
    <t xml:space="preserve">"Koncové příčníky NK žel. mostu"  2*0,253</t>
  </si>
  <si>
    <t>40</t>
  </si>
  <si>
    <t>428992111</t>
  </si>
  <si>
    <t>Osazení mostního ložiska elastomerového zatížení do 400 kN</t>
  </si>
  <si>
    <t>90</t>
  </si>
  <si>
    <t>41</t>
  </si>
  <si>
    <t>042860.R</t>
  </si>
  <si>
    <t>Elastomerová ložiska pro zatížení do 400 kN</t>
  </si>
  <si>
    <t>92</t>
  </si>
  <si>
    <t xml:space="preserve">"položka převzata z třídníku OTSK - elastomerová ložiska do 1MN"     6</t>
  </si>
  <si>
    <t>428992119.R</t>
  </si>
  <si>
    <t>Demontáž mostních ložisek</t>
  </si>
  <si>
    <t>94</t>
  </si>
  <si>
    <t>"most" 4</t>
  </si>
  <si>
    <t>"lávka" 4</t>
  </si>
  <si>
    <t>43</t>
  </si>
  <si>
    <t>429321135.R</t>
  </si>
  <si>
    <t>Mostní deskové konstrukce z oceli řady S235</t>
  </si>
  <si>
    <t>-1263637009</t>
  </si>
  <si>
    <t>Poznámka k položce:_x000d_
ocelová NK, mat.+ výroba v mostárně</t>
  </si>
  <si>
    <t xml:space="preserve">"ocelová NK, plechy a pásnice mat.+ výroba v mostárně"    10,572*1,03</t>
  </si>
  <si>
    <t>44</t>
  </si>
  <si>
    <t>451475111</t>
  </si>
  <si>
    <t>Podkladní vrstva plastbetonová samonivelační první vrstva tl 10 mm</t>
  </si>
  <si>
    <t>112</t>
  </si>
  <si>
    <t>"pod elastomerová ložiska" 6*(0,14*0,14)</t>
  </si>
  <si>
    <t>"pod ozub žel. mostu" 2*(0,5*4,8)</t>
  </si>
  <si>
    <t>"výplň spřahovacích otovorů žel. mostu" 6*(7854/1000000)</t>
  </si>
  <si>
    <t>45</t>
  </si>
  <si>
    <t>451475112</t>
  </si>
  <si>
    <t>Podkladní vrstva plastbetonová samonivelační každá další vrstva tl 10 mm</t>
  </si>
  <si>
    <t>114</t>
  </si>
  <si>
    <t>"pod elastomerová ložiska" 1*6*(0,14*0,14)</t>
  </si>
  <si>
    <t>"pod ozub žel. mostu" 2*2*(0,5*4,8)</t>
  </si>
  <si>
    <t>"výplň spřahovacích otovorů žel. mostu" 6*(7854/1000000)*136</t>
  </si>
  <si>
    <t>451475121</t>
  </si>
  <si>
    <t>116</t>
  </si>
  <si>
    <t>"pod patky zábradlí" (0,270*0,230)*9</t>
  </si>
  <si>
    <t>47</t>
  </si>
  <si>
    <t>451475122</t>
  </si>
  <si>
    <t>118</t>
  </si>
  <si>
    <t>465513156</t>
  </si>
  <si>
    <t>Dlažba svahu u opěr z upraveného lomového žulového kamene tl 200 mm do lože C 25/30 pl do 10 m2</t>
  </si>
  <si>
    <t>120</t>
  </si>
  <si>
    <t>2*1,0</t>
  </si>
  <si>
    <t>Komunikace pozemní</t>
  </si>
  <si>
    <t>49</t>
  </si>
  <si>
    <t>521272215</t>
  </si>
  <si>
    <t>Demontáž mostnic s odsunem hmot mimo objekt mostu</t>
  </si>
  <si>
    <t>126</t>
  </si>
  <si>
    <t>50</t>
  </si>
  <si>
    <t>521283221</t>
  </si>
  <si>
    <t>Demontáž pozednic včetně odstranění štěrkového podsypu</t>
  </si>
  <si>
    <t>128</t>
  </si>
  <si>
    <t>Úpravy povrchů, podlahy a osazování výplní</t>
  </si>
  <si>
    <t>51</t>
  </si>
  <si>
    <t>628613232</t>
  </si>
  <si>
    <t>Protikorozní ochrana OK mostu II. tř.- základní a podkladní epoxidový, vrchní PU nátěr s metalizací</t>
  </si>
  <si>
    <t>-1820039142</t>
  </si>
  <si>
    <t>"ŽSP+ONS01" 12+0,5+1,0</t>
  </si>
  <si>
    <t>52</t>
  </si>
  <si>
    <t>15625102</t>
  </si>
  <si>
    <t>drát metalizační ZnAl D 3mm</t>
  </si>
  <si>
    <t>kg</t>
  </si>
  <si>
    <t>-715784717</t>
  </si>
  <si>
    <t>13,5*1,872 'Přepočtené koeficientem množství</t>
  </si>
  <si>
    <t>53</t>
  </si>
  <si>
    <t>628613233</t>
  </si>
  <si>
    <t>Protikorozní ochrana OK mostu III. tř.- základní a podkladní epoxidový, vrchní PU nátěr s metalizací</t>
  </si>
  <si>
    <t>-1230200315</t>
  </si>
  <si>
    <t>"ŽSP+ONS02" 150</t>
  </si>
  <si>
    <t>"ŽSP+ONS01" 16</t>
  </si>
  <si>
    <t>-2072914309</t>
  </si>
  <si>
    <t>166*1,517 'Přepočtené koeficientem množství</t>
  </si>
  <si>
    <t>55</t>
  </si>
  <si>
    <t>629992112</t>
  </si>
  <si>
    <t>Zatmelení spar mezi mostními prefabrikáty š do 20 mm PUR tmelem včetně výplně PUR pěnou</t>
  </si>
  <si>
    <t>132</t>
  </si>
  <si>
    <t>"ukončení izolace" 20,640</t>
  </si>
  <si>
    <t>Ostatní konstrukce a práce, bourání</t>
  </si>
  <si>
    <t>56</t>
  </si>
  <si>
    <t>911122112</t>
  </si>
  <si>
    <t>Výroba dílů ocelového zábradlí přes 50 kg při opravách mostů</t>
  </si>
  <si>
    <t>1378219773</t>
  </si>
  <si>
    <t>57</t>
  </si>
  <si>
    <t>911122212</t>
  </si>
  <si>
    <t>Montáž dílů ocelového zábradlí přes 50 kg při opravách mostů</t>
  </si>
  <si>
    <t>1960781466</t>
  </si>
  <si>
    <t>58</t>
  </si>
  <si>
    <t>13010560.R</t>
  </si>
  <si>
    <t>ocel jakosti S235JR</t>
  </si>
  <si>
    <t>-380040600</t>
  </si>
  <si>
    <t>"U80 S235J0, vč. prořezu" 1,03*(51,0+25,9+16,6)/1000</t>
  </si>
  <si>
    <t xml:space="preserve">"zábrana proti vjezdu na nástupiště S235JRH, tr 60,3 x 2,9 mm"     (2,4*0,00418)*1,03</t>
  </si>
  <si>
    <t>"L70x6 S235J0, vč. prořezu" 1,03*(115,8+84,5+72,0)/1000</t>
  </si>
  <si>
    <t>"P8x100-150 S235J0, včetně prořezu" 1,03*(5,7)/1000</t>
  </si>
  <si>
    <t>"P8x10 S235J0, vč. prořezu" 1,03*(0,5)/1000</t>
  </si>
  <si>
    <t>"P8x50 S235J0, vč. prořezu" 1,03*(0,9)/1000</t>
  </si>
  <si>
    <t>"P10x30 S235J0, vč. prořezu" 1,03*(128,2)/1000</t>
  </si>
  <si>
    <t>"P18x40 S235J0, vč. prořezu" 1,03*(15,6+42,5+9,9+32,5)/1000</t>
  </si>
  <si>
    <t>"P18x30 S235J0, vč. prořezu" 1,03*(2,3)/1000</t>
  </si>
  <si>
    <t>"Patky zábradlí P16x200-240 S235J0, vč. prořezu" 1,03*(24,1+30,1)/1000</t>
  </si>
  <si>
    <t>"IPE80-1060 S235J0, vč. prořezu" 1,03*(31,8)/1000</t>
  </si>
  <si>
    <t>"konzoly pro IS, S235 J0, vč. prořezu" 1,03*(12,9+14,3)/1000</t>
  </si>
  <si>
    <t>"sloupky L80x10 S235J0, vč. prořezu" 1,03*(50,5+80,6)/1000</t>
  </si>
  <si>
    <t>"P6x50-240 S235J0, vč. prořezu" 1,03*(1,7)/1000</t>
  </si>
  <si>
    <t>59</t>
  </si>
  <si>
    <t>925943333.R</t>
  </si>
  <si>
    <t>Kolový jeřáb do 50 t</t>
  </si>
  <si>
    <t>-543900010</t>
  </si>
  <si>
    <t>Poznámka k položce:_x000d_
vyjmutí NK</t>
  </si>
  <si>
    <t>925943334.R</t>
  </si>
  <si>
    <t>Kolový jeřáb do 120 t</t>
  </si>
  <si>
    <t>-1274164626</t>
  </si>
  <si>
    <t>Poznámka k položce:_x000d_
vložení NK</t>
  </si>
  <si>
    <t>61</t>
  </si>
  <si>
    <t>941121111</t>
  </si>
  <si>
    <t>Montáž lešení řadového trubkového těžkého s podlahami zatížení do 300 kg/m2 š do 1,5 m v do 10 m</t>
  </si>
  <si>
    <t>160</t>
  </si>
  <si>
    <t>2*1,5*(8,0+3,5)</t>
  </si>
  <si>
    <t>62</t>
  </si>
  <si>
    <t>941121211</t>
  </si>
  <si>
    <t>Příplatek k lešení řadovému trubkovému těžkému s podlahami š 1,5 m v 10 m za první a ZKD den použití</t>
  </si>
  <si>
    <t>162</t>
  </si>
  <si>
    <t>34,5*30</t>
  </si>
  <si>
    <t>63</t>
  </si>
  <si>
    <t>941121811</t>
  </si>
  <si>
    <t>Demontáž lešení řadového trubkového těžkého s podlahami zatížení do 300 kg/m2 š do 1,5 m v do 10 m</t>
  </si>
  <si>
    <t>164</t>
  </si>
  <si>
    <t>64</t>
  </si>
  <si>
    <t>944611111</t>
  </si>
  <si>
    <t>Montáž ochranné plachty z textilie z umělých vláken</t>
  </si>
  <si>
    <t>166</t>
  </si>
  <si>
    <t>2*2,0*(8,0+3,5)</t>
  </si>
  <si>
    <t>65</t>
  </si>
  <si>
    <t>944611211</t>
  </si>
  <si>
    <t>Příplatek k ochranné plachtě za první a ZKD den použití</t>
  </si>
  <si>
    <t>168</t>
  </si>
  <si>
    <t>46,0*30</t>
  </si>
  <si>
    <t>66</t>
  </si>
  <si>
    <t>944611811</t>
  </si>
  <si>
    <t>Demontáž ochranné plachty z textilie z umělých vláken</t>
  </si>
  <si>
    <t>170</t>
  </si>
  <si>
    <t>67</t>
  </si>
  <si>
    <t>963021112</t>
  </si>
  <si>
    <t>Bourání mostní nosné konstrukce z kamene</t>
  </si>
  <si>
    <t>172</t>
  </si>
  <si>
    <t>"dříky opěr" 1,43*4,3*1,3+1,35*4,3*1,25</t>
  </si>
  <si>
    <t>"úložné prahy" 2*0,43*4,3*1,2</t>
  </si>
  <si>
    <t>"závěrné zdi" 2*0,65*0,75*4,3</t>
  </si>
  <si>
    <t>"dříky křídel" 2*3,5*2,2*0,8</t>
  </si>
  <si>
    <t xml:space="preserve">"kamenné římsy na křídlech"    0,3*0,45*(2*3,5)</t>
  </si>
  <si>
    <t>68</t>
  </si>
  <si>
    <t>963051111</t>
  </si>
  <si>
    <t>Bourání mostní nosné konstrukce z ŽB</t>
  </si>
  <si>
    <t>174</t>
  </si>
  <si>
    <t>"dříky opěr lávky pro nástupiště" 2*0,8*0,25*2,5</t>
  </si>
  <si>
    <t>"závěrné zdi" 2*0,4*0,5*2,5</t>
  </si>
  <si>
    <t>69</t>
  </si>
  <si>
    <t>963071121</t>
  </si>
  <si>
    <t>Demontáž ocelových prvků mostů nýtovaných do 100 kg</t>
  </si>
  <si>
    <t>176</t>
  </si>
  <si>
    <t xml:space="preserve">"chodníkové konzoly"    2*5*60</t>
  </si>
  <si>
    <t xml:space="preserve">"zábradlí na mostě"    136</t>
  </si>
  <si>
    <t xml:space="preserve">"zábradlí na lávce"    170</t>
  </si>
  <si>
    <t>"zábradlí na předpolí" 55</t>
  </si>
  <si>
    <t>"kabelový žlab" 0,005*0,2*0,2*14,0*7850</t>
  </si>
  <si>
    <t>70</t>
  </si>
  <si>
    <t>977131110</t>
  </si>
  <si>
    <t>Vrty příklepovými vrtáky D do 16 mm do cihelného zdiva nebo prostého betonu</t>
  </si>
  <si>
    <t>178</t>
  </si>
  <si>
    <t>"vrty pro kotvení zábradlí" 4*(4+5)*0,115</t>
  </si>
  <si>
    <t>71</t>
  </si>
  <si>
    <t>977131210</t>
  </si>
  <si>
    <t>Vrty dovrchní příklepovými vrtáky D do 16 mm do cihelného zdiva nebo prostého betonu</t>
  </si>
  <si>
    <t>180</t>
  </si>
  <si>
    <t>"vrty pro kotvení konzol IS" 2*6*0,100</t>
  </si>
  <si>
    <t>72</t>
  </si>
  <si>
    <t>985112112</t>
  </si>
  <si>
    <t>Odsekání degradovaného betonu stěn tl do 30 mm</t>
  </si>
  <si>
    <t>182</t>
  </si>
  <si>
    <t>73</t>
  </si>
  <si>
    <t>985112192</t>
  </si>
  <si>
    <t>Příplatek k odsekání degradovaného betonu za práci ve stísněném prostoru</t>
  </si>
  <si>
    <t>184</t>
  </si>
  <si>
    <t>74</t>
  </si>
  <si>
    <t>985121222</t>
  </si>
  <si>
    <t>Tryskání degradovaného betonu líce kleneb vodou pod tlakem do 1250 barů</t>
  </si>
  <si>
    <t>186</t>
  </si>
  <si>
    <t>"očištění líce bet. opěr a křídel" 2*1,9*2,5+3,0*2,5/2+0,3*4,0</t>
  </si>
  <si>
    <t>75</t>
  </si>
  <si>
    <t>985132111</t>
  </si>
  <si>
    <t>Očištění ploch líce kleneb a podhledů tlakovou vodou</t>
  </si>
  <si>
    <t>188</t>
  </si>
  <si>
    <t>985139111</t>
  </si>
  <si>
    <t>Příplatek k očištění ploch za práci ve stísněném prostoru</t>
  </si>
  <si>
    <t>190</t>
  </si>
  <si>
    <t>77</t>
  </si>
  <si>
    <t>985223210</t>
  </si>
  <si>
    <t>Přezdívání kamenného zdiva do aktivované malty do 1 m3</t>
  </si>
  <si>
    <t>192</t>
  </si>
  <si>
    <t>"kamenná křídla z materiálu vybourané opěry" 0,4*0,74*1,0*2</t>
  </si>
  <si>
    <t>985231112</t>
  </si>
  <si>
    <t>Spárování zdiva aktivovanou maltou spára hl do 40 mm dl do 12 m/m2</t>
  </si>
  <si>
    <t>194</t>
  </si>
  <si>
    <t>"kamenné křídlo" 2*(2*0,4*0,74+2*1,0*0,74)</t>
  </si>
  <si>
    <t>79</t>
  </si>
  <si>
    <t>985231192</t>
  </si>
  <si>
    <t>Příplatek ke spárování hl do 40 mm za plochu do 10 m2 jednotlivě</t>
  </si>
  <si>
    <t>196</t>
  </si>
  <si>
    <t>80</t>
  </si>
  <si>
    <t>985233122</t>
  </si>
  <si>
    <t>Úprava spár po spárování zdiva zdrsněním spára dl do 12 m/m2</t>
  </si>
  <si>
    <t>198</t>
  </si>
  <si>
    <t>81</t>
  </si>
  <si>
    <t>985311113</t>
  </si>
  <si>
    <t>Reprofilace stěn cementovými sanačními maltami tl 30 mm</t>
  </si>
  <si>
    <t>200</t>
  </si>
  <si>
    <t>985311911</t>
  </si>
  <si>
    <t>Příplatek při reprofilaci sanačními maltami za práci ve stísněném prostoru</t>
  </si>
  <si>
    <t>202</t>
  </si>
  <si>
    <t>83</t>
  </si>
  <si>
    <t>985312122</t>
  </si>
  <si>
    <t>Stěrka k vyrovnání betonových ploch líce kleneb a podhledů tl 3 mm</t>
  </si>
  <si>
    <t>204</t>
  </si>
  <si>
    <t>985312191</t>
  </si>
  <si>
    <t>Příplatek ke stěrce pro vyrovnání betonových ploch za práci ve stísněném prostoru</t>
  </si>
  <si>
    <t>206</t>
  </si>
  <si>
    <t>85</t>
  </si>
  <si>
    <t>985323111</t>
  </si>
  <si>
    <t>Spojovací můstek reprofilovaného betonu na cementové bázi tl 1 mm</t>
  </si>
  <si>
    <t>208</t>
  </si>
  <si>
    <t>99</t>
  </si>
  <si>
    <t>Přesun hmot a manipulace se sutí</t>
  </si>
  <si>
    <t>997013811</t>
  </si>
  <si>
    <t>Poplatek za uložení na skládce (skládkovné) stavebního odpadu dřevěného kód odpadu 17 02 01</t>
  </si>
  <si>
    <t>-517004339</t>
  </si>
  <si>
    <t>"mostnice a pozdnice" 0,120*13</t>
  </si>
  <si>
    <t>87</t>
  </si>
  <si>
    <t>997211621</t>
  </si>
  <si>
    <t>Ekologická likvidace mostnic - drcení a odvoz do 20 km</t>
  </si>
  <si>
    <t>212</t>
  </si>
  <si>
    <t xml:space="preserve">"mostnice+pozednice"    11+2</t>
  </si>
  <si>
    <t>997</t>
  </si>
  <si>
    <t>Přesun sutě</t>
  </si>
  <si>
    <t>997211612</t>
  </si>
  <si>
    <t>Nakládání vybouraných hmot na dopravní prostředky pro vodorovnou dopravu</t>
  </si>
  <si>
    <t>218</t>
  </si>
  <si>
    <t xml:space="preserve">"ŽB"  92,494</t>
  </si>
  <si>
    <t xml:space="preserve">"kámen"    4,8</t>
  </si>
  <si>
    <t>89</t>
  </si>
  <si>
    <t>997211521</t>
  </si>
  <si>
    <t>Vodorovná doprava vybouraných hmot po suchu na vzdálenost do 1 km</t>
  </si>
  <si>
    <t>214</t>
  </si>
  <si>
    <t>997211529</t>
  </si>
  <si>
    <t>Příplatek ZKD 1 km u vodorovné dopravy vybouraných hmot</t>
  </si>
  <si>
    <t>216</t>
  </si>
  <si>
    <t>Poznámka k položce:_x000d_
předpokládaná skládka do 30 km</t>
  </si>
  <si>
    <t>97,294*29 'Přepočtené koeficientem množství</t>
  </si>
  <si>
    <t>91</t>
  </si>
  <si>
    <t>997013602</t>
  </si>
  <si>
    <t>Poplatek za uložení na skládce (skládkovné) stavebního odpadu železobetonového kód odpadu 17 01 01</t>
  </si>
  <si>
    <t>1624127853</t>
  </si>
  <si>
    <t>997013655</t>
  </si>
  <si>
    <t>-299145807</t>
  </si>
  <si>
    <t>Poznámka k položce:_x000d_
kámen</t>
  </si>
  <si>
    <t>93</t>
  </si>
  <si>
    <t>998212111</t>
  </si>
  <si>
    <t>Přesun hmot pro mosty zděné, monolitické betonové nebo ocelové v do 20 m</t>
  </si>
  <si>
    <t>643633240</t>
  </si>
  <si>
    <t>PSV</t>
  </si>
  <si>
    <t>Práce a dodávky PSV</t>
  </si>
  <si>
    <t>711</t>
  </si>
  <si>
    <t>Izolace proti vodě, vlhkosti a plynům</t>
  </si>
  <si>
    <t>711112001</t>
  </si>
  <si>
    <t>Provedení izolace proti zemní vlhkosti svislé za studena nátěrem penetračním</t>
  </si>
  <si>
    <t>226</t>
  </si>
  <si>
    <t>"ALP" (2,5+1,5)*4,72+3,0*2,71+2*3,0*1,50+3,50*8,20+0,73*(2*0,5+2*0,25)</t>
  </si>
  <si>
    <t>95</t>
  </si>
  <si>
    <t>11163150</t>
  </si>
  <si>
    <t>lak penetrační asfaltový</t>
  </si>
  <si>
    <t>228</t>
  </si>
  <si>
    <t>Poznámka k položce:_x000d_
Spotřeba 0,3-0,4kg/m2 dle povrchu, ředidlo technický benzín</t>
  </si>
  <si>
    <t>0,4*65,805/1000</t>
  </si>
  <si>
    <t>96</t>
  </si>
  <si>
    <t>711112002</t>
  </si>
  <si>
    <t>Provedení izolace proti zemní vlhkosti svislé za studena lakem asfaltovým</t>
  </si>
  <si>
    <t>230</t>
  </si>
  <si>
    <t>"2xALN" 2*(0,83*4,72+2*3,0*1,50+0,73*(2*0,5+2*0,25))</t>
  </si>
  <si>
    <t>97</t>
  </si>
  <si>
    <t>11163152</t>
  </si>
  <si>
    <t>lak hydroizolační asfaltový</t>
  </si>
  <si>
    <t>232</t>
  </si>
  <si>
    <t>Poznámka k položce:_x000d_
Spotřeba: 0,3-0,5 kg/m2. Pro vytvoření hydroizolační vrstvy, na napenetrovaný podklad jsou nutné nejméně 3 nátěry. Není vhodný na šikmé střechy a tam, kde je předpoklad vysokých teplot.</t>
  </si>
  <si>
    <t>2*0,5*28,025/1000</t>
  </si>
  <si>
    <t>98</t>
  </si>
  <si>
    <t>711341570.R</t>
  </si>
  <si>
    <t>Provedení izolace mostovek - schválený systém SŽDC - stříkaná</t>
  </si>
  <si>
    <t>-285918777</t>
  </si>
  <si>
    <t>"bezešvá izolace" 2,65*2*7,38+4*0,33*0,625+2*2,0</t>
  </si>
  <si>
    <t>"izolace ŽB desky" 3,50*8,20</t>
  </si>
  <si>
    <t>711111133</t>
  </si>
  <si>
    <t>Provedení izolace proti zemní vlhkosti vodorovné za studena nástřikem tloušťky 5 mm</t>
  </si>
  <si>
    <t>625082760</t>
  </si>
  <si>
    <t>59053105</t>
  </si>
  <si>
    <t>nátěr silikonový se zásypem drcenou břidlicí PUR izolace</t>
  </si>
  <si>
    <t>238</t>
  </si>
  <si>
    <t>"izolace ŽB desky nástupiště" 3,50*8,20</t>
  </si>
  <si>
    <t>101</t>
  </si>
  <si>
    <t>711442559</t>
  </si>
  <si>
    <t>Provedení izolace proti tlakové vodě svislé přitavením pásu NAIP</t>
  </si>
  <si>
    <t>240</t>
  </si>
  <si>
    <t>"NAIP tl. 5 mm" 2*2,81*4,72+2*3,0*3,25+2*3,1*3,0</t>
  </si>
  <si>
    <t>102</t>
  </si>
  <si>
    <t>628331655.R</t>
  </si>
  <si>
    <t xml:space="preserve">pás těžký asfaltový, schválený systém SŽDC </t>
  </si>
  <si>
    <t>-1357021901</t>
  </si>
  <si>
    <t>64,626*1,1 'Přepočtené koeficientem množství</t>
  </si>
  <si>
    <t>103</t>
  </si>
  <si>
    <t>711491177</t>
  </si>
  <si>
    <t>Připevnění vodorovné izolace proti tlakové vodě nerezovou lištou</t>
  </si>
  <si>
    <t>244</t>
  </si>
  <si>
    <t>2*4,72+2*2,6+2*3,0</t>
  </si>
  <si>
    <t>104</t>
  </si>
  <si>
    <t>137566170.R</t>
  </si>
  <si>
    <t>pásnice nerezová 40/4 - (kotvení izolace)</t>
  </si>
  <si>
    <t>1212246436</t>
  </si>
  <si>
    <t xml:space="preserve">"nerezová pásnice 40/4 - (kotvení izolace)"   2*4,72+2*2,6+2*3,0</t>
  </si>
  <si>
    <t>105</t>
  </si>
  <si>
    <t>59030055.R</t>
  </si>
  <si>
    <t>vrut nerezový se šestihrannou hlavou 8x70mm, včetně hmoždinky</t>
  </si>
  <si>
    <t>1974912967</t>
  </si>
  <si>
    <t>106</t>
  </si>
  <si>
    <t>711491272</t>
  </si>
  <si>
    <t>Provedení izolace proti tlakové vodě svislé z textilií vrstva ochranná</t>
  </si>
  <si>
    <t>248</t>
  </si>
  <si>
    <t>2*2,81*4,72+2*3,0*3,25+2*3,1*3,0</t>
  </si>
  <si>
    <t>107</t>
  </si>
  <si>
    <t>69311085</t>
  </si>
  <si>
    <t>geotextilie netkaná separační, ochranná, filtrační, drenážní PP 800g/m2</t>
  </si>
  <si>
    <t>2111942899</t>
  </si>
  <si>
    <t>108</t>
  </si>
  <si>
    <t>711491273</t>
  </si>
  <si>
    <t>Provedení izolace proti tlakové vodě svislé z nopové folie</t>
  </si>
  <si>
    <t>252</t>
  </si>
  <si>
    <t>"plošná nopová drenáž - výška nopů 20 mm" 2*1,2*4,72+2*2,60*2,20+2*1,35*3,0</t>
  </si>
  <si>
    <t>109</t>
  </si>
  <si>
    <t>28323022</t>
  </si>
  <si>
    <t>fólie profilovaná (nopová) drenážní HDPE s výškou nopů 8mm – nopy hvězdicového tvaru</t>
  </si>
  <si>
    <t>1378729983</t>
  </si>
  <si>
    <t>741</t>
  </si>
  <si>
    <t>Elektroinstalace - silnoproud</t>
  </si>
  <si>
    <t>110</t>
  </si>
  <si>
    <t>741810001</t>
  </si>
  <si>
    <t>Celková prohlídka elektrického rozvodu a zařízení do 100 000,- Kč</t>
  </si>
  <si>
    <t>-1648789694</t>
  </si>
  <si>
    <t>749</t>
  </si>
  <si>
    <t>Elektromontáže - ostatní práce a konstrukce</t>
  </si>
  <si>
    <t>111</t>
  </si>
  <si>
    <t>749912110</t>
  </si>
  <si>
    <t>Zakrytí otvor čtvercový plochy do 0,010 m2</t>
  </si>
  <si>
    <t>258</t>
  </si>
  <si>
    <t>"zakrytí spáry mezi NK mostu spodní stavbou HDPE deskami" 2+2</t>
  </si>
  <si>
    <t>272451140.R</t>
  </si>
  <si>
    <t>deska hladká HDPE 2000 x 1000 x 24 mm červená</t>
  </si>
  <si>
    <t>260</t>
  </si>
  <si>
    <t>Poznámka k položce:_x000d_
Spotřeba: 0,5 kus/m2</t>
  </si>
  <si>
    <t>"HDPE deska tl. 10 mm pro zakrytí vodor. spáry" 2*0,25*0,215</t>
  </si>
  <si>
    <t>"HDPE desky tl. 10 mm pro zakrytí svislé spáry" 2*(1,0*0,2+1,0*0,15)+2*(1,0*0,3+0,4*0,150)</t>
  </si>
  <si>
    <t>767</t>
  </si>
  <si>
    <t>Konstrukce zámečnické</t>
  </si>
  <si>
    <t>113</t>
  </si>
  <si>
    <t>767996710.R</t>
  </si>
  <si>
    <t>Demontáž stávající ocelové konstrukce - kompletní</t>
  </si>
  <si>
    <t>262</t>
  </si>
  <si>
    <t>"NK železničního mostu" 5,5</t>
  </si>
  <si>
    <t>"Lávka pro nástupuště" 2,5</t>
  </si>
  <si>
    <t>Práce a dodávky M</t>
  </si>
  <si>
    <t>22-M</t>
  </si>
  <si>
    <t>Montáže technologických zařízení pro dopravní stavby</t>
  </si>
  <si>
    <t>220260732</t>
  </si>
  <si>
    <t>Montáž kabelového žlabu PVC 40 / 60 nebo 60/60 mm</t>
  </si>
  <si>
    <t>264</t>
  </si>
  <si>
    <t>"žlab pro IS" 15</t>
  </si>
  <si>
    <t>"chránička IS na konzolách" 10</t>
  </si>
  <si>
    <t>115</t>
  </si>
  <si>
    <t>34575131</t>
  </si>
  <si>
    <t>žlab kabelový s víkem PVC (100x100)</t>
  </si>
  <si>
    <t>256</t>
  </si>
  <si>
    <t>266</t>
  </si>
  <si>
    <t>"žlab pro IS v kolej. loži" 15</t>
  </si>
  <si>
    <t>220960715.R</t>
  </si>
  <si>
    <t>Pomocné práce zřízení nebo zajištění ochrany inženýrských sítí</t>
  </si>
  <si>
    <t>sou</t>
  </si>
  <si>
    <t>-705037534</t>
  </si>
  <si>
    <t xml:space="preserve">"Pomocné práce, zajištění ochrany IS během výstavby"    1</t>
  </si>
  <si>
    <t>23-M</t>
  </si>
  <si>
    <t>Montáže potrubí</t>
  </si>
  <si>
    <t>117</t>
  </si>
  <si>
    <t>230140080</t>
  </si>
  <si>
    <t>Montáž trubek z nerezavějící oceli tř.17 D 219 mm, tl 3 mm</t>
  </si>
  <si>
    <t>268</t>
  </si>
  <si>
    <t>"osazení nerez trubky 180/3 s límcem 300x300 mm" 1,21</t>
  </si>
  <si>
    <t>55261300.R</t>
  </si>
  <si>
    <t>trubka z ušlechtilé oceli (nerez), l = 6 m, D 219</t>
  </si>
  <si>
    <t>270</t>
  </si>
  <si>
    <t>"nerezová trubka 180/3 s límcem 300x300 mm" 1,21</t>
  </si>
  <si>
    <t>46-M</t>
  </si>
  <si>
    <t>Zemní práce při extr.mont.pracích</t>
  </si>
  <si>
    <t>119</t>
  </si>
  <si>
    <t>460010001.R</t>
  </si>
  <si>
    <t>Vytyčení trasy vedení sdělovacího nebo ovládacího podél dráhy</t>
  </si>
  <si>
    <t>272</t>
  </si>
  <si>
    <t>"Vytyčení tras kabel. vedení podzemního" 1</t>
  </si>
  <si>
    <t>003/2 - most v km 23,038 - Železniční svršek</t>
  </si>
  <si>
    <t>5 - Komunikace pozemní</t>
  </si>
  <si>
    <t xml:space="preserve">    998 - Přesun hmot</t>
  </si>
  <si>
    <t>548930011</t>
  </si>
  <si>
    <t>Řezání kolejnic pilou</t>
  </si>
  <si>
    <t>-986387411</t>
  </si>
  <si>
    <t>525040022</t>
  </si>
  <si>
    <t>Rozebrání koleje na pražcích betonových v ose</t>
  </si>
  <si>
    <t>1276706260</t>
  </si>
  <si>
    <t>512502121</t>
  </si>
  <si>
    <t>Odstranění kolejového lože z kameniva po rozebrání koleje</t>
  </si>
  <si>
    <t>630252083</t>
  </si>
  <si>
    <t>0,5*5,0*32,0</t>
  </si>
  <si>
    <t>162351103</t>
  </si>
  <si>
    <t>Vodorovné přemístění do 500 m výkopku/sypaniny z horniny třídy těžitelnosti I, skupiny 1 až 3</t>
  </si>
  <si>
    <t>-409529169</t>
  </si>
  <si>
    <t>Poznámka k položce:_x000d_
meziskládka</t>
  </si>
  <si>
    <t>167151101</t>
  </si>
  <si>
    <t>Nakládání výkopku z hornin třídy těžitelnosti I, skupiny 1 až 3 do 100 m3</t>
  </si>
  <si>
    <t>-2070212790</t>
  </si>
  <si>
    <t>Poznámka k položce:_x000d_
z meziskládky</t>
  </si>
  <si>
    <t>511532111</t>
  </si>
  <si>
    <t>Kolejové lože z kameniva hrubého drceného</t>
  </si>
  <si>
    <t>1986471991</t>
  </si>
  <si>
    <t>Poznámka k položce:_x000d_
původní kolejové lože - výzisk!</t>
  </si>
  <si>
    <t>521353112</t>
  </si>
  <si>
    <t>Kolej z kolejnic S49 rozdělení d pražce betonové v ose</t>
  </si>
  <si>
    <t>1663497867</t>
  </si>
  <si>
    <t>43765101</t>
  </si>
  <si>
    <t>kolejnice železniční širokopatní tvaru 49 E1 (S49)</t>
  </si>
  <si>
    <t>940288002</t>
  </si>
  <si>
    <t>31,4*0,09935 'Přepočtené koeficientem množství</t>
  </si>
  <si>
    <t>59211899</t>
  </si>
  <si>
    <t>pražec z předpjatého betonu, vystrojení pružné bezpodkladnicové, svěrka Skl. 14, 2600x300x220mm</t>
  </si>
  <si>
    <t>1073650493</t>
  </si>
  <si>
    <t>525070011</t>
  </si>
  <si>
    <t>Rozebrání koleje na ocelových mostech</t>
  </si>
  <si>
    <t>961245968</t>
  </si>
  <si>
    <t>548919998.R</t>
  </si>
  <si>
    <t>Umožnění volné dilatace kolejnice demontáž a montáž upevňovadel bez osazení kluzných podložek rozdělení pražců "d"</t>
  </si>
  <si>
    <t>-1219592197</t>
  </si>
  <si>
    <t>548913220.R</t>
  </si>
  <si>
    <t>Dosažení dovolené upínací teploty v BK prodloužením kolejnicového pásu v koleji tv. S49</t>
  </si>
  <si>
    <t>svar</t>
  </si>
  <si>
    <t>1564382729</t>
  </si>
  <si>
    <t>548121313</t>
  </si>
  <si>
    <t>Jednotlivý svar kolejnic termitem, krátký předehřev, široká spára, tvar S 49</t>
  </si>
  <si>
    <t>1853310493</t>
  </si>
  <si>
    <t>543191111.R</t>
  </si>
  <si>
    <t>Směrové a výškové vyrovnání koleje automatickou podbíječkou</t>
  </si>
  <si>
    <t>-1229305332</t>
  </si>
  <si>
    <t>Poznámka k položce:_x000d_
Neoceňovat! ASP kalkulována v km 19,857</t>
  </si>
  <si>
    <t>998</t>
  </si>
  <si>
    <t>Přesun hmot</t>
  </si>
  <si>
    <t>998242013</t>
  </si>
  <si>
    <t>Přesun hmot pro železniční svršek drah kolejových o sklonu přes 1,5 do 2,5 %</t>
  </si>
  <si>
    <t>430250654</t>
  </si>
  <si>
    <t>003/3 - most v km 23,038 -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</si>
  <si>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</si>
  <si>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</si>
  <si>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</si>
  <si>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</si>
  <si>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</si>
  <si>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</si>
  <si>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</si>
  <si>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</si>
  <si>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</si>
  <si>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</si>
  <si>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</si>
  <si>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</si>
  <si>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</si>
  <si>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</si>
  <si>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CS ÚRS 2018 01</t>
  </si>
  <si>
    <t>Poznámka k položce:_x000d_
včetně osazení geodetické značky</t>
  </si>
  <si>
    <t>013002000</t>
  </si>
  <si>
    <t>Projektové práce</t>
  </si>
  <si>
    <t>CS ÚRS 2016 02</t>
  </si>
  <si>
    <t>1024</t>
  </si>
  <si>
    <t>939062747</t>
  </si>
  <si>
    <t>Poznámka k položce:_x000d_
výrobní dokumentace mostárny</t>
  </si>
  <si>
    <t>013002001</t>
  </si>
  <si>
    <t>-969895339</t>
  </si>
  <si>
    <t>Poznámka k položce:_x000d_
aktualizace stávající dokumentace z roku 2016</t>
  </si>
  <si>
    <t>VRN3</t>
  </si>
  <si>
    <t>Zařízení staveniště</t>
  </si>
  <si>
    <t>030001000</t>
  </si>
  <si>
    <t>Poznámka k položce:_x000d_
včetně pronájmů pozemků</t>
  </si>
  <si>
    <t>034002000</t>
  </si>
  <si>
    <t>Zabezpečení staveniště</t>
  </si>
  <si>
    <t>Poznámka k položce:_x000d_
střežení pracoviště mimo pracovní dobu. Předpoklad 60 dnů</t>
  </si>
  <si>
    <t>039002000</t>
  </si>
  <si>
    <t>Zrušení zařízení staveniště</t>
  </si>
  <si>
    <t>Poznámka k položce:_x000d_
včetně uvedení pozemků do púvodního stavu</t>
  </si>
  <si>
    <t>VRN4</t>
  </si>
  <si>
    <t>Inženýrská činnost</t>
  </si>
  <si>
    <t>042002000</t>
  </si>
  <si>
    <t>Posudky</t>
  </si>
  <si>
    <t>Poznámka k položce:_x000d_
rozbory odpadů</t>
  </si>
  <si>
    <t>VRN6</t>
  </si>
  <si>
    <t>Územní vlivy</t>
  </si>
  <si>
    <t>060001000</t>
  </si>
  <si>
    <t>065002000</t>
  </si>
  <si>
    <t>Mimostaveništní doprava materiálů a mechanizace</t>
  </si>
  <si>
    <t>Poznámka k položce:_x000d_
přepravy, které nejsou zakalkulovány v rozpočtu, vč. autojeřábu</t>
  </si>
  <si>
    <t>VRN7</t>
  </si>
  <si>
    <t>Provozní vlivy</t>
  </si>
  <si>
    <t>070001000</t>
  </si>
  <si>
    <t>-149146496</t>
  </si>
  <si>
    <t>VRN8</t>
  </si>
  <si>
    <t>Přesun stavebních kapacit</t>
  </si>
  <si>
    <t>081002000</t>
  </si>
  <si>
    <t>Doprava zaměstnanců</t>
  </si>
  <si>
    <t>003/4 - most v km 23,038 - DSPS</t>
  </si>
  <si>
    <t>013254000</t>
  </si>
  <si>
    <t>Dokumentace skutečného provedení stavby</t>
  </si>
  <si>
    <t>Poznámka k položce:_x000d_
DSPS 2x, vč. digitální podoby, ověřená SŽG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</si>
</sst>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22</v>
      </c>
      <c r="AO7" s="21"/>
      <c r="AP7" s="21"/>
      <c r="AQ7" s="21"/>
      <c r="AR7" s="19"/>
      <c r="BE7" s="30"/>
      <c r="BS7" s="16" t="s">
        <v>23</v>
      </c>
    </row>
    <row r="8" s="1" customFormat="1" ht="12" customHeight="1">
      <c r="B8" s="20"/>
      <c r="C8" s="21"/>
      <c r="D8" s="31" t="s">
        <v>24</v>
      </c>
      <c r="E8" s="21"/>
      <c r="F8" s="21"/>
      <c r="G8" s="21"/>
      <c r="H8" s="21"/>
      <c r="I8" s="21"/>
      <c r="J8" s="21"/>
      <c r="K8" s="26" t="s">
        <v>25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26</v>
      </c>
      <c r="AL8" s="21"/>
      <c r="AM8" s="21"/>
      <c r="AN8" s="32" t="s">
        <v>27</v>
      </c>
      <c r="AO8" s="21"/>
      <c r="AP8" s="21"/>
      <c r="AQ8" s="21"/>
      <c r="AR8" s="19"/>
      <c r="BE8" s="30"/>
      <c r="BS8" s="16" t="s">
        <v>28</v>
      </c>
    </row>
    <row r="9" s="1" customFormat="1" ht="29.28" customHeight="1">
      <c r="B9" s="20"/>
      <c r="C9" s="21"/>
      <c r="D9" s="25" t="s">
        <v>29</v>
      </c>
      <c r="E9" s="21"/>
      <c r="F9" s="21"/>
      <c r="G9" s="21"/>
      <c r="H9" s="21"/>
      <c r="I9" s="21"/>
      <c r="J9" s="21"/>
      <c r="K9" s="33" t="s">
        <v>30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31</v>
      </c>
      <c r="AL9" s="21"/>
      <c r="AM9" s="21"/>
      <c r="AN9" s="33" t="s">
        <v>32</v>
      </c>
      <c r="AO9" s="21"/>
      <c r="AP9" s="21"/>
      <c r="AQ9" s="21"/>
      <c r="AR9" s="19"/>
      <c r="BE9" s="30"/>
      <c r="BS9" s="16" t="s">
        <v>33</v>
      </c>
    </row>
    <row r="10" s="1" customFormat="1" ht="12" customHeight="1">
      <c r="B10" s="20"/>
      <c r="C10" s="21"/>
      <c r="D10" s="31" t="s">
        <v>34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35</v>
      </c>
      <c r="AL10" s="21"/>
      <c r="AM10" s="21"/>
      <c r="AN10" s="26" t="s">
        <v>36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37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38</v>
      </c>
      <c r="AL11" s="21"/>
      <c r="AM11" s="21"/>
      <c r="AN11" s="26" t="s">
        <v>39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40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35</v>
      </c>
      <c r="AL13" s="21"/>
      <c r="AM13" s="21"/>
      <c r="AN13" s="34" t="s">
        <v>41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4" t="s">
        <v>41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38</v>
      </c>
      <c r="AL14" s="21"/>
      <c r="AM14" s="21"/>
      <c r="AN14" s="34" t="s">
        <v>41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42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35</v>
      </c>
      <c r="AL16" s="21"/>
      <c r="AM16" s="21"/>
      <c r="AN16" s="26" t="s">
        <v>43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44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38</v>
      </c>
      <c r="AL17" s="21"/>
      <c r="AM17" s="21"/>
      <c r="AN17" s="26" t="s">
        <v>45</v>
      </c>
      <c r="AO17" s="21"/>
      <c r="AP17" s="21"/>
      <c r="AQ17" s="21"/>
      <c r="AR17" s="19"/>
      <c r="BE17" s="30"/>
      <c r="BS17" s="16" t="s">
        <v>46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47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48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50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51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52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53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54</v>
      </c>
      <c r="E29" s="47"/>
      <c r="F29" s="31" t="s">
        <v>55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56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57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58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0"/>
    </row>
    <row r="35" s="2" customFormat="1" ht="25.92" customHeight="1">
      <c r="A35" s="38"/>
      <c r="B35" s="39"/>
      <c r="C35" s="52"/>
      <c r="D35" s="53" t="s">
        <v>60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61</v>
      </c>
      <c r="U35" s="54"/>
      <c r="V35" s="54"/>
      <c r="W35" s="54"/>
      <c r="X35" s="56" t="s">
        <v>62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63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64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8"/>
      <c r="B60" s="39"/>
      <c r="C60" s="40"/>
      <c r="D60" s="64" t="s">
        <v>65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66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65</v>
      </c>
      <c r="AI60" s="42"/>
      <c r="AJ60" s="42"/>
      <c r="AK60" s="42"/>
      <c r="AL60" s="42"/>
      <c r="AM60" s="64" t="s">
        <v>66</v>
      </c>
      <c r="AN60" s="42"/>
      <c r="AO60" s="42"/>
      <c r="AP60" s="40"/>
      <c r="AQ60" s="40"/>
      <c r="AR60" s="44"/>
      <c r="BE60" s="38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8"/>
      <c r="B64" s="39"/>
      <c r="C64" s="40"/>
      <c r="D64" s="61" t="s">
        <v>67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8"/>
      <c r="B75" s="39"/>
      <c r="C75" s="40"/>
      <c r="D75" s="64" t="s">
        <v>65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66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65</v>
      </c>
      <c r="AI75" s="42"/>
      <c r="AJ75" s="42"/>
      <c r="AK75" s="42"/>
      <c r="AL75" s="42"/>
      <c r="AM75" s="64" t="s">
        <v>66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2" t="s">
        <v>69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mostních objektů na trati Dobříš - Vrané nad Vltavou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1" t="s">
        <v>24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Bojov I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1" t="s">
        <v>26</v>
      </c>
      <c r="AJ87" s="40"/>
      <c r="AK87" s="40"/>
      <c r="AL87" s="40"/>
      <c r="AM87" s="79" t="str">
        <f>IF(AN8= "","",AN8)</f>
        <v>9. 3. 2020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1" t="s">
        <v>34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1" t="s">
        <v>42</v>
      </c>
      <c r="AJ89" s="40"/>
      <c r="AK89" s="40"/>
      <c r="AL89" s="40"/>
      <c r="AM89" s="80" t="str">
        <f>IF(E17="","",E17)</f>
        <v>TOP CON SERVIS s.r.o.</v>
      </c>
      <c r="AN89" s="71"/>
      <c r="AO89" s="71"/>
      <c r="AP89" s="71"/>
      <c r="AQ89" s="40"/>
      <c r="AR89" s="44"/>
      <c r="AS89" s="81" t="s">
        <v>70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1" t="s">
        <v>40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1" t="s">
        <v>47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71</v>
      </c>
      <c r="D92" s="94"/>
      <c r="E92" s="94"/>
      <c r="F92" s="94"/>
      <c r="G92" s="94"/>
      <c r="H92" s="95"/>
      <c r="I92" s="96" t="s">
        <v>72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73</v>
      </c>
      <c r="AH92" s="94"/>
      <c r="AI92" s="94"/>
      <c r="AJ92" s="94"/>
      <c r="AK92" s="94"/>
      <c r="AL92" s="94"/>
      <c r="AM92" s="94"/>
      <c r="AN92" s="96" t="s">
        <v>74</v>
      </c>
      <c r="AO92" s="94"/>
      <c r="AP92" s="98"/>
      <c r="AQ92" s="99" t="s">
        <v>75</v>
      </c>
      <c r="AR92" s="44"/>
      <c r="AS92" s="100" t="s">
        <v>76</v>
      </c>
      <c r="AT92" s="101" t="s">
        <v>77</v>
      </c>
      <c r="AU92" s="101" t="s">
        <v>78</v>
      </c>
      <c r="AV92" s="101" t="s">
        <v>79</v>
      </c>
      <c r="AW92" s="101" t="s">
        <v>80</v>
      </c>
      <c r="AX92" s="101" t="s">
        <v>81</v>
      </c>
      <c r="AY92" s="101" t="s">
        <v>82</v>
      </c>
      <c r="AZ92" s="101" t="s">
        <v>83</v>
      </c>
      <c r="BA92" s="101" t="s">
        <v>84</v>
      </c>
      <c r="BB92" s="101" t="s">
        <v>85</v>
      </c>
      <c r="BC92" s="101" t="s">
        <v>86</v>
      </c>
      <c r="BD92" s="102" t="s">
        <v>87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89</v>
      </c>
      <c r="BT94" s="117" t="s">
        <v>90</v>
      </c>
      <c r="BU94" s="118" t="s">
        <v>91</v>
      </c>
      <c r="BV94" s="117" t="s">
        <v>92</v>
      </c>
      <c r="BW94" s="117" t="s">
        <v>5</v>
      </c>
      <c r="BX94" s="117" t="s">
        <v>93</v>
      </c>
      <c r="CL94" s="117" t="s">
        <v>20</v>
      </c>
    </row>
    <row r="95" s="7" customFormat="1" ht="16.5" customHeight="1">
      <c r="A95" s="119" t="s">
        <v>94</v>
      </c>
      <c r="B95" s="120"/>
      <c r="C95" s="121"/>
      <c r="D95" s="122" t="s">
        <v>95</v>
      </c>
      <c r="E95" s="122"/>
      <c r="F95" s="122"/>
      <c r="G95" s="122"/>
      <c r="H95" s="122"/>
      <c r="I95" s="123"/>
      <c r="J95" s="122" t="s">
        <v>96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'003-1 - most v km 23,038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97</v>
      </c>
      <c r="AR95" s="126"/>
      <c r="AS95" s="127">
        <v>0</v>
      </c>
      <c r="AT95" s="128">
        <f>ROUND(SUM(AV95:AW95),2)</f>
        <v>0</v>
      </c>
      <c r="AU95" s="129">
        <f>'003-1 - most v km 23,038 ...'!P135</f>
        <v>0</v>
      </c>
      <c r="AV95" s="128">
        <f>'003-1 - most v km 23,038 ...'!J33</f>
        <v>0</v>
      </c>
      <c r="AW95" s="128">
        <f>'003-1 - most v km 23,038 ...'!J34</f>
        <v>0</v>
      </c>
      <c r="AX95" s="128">
        <f>'003-1 - most v km 23,038 ...'!J35</f>
        <v>0</v>
      </c>
      <c r="AY95" s="128">
        <f>'003-1 - most v km 23,038 ...'!J36</f>
        <v>0</v>
      </c>
      <c r="AZ95" s="128">
        <f>'003-1 - most v km 23,038 ...'!F33</f>
        <v>0</v>
      </c>
      <c r="BA95" s="128">
        <f>'003-1 - most v km 23,038 ...'!F34</f>
        <v>0</v>
      </c>
      <c r="BB95" s="128">
        <f>'003-1 - most v km 23,038 ...'!F35</f>
        <v>0</v>
      </c>
      <c r="BC95" s="128">
        <f>'003-1 - most v km 23,038 ...'!F36</f>
        <v>0</v>
      </c>
      <c r="BD95" s="130">
        <f>'003-1 - most v km 23,038 ...'!F37</f>
        <v>0</v>
      </c>
      <c r="BE95" s="7"/>
      <c r="BT95" s="131" t="s">
        <v>23</v>
      </c>
      <c r="BV95" s="131" t="s">
        <v>92</v>
      </c>
      <c r="BW95" s="131" t="s">
        <v>98</v>
      </c>
      <c r="BX95" s="131" t="s">
        <v>5</v>
      </c>
      <c r="CL95" s="131" t="s">
        <v>20</v>
      </c>
      <c r="CM95" s="131" t="s">
        <v>22</v>
      </c>
    </row>
    <row r="96" s="7" customFormat="1" ht="16.5" customHeight="1">
      <c r="A96" s="119" t="s">
        <v>94</v>
      </c>
      <c r="B96" s="120"/>
      <c r="C96" s="121"/>
      <c r="D96" s="122" t="s">
        <v>99</v>
      </c>
      <c r="E96" s="122"/>
      <c r="F96" s="122"/>
      <c r="G96" s="122"/>
      <c r="H96" s="122"/>
      <c r="I96" s="123"/>
      <c r="J96" s="122" t="s">
        <v>100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'003-2 - most v km 23,038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97</v>
      </c>
      <c r="AR96" s="126"/>
      <c r="AS96" s="127">
        <v>0</v>
      </c>
      <c r="AT96" s="128">
        <f>ROUND(SUM(AV96:AW96),2)</f>
        <v>0</v>
      </c>
      <c r="AU96" s="129">
        <f>'003-2 - most v km 23,038 ...'!P118</f>
        <v>0</v>
      </c>
      <c r="AV96" s="128">
        <f>'003-2 - most v km 23,038 ...'!J33</f>
        <v>0</v>
      </c>
      <c r="AW96" s="128">
        <f>'003-2 - most v km 23,038 ...'!J34</f>
        <v>0</v>
      </c>
      <c r="AX96" s="128">
        <f>'003-2 - most v km 23,038 ...'!J35</f>
        <v>0</v>
      </c>
      <c r="AY96" s="128">
        <f>'003-2 - most v km 23,038 ...'!J36</f>
        <v>0</v>
      </c>
      <c r="AZ96" s="128">
        <f>'003-2 - most v km 23,038 ...'!F33</f>
        <v>0</v>
      </c>
      <c r="BA96" s="128">
        <f>'003-2 - most v km 23,038 ...'!F34</f>
        <v>0</v>
      </c>
      <c r="BB96" s="128">
        <f>'003-2 - most v km 23,038 ...'!F35</f>
        <v>0</v>
      </c>
      <c r="BC96" s="128">
        <f>'003-2 - most v km 23,038 ...'!F36</f>
        <v>0</v>
      </c>
      <c r="BD96" s="130">
        <f>'003-2 - most v km 23,038 ...'!F37</f>
        <v>0</v>
      </c>
      <c r="BE96" s="7"/>
      <c r="BT96" s="131" t="s">
        <v>23</v>
      </c>
      <c r="BV96" s="131" t="s">
        <v>92</v>
      </c>
      <c r="BW96" s="131" t="s">
        <v>101</v>
      </c>
      <c r="BX96" s="131" t="s">
        <v>5</v>
      </c>
      <c r="CL96" s="131" t="s">
        <v>20</v>
      </c>
      <c r="CM96" s="131" t="s">
        <v>22</v>
      </c>
    </row>
    <row r="97" s="7" customFormat="1" ht="16.5" customHeight="1">
      <c r="A97" s="119" t="s">
        <v>94</v>
      </c>
      <c r="B97" s="120"/>
      <c r="C97" s="121"/>
      <c r="D97" s="122" t="s">
        <v>102</v>
      </c>
      <c r="E97" s="122"/>
      <c r="F97" s="122"/>
      <c r="G97" s="122"/>
      <c r="H97" s="122"/>
      <c r="I97" s="123"/>
      <c r="J97" s="122" t="s">
        <v>103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'003-3 - most v km 23,038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104</v>
      </c>
      <c r="AR97" s="126"/>
      <c r="AS97" s="127">
        <v>0</v>
      </c>
      <c r="AT97" s="128">
        <f>ROUND(SUM(AV97:AW97),2)</f>
        <v>0</v>
      </c>
      <c r="AU97" s="129">
        <f>'003-3 - most v km 23,038 ...'!P122</f>
        <v>0</v>
      </c>
      <c r="AV97" s="128">
        <f>'003-3 - most v km 23,038 ...'!J33</f>
        <v>0</v>
      </c>
      <c r="AW97" s="128">
        <f>'003-3 - most v km 23,038 ...'!J34</f>
        <v>0</v>
      </c>
      <c r="AX97" s="128">
        <f>'003-3 - most v km 23,038 ...'!J35</f>
        <v>0</v>
      </c>
      <c r="AY97" s="128">
        <f>'003-3 - most v km 23,038 ...'!J36</f>
        <v>0</v>
      </c>
      <c r="AZ97" s="128">
        <f>'003-3 - most v km 23,038 ...'!F33</f>
        <v>0</v>
      </c>
      <c r="BA97" s="128">
        <f>'003-3 - most v km 23,038 ...'!F34</f>
        <v>0</v>
      </c>
      <c r="BB97" s="128">
        <f>'003-3 - most v km 23,038 ...'!F35</f>
        <v>0</v>
      </c>
      <c r="BC97" s="128">
        <f>'003-3 - most v km 23,038 ...'!F36</f>
        <v>0</v>
      </c>
      <c r="BD97" s="130">
        <f>'003-3 - most v km 23,038 ...'!F37</f>
        <v>0</v>
      </c>
      <c r="BE97" s="7"/>
      <c r="BT97" s="131" t="s">
        <v>23</v>
      </c>
      <c r="BV97" s="131" t="s">
        <v>92</v>
      </c>
      <c r="BW97" s="131" t="s">
        <v>105</v>
      </c>
      <c r="BX97" s="131" t="s">
        <v>5</v>
      </c>
      <c r="CL97" s="131" t="s">
        <v>20</v>
      </c>
      <c r="CM97" s="131" t="s">
        <v>22</v>
      </c>
    </row>
    <row r="98" s="7" customFormat="1" ht="16.5" customHeight="1">
      <c r="A98" s="119" t="s">
        <v>94</v>
      </c>
      <c r="B98" s="120"/>
      <c r="C98" s="121"/>
      <c r="D98" s="122" t="s">
        <v>106</v>
      </c>
      <c r="E98" s="122"/>
      <c r="F98" s="122"/>
      <c r="G98" s="122"/>
      <c r="H98" s="122"/>
      <c r="I98" s="123"/>
      <c r="J98" s="122" t="s">
        <v>107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'003-4 - most v km 23,038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104</v>
      </c>
      <c r="AR98" s="126"/>
      <c r="AS98" s="132">
        <v>0</v>
      </c>
      <c r="AT98" s="133">
        <f>ROUND(SUM(AV98:AW98),2)</f>
        <v>0</v>
      </c>
      <c r="AU98" s="134">
        <f>'003-4 - most v km 23,038 ...'!P117</f>
        <v>0</v>
      </c>
      <c r="AV98" s="133">
        <f>'003-4 - most v km 23,038 ...'!J33</f>
        <v>0</v>
      </c>
      <c r="AW98" s="133">
        <f>'003-4 - most v km 23,038 ...'!J34</f>
        <v>0</v>
      </c>
      <c r="AX98" s="133">
        <f>'003-4 - most v km 23,038 ...'!J35</f>
        <v>0</v>
      </c>
      <c r="AY98" s="133">
        <f>'003-4 - most v km 23,038 ...'!J36</f>
        <v>0</v>
      </c>
      <c r="AZ98" s="133">
        <f>'003-4 - most v km 23,038 ...'!F33</f>
        <v>0</v>
      </c>
      <c r="BA98" s="133">
        <f>'003-4 - most v km 23,038 ...'!F34</f>
        <v>0</v>
      </c>
      <c r="BB98" s="133">
        <f>'003-4 - most v km 23,038 ...'!F35</f>
        <v>0</v>
      </c>
      <c r="BC98" s="133">
        <f>'003-4 - most v km 23,038 ...'!F36</f>
        <v>0</v>
      </c>
      <c r="BD98" s="135">
        <f>'003-4 - most v km 23,038 ...'!F37</f>
        <v>0</v>
      </c>
      <c r="BE98" s="7"/>
      <c r="BT98" s="131" t="s">
        <v>23</v>
      </c>
      <c r="BV98" s="131" t="s">
        <v>92</v>
      </c>
      <c r="BW98" s="131" t="s">
        <v>108</v>
      </c>
      <c r="BX98" s="131" t="s">
        <v>5</v>
      </c>
      <c r="CL98" s="131" t="s">
        <v>20</v>
      </c>
      <c r="CM98" s="131" t="s">
        <v>22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hrzTchkJzpL6fAKAC482SgSlRKOGoAVaDvI6nuX0+sw/OciqtZSrk4+DcLC7wRy74lFb3z6GiBiywJnAeptVsQ==" hashValue="w80865LfGUmGu4JiGr0m/P7ZNUt5C+o3PRHKWuNGVeVyFXgtuUj/MniUxGXgQcMZzV5EKxfxELviDGazke7kJ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3-1 - most v km 23,038 ...'!C2" display="/"/>
    <hyperlink ref="A96" location="'003-2 - most v km 23,038 ...'!C2" display="/"/>
    <hyperlink ref="A97" location="'003-3 - most v km 23,038 ...'!C2" display="/"/>
    <hyperlink ref="A98" location="'003-4 - most v km 23,038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22</v>
      </c>
    </row>
    <row r="4" s="1" customFormat="1" ht="24.96" customHeight="1">
      <c r="B4" s="19"/>
      <c r="D4" s="140" t="s">
        <v>109</v>
      </c>
      <c r="I4" s="136"/>
      <c r="L4" s="19"/>
      <c r="M4" s="141" t="s">
        <v>10</v>
      </c>
      <c r="AT4" s="16" t="s">
        <v>4</v>
      </c>
    </row>
    <row r="5" s="1" customFormat="1" ht="6.96" customHeight="1">
      <c r="B5" s="19"/>
      <c r="I5" s="136"/>
      <c r="L5" s="19"/>
    </row>
    <row r="6" s="1" customFormat="1" ht="12" customHeight="1">
      <c r="B6" s="19"/>
      <c r="D6" s="142" t="s">
        <v>16</v>
      </c>
      <c r="I6" s="136"/>
      <c r="L6" s="19"/>
    </row>
    <row r="7" s="1" customFormat="1" ht="16.5" customHeight="1">
      <c r="B7" s="19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19"/>
    </row>
    <row r="8" s="2" customFormat="1" ht="12" customHeight="1">
      <c r="A8" s="38"/>
      <c r="B8" s="44"/>
      <c r="C8" s="38"/>
      <c r="D8" s="142" t="s">
        <v>110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19</v>
      </c>
      <c r="E11" s="38"/>
      <c r="F11" s="146" t="s">
        <v>20</v>
      </c>
      <c r="G11" s="38"/>
      <c r="H11" s="38"/>
      <c r="I11" s="147" t="s">
        <v>21</v>
      </c>
      <c r="J11" s="146" t="s">
        <v>22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24</v>
      </c>
      <c r="E12" s="38"/>
      <c r="F12" s="146" t="s">
        <v>25</v>
      </c>
      <c r="G12" s="38"/>
      <c r="H12" s="38"/>
      <c r="I12" s="147" t="s">
        <v>26</v>
      </c>
      <c r="J12" s="148" t="str">
        <f>'Rekapitulace zakázky'!AN8</f>
        <v>9. 3. 2020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21.84" customHeight="1">
      <c r="A13" s="38"/>
      <c r="B13" s="44"/>
      <c r="C13" s="38"/>
      <c r="D13" s="149" t="s">
        <v>29</v>
      </c>
      <c r="E13" s="38"/>
      <c r="F13" s="150" t="s">
        <v>30</v>
      </c>
      <c r="G13" s="38"/>
      <c r="H13" s="38"/>
      <c r="I13" s="151" t="s">
        <v>31</v>
      </c>
      <c r="J13" s="150" t="s">
        <v>32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34</v>
      </c>
      <c r="E14" s="38"/>
      <c r="F14" s="38"/>
      <c r="G14" s="38"/>
      <c r="H14" s="38"/>
      <c r="I14" s="147" t="s">
        <v>35</v>
      </c>
      <c r="J14" s="146" t="s">
        <v>36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37</v>
      </c>
      <c r="F15" s="38"/>
      <c r="G15" s="38"/>
      <c r="H15" s="38"/>
      <c r="I15" s="147" t="s">
        <v>38</v>
      </c>
      <c r="J15" s="146" t="s">
        <v>39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40</v>
      </c>
      <c r="E17" s="38"/>
      <c r="F17" s="38"/>
      <c r="G17" s="38"/>
      <c r="H17" s="38"/>
      <c r="I17" s="147" t="s">
        <v>35</v>
      </c>
      <c r="J17" s="32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46"/>
      <c r="G18" s="146"/>
      <c r="H18" s="146"/>
      <c r="I18" s="147" t="s">
        <v>38</v>
      </c>
      <c r="J18" s="32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42</v>
      </c>
      <c r="E20" s="38"/>
      <c r="F20" s="38"/>
      <c r="G20" s="38"/>
      <c r="H20" s="38"/>
      <c r="I20" s="147" t="s">
        <v>35</v>
      </c>
      <c r="J20" s="146" t="s">
        <v>43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44</v>
      </c>
      <c r="F21" s="38"/>
      <c r="G21" s="38"/>
      <c r="H21" s="38"/>
      <c r="I21" s="147" t="s">
        <v>38</v>
      </c>
      <c r="J21" s="146" t="s">
        <v>45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47</v>
      </c>
      <c r="E23" s="38"/>
      <c r="F23" s="38"/>
      <c r="G23" s="38"/>
      <c r="H23" s="38"/>
      <c r="I23" s="147" t="s">
        <v>35</v>
      </c>
      <c r="J23" s="146" t="str">
        <f>IF('Rekapitulace zakázky'!AN19="","",'Rekapitulace zakázky'!AN19)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zakázky'!E20="","",'Rekapitulace zakázky'!E20)</f>
        <v xml:space="preserve"> </v>
      </c>
      <c r="F24" s="38"/>
      <c r="G24" s="38"/>
      <c r="H24" s="38"/>
      <c r="I24" s="147" t="s">
        <v>38</v>
      </c>
      <c r="J24" s="146" t="str">
        <f>IF('Rekapitulace zakázky'!AN20="","",'Rekapitulace zakázky'!AN20)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49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5"/>
      <c r="J27" s="152"/>
      <c r="K27" s="152"/>
      <c r="L27" s="156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7"/>
      <c r="E29" s="157"/>
      <c r="F29" s="157"/>
      <c r="G29" s="157"/>
      <c r="H29" s="157"/>
      <c r="I29" s="158"/>
      <c r="J29" s="157"/>
      <c r="K29" s="157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50</v>
      </c>
      <c r="E30" s="38"/>
      <c r="F30" s="38"/>
      <c r="G30" s="38"/>
      <c r="H30" s="38"/>
      <c r="I30" s="144"/>
      <c r="J30" s="160">
        <f>ROUND(J135,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7"/>
      <c r="E31" s="157"/>
      <c r="F31" s="157"/>
      <c r="G31" s="157"/>
      <c r="H31" s="157"/>
      <c r="I31" s="158"/>
      <c r="J31" s="157"/>
      <c r="K31" s="157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52</v>
      </c>
      <c r="G32" s="38"/>
      <c r="H32" s="38"/>
      <c r="I32" s="162" t="s">
        <v>51</v>
      </c>
      <c r="J32" s="161" t="s">
        <v>53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3" t="s">
        <v>54</v>
      </c>
      <c r="E33" s="142" t="s">
        <v>55</v>
      </c>
      <c r="F33" s="164">
        <f>ROUND((SUM(BE135:BE433)),  2)</f>
        <v>0</v>
      </c>
      <c r="G33" s="38"/>
      <c r="H33" s="38"/>
      <c r="I33" s="165">
        <v>0.20999999999999999</v>
      </c>
      <c r="J33" s="164">
        <f>ROUND(((SUM(BE135:BE433))*I33),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56</v>
      </c>
      <c r="F34" s="164">
        <f>ROUND((SUM(BF135:BF433)),  2)</f>
        <v>0</v>
      </c>
      <c r="G34" s="38"/>
      <c r="H34" s="38"/>
      <c r="I34" s="165">
        <v>0.14999999999999999</v>
      </c>
      <c r="J34" s="164">
        <f>ROUND(((SUM(BF135:BF433))*I34),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57</v>
      </c>
      <c r="F35" s="164">
        <f>ROUND((SUM(BG135:BG433)),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58</v>
      </c>
      <c r="F36" s="164">
        <f>ROUND((SUM(BH135:BH433)),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59</v>
      </c>
      <c r="F37" s="164">
        <f>ROUND((SUM(BI135:BI433)),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6"/>
      <c r="D39" s="167" t="s">
        <v>60</v>
      </c>
      <c r="E39" s="168"/>
      <c r="F39" s="168"/>
      <c r="G39" s="169" t="s">
        <v>61</v>
      </c>
      <c r="H39" s="170" t="s">
        <v>62</v>
      </c>
      <c r="I39" s="171"/>
      <c r="J39" s="172">
        <f>SUM(J30:J37)</f>
        <v>0</v>
      </c>
      <c r="K39" s="17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9"/>
      <c r="I41" s="136"/>
      <c r="L41" s="19"/>
    </row>
    <row r="42" s="1" customFormat="1" ht="14.4" customHeight="1">
      <c r="B42" s="19"/>
      <c r="I42" s="136"/>
      <c r="L42" s="19"/>
    </row>
    <row r="43" s="1" customFormat="1" ht="14.4" customHeight="1">
      <c r="B43" s="19"/>
      <c r="I43" s="136"/>
      <c r="L43" s="19"/>
    </row>
    <row r="44" s="1" customFormat="1" ht="14.4" customHeight="1">
      <c r="B44" s="19"/>
      <c r="I44" s="136"/>
      <c r="L44" s="19"/>
    </row>
    <row r="45" s="1" customFormat="1" ht="14.4" customHeight="1">
      <c r="B45" s="19"/>
      <c r="I45" s="136"/>
      <c r="L45" s="19"/>
    </row>
    <row r="46" s="1" customFormat="1" ht="14.4" customHeight="1">
      <c r="B46" s="19"/>
      <c r="I46" s="136"/>
      <c r="L46" s="19"/>
    </row>
    <row r="47" s="1" customFormat="1" ht="14.4" customHeight="1">
      <c r="B47" s="19"/>
      <c r="I47" s="136"/>
      <c r="L47" s="19"/>
    </row>
    <row r="48" s="1" customFormat="1" ht="14.4" customHeight="1">
      <c r="B48" s="19"/>
      <c r="I48" s="136"/>
      <c r="L48" s="19"/>
    </row>
    <row r="49" s="2" customFormat="1" ht="14.4" customHeight="1">
      <c r="B49" s="63"/>
      <c r="D49" s="174" t="s">
        <v>63</v>
      </c>
      <c r="E49" s="175"/>
      <c r="F49" s="175"/>
      <c r="G49" s="174" t="s">
        <v>64</v>
      </c>
      <c r="H49" s="175"/>
      <c r="I49" s="176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7" t="s">
        <v>65</v>
      </c>
      <c r="E60" s="178"/>
      <c r="F60" s="179" t="s">
        <v>66</v>
      </c>
      <c r="G60" s="177" t="s">
        <v>65</v>
      </c>
      <c r="H60" s="178"/>
      <c r="I60" s="180"/>
      <c r="J60" s="181" t="s">
        <v>66</v>
      </c>
      <c r="K60" s="178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67</v>
      </c>
      <c r="E64" s="182"/>
      <c r="F64" s="182"/>
      <c r="G64" s="174" t="s">
        <v>68</v>
      </c>
      <c r="H64" s="182"/>
      <c r="I64" s="183"/>
      <c r="J64" s="182"/>
      <c r="K64" s="182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7" t="s">
        <v>65</v>
      </c>
      <c r="E75" s="178"/>
      <c r="F75" s="179" t="s">
        <v>66</v>
      </c>
      <c r="G75" s="177" t="s">
        <v>65</v>
      </c>
      <c r="H75" s="178"/>
      <c r="I75" s="180"/>
      <c r="J75" s="181" t="s">
        <v>66</v>
      </c>
      <c r="K75" s="178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4"/>
      <c r="C76" s="185"/>
      <c r="D76" s="185"/>
      <c r="E76" s="185"/>
      <c r="F76" s="185"/>
      <c r="G76" s="185"/>
      <c r="H76" s="185"/>
      <c r="I76" s="186"/>
      <c r="J76" s="185"/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7"/>
      <c r="C80" s="188"/>
      <c r="D80" s="188"/>
      <c r="E80" s="188"/>
      <c r="F80" s="188"/>
      <c r="G80" s="188"/>
      <c r="H80" s="188"/>
      <c r="I80" s="189"/>
      <c r="J80" s="188"/>
      <c r="K80" s="188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112</v>
      </c>
      <c r="D81" s="40"/>
      <c r="E81" s="40"/>
      <c r="F81" s="40"/>
      <c r="G81" s="40"/>
      <c r="H81" s="40"/>
      <c r="I81" s="14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0" t="str">
        <f>E7</f>
        <v>Oprava mostních objektů na trati Dobříš - Vrané nad Vltavou</v>
      </c>
      <c r="F84" s="31"/>
      <c r="G84" s="31"/>
      <c r="H84" s="31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110</v>
      </c>
      <c r="D85" s="40"/>
      <c r="E85" s="40"/>
      <c r="F85" s="40"/>
      <c r="G85" s="40"/>
      <c r="H85" s="40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76" t="str">
        <f>E9</f>
        <v>003/1 - most v km 23,038 - objekt</v>
      </c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24</v>
      </c>
      <c r="D88" s="40"/>
      <c r="E88" s="40"/>
      <c r="F88" s="26" t="str">
        <f>F12</f>
        <v>Bojov I</v>
      </c>
      <c r="G88" s="40"/>
      <c r="H88" s="40"/>
      <c r="I88" s="147" t="s">
        <v>26</v>
      </c>
      <c r="J88" s="79" t="str">
        <f>IF(J12="","",J12)</f>
        <v>9. 3. 2020</v>
      </c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4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1" t="s">
        <v>34</v>
      </c>
      <c r="D90" s="40"/>
      <c r="E90" s="40"/>
      <c r="F90" s="26" t="str">
        <f>E15</f>
        <v>Správa železnic, státní organizace</v>
      </c>
      <c r="G90" s="40"/>
      <c r="H90" s="40"/>
      <c r="I90" s="147" t="s">
        <v>42</v>
      </c>
      <c r="J90" s="36" t="str">
        <f>E21</f>
        <v>TOP CON SERVIS s.r.o.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40</v>
      </c>
      <c r="D91" s="40"/>
      <c r="E91" s="40"/>
      <c r="F91" s="26" t="str">
        <f>IF(E18="","",E18)</f>
        <v>Vyplň údaj</v>
      </c>
      <c r="G91" s="40"/>
      <c r="H91" s="40"/>
      <c r="I91" s="147" t="s">
        <v>47</v>
      </c>
      <c r="J91" s="36" t="str">
        <f>E24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14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9.28" customHeight="1">
      <c r="A93" s="38"/>
      <c r="B93" s="39"/>
      <c r="C93" s="191" t="s">
        <v>113</v>
      </c>
      <c r="D93" s="192"/>
      <c r="E93" s="192"/>
      <c r="F93" s="192"/>
      <c r="G93" s="192"/>
      <c r="H93" s="192"/>
      <c r="I93" s="193"/>
      <c r="J93" s="194" t="s">
        <v>114</v>
      </c>
      <c r="K93" s="192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4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2.8" customHeight="1">
      <c r="A95" s="38"/>
      <c r="B95" s="39"/>
      <c r="C95" s="195" t="s">
        <v>115</v>
      </c>
      <c r="D95" s="40"/>
      <c r="E95" s="40"/>
      <c r="F95" s="40"/>
      <c r="G95" s="40"/>
      <c r="H95" s="40"/>
      <c r="I95" s="144"/>
      <c r="J95" s="110">
        <f>J135</f>
        <v>0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U95" s="16" t="s">
        <v>116</v>
      </c>
    </row>
    <row r="96" s="9" customFormat="1" ht="24.96" customHeight="1">
      <c r="A96" s="9"/>
      <c r="B96" s="196"/>
      <c r="C96" s="197"/>
      <c r="D96" s="198" t="s">
        <v>117</v>
      </c>
      <c r="E96" s="199"/>
      <c r="F96" s="199"/>
      <c r="G96" s="199"/>
      <c r="H96" s="199"/>
      <c r="I96" s="200"/>
      <c r="J96" s="201">
        <f>J136</f>
        <v>0</v>
      </c>
      <c r="K96" s="197"/>
      <c r="L96" s="202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203"/>
      <c r="C97" s="204"/>
      <c r="D97" s="205" t="s">
        <v>118</v>
      </c>
      <c r="E97" s="206"/>
      <c r="F97" s="206"/>
      <c r="G97" s="206"/>
      <c r="H97" s="206"/>
      <c r="I97" s="207"/>
      <c r="J97" s="208">
        <f>J137</f>
        <v>0</v>
      </c>
      <c r="K97" s="204"/>
      <c r="L97" s="20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203"/>
      <c r="C98" s="204"/>
      <c r="D98" s="205" t="s">
        <v>119</v>
      </c>
      <c r="E98" s="206"/>
      <c r="F98" s="206"/>
      <c r="G98" s="206"/>
      <c r="H98" s="206"/>
      <c r="I98" s="207"/>
      <c r="J98" s="208">
        <f>J153</f>
        <v>0</v>
      </c>
      <c r="K98" s="204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3"/>
      <c r="C99" s="204"/>
      <c r="D99" s="205" t="s">
        <v>120</v>
      </c>
      <c r="E99" s="206"/>
      <c r="F99" s="206"/>
      <c r="G99" s="206"/>
      <c r="H99" s="206"/>
      <c r="I99" s="207"/>
      <c r="J99" s="208">
        <f>J181</f>
        <v>0</v>
      </c>
      <c r="K99" s="204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3"/>
      <c r="C100" s="204"/>
      <c r="D100" s="205" t="s">
        <v>121</v>
      </c>
      <c r="E100" s="206"/>
      <c r="F100" s="206"/>
      <c r="G100" s="206"/>
      <c r="H100" s="206"/>
      <c r="I100" s="207"/>
      <c r="J100" s="208">
        <f>J204</f>
        <v>0</v>
      </c>
      <c r="K100" s="204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204"/>
      <c r="D101" s="205" t="s">
        <v>122</v>
      </c>
      <c r="E101" s="206"/>
      <c r="F101" s="206"/>
      <c r="G101" s="206"/>
      <c r="H101" s="206"/>
      <c r="I101" s="207"/>
      <c r="J101" s="208">
        <f>J255</f>
        <v>0</v>
      </c>
      <c r="K101" s="204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3"/>
      <c r="C102" s="204"/>
      <c r="D102" s="205" t="s">
        <v>123</v>
      </c>
      <c r="E102" s="206"/>
      <c r="F102" s="206"/>
      <c r="G102" s="206"/>
      <c r="H102" s="206"/>
      <c r="I102" s="207"/>
      <c r="J102" s="208">
        <f>J258</f>
        <v>0</v>
      </c>
      <c r="K102" s="204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3"/>
      <c r="C103" s="204"/>
      <c r="D103" s="205" t="s">
        <v>124</v>
      </c>
      <c r="E103" s="206"/>
      <c r="F103" s="206"/>
      <c r="G103" s="206"/>
      <c r="H103" s="206"/>
      <c r="I103" s="207"/>
      <c r="J103" s="208">
        <f>J271</f>
        <v>0</v>
      </c>
      <c r="K103" s="204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203"/>
      <c r="C104" s="204"/>
      <c r="D104" s="205" t="s">
        <v>125</v>
      </c>
      <c r="E104" s="206"/>
      <c r="F104" s="206"/>
      <c r="G104" s="206"/>
      <c r="H104" s="206"/>
      <c r="I104" s="207"/>
      <c r="J104" s="208">
        <f>J344</f>
        <v>0</v>
      </c>
      <c r="K104" s="204"/>
      <c r="L104" s="20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3"/>
      <c r="C105" s="204"/>
      <c r="D105" s="205" t="s">
        <v>126</v>
      </c>
      <c r="E105" s="206"/>
      <c r="F105" s="206"/>
      <c r="G105" s="206"/>
      <c r="H105" s="206"/>
      <c r="I105" s="207"/>
      <c r="J105" s="208">
        <f>J349</f>
        <v>0</v>
      </c>
      <c r="K105" s="204"/>
      <c r="L105" s="20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3"/>
      <c r="C106" s="204"/>
      <c r="D106" s="205" t="s">
        <v>127</v>
      </c>
      <c r="E106" s="206"/>
      <c r="F106" s="206"/>
      <c r="G106" s="206"/>
      <c r="H106" s="206"/>
      <c r="I106" s="207"/>
      <c r="J106" s="208">
        <f>J361</f>
        <v>0</v>
      </c>
      <c r="K106" s="204"/>
      <c r="L106" s="20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6"/>
      <c r="C107" s="197"/>
      <c r="D107" s="198" t="s">
        <v>128</v>
      </c>
      <c r="E107" s="199"/>
      <c r="F107" s="199"/>
      <c r="G107" s="199"/>
      <c r="H107" s="199"/>
      <c r="I107" s="200"/>
      <c r="J107" s="201">
        <f>J363</f>
        <v>0</v>
      </c>
      <c r="K107" s="197"/>
      <c r="L107" s="20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3"/>
      <c r="C108" s="204"/>
      <c r="D108" s="205" t="s">
        <v>129</v>
      </c>
      <c r="E108" s="206"/>
      <c r="F108" s="206"/>
      <c r="G108" s="206"/>
      <c r="H108" s="206"/>
      <c r="I108" s="207"/>
      <c r="J108" s="208">
        <f>J364</f>
        <v>0</v>
      </c>
      <c r="K108" s="204"/>
      <c r="L108" s="20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3"/>
      <c r="C109" s="204"/>
      <c r="D109" s="205" t="s">
        <v>130</v>
      </c>
      <c r="E109" s="206"/>
      <c r="F109" s="206"/>
      <c r="G109" s="206"/>
      <c r="H109" s="206"/>
      <c r="I109" s="207"/>
      <c r="J109" s="208">
        <f>J399</f>
        <v>0</v>
      </c>
      <c r="K109" s="204"/>
      <c r="L109" s="20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3"/>
      <c r="C110" s="204"/>
      <c r="D110" s="205" t="s">
        <v>131</v>
      </c>
      <c r="E110" s="206"/>
      <c r="F110" s="206"/>
      <c r="G110" s="206"/>
      <c r="H110" s="206"/>
      <c r="I110" s="207"/>
      <c r="J110" s="208">
        <f>J401</f>
        <v>0</v>
      </c>
      <c r="K110" s="204"/>
      <c r="L110" s="20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3"/>
      <c r="C111" s="204"/>
      <c r="D111" s="205" t="s">
        <v>132</v>
      </c>
      <c r="E111" s="206"/>
      <c r="F111" s="206"/>
      <c r="G111" s="206"/>
      <c r="H111" s="206"/>
      <c r="I111" s="207"/>
      <c r="J111" s="208">
        <f>J409</f>
        <v>0</v>
      </c>
      <c r="K111" s="204"/>
      <c r="L111" s="20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6"/>
      <c r="C112" s="197"/>
      <c r="D112" s="198" t="s">
        <v>133</v>
      </c>
      <c r="E112" s="199"/>
      <c r="F112" s="199"/>
      <c r="G112" s="199"/>
      <c r="H112" s="199"/>
      <c r="I112" s="200"/>
      <c r="J112" s="201">
        <f>J414</f>
        <v>0</v>
      </c>
      <c r="K112" s="197"/>
      <c r="L112" s="202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203"/>
      <c r="C113" s="204"/>
      <c r="D113" s="205" t="s">
        <v>134</v>
      </c>
      <c r="E113" s="206"/>
      <c r="F113" s="206"/>
      <c r="G113" s="206"/>
      <c r="H113" s="206"/>
      <c r="I113" s="207"/>
      <c r="J113" s="208">
        <f>J415</f>
        <v>0</v>
      </c>
      <c r="K113" s="204"/>
      <c r="L113" s="20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3"/>
      <c r="C114" s="204"/>
      <c r="D114" s="205" t="s">
        <v>135</v>
      </c>
      <c r="E114" s="206"/>
      <c r="F114" s="206"/>
      <c r="G114" s="206"/>
      <c r="H114" s="206"/>
      <c r="I114" s="207"/>
      <c r="J114" s="208">
        <f>J426</f>
        <v>0</v>
      </c>
      <c r="K114" s="204"/>
      <c r="L114" s="20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3"/>
      <c r="C115" s="204"/>
      <c r="D115" s="205" t="s">
        <v>136</v>
      </c>
      <c r="E115" s="206"/>
      <c r="F115" s="206"/>
      <c r="G115" s="206"/>
      <c r="H115" s="206"/>
      <c r="I115" s="207"/>
      <c r="J115" s="208">
        <f>J431</f>
        <v>0</v>
      </c>
      <c r="K115" s="204"/>
      <c r="L115" s="20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186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18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2" t="s">
        <v>137</v>
      </c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1" t="s">
        <v>16</v>
      </c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90" t="str">
        <f>E7</f>
        <v>Oprava mostních objektů na trati Dobříš - Vrané nad Vltavou</v>
      </c>
      <c r="F125" s="31"/>
      <c r="G125" s="31"/>
      <c r="H125" s="31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1" t="s">
        <v>110</v>
      </c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E9</f>
        <v>003/1 - most v km 23,038 - objekt</v>
      </c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4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1" t="s">
        <v>24</v>
      </c>
      <c r="D129" s="40"/>
      <c r="E129" s="40"/>
      <c r="F129" s="26" t="str">
        <f>F12</f>
        <v>Bojov I</v>
      </c>
      <c r="G129" s="40"/>
      <c r="H129" s="40"/>
      <c r="I129" s="147" t="s">
        <v>26</v>
      </c>
      <c r="J129" s="79" t="str">
        <f>IF(J12="","",J12)</f>
        <v>9. 3. 2020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4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1" t="s">
        <v>34</v>
      </c>
      <c r="D131" s="40"/>
      <c r="E131" s="40"/>
      <c r="F131" s="26" t="str">
        <f>E15</f>
        <v>Správa železnic, státní organizace</v>
      </c>
      <c r="G131" s="40"/>
      <c r="H131" s="40"/>
      <c r="I131" s="147" t="s">
        <v>42</v>
      </c>
      <c r="J131" s="36" t="str">
        <f>E21</f>
        <v>TOP CON SERVIS s.r.o.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1" t="s">
        <v>40</v>
      </c>
      <c r="D132" s="40"/>
      <c r="E132" s="40"/>
      <c r="F132" s="26" t="str">
        <f>IF(E18="","",E18)</f>
        <v>Vyplň údaj</v>
      </c>
      <c r="G132" s="40"/>
      <c r="H132" s="40"/>
      <c r="I132" s="147" t="s">
        <v>47</v>
      </c>
      <c r="J132" s="36" t="str">
        <f>E24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44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0"/>
      <c r="B134" s="211"/>
      <c r="C134" s="212" t="s">
        <v>138</v>
      </c>
      <c r="D134" s="213" t="s">
        <v>75</v>
      </c>
      <c r="E134" s="213" t="s">
        <v>71</v>
      </c>
      <c r="F134" s="213" t="s">
        <v>72</v>
      </c>
      <c r="G134" s="213" t="s">
        <v>139</v>
      </c>
      <c r="H134" s="213" t="s">
        <v>140</v>
      </c>
      <c r="I134" s="214" t="s">
        <v>141</v>
      </c>
      <c r="J134" s="213" t="s">
        <v>114</v>
      </c>
      <c r="K134" s="215" t="s">
        <v>142</v>
      </c>
      <c r="L134" s="216"/>
      <c r="M134" s="100" t="s">
        <v>1</v>
      </c>
      <c r="N134" s="101" t="s">
        <v>54</v>
      </c>
      <c r="O134" s="101" t="s">
        <v>143</v>
      </c>
      <c r="P134" s="101" t="s">
        <v>144</v>
      </c>
      <c r="Q134" s="101" t="s">
        <v>145</v>
      </c>
      <c r="R134" s="101" t="s">
        <v>146</v>
      </c>
      <c r="S134" s="101" t="s">
        <v>147</v>
      </c>
      <c r="T134" s="102" t="s">
        <v>148</v>
      </c>
      <c r="U134" s="210"/>
      <c r="V134" s="210"/>
      <c r="W134" s="210"/>
      <c r="X134" s="210"/>
      <c r="Y134" s="210"/>
      <c r="Z134" s="210"/>
      <c r="AA134" s="210"/>
      <c r="AB134" s="210"/>
      <c r="AC134" s="210"/>
      <c r="AD134" s="210"/>
      <c r="AE134" s="210"/>
    </row>
    <row r="135" s="2" customFormat="1" ht="22.8" customHeight="1">
      <c r="A135" s="38"/>
      <c r="B135" s="39"/>
      <c r="C135" s="107" t="s">
        <v>149</v>
      </c>
      <c r="D135" s="40"/>
      <c r="E135" s="40"/>
      <c r="F135" s="40"/>
      <c r="G135" s="40"/>
      <c r="H135" s="40"/>
      <c r="I135" s="144"/>
      <c r="J135" s="217">
        <f>BK135</f>
        <v>0</v>
      </c>
      <c r="K135" s="40"/>
      <c r="L135" s="44"/>
      <c r="M135" s="103"/>
      <c r="N135" s="218"/>
      <c r="O135" s="104"/>
      <c r="P135" s="219">
        <f>P136+P363+P414</f>
        <v>0</v>
      </c>
      <c r="Q135" s="104"/>
      <c r="R135" s="219">
        <f>R136+R363+R414</f>
        <v>685.54099430542385</v>
      </c>
      <c r="S135" s="104"/>
      <c r="T135" s="220">
        <f>T136+T363+T414</f>
        <v>118.31650000000001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89</v>
      </c>
      <c r="AU135" s="16" t="s">
        <v>116</v>
      </c>
      <c r="BK135" s="221">
        <f>BK136+BK363+BK414</f>
        <v>0</v>
      </c>
    </row>
    <row r="136" s="12" customFormat="1" ht="25.92" customHeight="1">
      <c r="A136" s="12"/>
      <c r="B136" s="222"/>
      <c r="C136" s="223"/>
      <c r="D136" s="224" t="s">
        <v>89</v>
      </c>
      <c r="E136" s="225" t="s">
        <v>150</v>
      </c>
      <c r="F136" s="225" t="s">
        <v>151</v>
      </c>
      <c r="G136" s="223"/>
      <c r="H136" s="223"/>
      <c r="I136" s="226"/>
      <c r="J136" s="227">
        <f>BK136</f>
        <v>0</v>
      </c>
      <c r="K136" s="223"/>
      <c r="L136" s="228"/>
      <c r="M136" s="229"/>
      <c r="N136" s="230"/>
      <c r="O136" s="230"/>
      <c r="P136" s="231">
        <f>P137+P153+P181+P204+P255+P258+P271+P349+P361</f>
        <v>0</v>
      </c>
      <c r="Q136" s="230"/>
      <c r="R136" s="231">
        <f>R137+R153+R181+R204+R255+R258+R271+R349+R361</f>
        <v>685.20634021922388</v>
      </c>
      <c r="S136" s="230"/>
      <c r="T136" s="232">
        <f>T137+T153+T181+T204+T255+T258+T271+T349+T361</f>
        <v>118.31650000000001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3" t="s">
        <v>23</v>
      </c>
      <c r="AT136" s="234" t="s">
        <v>89</v>
      </c>
      <c r="AU136" s="234" t="s">
        <v>90</v>
      </c>
      <c r="AY136" s="233" t="s">
        <v>152</v>
      </c>
      <c r="BK136" s="235">
        <f>BK137+BK153+BK181+BK204+BK255+BK258+BK271+BK349+BK361</f>
        <v>0</v>
      </c>
    </row>
    <row r="137" s="12" customFormat="1" ht="22.8" customHeight="1">
      <c r="A137" s="12"/>
      <c r="B137" s="222"/>
      <c r="C137" s="223"/>
      <c r="D137" s="224" t="s">
        <v>89</v>
      </c>
      <c r="E137" s="236" t="s">
        <v>23</v>
      </c>
      <c r="F137" s="236" t="s">
        <v>153</v>
      </c>
      <c r="G137" s="223"/>
      <c r="H137" s="223"/>
      <c r="I137" s="226"/>
      <c r="J137" s="237">
        <f>BK137</f>
        <v>0</v>
      </c>
      <c r="K137" s="223"/>
      <c r="L137" s="228"/>
      <c r="M137" s="229"/>
      <c r="N137" s="230"/>
      <c r="O137" s="230"/>
      <c r="P137" s="231">
        <f>SUM(P138:P152)</f>
        <v>0</v>
      </c>
      <c r="Q137" s="230"/>
      <c r="R137" s="231">
        <f>SUM(R138:R152)</f>
        <v>187.91999999999999</v>
      </c>
      <c r="S137" s="230"/>
      <c r="T137" s="232">
        <f>SUM(T138:T152)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3" t="s">
        <v>23</v>
      </c>
      <c r="AT137" s="234" t="s">
        <v>89</v>
      </c>
      <c r="AU137" s="234" t="s">
        <v>23</v>
      </c>
      <c r="AY137" s="233" t="s">
        <v>152</v>
      </c>
      <c r="BK137" s="235">
        <f>SUM(BK138:BK152)</f>
        <v>0</v>
      </c>
    </row>
    <row r="138" s="2" customFormat="1" ht="33" customHeight="1">
      <c r="A138" s="38"/>
      <c r="B138" s="39"/>
      <c r="C138" s="238" t="s">
        <v>23</v>
      </c>
      <c r="D138" s="238" t="s">
        <v>154</v>
      </c>
      <c r="E138" s="239" t="s">
        <v>155</v>
      </c>
      <c r="F138" s="240" t="s">
        <v>156</v>
      </c>
      <c r="G138" s="241" t="s">
        <v>157</v>
      </c>
      <c r="H138" s="242">
        <v>131.63999999999999</v>
      </c>
      <c r="I138" s="243"/>
      <c r="J138" s="244">
        <f>ROUND(I138*H138,2)</f>
        <v>0</v>
      </c>
      <c r="K138" s="240" t="s">
        <v>158</v>
      </c>
      <c r="L138" s="44"/>
      <c r="M138" s="245" t="s">
        <v>1</v>
      </c>
      <c r="N138" s="246" t="s">
        <v>55</v>
      </c>
      <c r="O138" s="91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9" t="s">
        <v>159</v>
      </c>
      <c r="AT138" s="249" t="s">
        <v>154</v>
      </c>
      <c r="AU138" s="249" t="s">
        <v>22</v>
      </c>
      <c r="AY138" s="16" t="s">
        <v>152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6" t="s">
        <v>23</v>
      </c>
      <c r="BK138" s="250">
        <f>ROUND(I138*H138,2)</f>
        <v>0</v>
      </c>
      <c r="BL138" s="16" t="s">
        <v>159</v>
      </c>
      <c r="BM138" s="249" t="s">
        <v>160</v>
      </c>
    </row>
    <row r="139" s="13" customFormat="1">
      <c r="A139" s="13"/>
      <c r="B139" s="251"/>
      <c r="C139" s="252"/>
      <c r="D139" s="253" t="s">
        <v>161</v>
      </c>
      <c r="E139" s="254" t="s">
        <v>1</v>
      </c>
      <c r="F139" s="255" t="s">
        <v>162</v>
      </c>
      <c r="G139" s="252"/>
      <c r="H139" s="256">
        <v>66</v>
      </c>
      <c r="I139" s="257"/>
      <c r="J139" s="252"/>
      <c r="K139" s="252"/>
      <c r="L139" s="258"/>
      <c r="M139" s="259"/>
      <c r="N139" s="260"/>
      <c r="O139" s="260"/>
      <c r="P139" s="260"/>
      <c r="Q139" s="260"/>
      <c r="R139" s="260"/>
      <c r="S139" s="260"/>
      <c r="T139" s="26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2" t="s">
        <v>161</v>
      </c>
      <c r="AU139" s="262" t="s">
        <v>22</v>
      </c>
      <c r="AV139" s="13" t="s">
        <v>22</v>
      </c>
      <c r="AW139" s="13" t="s">
        <v>46</v>
      </c>
      <c r="AX139" s="13" t="s">
        <v>90</v>
      </c>
      <c r="AY139" s="262" t="s">
        <v>152</v>
      </c>
    </row>
    <row r="140" s="13" customFormat="1">
      <c r="A140" s="13"/>
      <c r="B140" s="251"/>
      <c r="C140" s="252"/>
      <c r="D140" s="253" t="s">
        <v>161</v>
      </c>
      <c r="E140" s="254" t="s">
        <v>1</v>
      </c>
      <c r="F140" s="255" t="s">
        <v>163</v>
      </c>
      <c r="G140" s="252"/>
      <c r="H140" s="256">
        <v>65.640000000000001</v>
      </c>
      <c r="I140" s="257"/>
      <c r="J140" s="252"/>
      <c r="K140" s="252"/>
      <c r="L140" s="258"/>
      <c r="M140" s="259"/>
      <c r="N140" s="260"/>
      <c r="O140" s="260"/>
      <c r="P140" s="260"/>
      <c r="Q140" s="260"/>
      <c r="R140" s="260"/>
      <c r="S140" s="260"/>
      <c r="T140" s="26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2" t="s">
        <v>161</v>
      </c>
      <c r="AU140" s="262" t="s">
        <v>22</v>
      </c>
      <c r="AV140" s="13" t="s">
        <v>22</v>
      </c>
      <c r="AW140" s="13" t="s">
        <v>46</v>
      </c>
      <c r="AX140" s="13" t="s">
        <v>90</v>
      </c>
      <c r="AY140" s="262" t="s">
        <v>152</v>
      </c>
    </row>
    <row r="141" s="14" customFormat="1">
      <c r="A141" s="14"/>
      <c r="B141" s="263"/>
      <c r="C141" s="264"/>
      <c r="D141" s="253" t="s">
        <v>161</v>
      </c>
      <c r="E141" s="265" t="s">
        <v>1</v>
      </c>
      <c r="F141" s="266" t="s">
        <v>164</v>
      </c>
      <c r="G141" s="264"/>
      <c r="H141" s="267">
        <v>131.63999999999999</v>
      </c>
      <c r="I141" s="268"/>
      <c r="J141" s="264"/>
      <c r="K141" s="264"/>
      <c r="L141" s="269"/>
      <c r="M141" s="270"/>
      <c r="N141" s="271"/>
      <c r="O141" s="271"/>
      <c r="P141" s="271"/>
      <c r="Q141" s="271"/>
      <c r="R141" s="271"/>
      <c r="S141" s="271"/>
      <c r="T141" s="27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3" t="s">
        <v>161</v>
      </c>
      <c r="AU141" s="273" t="s">
        <v>22</v>
      </c>
      <c r="AV141" s="14" t="s">
        <v>159</v>
      </c>
      <c r="AW141" s="14" t="s">
        <v>46</v>
      </c>
      <c r="AX141" s="14" t="s">
        <v>23</v>
      </c>
      <c r="AY141" s="273" t="s">
        <v>152</v>
      </c>
    </row>
    <row r="142" s="2" customFormat="1" ht="21.75" customHeight="1">
      <c r="A142" s="38"/>
      <c r="B142" s="39"/>
      <c r="C142" s="238" t="s">
        <v>22</v>
      </c>
      <c r="D142" s="238" t="s">
        <v>154</v>
      </c>
      <c r="E142" s="239" t="s">
        <v>165</v>
      </c>
      <c r="F142" s="240" t="s">
        <v>166</v>
      </c>
      <c r="G142" s="241" t="s">
        <v>157</v>
      </c>
      <c r="H142" s="242">
        <v>131.63999999999999</v>
      </c>
      <c r="I142" s="243"/>
      <c r="J142" s="244">
        <f>ROUND(I142*H142,2)</f>
        <v>0</v>
      </c>
      <c r="K142" s="240" t="s">
        <v>158</v>
      </c>
      <c r="L142" s="44"/>
      <c r="M142" s="245" t="s">
        <v>1</v>
      </c>
      <c r="N142" s="246" t="s">
        <v>55</v>
      </c>
      <c r="O142" s="91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9" t="s">
        <v>159</v>
      </c>
      <c r="AT142" s="249" t="s">
        <v>154</v>
      </c>
      <c r="AU142" s="249" t="s">
        <v>22</v>
      </c>
      <c r="AY142" s="16" t="s">
        <v>152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6" t="s">
        <v>23</v>
      </c>
      <c r="BK142" s="250">
        <f>ROUND(I142*H142,2)</f>
        <v>0</v>
      </c>
      <c r="BL142" s="16" t="s">
        <v>159</v>
      </c>
      <c r="BM142" s="249" t="s">
        <v>167</v>
      </c>
    </row>
    <row r="143" s="2" customFormat="1" ht="33" customHeight="1">
      <c r="A143" s="38"/>
      <c r="B143" s="39"/>
      <c r="C143" s="238" t="s">
        <v>168</v>
      </c>
      <c r="D143" s="238" t="s">
        <v>154</v>
      </c>
      <c r="E143" s="239" t="s">
        <v>169</v>
      </c>
      <c r="F143" s="240" t="s">
        <v>170</v>
      </c>
      <c r="G143" s="241" t="s">
        <v>157</v>
      </c>
      <c r="H143" s="242">
        <v>2632.8000000000002</v>
      </c>
      <c r="I143" s="243"/>
      <c r="J143" s="244">
        <f>ROUND(I143*H143,2)</f>
        <v>0</v>
      </c>
      <c r="K143" s="240" t="s">
        <v>158</v>
      </c>
      <c r="L143" s="44"/>
      <c r="M143" s="245" t="s">
        <v>1</v>
      </c>
      <c r="N143" s="246" t="s">
        <v>55</v>
      </c>
      <c r="O143" s="91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9" t="s">
        <v>159</v>
      </c>
      <c r="AT143" s="249" t="s">
        <v>154</v>
      </c>
      <c r="AU143" s="249" t="s">
        <v>22</v>
      </c>
      <c r="AY143" s="16" t="s">
        <v>152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6" t="s">
        <v>23</v>
      </c>
      <c r="BK143" s="250">
        <f>ROUND(I143*H143,2)</f>
        <v>0</v>
      </c>
      <c r="BL143" s="16" t="s">
        <v>159</v>
      </c>
      <c r="BM143" s="249" t="s">
        <v>171</v>
      </c>
    </row>
    <row r="144" s="13" customFormat="1">
      <c r="A144" s="13"/>
      <c r="B144" s="251"/>
      <c r="C144" s="252"/>
      <c r="D144" s="253" t="s">
        <v>161</v>
      </c>
      <c r="E144" s="254" t="s">
        <v>1</v>
      </c>
      <c r="F144" s="255" t="s">
        <v>172</v>
      </c>
      <c r="G144" s="252"/>
      <c r="H144" s="256">
        <v>2632.8000000000002</v>
      </c>
      <c r="I144" s="257"/>
      <c r="J144" s="252"/>
      <c r="K144" s="252"/>
      <c r="L144" s="258"/>
      <c r="M144" s="259"/>
      <c r="N144" s="260"/>
      <c r="O144" s="260"/>
      <c r="P144" s="260"/>
      <c r="Q144" s="260"/>
      <c r="R144" s="260"/>
      <c r="S144" s="260"/>
      <c r="T144" s="26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161</v>
      </c>
      <c r="AU144" s="262" t="s">
        <v>22</v>
      </c>
      <c r="AV144" s="13" t="s">
        <v>22</v>
      </c>
      <c r="AW144" s="13" t="s">
        <v>46</v>
      </c>
      <c r="AX144" s="13" t="s">
        <v>23</v>
      </c>
      <c r="AY144" s="262" t="s">
        <v>152</v>
      </c>
    </row>
    <row r="145" s="2" customFormat="1" ht="21.75" customHeight="1">
      <c r="A145" s="38"/>
      <c r="B145" s="39"/>
      <c r="C145" s="238" t="s">
        <v>159</v>
      </c>
      <c r="D145" s="238" t="s">
        <v>154</v>
      </c>
      <c r="E145" s="239" t="s">
        <v>173</v>
      </c>
      <c r="F145" s="240" t="s">
        <v>174</v>
      </c>
      <c r="G145" s="241" t="s">
        <v>175</v>
      </c>
      <c r="H145" s="242">
        <v>236.952</v>
      </c>
      <c r="I145" s="243"/>
      <c r="J145" s="244">
        <f>ROUND(I145*H145,2)</f>
        <v>0</v>
      </c>
      <c r="K145" s="240" t="s">
        <v>158</v>
      </c>
      <c r="L145" s="44"/>
      <c r="M145" s="245" t="s">
        <v>1</v>
      </c>
      <c r="N145" s="246" t="s">
        <v>55</v>
      </c>
      <c r="O145" s="91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9" t="s">
        <v>159</v>
      </c>
      <c r="AT145" s="249" t="s">
        <v>154</v>
      </c>
      <c r="AU145" s="249" t="s">
        <v>22</v>
      </c>
      <c r="AY145" s="16" t="s">
        <v>152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6" t="s">
        <v>23</v>
      </c>
      <c r="BK145" s="250">
        <f>ROUND(I145*H145,2)</f>
        <v>0</v>
      </c>
      <c r="BL145" s="16" t="s">
        <v>159</v>
      </c>
      <c r="BM145" s="249" t="s">
        <v>176</v>
      </c>
    </row>
    <row r="146" s="13" customFormat="1">
      <c r="A146" s="13"/>
      <c r="B146" s="251"/>
      <c r="C146" s="252"/>
      <c r="D146" s="253" t="s">
        <v>161</v>
      </c>
      <c r="E146" s="254" t="s">
        <v>1</v>
      </c>
      <c r="F146" s="255" t="s">
        <v>177</v>
      </c>
      <c r="G146" s="252"/>
      <c r="H146" s="256">
        <v>236.952</v>
      </c>
      <c r="I146" s="257"/>
      <c r="J146" s="252"/>
      <c r="K146" s="252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161</v>
      </c>
      <c r="AU146" s="262" t="s">
        <v>22</v>
      </c>
      <c r="AV146" s="13" t="s">
        <v>22</v>
      </c>
      <c r="AW146" s="13" t="s">
        <v>46</v>
      </c>
      <c r="AX146" s="13" t="s">
        <v>23</v>
      </c>
      <c r="AY146" s="262" t="s">
        <v>152</v>
      </c>
    </row>
    <row r="147" s="2" customFormat="1" ht="21.75" customHeight="1">
      <c r="A147" s="38"/>
      <c r="B147" s="39"/>
      <c r="C147" s="238" t="s">
        <v>178</v>
      </c>
      <c r="D147" s="238" t="s">
        <v>154</v>
      </c>
      <c r="E147" s="239" t="s">
        <v>179</v>
      </c>
      <c r="F147" s="240" t="s">
        <v>180</v>
      </c>
      <c r="G147" s="241" t="s">
        <v>157</v>
      </c>
      <c r="H147" s="242">
        <v>104.40000000000001</v>
      </c>
      <c r="I147" s="243"/>
      <c r="J147" s="244">
        <f>ROUND(I147*H147,2)</f>
        <v>0</v>
      </c>
      <c r="K147" s="240" t="s">
        <v>158</v>
      </c>
      <c r="L147" s="44"/>
      <c r="M147" s="245" t="s">
        <v>1</v>
      </c>
      <c r="N147" s="246" t="s">
        <v>55</v>
      </c>
      <c r="O147" s="91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9" t="s">
        <v>159</v>
      </c>
      <c r="AT147" s="249" t="s">
        <v>154</v>
      </c>
      <c r="AU147" s="249" t="s">
        <v>22</v>
      </c>
      <c r="AY147" s="16" t="s">
        <v>152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6" t="s">
        <v>23</v>
      </c>
      <c r="BK147" s="250">
        <f>ROUND(I147*H147,2)</f>
        <v>0</v>
      </c>
      <c r="BL147" s="16" t="s">
        <v>159</v>
      </c>
      <c r="BM147" s="249" t="s">
        <v>181</v>
      </c>
    </row>
    <row r="148" s="13" customFormat="1">
      <c r="A148" s="13"/>
      <c r="B148" s="251"/>
      <c r="C148" s="252"/>
      <c r="D148" s="253" t="s">
        <v>161</v>
      </c>
      <c r="E148" s="254" t="s">
        <v>1</v>
      </c>
      <c r="F148" s="255" t="s">
        <v>182</v>
      </c>
      <c r="G148" s="252"/>
      <c r="H148" s="256">
        <v>60</v>
      </c>
      <c r="I148" s="257"/>
      <c r="J148" s="252"/>
      <c r="K148" s="252"/>
      <c r="L148" s="258"/>
      <c r="M148" s="259"/>
      <c r="N148" s="260"/>
      <c r="O148" s="260"/>
      <c r="P148" s="260"/>
      <c r="Q148" s="260"/>
      <c r="R148" s="260"/>
      <c r="S148" s="260"/>
      <c r="T148" s="26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161</v>
      </c>
      <c r="AU148" s="262" t="s">
        <v>22</v>
      </c>
      <c r="AV148" s="13" t="s">
        <v>22</v>
      </c>
      <c r="AW148" s="13" t="s">
        <v>46</v>
      </c>
      <c r="AX148" s="13" t="s">
        <v>90</v>
      </c>
      <c r="AY148" s="262" t="s">
        <v>152</v>
      </c>
    </row>
    <row r="149" s="13" customFormat="1">
      <c r="A149" s="13"/>
      <c r="B149" s="251"/>
      <c r="C149" s="252"/>
      <c r="D149" s="253" t="s">
        <v>161</v>
      </c>
      <c r="E149" s="254" t="s">
        <v>1</v>
      </c>
      <c r="F149" s="255" t="s">
        <v>183</v>
      </c>
      <c r="G149" s="252"/>
      <c r="H149" s="256">
        <v>44.399999999999999</v>
      </c>
      <c r="I149" s="257"/>
      <c r="J149" s="252"/>
      <c r="K149" s="252"/>
      <c r="L149" s="258"/>
      <c r="M149" s="259"/>
      <c r="N149" s="260"/>
      <c r="O149" s="260"/>
      <c r="P149" s="260"/>
      <c r="Q149" s="260"/>
      <c r="R149" s="260"/>
      <c r="S149" s="260"/>
      <c r="T149" s="26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2" t="s">
        <v>161</v>
      </c>
      <c r="AU149" s="262" t="s">
        <v>22</v>
      </c>
      <c r="AV149" s="13" t="s">
        <v>22</v>
      </c>
      <c r="AW149" s="13" t="s">
        <v>46</v>
      </c>
      <c r="AX149" s="13" t="s">
        <v>90</v>
      </c>
      <c r="AY149" s="262" t="s">
        <v>152</v>
      </c>
    </row>
    <row r="150" s="14" customFormat="1">
      <c r="A150" s="14"/>
      <c r="B150" s="263"/>
      <c r="C150" s="264"/>
      <c r="D150" s="253" t="s">
        <v>161</v>
      </c>
      <c r="E150" s="265" t="s">
        <v>1</v>
      </c>
      <c r="F150" s="266" t="s">
        <v>164</v>
      </c>
      <c r="G150" s="264"/>
      <c r="H150" s="267">
        <v>104.40000000000001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3" t="s">
        <v>161</v>
      </c>
      <c r="AU150" s="273" t="s">
        <v>22</v>
      </c>
      <c r="AV150" s="14" t="s">
        <v>159</v>
      </c>
      <c r="AW150" s="14" t="s">
        <v>46</v>
      </c>
      <c r="AX150" s="14" t="s">
        <v>23</v>
      </c>
      <c r="AY150" s="273" t="s">
        <v>152</v>
      </c>
    </row>
    <row r="151" s="2" customFormat="1" ht="16.5" customHeight="1">
      <c r="A151" s="38"/>
      <c r="B151" s="39"/>
      <c r="C151" s="274" t="s">
        <v>184</v>
      </c>
      <c r="D151" s="274" t="s">
        <v>185</v>
      </c>
      <c r="E151" s="275" t="s">
        <v>186</v>
      </c>
      <c r="F151" s="276" t="s">
        <v>187</v>
      </c>
      <c r="G151" s="277" t="s">
        <v>175</v>
      </c>
      <c r="H151" s="278">
        <v>187.91999999999999</v>
      </c>
      <c r="I151" s="279"/>
      <c r="J151" s="280">
        <f>ROUND(I151*H151,2)</f>
        <v>0</v>
      </c>
      <c r="K151" s="276" t="s">
        <v>158</v>
      </c>
      <c r="L151" s="281"/>
      <c r="M151" s="282" t="s">
        <v>1</v>
      </c>
      <c r="N151" s="283" t="s">
        <v>55</v>
      </c>
      <c r="O151" s="91"/>
      <c r="P151" s="247">
        <f>O151*H151</f>
        <v>0</v>
      </c>
      <c r="Q151" s="247">
        <v>1</v>
      </c>
      <c r="R151" s="247">
        <f>Q151*H151</f>
        <v>187.91999999999999</v>
      </c>
      <c r="S151" s="247">
        <v>0</v>
      </c>
      <c r="T151" s="24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9" t="s">
        <v>188</v>
      </c>
      <c r="AT151" s="249" t="s">
        <v>185</v>
      </c>
      <c r="AU151" s="249" t="s">
        <v>22</v>
      </c>
      <c r="AY151" s="16" t="s">
        <v>152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6" t="s">
        <v>23</v>
      </c>
      <c r="BK151" s="250">
        <f>ROUND(I151*H151,2)</f>
        <v>0</v>
      </c>
      <c r="BL151" s="16" t="s">
        <v>159</v>
      </c>
      <c r="BM151" s="249" t="s">
        <v>189</v>
      </c>
    </row>
    <row r="152" s="13" customFormat="1">
      <c r="A152" s="13"/>
      <c r="B152" s="251"/>
      <c r="C152" s="252"/>
      <c r="D152" s="253" t="s">
        <v>161</v>
      </c>
      <c r="E152" s="254" t="s">
        <v>1</v>
      </c>
      <c r="F152" s="255" t="s">
        <v>190</v>
      </c>
      <c r="G152" s="252"/>
      <c r="H152" s="256">
        <v>187.91999999999999</v>
      </c>
      <c r="I152" s="257"/>
      <c r="J152" s="252"/>
      <c r="K152" s="252"/>
      <c r="L152" s="258"/>
      <c r="M152" s="259"/>
      <c r="N152" s="260"/>
      <c r="O152" s="260"/>
      <c r="P152" s="260"/>
      <c r="Q152" s="260"/>
      <c r="R152" s="260"/>
      <c r="S152" s="260"/>
      <c r="T152" s="26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2" t="s">
        <v>161</v>
      </c>
      <c r="AU152" s="262" t="s">
        <v>22</v>
      </c>
      <c r="AV152" s="13" t="s">
        <v>22</v>
      </c>
      <c r="AW152" s="13" t="s">
        <v>46</v>
      </c>
      <c r="AX152" s="13" t="s">
        <v>23</v>
      </c>
      <c r="AY152" s="262" t="s">
        <v>152</v>
      </c>
    </row>
    <row r="153" s="12" customFormat="1" ht="22.8" customHeight="1">
      <c r="A153" s="12"/>
      <c r="B153" s="222"/>
      <c r="C153" s="223"/>
      <c r="D153" s="224" t="s">
        <v>89</v>
      </c>
      <c r="E153" s="236" t="s">
        <v>22</v>
      </c>
      <c r="F153" s="236" t="s">
        <v>191</v>
      </c>
      <c r="G153" s="223"/>
      <c r="H153" s="223"/>
      <c r="I153" s="226"/>
      <c r="J153" s="237">
        <f>BK153</f>
        <v>0</v>
      </c>
      <c r="K153" s="223"/>
      <c r="L153" s="228"/>
      <c r="M153" s="229"/>
      <c r="N153" s="230"/>
      <c r="O153" s="230"/>
      <c r="P153" s="231">
        <f>SUM(P154:P180)</f>
        <v>0</v>
      </c>
      <c r="Q153" s="230"/>
      <c r="R153" s="231">
        <f>SUM(R154:R180)</f>
        <v>106.721978808</v>
      </c>
      <c r="S153" s="230"/>
      <c r="T153" s="232">
        <f>SUM(T154:T180)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3" t="s">
        <v>23</v>
      </c>
      <c r="AT153" s="234" t="s">
        <v>89</v>
      </c>
      <c r="AU153" s="234" t="s">
        <v>23</v>
      </c>
      <c r="AY153" s="233" t="s">
        <v>152</v>
      </c>
      <c r="BK153" s="235">
        <f>SUM(BK154:BK180)</f>
        <v>0</v>
      </c>
    </row>
    <row r="154" s="2" customFormat="1" ht="21.75" customHeight="1">
      <c r="A154" s="38"/>
      <c r="B154" s="39"/>
      <c r="C154" s="238" t="s">
        <v>192</v>
      </c>
      <c r="D154" s="238" t="s">
        <v>154</v>
      </c>
      <c r="E154" s="239" t="s">
        <v>193</v>
      </c>
      <c r="F154" s="240" t="s">
        <v>194</v>
      </c>
      <c r="G154" s="241" t="s">
        <v>195</v>
      </c>
      <c r="H154" s="242">
        <v>23</v>
      </c>
      <c r="I154" s="243"/>
      <c r="J154" s="244">
        <f>ROUND(I154*H154,2)</f>
        <v>0</v>
      </c>
      <c r="K154" s="240" t="s">
        <v>158</v>
      </c>
      <c r="L154" s="44"/>
      <c r="M154" s="245" t="s">
        <v>1</v>
      </c>
      <c r="N154" s="246" t="s">
        <v>55</v>
      </c>
      <c r="O154" s="91"/>
      <c r="P154" s="247">
        <f>O154*H154</f>
        <v>0</v>
      </c>
      <c r="Q154" s="247">
        <v>1.52477</v>
      </c>
      <c r="R154" s="247">
        <f>Q154*H154</f>
        <v>35.069710000000001</v>
      </c>
      <c r="S154" s="247">
        <v>0</v>
      </c>
      <c r="T154" s="24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9" t="s">
        <v>159</v>
      </c>
      <c r="AT154" s="249" t="s">
        <v>154</v>
      </c>
      <c r="AU154" s="249" t="s">
        <v>22</v>
      </c>
      <c r="AY154" s="16" t="s">
        <v>152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6" t="s">
        <v>23</v>
      </c>
      <c r="BK154" s="250">
        <f>ROUND(I154*H154,2)</f>
        <v>0</v>
      </c>
      <c r="BL154" s="16" t="s">
        <v>159</v>
      </c>
      <c r="BM154" s="249" t="s">
        <v>196</v>
      </c>
    </row>
    <row r="155" s="13" customFormat="1">
      <c r="A155" s="13"/>
      <c r="B155" s="251"/>
      <c r="C155" s="252"/>
      <c r="D155" s="253" t="s">
        <v>161</v>
      </c>
      <c r="E155" s="254" t="s">
        <v>1</v>
      </c>
      <c r="F155" s="255" t="s">
        <v>197</v>
      </c>
      <c r="G155" s="252"/>
      <c r="H155" s="256">
        <v>23</v>
      </c>
      <c r="I155" s="257"/>
      <c r="J155" s="252"/>
      <c r="K155" s="252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161</v>
      </c>
      <c r="AU155" s="262" t="s">
        <v>22</v>
      </c>
      <c r="AV155" s="13" t="s">
        <v>22</v>
      </c>
      <c r="AW155" s="13" t="s">
        <v>46</v>
      </c>
      <c r="AX155" s="13" t="s">
        <v>23</v>
      </c>
      <c r="AY155" s="262" t="s">
        <v>152</v>
      </c>
    </row>
    <row r="156" s="2" customFormat="1" ht="16.5" customHeight="1">
      <c r="A156" s="38"/>
      <c r="B156" s="39"/>
      <c r="C156" s="238" t="s">
        <v>188</v>
      </c>
      <c r="D156" s="238" t="s">
        <v>154</v>
      </c>
      <c r="E156" s="239" t="s">
        <v>198</v>
      </c>
      <c r="F156" s="240" t="s">
        <v>199</v>
      </c>
      <c r="G156" s="241" t="s">
        <v>157</v>
      </c>
      <c r="H156" s="242">
        <v>23.074000000000002</v>
      </c>
      <c r="I156" s="243"/>
      <c r="J156" s="244">
        <f>ROUND(I156*H156,2)</f>
        <v>0</v>
      </c>
      <c r="K156" s="240" t="s">
        <v>158</v>
      </c>
      <c r="L156" s="44"/>
      <c r="M156" s="245" t="s">
        <v>1</v>
      </c>
      <c r="N156" s="246" t="s">
        <v>55</v>
      </c>
      <c r="O156" s="91"/>
      <c r="P156" s="247">
        <f>O156*H156</f>
        <v>0</v>
      </c>
      <c r="Q156" s="247">
        <v>2.5359639999999999</v>
      </c>
      <c r="R156" s="247">
        <f>Q156*H156</f>
        <v>58.514833336000002</v>
      </c>
      <c r="S156" s="247">
        <v>0</v>
      </c>
      <c r="T156" s="24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9" t="s">
        <v>159</v>
      </c>
      <c r="AT156" s="249" t="s">
        <v>154</v>
      </c>
      <c r="AU156" s="249" t="s">
        <v>22</v>
      </c>
      <c r="AY156" s="16" t="s">
        <v>152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6" t="s">
        <v>23</v>
      </c>
      <c r="BK156" s="250">
        <f>ROUND(I156*H156,2)</f>
        <v>0</v>
      </c>
      <c r="BL156" s="16" t="s">
        <v>159</v>
      </c>
      <c r="BM156" s="249" t="s">
        <v>200</v>
      </c>
    </row>
    <row r="157" s="13" customFormat="1">
      <c r="A157" s="13"/>
      <c r="B157" s="251"/>
      <c r="C157" s="252"/>
      <c r="D157" s="253" t="s">
        <v>161</v>
      </c>
      <c r="E157" s="254" t="s">
        <v>1</v>
      </c>
      <c r="F157" s="255" t="s">
        <v>201</v>
      </c>
      <c r="G157" s="252"/>
      <c r="H157" s="256">
        <v>0.094</v>
      </c>
      <c r="I157" s="257"/>
      <c r="J157" s="252"/>
      <c r="K157" s="252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161</v>
      </c>
      <c r="AU157" s="262" t="s">
        <v>22</v>
      </c>
      <c r="AV157" s="13" t="s">
        <v>22</v>
      </c>
      <c r="AW157" s="13" t="s">
        <v>46</v>
      </c>
      <c r="AX157" s="13" t="s">
        <v>90</v>
      </c>
      <c r="AY157" s="262" t="s">
        <v>152</v>
      </c>
    </row>
    <row r="158" s="13" customFormat="1">
      <c r="A158" s="13"/>
      <c r="B158" s="251"/>
      <c r="C158" s="252"/>
      <c r="D158" s="253" t="s">
        <v>161</v>
      </c>
      <c r="E158" s="254" t="s">
        <v>1</v>
      </c>
      <c r="F158" s="255" t="s">
        <v>202</v>
      </c>
      <c r="G158" s="252"/>
      <c r="H158" s="256">
        <v>10.08</v>
      </c>
      <c r="I158" s="257"/>
      <c r="J158" s="252"/>
      <c r="K158" s="252"/>
      <c r="L158" s="258"/>
      <c r="M158" s="259"/>
      <c r="N158" s="260"/>
      <c r="O158" s="260"/>
      <c r="P158" s="260"/>
      <c r="Q158" s="260"/>
      <c r="R158" s="260"/>
      <c r="S158" s="260"/>
      <c r="T158" s="26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2" t="s">
        <v>161</v>
      </c>
      <c r="AU158" s="262" t="s">
        <v>22</v>
      </c>
      <c r="AV158" s="13" t="s">
        <v>22</v>
      </c>
      <c r="AW158" s="13" t="s">
        <v>46</v>
      </c>
      <c r="AX158" s="13" t="s">
        <v>90</v>
      </c>
      <c r="AY158" s="262" t="s">
        <v>152</v>
      </c>
    </row>
    <row r="159" s="13" customFormat="1">
      <c r="A159" s="13"/>
      <c r="B159" s="251"/>
      <c r="C159" s="252"/>
      <c r="D159" s="253" t="s">
        <v>161</v>
      </c>
      <c r="E159" s="254" t="s">
        <v>1</v>
      </c>
      <c r="F159" s="255" t="s">
        <v>203</v>
      </c>
      <c r="G159" s="252"/>
      <c r="H159" s="256">
        <v>12.65</v>
      </c>
      <c r="I159" s="257"/>
      <c r="J159" s="252"/>
      <c r="K159" s="252"/>
      <c r="L159" s="258"/>
      <c r="M159" s="259"/>
      <c r="N159" s="260"/>
      <c r="O159" s="260"/>
      <c r="P159" s="260"/>
      <c r="Q159" s="260"/>
      <c r="R159" s="260"/>
      <c r="S159" s="260"/>
      <c r="T159" s="26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2" t="s">
        <v>161</v>
      </c>
      <c r="AU159" s="262" t="s">
        <v>22</v>
      </c>
      <c r="AV159" s="13" t="s">
        <v>22</v>
      </c>
      <c r="AW159" s="13" t="s">
        <v>46</v>
      </c>
      <c r="AX159" s="13" t="s">
        <v>90</v>
      </c>
      <c r="AY159" s="262" t="s">
        <v>152</v>
      </c>
    </row>
    <row r="160" s="13" customFormat="1">
      <c r="A160" s="13"/>
      <c r="B160" s="251"/>
      <c r="C160" s="252"/>
      <c r="D160" s="253" t="s">
        <v>161</v>
      </c>
      <c r="E160" s="254" t="s">
        <v>1</v>
      </c>
      <c r="F160" s="255" t="s">
        <v>204</v>
      </c>
      <c r="G160" s="252"/>
      <c r="H160" s="256">
        <v>0.25</v>
      </c>
      <c r="I160" s="257"/>
      <c r="J160" s="252"/>
      <c r="K160" s="252"/>
      <c r="L160" s="258"/>
      <c r="M160" s="259"/>
      <c r="N160" s="260"/>
      <c r="O160" s="260"/>
      <c r="P160" s="260"/>
      <c r="Q160" s="260"/>
      <c r="R160" s="260"/>
      <c r="S160" s="260"/>
      <c r="T160" s="26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2" t="s">
        <v>161</v>
      </c>
      <c r="AU160" s="262" t="s">
        <v>22</v>
      </c>
      <c r="AV160" s="13" t="s">
        <v>22</v>
      </c>
      <c r="AW160" s="13" t="s">
        <v>46</v>
      </c>
      <c r="AX160" s="13" t="s">
        <v>90</v>
      </c>
      <c r="AY160" s="262" t="s">
        <v>152</v>
      </c>
    </row>
    <row r="161" s="14" customFormat="1">
      <c r="A161" s="14"/>
      <c r="B161" s="263"/>
      <c r="C161" s="264"/>
      <c r="D161" s="253" t="s">
        <v>161</v>
      </c>
      <c r="E161" s="265" t="s">
        <v>1</v>
      </c>
      <c r="F161" s="266" t="s">
        <v>164</v>
      </c>
      <c r="G161" s="264"/>
      <c r="H161" s="267">
        <v>23.074000000000002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3" t="s">
        <v>161</v>
      </c>
      <c r="AU161" s="273" t="s">
        <v>22</v>
      </c>
      <c r="AV161" s="14" t="s">
        <v>159</v>
      </c>
      <c r="AW161" s="14" t="s">
        <v>46</v>
      </c>
      <c r="AX161" s="14" t="s">
        <v>23</v>
      </c>
      <c r="AY161" s="273" t="s">
        <v>152</v>
      </c>
    </row>
    <row r="162" s="2" customFormat="1" ht="16.5" customHeight="1">
      <c r="A162" s="38"/>
      <c r="B162" s="39"/>
      <c r="C162" s="238" t="s">
        <v>205</v>
      </c>
      <c r="D162" s="238" t="s">
        <v>154</v>
      </c>
      <c r="E162" s="239" t="s">
        <v>206</v>
      </c>
      <c r="F162" s="240" t="s">
        <v>207</v>
      </c>
      <c r="G162" s="241" t="s">
        <v>208</v>
      </c>
      <c r="H162" s="242">
        <v>12.960000000000001</v>
      </c>
      <c r="I162" s="243"/>
      <c r="J162" s="244">
        <f>ROUND(I162*H162,2)</f>
        <v>0</v>
      </c>
      <c r="K162" s="240" t="s">
        <v>158</v>
      </c>
      <c r="L162" s="44"/>
      <c r="M162" s="245" t="s">
        <v>1</v>
      </c>
      <c r="N162" s="246" t="s">
        <v>55</v>
      </c>
      <c r="O162" s="91"/>
      <c r="P162" s="247">
        <f>O162*H162</f>
        <v>0</v>
      </c>
      <c r="Q162" s="247">
        <v>0.0014357</v>
      </c>
      <c r="R162" s="247">
        <f>Q162*H162</f>
        <v>0.018606672000000001</v>
      </c>
      <c r="S162" s="247">
        <v>0</v>
      </c>
      <c r="T162" s="24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9" t="s">
        <v>159</v>
      </c>
      <c r="AT162" s="249" t="s">
        <v>154</v>
      </c>
      <c r="AU162" s="249" t="s">
        <v>22</v>
      </c>
      <c r="AY162" s="16" t="s">
        <v>152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6" t="s">
        <v>23</v>
      </c>
      <c r="BK162" s="250">
        <f>ROUND(I162*H162,2)</f>
        <v>0</v>
      </c>
      <c r="BL162" s="16" t="s">
        <v>159</v>
      </c>
      <c r="BM162" s="249" t="s">
        <v>209</v>
      </c>
    </row>
    <row r="163" s="13" customFormat="1">
      <c r="A163" s="13"/>
      <c r="B163" s="251"/>
      <c r="C163" s="252"/>
      <c r="D163" s="253" t="s">
        <v>161</v>
      </c>
      <c r="E163" s="254" t="s">
        <v>1</v>
      </c>
      <c r="F163" s="255" t="s">
        <v>210</v>
      </c>
      <c r="G163" s="252"/>
      <c r="H163" s="256">
        <v>12.960000000000001</v>
      </c>
      <c r="I163" s="257"/>
      <c r="J163" s="252"/>
      <c r="K163" s="252"/>
      <c r="L163" s="258"/>
      <c r="M163" s="259"/>
      <c r="N163" s="260"/>
      <c r="O163" s="260"/>
      <c r="P163" s="260"/>
      <c r="Q163" s="260"/>
      <c r="R163" s="260"/>
      <c r="S163" s="260"/>
      <c r="T163" s="26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2" t="s">
        <v>161</v>
      </c>
      <c r="AU163" s="262" t="s">
        <v>22</v>
      </c>
      <c r="AV163" s="13" t="s">
        <v>22</v>
      </c>
      <c r="AW163" s="13" t="s">
        <v>46</v>
      </c>
      <c r="AX163" s="13" t="s">
        <v>23</v>
      </c>
      <c r="AY163" s="262" t="s">
        <v>152</v>
      </c>
    </row>
    <row r="164" s="2" customFormat="1" ht="16.5" customHeight="1">
      <c r="A164" s="38"/>
      <c r="B164" s="39"/>
      <c r="C164" s="238" t="s">
        <v>28</v>
      </c>
      <c r="D164" s="238" t="s">
        <v>154</v>
      </c>
      <c r="E164" s="239" t="s">
        <v>211</v>
      </c>
      <c r="F164" s="240" t="s">
        <v>212</v>
      </c>
      <c r="G164" s="241" t="s">
        <v>208</v>
      </c>
      <c r="H164" s="242">
        <v>12.960000000000001</v>
      </c>
      <c r="I164" s="243"/>
      <c r="J164" s="244">
        <f>ROUND(I164*H164,2)</f>
        <v>0</v>
      </c>
      <c r="K164" s="240" t="s">
        <v>158</v>
      </c>
      <c r="L164" s="44"/>
      <c r="M164" s="245" t="s">
        <v>1</v>
      </c>
      <c r="N164" s="246" t="s">
        <v>55</v>
      </c>
      <c r="O164" s="91"/>
      <c r="P164" s="247">
        <f>O164*H164</f>
        <v>0</v>
      </c>
      <c r="Q164" s="247">
        <v>3.6000000000000001E-05</v>
      </c>
      <c r="R164" s="247">
        <f>Q164*H164</f>
        <v>0.00046656000000000003</v>
      </c>
      <c r="S164" s="247">
        <v>0</v>
      </c>
      <c r="T164" s="24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9" t="s">
        <v>159</v>
      </c>
      <c r="AT164" s="249" t="s">
        <v>154</v>
      </c>
      <c r="AU164" s="249" t="s">
        <v>22</v>
      </c>
      <c r="AY164" s="16" t="s">
        <v>152</v>
      </c>
      <c r="BE164" s="250">
        <f>IF(N164="základní",J164,0)</f>
        <v>0</v>
      </c>
      <c r="BF164" s="250">
        <f>IF(N164="snížená",J164,0)</f>
        <v>0</v>
      </c>
      <c r="BG164" s="250">
        <f>IF(N164="zákl. přenesená",J164,0)</f>
        <v>0</v>
      </c>
      <c r="BH164" s="250">
        <f>IF(N164="sníž. přenesená",J164,0)</f>
        <v>0</v>
      </c>
      <c r="BI164" s="250">
        <f>IF(N164="nulová",J164,0)</f>
        <v>0</v>
      </c>
      <c r="BJ164" s="16" t="s">
        <v>23</v>
      </c>
      <c r="BK164" s="250">
        <f>ROUND(I164*H164,2)</f>
        <v>0</v>
      </c>
      <c r="BL164" s="16" t="s">
        <v>159</v>
      </c>
      <c r="BM164" s="249" t="s">
        <v>213</v>
      </c>
    </row>
    <row r="165" s="2" customFormat="1" ht="21.75" customHeight="1">
      <c r="A165" s="38"/>
      <c r="B165" s="39"/>
      <c r="C165" s="238" t="s">
        <v>214</v>
      </c>
      <c r="D165" s="238" t="s">
        <v>154</v>
      </c>
      <c r="E165" s="239" t="s">
        <v>215</v>
      </c>
      <c r="F165" s="240" t="s">
        <v>216</v>
      </c>
      <c r="G165" s="241" t="s">
        <v>195</v>
      </c>
      <c r="H165" s="242">
        <v>82</v>
      </c>
      <c r="I165" s="243"/>
      <c r="J165" s="244">
        <f>ROUND(I165*H165,2)</f>
        <v>0</v>
      </c>
      <c r="K165" s="240" t="s">
        <v>158</v>
      </c>
      <c r="L165" s="44"/>
      <c r="M165" s="245" t="s">
        <v>1</v>
      </c>
      <c r="N165" s="246" t="s">
        <v>55</v>
      </c>
      <c r="O165" s="91"/>
      <c r="P165" s="247">
        <f>O165*H165</f>
        <v>0</v>
      </c>
      <c r="Q165" s="247">
        <v>0.00044000000000000002</v>
      </c>
      <c r="R165" s="247">
        <f>Q165*H165</f>
        <v>0.036080000000000001</v>
      </c>
      <c r="S165" s="247">
        <v>0</v>
      </c>
      <c r="T165" s="24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9" t="s">
        <v>159</v>
      </c>
      <c r="AT165" s="249" t="s">
        <v>154</v>
      </c>
      <c r="AU165" s="249" t="s">
        <v>22</v>
      </c>
      <c r="AY165" s="16" t="s">
        <v>152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6" t="s">
        <v>23</v>
      </c>
      <c r="BK165" s="250">
        <f>ROUND(I165*H165,2)</f>
        <v>0</v>
      </c>
      <c r="BL165" s="16" t="s">
        <v>159</v>
      </c>
      <c r="BM165" s="249" t="s">
        <v>217</v>
      </c>
    </row>
    <row r="166" s="13" customFormat="1">
      <c r="A166" s="13"/>
      <c r="B166" s="251"/>
      <c r="C166" s="252"/>
      <c r="D166" s="253" t="s">
        <v>161</v>
      </c>
      <c r="E166" s="254" t="s">
        <v>1</v>
      </c>
      <c r="F166" s="255" t="s">
        <v>218</v>
      </c>
      <c r="G166" s="252"/>
      <c r="H166" s="256">
        <v>82</v>
      </c>
      <c r="I166" s="257"/>
      <c r="J166" s="252"/>
      <c r="K166" s="252"/>
      <c r="L166" s="258"/>
      <c r="M166" s="259"/>
      <c r="N166" s="260"/>
      <c r="O166" s="260"/>
      <c r="P166" s="260"/>
      <c r="Q166" s="260"/>
      <c r="R166" s="260"/>
      <c r="S166" s="260"/>
      <c r="T166" s="26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2" t="s">
        <v>161</v>
      </c>
      <c r="AU166" s="262" t="s">
        <v>22</v>
      </c>
      <c r="AV166" s="13" t="s">
        <v>22</v>
      </c>
      <c r="AW166" s="13" t="s">
        <v>46</v>
      </c>
      <c r="AX166" s="13" t="s">
        <v>23</v>
      </c>
      <c r="AY166" s="262" t="s">
        <v>152</v>
      </c>
    </row>
    <row r="167" s="2" customFormat="1" ht="21.75" customHeight="1">
      <c r="A167" s="38"/>
      <c r="B167" s="39"/>
      <c r="C167" s="238" t="s">
        <v>181</v>
      </c>
      <c r="D167" s="238" t="s">
        <v>154</v>
      </c>
      <c r="E167" s="239" t="s">
        <v>219</v>
      </c>
      <c r="F167" s="240" t="s">
        <v>220</v>
      </c>
      <c r="G167" s="241" t="s">
        <v>195</v>
      </c>
      <c r="H167" s="242">
        <v>18</v>
      </c>
      <c r="I167" s="243"/>
      <c r="J167" s="244">
        <f>ROUND(I167*H167,2)</f>
        <v>0</v>
      </c>
      <c r="K167" s="240" t="s">
        <v>158</v>
      </c>
      <c r="L167" s="44"/>
      <c r="M167" s="245" t="s">
        <v>1</v>
      </c>
      <c r="N167" s="246" t="s">
        <v>55</v>
      </c>
      <c r="O167" s="91"/>
      <c r="P167" s="247">
        <f>O167*H167</f>
        <v>0</v>
      </c>
      <c r="Q167" s="247">
        <v>0.00050000000000000001</v>
      </c>
      <c r="R167" s="247">
        <f>Q167*H167</f>
        <v>0.0090000000000000011</v>
      </c>
      <c r="S167" s="247">
        <v>0</v>
      </c>
      <c r="T167" s="24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9" t="s">
        <v>159</v>
      </c>
      <c r="AT167" s="249" t="s">
        <v>154</v>
      </c>
      <c r="AU167" s="249" t="s">
        <v>22</v>
      </c>
      <c r="AY167" s="16" t="s">
        <v>152</v>
      </c>
      <c r="BE167" s="250">
        <f>IF(N167="základní",J167,0)</f>
        <v>0</v>
      </c>
      <c r="BF167" s="250">
        <f>IF(N167="snížená",J167,0)</f>
        <v>0</v>
      </c>
      <c r="BG167" s="250">
        <f>IF(N167="zákl. přenesená",J167,0)</f>
        <v>0</v>
      </c>
      <c r="BH167" s="250">
        <f>IF(N167="sníž. přenesená",J167,0)</f>
        <v>0</v>
      </c>
      <c r="BI167" s="250">
        <f>IF(N167="nulová",J167,0)</f>
        <v>0</v>
      </c>
      <c r="BJ167" s="16" t="s">
        <v>23</v>
      </c>
      <c r="BK167" s="250">
        <f>ROUND(I167*H167,2)</f>
        <v>0</v>
      </c>
      <c r="BL167" s="16" t="s">
        <v>159</v>
      </c>
      <c r="BM167" s="249" t="s">
        <v>221</v>
      </c>
    </row>
    <row r="168" s="13" customFormat="1">
      <c r="A168" s="13"/>
      <c r="B168" s="251"/>
      <c r="C168" s="252"/>
      <c r="D168" s="253" t="s">
        <v>161</v>
      </c>
      <c r="E168" s="254" t="s">
        <v>1</v>
      </c>
      <c r="F168" s="255" t="s">
        <v>222</v>
      </c>
      <c r="G168" s="252"/>
      <c r="H168" s="256">
        <v>18</v>
      </c>
      <c r="I168" s="257"/>
      <c r="J168" s="252"/>
      <c r="K168" s="252"/>
      <c r="L168" s="258"/>
      <c r="M168" s="259"/>
      <c r="N168" s="260"/>
      <c r="O168" s="260"/>
      <c r="P168" s="260"/>
      <c r="Q168" s="260"/>
      <c r="R168" s="260"/>
      <c r="S168" s="260"/>
      <c r="T168" s="26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2" t="s">
        <v>161</v>
      </c>
      <c r="AU168" s="262" t="s">
        <v>22</v>
      </c>
      <c r="AV168" s="13" t="s">
        <v>22</v>
      </c>
      <c r="AW168" s="13" t="s">
        <v>46</v>
      </c>
      <c r="AX168" s="13" t="s">
        <v>23</v>
      </c>
      <c r="AY168" s="262" t="s">
        <v>152</v>
      </c>
    </row>
    <row r="169" s="2" customFormat="1" ht="21.75" customHeight="1">
      <c r="A169" s="38"/>
      <c r="B169" s="39"/>
      <c r="C169" s="238" t="s">
        <v>223</v>
      </c>
      <c r="D169" s="238" t="s">
        <v>154</v>
      </c>
      <c r="E169" s="239" t="s">
        <v>224</v>
      </c>
      <c r="F169" s="240" t="s">
        <v>225</v>
      </c>
      <c r="G169" s="241" t="s">
        <v>226</v>
      </c>
      <c r="H169" s="242">
        <v>8</v>
      </c>
      <c r="I169" s="243"/>
      <c r="J169" s="244">
        <f>ROUND(I169*H169,2)</f>
        <v>0</v>
      </c>
      <c r="K169" s="240" t="s">
        <v>158</v>
      </c>
      <c r="L169" s="44"/>
      <c r="M169" s="245" t="s">
        <v>1</v>
      </c>
      <c r="N169" s="246" t="s">
        <v>55</v>
      </c>
      <c r="O169" s="91"/>
      <c r="P169" s="247">
        <f>O169*H169</f>
        <v>0</v>
      </c>
      <c r="Q169" s="247">
        <v>0.00015153000000000001</v>
      </c>
      <c r="R169" s="247">
        <f>Q169*H169</f>
        <v>0.0012122400000000001</v>
      </c>
      <c r="S169" s="247">
        <v>0</v>
      </c>
      <c r="T169" s="24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9" t="s">
        <v>159</v>
      </c>
      <c r="AT169" s="249" t="s">
        <v>154</v>
      </c>
      <c r="AU169" s="249" t="s">
        <v>22</v>
      </c>
      <c r="AY169" s="16" t="s">
        <v>152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6" t="s">
        <v>23</v>
      </c>
      <c r="BK169" s="250">
        <f>ROUND(I169*H169,2)</f>
        <v>0</v>
      </c>
      <c r="BL169" s="16" t="s">
        <v>159</v>
      </c>
      <c r="BM169" s="249" t="s">
        <v>227</v>
      </c>
    </row>
    <row r="170" s="2" customFormat="1" ht="16.5" customHeight="1">
      <c r="A170" s="38"/>
      <c r="B170" s="39"/>
      <c r="C170" s="274" t="s">
        <v>228</v>
      </c>
      <c r="D170" s="274" t="s">
        <v>185</v>
      </c>
      <c r="E170" s="275" t="s">
        <v>229</v>
      </c>
      <c r="F170" s="276" t="s">
        <v>230</v>
      </c>
      <c r="G170" s="277" t="s">
        <v>175</v>
      </c>
      <c r="H170" s="278">
        <v>9.3260000000000005</v>
      </c>
      <c r="I170" s="279"/>
      <c r="J170" s="280">
        <f>ROUND(I170*H170,2)</f>
        <v>0</v>
      </c>
      <c r="K170" s="276" t="s">
        <v>158</v>
      </c>
      <c r="L170" s="281"/>
      <c r="M170" s="282" t="s">
        <v>1</v>
      </c>
      <c r="N170" s="283" t="s">
        <v>55</v>
      </c>
      <c r="O170" s="91"/>
      <c r="P170" s="247">
        <f>O170*H170</f>
        <v>0</v>
      </c>
      <c r="Q170" s="247">
        <v>1</v>
      </c>
      <c r="R170" s="247">
        <f>Q170*H170</f>
        <v>9.3260000000000005</v>
      </c>
      <c r="S170" s="247">
        <v>0</v>
      </c>
      <c r="T170" s="24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9" t="s">
        <v>188</v>
      </c>
      <c r="AT170" s="249" t="s">
        <v>185</v>
      </c>
      <c r="AU170" s="249" t="s">
        <v>22</v>
      </c>
      <c r="AY170" s="16" t="s">
        <v>152</v>
      </c>
      <c r="BE170" s="250">
        <f>IF(N170="základní",J170,0)</f>
        <v>0</v>
      </c>
      <c r="BF170" s="250">
        <f>IF(N170="snížená",J170,0)</f>
        <v>0</v>
      </c>
      <c r="BG170" s="250">
        <f>IF(N170="zákl. přenesená",J170,0)</f>
        <v>0</v>
      </c>
      <c r="BH170" s="250">
        <f>IF(N170="sníž. přenesená",J170,0)</f>
        <v>0</v>
      </c>
      <c r="BI170" s="250">
        <f>IF(N170="nulová",J170,0)</f>
        <v>0</v>
      </c>
      <c r="BJ170" s="16" t="s">
        <v>23</v>
      </c>
      <c r="BK170" s="250">
        <f>ROUND(I170*H170,2)</f>
        <v>0</v>
      </c>
      <c r="BL170" s="16" t="s">
        <v>159</v>
      </c>
      <c r="BM170" s="249" t="s">
        <v>231</v>
      </c>
    </row>
    <row r="171" s="13" customFormat="1">
      <c r="A171" s="13"/>
      <c r="B171" s="251"/>
      <c r="C171" s="252"/>
      <c r="D171" s="253" t="s">
        <v>161</v>
      </c>
      <c r="E171" s="254" t="s">
        <v>1</v>
      </c>
      <c r="F171" s="255" t="s">
        <v>232</v>
      </c>
      <c r="G171" s="252"/>
      <c r="H171" s="256">
        <v>9.3260000000000005</v>
      </c>
      <c r="I171" s="257"/>
      <c r="J171" s="252"/>
      <c r="K171" s="252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161</v>
      </c>
      <c r="AU171" s="262" t="s">
        <v>22</v>
      </c>
      <c r="AV171" s="13" t="s">
        <v>22</v>
      </c>
      <c r="AW171" s="13" t="s">
        <v>46</v>
      </c>
      <c r="AX171" s="13" t="s">
        <v>23</v>
      </c>
      <c r="AY171" s="262" t="s">
        <v>152</v>
      </c>
    </row>
    <row r="172" s="2" customFormat="1" ht="21.75" customHeight="1">
      <c r="A172" s="38"/>
      <c r="B172" s="39"/>
      <c r="C172" s="238" t="s">
        <v>8</v>
      </c>
      <c r="D172" s="238" t="s">
        <v>154</v>
      </c>
      <c r="E172" s="239" t="s">
        <v>233</v>
      </c>
      <c r="F172" s="240" t="s">
        <v>234</v>
      </c>
      <c r="G172" s="241" t="s">
        <v>226</v>
      </c>
      <c r="H172" s="242">
        <v>10</v>
      </c>
      <c r="I172" s="243"/>
      <c r="J172" s="244">
        <f>ROUND(I172*H172,2)</f>
        <v>0</v>
      </c>
      <c r="K172" s="240" t="s">
        <v>158</v>
      </c>
      <c r="L172" s="44"/>
      <c r="M172" s="245" t="s">
        <v>1</v>
      </c>
      <c r="N172" s="246" t="s">
        <v>55</v>
      </c>
      <c r="O172" s="91"/>
      <c r="P172" s="247">
        <f>O172*H172</f>
        <v>0</v>
      </c>
      <c r="Q172" s="247">
        <v>0</v>
      </c>
      <c r="R172" s="247">
        <f>Q172*H172</f>
        <v>0</v>
      </c>
      <c r="S172" s="247">
        <v>0</v>
      </c>
      <c r="T172" s="24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9" t="s">
        <v>159</v>
      </c>
      <c r="AT172" s="249" t="s">
        <v>154</v>
      </c>
      <c r="AU172" s="249" t="s">
        <v>22</v>
      </c>
      <c r="AY172" s="16" t="s">
        <v>152</v>
      </c>
      <c r="BE172" s="250">
        <f>IF(N172="základní",J172,0)</f>
        <v>0</v>
      </c>
      <c r="BF172" s="250">
        <f>IF(N172="snížená",J172,0)</f>
        <v>0</v>
      </c>
      <c r="BG172" s="250">
        <f>IF(N172="zákl. přenesená",J172,0)</f>
        <v>0</v>
      </c>
      <c r="BH172" s="250">
        <f>IF(N172="sníž. přenesená",J172,0)</f>
        <v>0</v>
      </c>
      <c r="BI172" s="250">
        <f>IF(N172="nulová",J172,0)</f>
        <v>0</v>
      </c>
      <c r="BJ172" s="16" t="s">
        <v>23</v>
      </c>
      <c r="BK172" s="250">
        <f>ROUND(I172*H172,2)</f>
        <v>0</v>
      </c>
      <c r="BL172" s="16" t="s">
        <v>159</v>
      </c>
      <c r="BM172" s="249" t="s">
        <v>235</v>
      </c>
    </row>
    <row r="173" s="2" customFormat="1" ht="21.75" customHeight="1">
      <c r="A173" s="38"/>
      <c r="B173" s="39"/>
      <c r="C173" s="238" t="s">
        <v>236</v>
      </c>
      <c r="D173" s="238" t="s">
        <v>154</v>
      </c>
      <c r="E173" s="239" t="s">
        <v>237</v>
      </c>
      <c r="F173" s="240" t="s">
        <v>238</v>
      </c>
      <c r="G173" s="241" t="s">
        <v>195</v>
      </c>
      <c r="H173" s="242">
        <v>100</v>
      </c>
      <c r="I173" s="243"/>
      <c r="J173" s="244">
        <f>ROUND(I173*H173,2)</f>
        <v>0</v>
      </c>
      <c r="K173" s="240" t="s">
        <v>1</v>
      </c>
      <c r="L173" s="44"/>
      <c r="M173" s="245" t="s">
        <v>1</v>
      </c>
      <c r="N173" s="246" t="s">
        <v>55</v>
      </c>
      <c r="O173" s="91"/>
      <c r="P173" s="247">
        <f>O173*H173</f>
        <v>0</v>
      </c>
      <c r="Q173" s="247">
        <v>0.03739</v>
      </c>
      <c r="R173" s="247">
        <f>Q173*H173</f>
        <v>3.7389999999999999</v>
      </c>
      <c r="S173" s="247">
        <v>0</v>
      </c>
      <c r="T173" s="24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9" t="s">
        <v>159</v>
      </c>
      <c r="AT173" s="249" t="s">
        <v>154</v>
      </c>
      <c r="AU173" s="249" t="s">
        <v>22</v>
      </c>
      <c r="AY173" s="16" t="s">
        <v>152</v>
      </c>
      <c r="BE173" s="250">
        <f>IF(N173="základní",J173,0)</f>
        <v>0</v>
      </c>
      <c r="BF173" s="250">
        <f>IF(N173="snížená",J173,0)</f>
        <v>0</v>
      </c>
      <c r="BG173" s="250">
        <f>IF(N173="zákl. přenesená",J173,0)</f>
        <v>0</v>
      </c>
      <c r="BH173" s="250">
        <f>IF(N173="sníž. přenesená",J173,0)</f>
        <v>0</v>
      </c>
      <c r="BI173" s="250">
        <f>IF(N173="nulová",J173,0)</f>
        <v>0</v>
      </c>
      <c r="BJ173" s="16" t="s">
        <v>23</v>
      </c>
      <c r="BK173" s="250">
        <f>ROUND(I173*H173,2)</f>
        <v>0</v>
      </c>
      <c r="BL173" s="16" t="s">
        <v>159</v>
      </c>
      <c r="BM173" s="249" t="s">
        <v>239</v>
      </c>
    </row>
    <row r="174" s="13" customFormat="1">
      <c r="A174" s="13"/>
      <c r="B174" s="251"/>
      <c r="C174" s="252"/>
      <c r="D174" s="253" t="s">
        <v>161</v>
      </c>
      <c r="E174" s="254" t="s">
        <v>1</v>
      </c>
      <c r="F174" s="255" t="s">
        <v>240</v>
      </c>
      <c r="G174" s="252"/>
      <c r="H174" s="256">
        <v>100</v>
      </c>
      <c r="I174" s="257"/>
      <c r="J174" s="252"/>
      <c r="K174" s="252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161</v>
      </c>
      <c r="AU174" s="262" t="s">
        <v>22</v>
      </c>
      <c r="AV174" s="13" t="s">
        <v>22</v>
      </c>
      <c r="AW174" s="13" t="s">
        <v>46</v>
      </c>
      <c r="AX174" s="13" t="s">
        <v>23</v>
      </c>
      <c r="AY174" s="262" t="s">
        <v>152</v>
      </c>
    </row>
    <row r="175" s="2" customFormat="1" ht="21.75" customHeight="1">
      <c r="A175" s="38"/>
      <c r="B175" s="39"/>
      <c r="C175" s="274" t="s">
        <v>241</v>
      </c>
      <c r="D175" s="274" t="s">
        <v>185</v>
      </c>
      <c r="E175" s="275" t="s">
        <v>242</v>
      </c>
      <c r="F175" s="276" t="s">
        <v>243</v>
      </c>
      <c r="G175" s="277" t="s">
        <v>195</v>
      </c>
      <c r="H175" s="278">
        <v>100</v>
      </c>
      <c r="I175" s="279"/>
      <c r="J175" s="280">
        <f>ROUND(I175*H175,2)</f>
        <v>0</v>
      </c>
      <c r="K175" s="276" t="s">
        <v>1</v>
      </c>
      <c r="L175" s="281"/>
      <c r="M175" s="282" t="s">
        <v>1</v>
      </c>
      <c r="N175" s="283" t="s">
        <v>55</v>
      </c>
      <c r="O175" s="91"/>
      <c r="P175" s="247">
        <f>O175*H175</f>
        <v>0</v>
      </c>
      <c r="Q175" s="247">
        <v>0</v>
      </c>
      <c r="R175" s="247">
        <f>Q175*H175</f>
        <v>0</v>
      </c>
      <c r="S175" s="247">
        <v>0</v>
      </c>
      <c r="T175" s="24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9" t="s">
        <v>188</v>
      </c>
      <c r="AT175" s="249" t="s">
        <v>185</v>
      </c>
      <c r="AU175" s="249" t="s">
        <v>22</v>
      </c>
      <c r="AY175" s="16" t="s">
        <v>152</v>
      </c>
      <c r="BE175" s="250">
        <f>IF(N175="základní",J175,0)</f>
        <v>0</v>
      </c>
      <c r="BF175" s="250">
        <f>IF(N175="snížená",J175,0)</f>
        <v>0</v>
      </c>
      <c r="BG175" s="250">
        <f>IF(N175="zákl. přenesená",J175,0)</f>
        <v>0</v>
      </c>
      <c r="BH175" s="250">
        <f>IF(N175="sníž. přenesená",J175,0)</f>
        <v>0</v>
      </c>
      <c r="BI175" s="250">
        <f>IF(N175="nulová",J175,0)</f>
        <v>0</v>
      </c>
      <c r="BJ175" s="16" t="s">
        <v>23</v>
      </c>
      <c r="BK175" s="250">
        <f>ROUND(I175*H175,2)</f>
        <v>0</v>
      </c>
      <c r="BL175" s="16" t="s">
        <v>159</v>
      </c>
      <c r="BM175" s="249" t="s">
        <v>244</v>
      </c>
    </row>
    <row r="176" s="13" customFormat="1">
      <c r="A176" s="13"/>
      <c r="B176" s="251"/>
      <c r="C176" s="252"/>
      <c r="D176" s="253" t="s">
        <v>161</v>
      </c>
      <c r="E176" s="254" t="s">
        <v>1</v>
      </c>
      <c r="F176" s="255" t="s">
        <v>245</v>
      </c>
      <c r="G176" s="252"/>
      <c r="H176" s="256">
        <v>100</v>
      </c>
      <c r="I176" s="257"/>
      <c r="J176" s="252"/>
      <c r="K176" s="252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161</v>
      </c>
      <c r="AU176" s="262" t="s">
        <v>22</v>
      </c>
      <c r="AV176" s="13" t="s">
        <v>22</v>
      </c>
      <c r="AW176" s="13" t="s">
        <v>46</v>
      </c>
      <c r="AX176" s="13" t="s">
        <v>23</v>
      </c>
      <c r="AY176" s="262" t="s">
        <v>152</v>
      </c>
    </row>
    <row r="177" s="2" customFormat="1" ht="21.75" customHeight="1">
      <c r="A177" s="38"/>
      <c r="B177" s="39"/>
      <c r="C177" s="238" t="s">
        <v>209</v>
      </c>
      <c r="D177" s="238" t="s">
        <v>154</v>
      </c>
      <c r="E177" s="239" t="s">
        <v>246</v>
      </c>
      <c r="F177" s="240" t="s">
        <v>247</v>
      </c>
      <c r="G177" s="241" t="s">
        <v>248</v>
      </c>
      <c r="H177" s="242">
        <v>10</v>
      </c>
      <c r="I177" s="243"/>
      <c r="J177" s="244">
        <f>ROUND(I177*H177,2)</f>
        <v>0</v>
      </c>
      <c r="K177" s="240" t="s">
        <v>158</v>
      </c>
      <c r="L177" s="44"/>
      <c r="M177" s="245" t="s">
        <v>1</v>
      </c>
      <c r="N177" s="246" t="s">
        <v>55</v>
      </c>
      <c r="O177" s="91"/>
      <c r="P177" s="247">
        <f>O177*H177</f>
        <v>0</v>
      </c>
      <c r="Q177" s="247">
        <v>0.00070699999999999995</v>
      </c>
      <c r="R177" s="247">
        <f>Q177*H177</f>
        <v>0.0070699999999999999</v>
      </c>
      <c r="S177" s="247">
        <v>0</v>
      </c>
      <c r="T177" s="24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9" t="s">
        <v>159</v>
      </c>
      <c r="AT177" s="249" t="s">
        <v>154</v>
      </c>
      <c r="AU177" s="249" t="s">
        <v>22</v>
      </c>
      <c r="AY177" s="16" t="s">
        <v>152</v>
      </c>
      <c r="BE177" s="250">
        <f>IF(N177="základní",J177,0)</f>
        <v>0</v>
      </c>
      <c r="BF177" s="250">
        <f>IF(N177="snížená",J177,0)</f>
        <v>0</v>
      </c>
      <c r="BG177" s="250">
        <f>IF(N177="zákl. přenesená",J177,0)</f>
        <v>0</v>
      </c>
      <c r="BH177" s="250">
        <f>IF(N177="sníž. přenesená",J177,0)</f>
        <v>0</v>
      </c>
      <c r="BI177" s="250">
        <f>IF(N177="nulová",J177,0)</f>
        <v>0</v>
      </c>
      <c r="BJ177" s="16" t="s">
        <v>23</v>
      </c>
      <c r="BK177" s="250">
        <f>ROUND(I177*H177,2)</f>
        <v>0</v>
      </c>
      <c r="BL177" s="16" t="s">
        <v>159</v>
      </c>
      <c r="BM177" s="249" t="s">
        <v>249</v>
      </c>
    </row>
    <row r="178" s="2" customFormat="1" ht="21.75" customHeight="1">
      <c r="A178" s="38"/>
      <c r="B178" s="39"/>
      <c r="C178" s="274" t="s">
        <v>250</v>
      </c>
      <c r="D178" s="274" t="s">
        <v>185</v>
      </c>
      <c r="E178" s="275" t="s">
        <v>251</v>
      </c>
      <c r="F178" s="276" t="s">
        <v>252</v>
      </c>
      <c r="G178" s="277" t="s">
        <v>175</v>
      </c>
      <c r="H178" s="278">
        <v>0.17699999999999999</v>
      </c>
      <c r="I178" s="279"/>
      <c r="J178" s="280">
        <f>ROUND(I178*H178,2)</f>
        <v>0</v>
      </c>
      <c r="K178" s="276" t="s">
        <v>1</v>
      </c>
      <c r="L178" s="281"/>
      <c r="M178" s="282" t="s">
        <v>1</v>
      </c>
      <c r="N178" s="283" t="s">
        <v>55</v>
      </c>
      <c r="O178" s="91"/>
      <c r="P178" s="247">
        <f>O178*H178</f>
        <v>0</v>
      </c>
      <c r="Q178" s="247">
        <v>0</v>
      </c>
      <c r="R178" s="247">
        <f>Q178*H178</f>
        <v>0</v>
      </c>
      <c r="S178" s="247">
        <v>0</v>
      </c>
      <c r="T178" s="24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9" t="s">
        <v>188</v>
      </c>
      <c r="AT178" s="249" t="s">
        <v>185</v>
      </c>
      <c r="AU178" s="249" t="s">
        <v>22</v>
      </c>
      <c r="AY178" s="16" t="s">
        <v>152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6" t="s">
        <v>23</v>
      </c>
      <c r="BK178" s="250">
        <f>ROUND(I178*H178,2)</f>
        <v>0</v>
      </c>
      <c r="BL178" s="16" t="s">
        <v>159</v>
      </c>
      <c r="BM178" s="249" t="s">
        <v>253</v>
      </c>
    </row>
    <row r="179" s="2" customFormat="1">
      <c r="A179" s="38"/>
      <c r="B179" s="39"/>
      <c r="C179" s="40"/>
      <c r="D179" s="253" t="s">
        <v>254</v>
      </c>
      <c r="E179" s="40"/>
      <c r="F179" s="284" t="s">
        <v>255</v>
      </c>
      <c r="G179" s="40"/>
      <c r="H179" s="40"/>
      <c r="I179" s="144"/>
      <c r="J179" s="40"/>
      <c r="K179" s="40"/>
      <c r="L179" s="44"/>
      <c r="M179" s="285"/>
      <c r="N179" s="286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6" t="s">
        <v>254</v>
      </c>
      <c r="AU179" s="16" t="s">
        <v>22</v>
      </c>
    </row>
    <row r="180" s="13" customFormat="1">
      <c r="A180" s="13"/>
      <c r="B180" s="251"/>
      <c r="C180" s="252"/>
      <c r="D180" s="253" t="s">
        <v>161</v>
      </c>
      <c r="E180" s="254" t="s">
        <v>1</v>
      </c>
      <c r="F180" s="255" t="s">
        <v>256</v>
      </c>
      <c r="G180" s="252"/>
      <c r="H180" s="256">
        <v>0.17699999999999999</v>
      </c>
      <c r="I180" s="257"/>
      <c r="J180" s="252"/>
      <c r="K180" s="252"/>
      <c r="L180" s="258"/>
      <c r="M180" s="259"/>
      <c r="N180" s="260"/>
      <c r="O180" s="260"/>
      <c r="P180" s="260"/>
      <c r="Q180" s="260"/>
      <c r="R180" s="260"/>
      <c r="S180" s="260"/>
      <c r="T180" s="26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2" t="s">
        <v>161</v>
      </c>
      <c r="AU180" s="262" t="s">
        <v>22</v>
      </c>
      <c r="AV180" s="13" t="s">
        <v>22</v>
      </c>
      <c r="AW180" s="13" t="s">
        <v>46</v>
      </c>
      <c r="AX180" s="13" t="s">
        <v>23</v>
      </c>
      <c r="AY180" s="262" t="s">
        <v>152</v>
      </c>
    </row>
    <row r="181" s="12" customFormat="1" ht="22.8" customHeight="1">
      <c r="A181" s="12"/>
      <c r="B181" s="222"/>
      <c r="C181" s="223"/>
      <c r="D181" s="224" t="s">
        <v>89</v>
      </c>
      <c r="E181" s="236" t="s">
        <v>168</v>
      </c>
      <c r="F181" s="236" t="s">
        <v>257</v>
      </c>
      <c r="G181" s="223"/>
      <c r="H181" s="223"/>
      <c r="I181" s="226"/>
      <c r="J181" s="237">
        <f>BK181</f>
        <v>0</v>
      </c>
      <c r="K181" s="223"/>
      <c r="L181" s="228"/>
      <c r="M181" s="229"/>
      <c r="N181" s="230"/>
      <c r="O181" s="230"/>
      <c r="P181" s="231">
        <f>SUM(P182:P203)</f>
        <v>0</v>
      </c>
      <c r="Q181" s="230"/>
      <c r="R181" s="231">
        <f>SUM(R182:R203)</f>
        <v>264.03946425660001</v>
      </c>
      <c r="S181" s="230"/>
      <c r="T181" s="232">
        <f>SUM(T182:T203)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3" t="s">
        <v>23</v>
      </c>
      <c r="AT181" s="234" t="s">
        <v>89</v>
      </c>
      <c r="AU181" s="234" t="s">
        <v>23</v>
      </c>
      <c r="AY181" s="233" t="s">
        <v>152</v>
      </c>
      <c r="BK181" s="235">
        <f>SUM(BK182:BK203)</f>
        <v>0</v>
      </c>
    </row>
    <row r="182" s="2" customFormat="1" ht="21.75" customHeight="1">
      <c r="A182" s="38"/>
      <c r="B182" s="39"/>
      <c r="C182" s="238" t="s">
        <v>213</v>
      </c>
      <c r="D182" s="238" t="s">
        <v>154</v>
      </c>
      <c r="E182" s="239" t="s">
        <v>258</v>
      </c>
      <c r="F182" s="240" t="s">
        <v>259</v>
      </c>
      <c r="G182" s="241" t="s">
        <v>248</v>
      </c>
      <c r="H182" s="242">
        <v>6</v>
      </c>
      <c r="I182" s="243"/>
      <c r="J182" s="244">
        <f>ROUND(I182*H182,2)</f>
        <v>0</v>
      </c>
      <c r="K182" s="240" t="s">
        <v>158</v>
      </c>
      <c r="L182" s="44"/>
      <c r="M182" s="245" t="s">
        <v>1</v>
      </c>
      <c r="N182" s="246" t="s">
        <v>55</v>
      </c>
      <c r="O182" s="91"/>
      <c r="P182" s="247">
        <f>O182*H182</f>
        <v>0</v>
      </c>
      <c r="Q182" s="247">
        <v>0.62275000000000003</v>
      </c>
      <c r="R182" s="247">
        <f>Q182*H182</f>
        <v>3.7365000000000004</v>
      </c>
      <c r="S182" s="247">
        <v>0</v>
      </c>
      <c r="T182" s="24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9" t="s">
        <v>159</v>
      </c>
      <c r="AT182" s="249" t="s">
        <v>154</v>
      </c>
      <c r="AU182" s="249" t="s">
        <v>22</v>
      </c>
      <c r="AY182" s="16" t="s">
        <v>152</v>
      </c>
      <c r="BE182" s="250">
        <f>IF(N182="základní",J182,0)</f>
        <v>0</v>
      </c>
      <c r="BF182" s="250">
        <f>IF(N182="snížená",J182,0)</f>
        <v>0</v>
      </c>
      <c r="BG182" s="250">
        <f>IF(N182="zákl. přenesená",J182,0)</f>
        <v>0</v>
      </c>
      <c r="BH182" s="250">
        <f>IF(N182="sníž. přenesená",J182,0)</f>
        <v>0</v>
      </c>
      <c r="BI182" s="250">
        <f>IF(N182="nulová",J182,0)</f>
        <v>0</v>
      </c>
      <c r="BJ182" s="16" t="s">
        <v>23</v>
      </c>
      <c r="BK182" s="250">
        <f>ROUND(I182*H182,2)</f>
        <v>0</v>
      </c>
      <c r="BL182" s="16" t="s">
        <v>159</v>
      </c>
      <c r="BM182" s="249" t="s">
        <v>260</v>
      </c>
    </row>
    <row r="183" s="2" customFormat="1" ht="16.5" customHeight="1">
      <c r="A183" s="38"/>
      <c r="B183" s="39"/>
      <c r="C183" s="274" t="s">
        <v>7</v>
      </c>
      <c r="D183" s="274" t="s">
        <v>185</v>
      </c>
      <c r="E183" s="275" t="s">
        <v>261</v>
      </c>
      <c r="F183" s="276" t="s">
        <v>262</v>
      </c>
      <c r="G183" s="277" t="s">
        <v>157</v>
      </c>
      <c r="H183" s="278">
        <v>8.1999999999999993</v>
      </c>
      <c r="I183" s="279"/>
      <c r="J183" s="280">
        <f>ROUND(I183*H183,2)</f>
        <v>0</v>
      </c>
      <c r="K183" s="276" t="s">
        <v>1</v>
      </c>
      <c r="L183" s="281"/>
      <c r="M183" s="282" t="s">
        <v>1</v>
      </c>
      <c r="N183" s="283" t="s">
        <v>55</v>
      </c>
      <c r="O183" s="91"/>
      <c r="P183" s="247">
        <f>O183*H183</f>
        <v>0</v>
      </c>
      <c r="Q183" s="247">
        <v>16</v>
      </c>
      <c r="R183" s="247">
        <f>Q183*H183</f>
        <v>131.19999999999999</v>
      </c>
      <c r="S183" s="247">
        <v>0</v>
      </c>
      <c r="T183" s="24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9" t="s">
        <v>188</v>
      </c>
      <c r="AT183" s="249" t="s">
        <v>185</v>
      </c>
      <c r="AU183" s="249" t="s">
        <v>22</v>
      </c>
      <c r="AY183" s="16" t="s">
        <v>152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6" t="s">
        <v>23</v>
      </c>
      <c r="BK183" s="250">
        <f>ROUND(I183*H183,2)</f>
        <v>0</v>
      </c>
      <c r="BL183" s="16" t="s">
        <v>159</v>
      </c>
      <c r="BM183" s="249" t="s">
        <v>263</v>
      </c>
    </row>
    <row r="184" s="2" customFormat="1">
      <c r="A184" s="38"/>
      <c r="B184" s="39"/>
      <c r="C184" s="40"/>
      <c r="D184" s="253" t="s">
        <v>254</v>
      </c>
      <c r="E184" s="40"/>
      <c r="F184" s="284" t="s">
        <v>264</v>
      </c>
      <c r="G184" s="40"/>
      <c r="H184" s="40"/>
      <c r="I184" s="144"/>
      <c r="J184" s="40"/>
      <c r="K184" s="40"/>
      <c r="L184" s="44"/>
      <c r="M184" s="285"/>
      <c r="N184" s="286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6" t="s">
        <v>254</v>
      </c>
      <c r="AU184" s="16" t="s">
        <v>22</v>
      </c>
    </row>
    <row r="185" s="13" customFormat="1">
      <c r="A185" s="13"/>
      <c r="B185" s="251"/>
      <c r="C185" s="252"/>
      <c r="D185" s="253" t="s">
        <v>161</v>
      </c>
      <c r="E185" s="254" t="s">
        <v>1</v>
      </c>
      <c r="F185" s="255" t="s">
        <v>265</v>
      </c>
      <c r="G185" s="252"/>
      <c r="H185" s="256">
        <v>5.4000000000000004</v>
      </c>
      <c r="I185" s="257"/>
      <c r="J185" s="252"/>
      <c r="K185" s="252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161</v>
      </c>
      <c r="AU185" s="262" t="s">
        <v>22</v>
      </c>
      <c r="AV185" s="13" t="s">
        <v>22</v>
      </c>
      <c r="AW185" s="13" t="s">
        <v>46</v>
      </c>
      <c r="AX185" s="13" t="s">
        <v>90</v>
      </c>
      <c r="AY185" s="262" t="s">
        <v>152</v>
      </c>
    </row>
    <row r="186" s="13" customFormat="1">
      <c r="A186" s="13"/>
      <c r="B186" s="251"/>
      <c r="C186" s="252"/>
      <c r="D186" s="253" t="s">
        <v>161</v>
      </c>
      <c r="E186" s="254" t="s">
        <v>1</v>
      </c>
      <c r="F186" s="255" t="s">
        <v>266</v>
      </c>
      <c r="G186" s="252"/>
      <c r="H186" s="256">
        <v>2.7999999999999998</v>
      </c>
      <c r="I186" s="257"/>
      <c r="J186" s="252"/>
      <c r="K186" s="252"/>
      <c r="L186" s="258"/>
      <c r="M186" s="259"/>
      <c r="N186" s="260"/>
      <c r="O186" s="260"/>
      <c r="P186" s="260"/>
      <c r="Q186" s="260"/>
      <c r="R186" s="260"/>
      <c r="S186" s="260"/>
      <c r="T186" s="26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2" t="s">
        <v>161</v>
      </c>
      <c r="AU186" s="262" t="s">
        <v>22</v>
      </c>
      <c r="AV186" s="13" t="s">
        <v>22</v>
      </c>
      <c r="AW186" s="13" t="s">
        <v>46</v>
      </c>
      <c r="AX186" s="13" t="s">
        <v>90</v>
      </c>
      <c r="AY186" s="262" t="s">
        <v>152</v>
      </c>
    </row>
    <row r="187" s="14" customFormat="1">
      <c r="A187" s="14"/>
      <c r="B187" s="263"/>
      <c r="C187" s="264"/>
      <c r="D187" s="253" t="s">
        <v>161</v>
      </c>
      <c r="E187" s="265" t="s">
        <v>1</v>
      </c>
      <c r="F187" s="266" t="s">
        <v>164</v>
      </c>
      <c r="G187" s="264"/>
      <c r="H187" s="267">
        <v>8.1999999999999993</v>
      </c>
      <c r="I187" s="268"/>
      <c r="J187" s="264"/>
      <c r="K187" s="264"/>
      <c r="L187" s="269"/>
      <c r="M187" s="270"/>
      <c r="N187" s="271"/>
      <c r="O187" s="271"/>
      <c r="P187" s="271"/>
      <c r="Q187" s="271"/>
      <c r="R187" s="271"/>
      <c r="S187" s="271"/>
      <c r="T187" s="27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3" t="s">
        <v>161</v>
      </c>
      <c r="AU187" s="273" t="s">
        <v>22</v>
      </c>
      <c r="AV187" s="14" t="s">
        <v>159</v>
      </c>
      <c r="AW187" s="14" t="s">
        <v>46</v>
      </c>
      <c r="AX187" s="14" t="s">
        <v>23</v>
      </c>
      <c r="AY187" s="273" t="s">
        <v>152</v>
      </c>
    </row>
    <row r="188" s="2" customFormat="1" ht="16.5" customHeight="1">
      <c r="A188" s="38"/>
      <c r="B188" s="39"/>
      <c r="C188" s="274" t="s">
        <v>200</v>
      </c>
      <c r="D188" s="274" t="s">
        <v>185</v>
      </c>
      <c r="E188" s="275" t="s">
        <v>267</v>
      </c>
      <c r="F188" s="276" t="s">
        <v>268</v>
      </c>
      <c r="G188" s="277" t="s">
        <v>157</v>
      </c>
      <c r="H188" s="278">
        <v>5.7999999999999998</v>
      </c>
      <c r="I188" s="279"/>
      <c r="J188" s="280">
        <f>ROUND(I188*H188,2)</f>
        <v>0</v>
      </c>
      <c r="K188" s="276" t="s">
        <v>1</v>
      </c>
      <c r="L188" s="281"/>
      <c r="M188" s="282" t="s">
        <v>1</v>
      </c>
      <c r="N188" s="283" t="s">
        <v>55</v>
      </c>
      <c r="O188" s="91"/>
      <c r="P188" s="247">
        <f>O188*H188</f>
        <v>0</v>
      </c>
      <c r="Q188" s="247">
        <v>16</v>
      </c>
      <c r="R188" s="247">
        <f>Q188*H188</f>
        <v>92.799999999999997</v>
      </c>
      <c r="S188" s="247">
        <v>0</v>
      </c>
      <c r="T188" s="24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9" t="s">
        <v>188</v>
      </c>
      <c r="AT188" s="249" t="s">
        <v>185</v>
      </c>
      <c r="AU188" s="249" t="s">
        <v>22</v>
      </c>
      <c r="AY188" s="16" t="s">
        <v>152</v>
      </c>
      <c r="BE188" s="250">
        <f>IF(N188="základní",J188,0)</f>
        <v>0</v>
      </c>
      <c r="BF188" s="250">
        <f>IF(N188="snížená",J188,0)</f>
        <v>0</v>
      </c>
      <c r="BG188" s="250">
        <f>IF(N188="zákl. přenesená",J188,0)</f>
        <v>0</v>
      </c>
      <c r="BH188" s="250">
        <f>IF(N188="sníž. přenesená",J188,0)</f>
        <v>0</v>
      </c>
      <c r="BI188" s="250">
        <f>IF(N188="nulová",J188,0)</f>
        <v>0</v>
      </c>
      <c r="BJ188" s="16" t="s">
        <v>23</v>
      </c>
      <c r="BK188" s="250">
        <f>ROUND(I188*H188,2)</f>
        <v>0</v>
      </c>
      <c r="BL188" s="16" t="s">
        <v>159</v>
      </c>
      <c r="BM188" s="249" t="s">
        <v>269</v>
      </c>
    </row>
    <row r="189" s="2" customFormat="1">
      <c r="A189" s="38"/>
      <c r="B189" s="39"/>
      <c r="C189" s="40"/>
      <c r="D189" s="253" t="s">
        <v>254</v>
      </c>
      <c r="E189" s="40"/>
      <c r="F189" s="284" t="s">
        <v>270</v>
      </c>
      <c r="G189" s="40"/>
      <c r="H189" s="40"/>
      <c r="I189" s="144"/>
      <c r="J189" s="40"/>
      <c r="K189" s="40"/>
      <c r="L189" s="44"/>
      <c r="M189" s="285"/>
      <c r="N189" s="286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6" t="s">
        <v>254</v>
      </c>
      <c r="AU189" s="16" t="s">
        <v>22</v>
      </c>
    </row>
    <row r="190" s="13" customFormat="1">
      <c r="A190" s="13"/>
      <c r="B190" s="251"/>
      <c r="C190" s="252"/>
      <c r="D190" s="253" t="s">
        <v>161</v>
      </c>
      <c r="E190" s="254" t="s">
        <v>1</v>
      </c>
      <c r="F190" s="255" t="s">
        <v>271</v>
      </c>
      <c r="G190" s="252"/>
      <c r="H190" s="256">
        <v>5.7999999999999998</v>
      </c>
      <c r="I190" s="257"/>
      <c r="J190" s="252"/>
      <c r="K190" s="252"/>
      <c r="L190" s="258"/>
      <c r="M190" s="259"/>
      <c r="N190" s="260"/>
      <c r="O190" s="260"/>
      <c r="P190" s="260"/>
      <c r="Q190" s="260"/>
      <c r="R190" s="260"/>
      <c r="S190" s="260"/>
      <c r="T190" s="26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2" t="s">
        <v>161</v>
      </c>
      <c r="AU190" s="262" t="s">
        <v>22</v>
      </c>
      <c r="AV190" s="13" t="s">
        <v>22</v>
      </c>
      <c r="AW190" s="13" t="s">
        <v>46</v>
      </c>
      <c r="AX190" s="13" t="s">
        <v>23</v>
      </c>
      <c r="AY190" s="262" t="s">
        <v>152</v>
      </c>
    </row>
    <row r="191" s="2" customFormat="1" ht="21.75" customHeight="1">
      <c r="A191" s="38"/>
      <c r="B191" s="39"/>
      <c r="C191" s="274" t="s">
        <v>272</v>
      </c>
      <c r="D191" s="274" t="s">
        <v>185</v>
      </c>
      <c r="E191" s="275" t="s">
        <v>273</v>
      </c>
      <c r="F191" s="276" t="s">
        <v>274</v>
      </c>
      <c r="G191" s="277" t="s">
        <v>157</v>
      </c>
      <c r="H191" s="278">
        <v>0.53600000000000003</v>
      </c>
      <c r="I191" s="279"/>
      <c r="J191" s="280">
        <f>ROUND(I191*H191,2)</f>
        <v>0</v>
      </c>
      <c r="K191" s="276" t="s">
        <v>158</v>
      </c>
      <c r="L191" s="281"/>
      <c r="M191" s="282" t="s">
        <v>1</v>
      </c>
      <c r="N191" s="283" t="s">
        <v>55</v>
      </c>
      <c r="O191" s="91"/>
      <c r="P191" s="247">
        <f>O191*H191</f>
        <v>0</v>
      </c>
      <c r="Q191" s="247">
        <v>2.4350000000000001</v>
      </c>
      <c r="R191" s="247">
        <f>Q191*H191</f>
        <v>1.3051600000000001</v>
      </c>
      <c r="S191" s="247">
        <v>0</v>
      </c>
      <c r="T191" s="24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9" t="s">
        <v>188</v>
      </c>
      <c r="AT191" s="249" t="s">
        <v>185</v>
      </c>
      <c r="AU191" s="249" t="s">
        <v>22</v>
      </c>
      <c r="AY191" s="16" t="s">
        <v>152</v>
      </c>
      <c r="BE191" s="250">
        <f>IF(N191="základní",J191,0)</f>
        <v>0</v>
      </c>
      <c r="BF191" s="250">
        <f>IF(N191="snížená",J191,0)</f>
        <v>0</v>
      </c>
      <c r="BG191" s="250">
        <f>IF(N191="zákl. přenesená",J191,0)</f>
        <v>0</v>
      </c>
      <c r="BH191" s="250">
        <f>IF(N191="sníž. přenesená",J191,0)</f>
        <v>0</v>
      </c>
      <c r="BI191" s="250">
        <f>IF(N191="nulová",J191,0)</f>
        <v>0</v>
      </c>
      <c r="BJ191" s="16" t="s">
        <v>23</v>
      </c>
      <c r="BK191" s="250">
        <f>ROUND(I191*H191,2)</f>
        <v>0</v>
      </c>
      <c r="BL191" s="16" t="s">
        <v>159</v>
      </c>
      <c r="BM191" s="249" t="s">
        <v>275</v>
      </c>
    </row>
    <row r="192" s="13" customFormat="1">
      <c r="A192" s="13"/>
      <c r="B192" s="251"/>
      <c r="C192" s="252"/>
      <c r="D192" s="253" t="s">
        <v>161</v>
      </c>
      <c r="E192" s="254" t="s">
        <v>1</v>
      </c>
      <c r="F192" s="255" t="s">
        <v>276</v>
      </c>
      <c r="G192" s="252"/>
      <c r="H192" s="256">
        <v>0.53600000000000003</v>
      </c>
      <c r="I192" s="257"/>
      <c r="J192" s="252"/>
      <c r="K192" s="252"/>
      <c r="L192" s="258"/>
      <c r="M192" s="259"/>
      <c r="N192" s="260"/>
      <c r="O192" s="260"/>
      <c r="P192" s="260"/>
      <c r="Q192" s="260"/>
      <c r="R192" s="260"/>
      <c r="S192" s="260"/>
      <c r="T192" s="26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2" t="s">
        <v>161</v>
      </c>
      <c r="AU192" s="262" t="s">
        <v>22</v>
      </c>
      <c r="AV192" s="13" t="s">
        <v>22</v>
      </c>
      <c r="AW192" s="13" t="s">
        <v>46</v>
      </c>
      <c r="AX192" s="13" t="s">
        <v>23</v>
      </c>
      <c r="AY192" s="262" t="s">
        <v>152</v>
      </c>
    </row>
    <row r="193" s="2" customFormat="1" ht="16.5" customHeight="1">
      <c r="A193" s="38"/>
      <c r="B193" s="39"/>
      <c r="C193" s="238" t="s">
        <v>227</v>
      </c>
      <c r="D193" s="238" t="s">
        <v>154</v>
      </c>
      <c r="E193" s="239" t="s">
        <v>277</v>
      </c>
      <c r="F193" s="240" t="s">
        <v>278</v>
      </c>
      <c r="G193" s="241" t="s">
        <v>157</v>
      </c>
      <c r="H193" s="242">
        <v>14.1</v>
      </c>
      <c r="I193" s="243"/>
      <c r="J193" s="244">
        <f>ROUND(I193*H193,2)</f>
        <v>0</v>
      </c>
      <c r="K193" s="240" t="s">
        <v>158</v>
      </c>
      <c r="L193" s="44"/>
      <c r="M193" s="245" t="s">
        <v>1</v>
      </c>
      <c r="N193" s="246" t="s">
        <v>55</v>
      </c>
      <c r="O193" s="91"/>
      <c r="P193" s="247">
        <f>O193*H193</f>
        <v>0</v>
      </c>
      <c r="Q193" s="247">
        <v>2.4535100000000001</v>
      </c>
      <c r="R193" s="247">
        <f>Q193*H193</f>
        <v>34.594490999999998</v>
      </c>
      <c r="S193" s="247">
        <v>0</v>
      </c>
      <c r="T193" s="24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9" t="s">
        <v>159</v>
      </c>
      <c r="AT193" s="249" t="s">
        <v>154</v>
      </c>
      <c r="AU193" s="249" t="s">
        <v>22</v>
      </c>
      <c r="AY193" s="16" t="s">
        <v>152</v>
      </c>
      <c r="BE193" s="250">
        <f>IF(N193="základní",J193,0)</f>
        <v>0</v>
      </c>
      <c r="BF193" s="250">
        <f>IF(N193="snížená",J193,0)</f>
        <v>0</v>
      </c>
      <c r="BG193" s="250">
        <f>IF(N193="zákl. přenesená",J193,0)</f>
        <v>0</v>
      </c>
      <c r="BH193" s="250">
        <f>IF(N193="sníž. přenesená",J193,0)</f>
        <v>0</v>
      </c>
      <c r="BI193" s="250">
        <f>IF(N193="nulová",J193,0)</f>
        <v>0</v>
      </c>
      <c r="BJ193" s="16" t="s">
        <v>23</v>
      </c>
      <c r="BK193" s="250">
        <f>ROUND(I193*H193,2)</f>
        <v>0</v>
      </c>
      <c r="BL193" s="16" t="s">
        <v>159</v>
      </c>
      <c r="BM193" s="249" t="s">
        <v>32</v>
      </c>
    </row>
    <row r="194" s="13" customFormat="1">
      <c r="A194" s="13"/>
      <c r="B194" s="251"/>
      <c r="C194" s="252"/>
      <c r="D194" s="253" t="s">
        <v>161</v>
      </c>
      <c r="E194" s="254" t="s">
        <v>1</v>
      </c>
      <c r="F194" s="255" t="s">
        <v>279</v>
      </c>
      <c r="G194" s="252"/>
      <c r="H194" s="256">
        <v>14.1</v>
      </c>
      <c r="I194" s="257"/>
      <c r="J194" s="252"/>
      <c r="K194" s="252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161</v>
      </c>
      <c r="AU194" s="262" t="s">
        <v>22</v>
      </c>
      <c r="AV194" s="13" t="s">
        <v>22</v>
      </c>
      <c r="AW194" s="13" t="s">
        <v>46</v>
      </c>
      <c r="AX194" s="13" t="s">
        <v>23</v>
      </c>
      <c r="AY194" s="262" t="s">
        <v>152</v>
      </c>
    </row>
    <row r="195" s="2" customFormat="1" ht="21.75" customHeight="1">
      <c r="A195" s="38"/>
      <c r="B195" s="39"/>
      <c r="C195" s="238" t="s">
        <v>280</v>
      </c>
      <c r="D195" s="238" t="s">
        <v>154</v>
      </c>
      <c r="E195" s="239" t="s">
        <v>281</v>
      </c>
      <c r="F195" s="240" t="s">
        <v>282</v>
      </c>
      <c r="G195" s="241" t="s">
        <v>208</v>
      </c>
      <c r="H195" s="242">
        <v>15.738</v>
      </c>
      <c r="I195" s="243"/>
      <c r="J195" s="244">
        <f>ROUND(I195*H195,2)</f>
        <v>0</v>
      </c>
      <c r="K195" s="240" t="s">
        <v>158</v>
      </c>
      <c r="L195" s="44"/>
      <c r="M195" s="245" t="s">
        <v>1</v>
      </c>
      <c r="N195" s="246" t="s">
        <v>55</v>
      </c>
      <c r="O195" s="91"/>
      <c r="P195" s="247">
        <f>O195*H195</f>
        <v>0</v>
      </c>
      <c r="Q195" s="247">
        <v>0.0018247000000000001</v>
      </c>
      <c r="R195" s="247">
        <f>Q195*H195</f>
        <v>0.028717128599999999</v>
      </c>
      <c r="S195" s="247">
        <v>0</v>
      </c>
      <c r="T195" s="24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9" t="s">
        <v>159</v>
      </c>
      <c r="AT195" s="249" t="s">
        <v>154</v>
      </c>
      <c r="AU195" s="249" t="s">
        <v>22</v>
      </c>
      <c r="AY195" s="16" t="s">
        <v>152</v>
      </c>
      <c r="BE195" s="250">
        <f>IF(N195="základní",J195,0)</f>
        <v>0</v>
      </c>
      <c r="BF195" s="250">
        <f>IF(N195="snížená",J195,0)</f>
        <v>0</v>
      </c>
      <c r="BG195" s="250">
        <f>IF(N195="zákl. přenesená",J195,0)</f>
        <v>0</v>
      </c>
      <c r="BH195" s="250">
        <f>IF(N195="sníž. přenesená",J195,0)</f>
        <v>0</v>
      </c>
      <c r="BI195" s="250">
        <f>IF(N195="nulová",J195,0)</f>
        <v>0</v>
      </c>
      <c r="BJ195" s="16" t="s">
        <v>23</v>
      </c>
      <c r="BK195" s="250">
        <f>ROUND(I195*H195,2)</f>
        <v>0</v>
      </c>
      <c r="BL195" s="16" t="s">
        <v>159</v>
      </c>
      <c r="BM195" s="249" t="s">
        <v>283</v>
      </c>
    </row>
    <row r="196" s="13" customFormat="1">
      <c r="A196" s="13"/>
      <c r="B196" s="251"/>
      <c r="C196" s="252"/>
      <c r="D196" s="253" t="s">
        <v>161</v>
      </c>
      <c r="E196" s="254" t="s">
        <v>1</v>
      </c>
      <c r="F196" s="255" t="s">
        <v>284</v>
      </c>
      <c r="G196" s="252"/>
      <c r="H196" s="256">
        <v>15.738</v>
      </c>
      <c r="I196" s="257"/>
      <c r="J196" s="252"/>
      <c r="K196" s="252"/>
      <c r="L196" s="258"/>
      <c r="M196" s="259"/>
      <c r="N196" s="260"/>
      <c r="O196" s="260"/>
      <c r="P196" s="260"/>
      <c r="Q196" s="260"/>
      <c r="R196" s="260"/>
      <c r="S196" s="260"/>
      <c r="T196" s="26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2" t="s">
        <v>161</v>
      </c>
      <c r="AU196" s="262" t="s">
        <v>22</v>
      </c>
      <c r="AV196" s="13" t="s">
        <v>22</v>
      </c>
      <c r="AW196" s="13" t="s">
        <v>46</v>
      </c>
      <c r="AX196" s="13" t="s">
        <v>23</v>
      </c>
      <c r="AY196" s="262" t="s">
        <v>152</v>
      </c>
    </row>
    <row r="197" s="2" customFormat="1" ht="21.75" customHeight="1">
      <c r="A197" s="38"/>
      <c r="B197" s="39"/>
      <c r="C197" s="238" t="s">
        <v>285</v>
      </c>
      <c r="D197" s="238" t="s">
        <v>154</v>
      </c>
      <c r="E197" s="239" t="s">
        <v>286</v>
      </c>
      <c r="F197" s="240" t="s">
        <v>287</v>
      </c>
      <c r="G197" s="241" t="s">
        <v>208</v>
      </c>
      <c r="H197" s="242">
        <v>15.738</v>
      </c>
      <c r="I197" s="243"/>
      <c r="J197" s="244">
        <f>ROUND(I197*H197,2)</f>
        <v>0</v>
      </c>
      <c r="K197" s="240" t="s">
        <v>158</v>
      </c>
      <c r="L197" s="44"/>
      <c r="M197" s="245" t="s">
        <v>1</v>
      </c>
      <c r="N197" s="246" t="s">
        <v>55</v>
      </c>
      <c r="O197" s="91"/>
      <c r="P197" s="247">
        <f>O197*H197</f>
        <v>0</v>
      </c>
      <c r="Q197" s="247">
        <v>3.6000000000000001E-05</v>
      </c>
      <c r="R197" s="247">
        <f>Q197*H197</f>
        <v>0.00056656800000000004</v>
      </c>
      <c r="S197" s="247">
        <v>0</v>
      </c>
      <c r="T197" s="24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9" t="s">
        <v>159</v>
      </c>
      <c r="AT197" s="249" t="s">
        <v>154</v>
      </c>
      <c r="AU197" s="249" t="s">
        <v>22</v>
      </c>
      <c r="AY197" s="16" t="s">
        <v>152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6" t="s">
        <v>23</v>
      </c>
      <c r="BK197" s="250">
        <f>ROUND(I197*H197,2)</f>
        <v>0</v>
      </c>
      <c r="BL197" s="16" t="s">
        <v>159</v>
      </c>
      <c r="BM197" s="249" t="s">
        <v>288</v>
      </c>
    </row>
    <row r="198" s="2" customFormat="1" ht="16.5" customHeight="1">
      <c r="A198" s="38"/>
      <c r="B198" s="39"/>
      <c r="C198" s="238" t="s">
        <v>289</v>
      </c>
      <c r="D198" s="238" t="s">
        <v>154</v>
      </c>
      <c r="E198" s="239" t="s">
        <v>290</v>
      </c>
      <c r="F198" s="240" t="s">
        <v>291</v>
      </c>
      <c r="G198" s="241" t="s">
        <v>175</v>
      </c>
      <c r="H198" s="242">
        <v>0.051999999999999998</v>
      </c>
      <c r="I198" s="243"/>
      <c r="J198" s="244">
        <f>ROUND(I198*H198,2)</f>
        <v>0</v>
      </c>
      <c r="K198" s="240" t="s">
        <v>158</v>
      </c>
      <c r="L198" s="44"/>
      <c r="M198" s="245" t="s">
        <v>1</v>
      </c>
      <c r="N198" s="246" t="s">
        <v>55</v>
      </c>
      <c r="O198" s="91"/>
      <c r="P198" s="247">
        <f>O198*H198</f>
        <v>0</v>
      </c>
      <c r="Q198" s="247">
        <v>1.0383020000000001</v>
      </c>
      <c r="R198" s="247">
        <f>Q198*H198</f>
        <v>0.053991704000000001</v>
      </c>
      <c r="S198" s="247">
        <v>0</v>
      </c>
      <c r="T198" s="24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9" t="s">
        <v>159</v>
      </c>
      <c r="AT198" s="249" t="s">
        <v>154</v>
      </c>
      <c r="AU198" s="249" t="s">
        <v>22</v>
      </c>
      <c r="AY198" s="16" t="s">
        <v>152</v>
      </c>
      <c r="BE198" s="250">
        <f>IF(N198="základní",J198,0)</f>
        <v>0</v>
      </c>
      <c r="BF198" s="250">
        <f>IF(N198="snížená",J198,0)</f>
        <v>0</v>
      </c>
      <c r="BG198" s="250">
        <f>IF(N198="zákl. přenesená",J198,0)</f>
        <v>0</v>
      </c>
      <c r="BH198" s="250">
        <f>IF(N198="sníž. přenesená",J198,0)</f>
        <v>0</v>
      </c>
      <c r="BI198" s="250">
        <f>IF(N198="nulová",J198,0)</f>
        <v>0</v>
      </c>
      <c r="BJ198" s="16" t="s">
        <v>23</v>
      </c>
      <c r="BK198" s="250">
        <f>ROUND(I198*H198,2)</f>
        <v>0</v>
      </c>
      <c r="BL198" s="16" t="s">
        <v>159</v>
      </c>
      <c r="BM198" s="249" t="s">
        <v>292</v>
      </c>
    </row>
    <row r="199" s="13" customFormat="1">
      <c r="A199" s="13"/>
      <c r="B199" s="251"/>
      <c r="C199" s="252"/>
      <c r="D199" s="253" t="s">
        <v>161</v>
      </c>
      <c r="E199" s="254" t="s">
        <v>1</v>
      </c>
      <c r="F199" s="255" t="s">
        <v>293</v>
      </c>
      <c r="G199" s="252"/>
      <c r="H199" s="256">
        <v>0.051999999999999998</v>
      </c>
      <c r="I199" s="257"/>
      <c r="J199" s="252"/>
      <c r="K199" s="252"/>
      <c r="L199" s="258"/>
      <c r="M199" s="259"/>
      <c r="N199" s="260"/>
      <c r="O199" s="260"/>
      <c r="P199" s="260"/>
      <c r="Q199" s="260"/>
      <c r="R199" s="260"/>
      <c r="S199" s="260"/>
      <c r="T199" s="26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2" t="s">
        <v>161</v>
      </c>
      <c r="AU199" s="262" t="s">
        <v>22</v>
      </c>
      <c r="AV199" s="13" t="s">
        <v>22</v>
      </c>
      <c r="AW199" s="13" t="s">
        <v>46</v>
      </c>
      <c r="AX199" s="13" t="s">
        <v>23</v>
      </c>
      <c r="AY199" s="262" t="s">
        <v>152</v>
      </c>
    </row>
    <row r="200" s="2" customFormat="1" ht="21.75" customHeight="1">
      <c r="A200" s="38"/>
      <c r="B200" s="39"/>
      <c r="C200" s="238" t="s">
        <v>235</v>
      </c>
      <c r="D200" s="238" t="s">
        <v>154</v>
      </c>
      <c r="E200" s="239" t="s">
        <v>294</v>
      </c>
      <c r="F200" s="240" t="s">
        <v>295</v>
      </c>
      <c r="G200" s="241" t="s">
        <v>175</v>
      </c>
      <c r="H200" s="242">
        <v>0.30199999999999999</v>
      </c>
      <c r="I200" s="243"/>
      <c r="J200" s="244">
        <f>ROUND(I200*H200,2)</f>
        <v>0</v>
      </c>
      <c r="K200" s="240" t="s">
        <v>158</v>
      </c>
      <c r="L200" s="44"/>
      <c r="M200" s="245" t="s">
        <v>1</v>
      </c>
      <c r="N200" s="246" t="s">
        <v>55</v>
      </c>
      <c r="O200" s="91"/>
      <c r="P200" s="247">
        <f>O200*H200</f>
        <v>0</v>
      </c>
      <c r="Q200" s="247">
        <v>1.059728</v>
      </c>
      <c r="R200" s="247">
        <f>Q200*H200</f>
        <v>0.32003785600000001</v>
      </c>
      <c r="S200" s="247">
        <v>0</v>
      </c>
      <c r="T200" s="24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9" t="s">
        <v>159</v>
      </c>
      <c r="AT200" s="249" t="s">
        <v>154</v>
      </c>
      <c r="AU200" s="249" t="s">
        <v>22</v>
      </c>
      <c r="AY200" s="16" t="s">
        <v>152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6" t="s">
        <v>23</v>
      </c>
      <c r="BK200" s="250">
        <f>ROUND(I200*H200,2)</f>
        <v>0</v>
      </c>
      <c r="BL200" s="16" t="s">
        <v>159</v>
      </c>
      <c r="BM200" s="249" t="s">
        <v>296</v>
      </c>
    </row>
    <row r="201" s="2" customFormat="1">
      <c r="A201" s="38"/>
      <c r="B201" s="39"/>
      <c r="C201" s="40"/>
      <c r="D201" s="253" t="s">
        <v>254</v>
      </c>
      <c r="E201" s="40"/>
      <c r="F201" s="284" t="s">
        <v>297</v>
      </c>
      <c r="G201" s="40"/>
      <c r="H201" s="40"/>
      <c r="I201" s="144"/>
      <c r="J201" s="40"/>
      <c r="K201" s="40"/>
      <c r="L201" s="44"/>
      <c r="M201" s="285"/>
      <c r="N201" s="286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6" t="s">
        <v>254</v>
      </c>
      <c r="AU201" s="16" t="s">
        <v>22</v>
      </c>
    </row>
    <row r="202" s="2" customFormat="1" ht="16.5" customHeight="1">
      <c r="A202" s="38"/>
      <c r="B202" s="39"/>
      <c r="C202" s="238" t="s">
        <v>298</v>
      </c>
      <c r="D202" s="238" t="s">
        <v>154</v>
      </c>
      <c r="E202" s="239" t="s">
        <v>299</v>
      </c>
      <c r="F202" s="240" t="s">
        <v>300</v>
      </c>
      <c r="G202" s="241" t="s">
        <v>301</v>
      </c>
      <c r="H202" s="242">
        <v>1</v>
      </c>
      <c r="I202" s="243"/>
      <c r="J202" s="244">
        <f>ROUND(I202*H202,2)</f>
        <v>0</v>
      </c>
      <c r="K202" s="240" t="s">
        <v>1</v>
      </c>
      <c r="L202" s="44"/>
      <c r="M202" s="245" t="s">
        <v>1</v>
      </c>
      <c r="N202" s="246" t="s">
        <v>55</v>
      </c>
      <c r="O202" s="91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9" t="s">
        <v>159</v>
      </c>
      <c r="AT202" s="249" t="s">
        <v>154</v>
      </c>
      <c r="AU202" s="249" t="s">
        <v>22</v>
      </c>
      <c r="AY202" s="16" t="s">
        <v>152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6" t="s">
        <v>23</v>
      </c>
      <c r="BK202" s="250">
        <f>ROUND(I202*H202,2)</f>
        <v>0</v>
      </c>
      <c r="BL202" s="16" t="s">
        <v>159</v>
      </c>
      <c r="BM202" s="249" t="s">
        <v>302</v>
      </c>
    </row>
    <row r="203" s="2" customFormat="1">
      <c r="A203" s="38"/>
      <c r="B203" s="39"/>
      <c r="C203" s="40"/>
      <c r="D203" s="253" t="s">
        <v>254</v>
      </c>
      <c r="E203" s="40"/>
      <c r="F203" s="284" t="s">
        <v>303</v>
      </c>
      <c r="G203" s="40"/>
      <c r="H203" s="40"/>
      <c r="I203" s="144"/>
      <c r="J203" s="40"/>
      <c r="K203" s="40"/>
      <c r="L203" s="44"/>
      <c r="M203" s="285"/>
      <c r="N203" s="286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6" t="s">
        <v>254</v>
      </c>
      <c r="AU203" s="16" t="s">
        <v>22</v>
      </c>
    </row>
    <row r="204" s="12" customFormat="1" ht="22.8" customHeight="1">
      <c r="A204" s="12"/>
      <c r="B204" s="222"/>
      <c r="C204" s="223"/>
      <c r="D204" s="224" t="s">
        <v>89</v>
      </c>
      <c r="E204" s="236" t="s">
        <v>159</v>
      </c>
      <c r="F204" s="236" t="s">
        <v>304</v>
      </c>
      <c r="G204" s="223"/>
      <c r="H204" s="223"/>
      <c r="I204" s="226"/>
      <c r="J204" s="237">
        <f>BK204</f>
        <v>0</v>
      </c>
      <c r="K204" s="223"/>
      <c r="L204" s="228"/>
      <c r="M204" s="229"/>
      <c r="N204" s="230"/>
      <c r="O204" s="230"/>
      <c r="P204" s="231">
        <f>SUM(P205:P254)</f>
        <v>0</v>
      </c>
      <c r="Q204" s="230"/>
      <c r="R204" s="231">
        <f>SUM(R205:R254)</f>
        <v>107.87134085247999</v>
      </c>
      <c r="S204" s="230"/>
      <c r="T204" s="232">
        <f>SUM(T205:T254)</f>
        <v>0.68543999999999994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3" t="s">
        <v>23</v>
      </c>
      <c r="AT204" s="234" t="s">
        <v>89</v>
      </c>
      <c r="AU204" s="234" t="s">
        <v>23</v>
      </c>
      <c r="AY204" s="233" t="s">
        <v>152</v>
      </c>
      <c r="BK204" s="235">
        <f>SUM(BK205:BK254)</f>
        <v>0</v>
      </c>
    </row>
    <row r="205" s="2" customFormat="1" ht="16.5" customHeight="1">
      <c r="A205" s="38"/>
      <c r="B205" s="39"/>
      <c r="C205" s="238" t="s">
        <v>239</v>
      </c>
      <c r="D205" s="238" t="s">
        <v>154</v>
      </c>
      <c r="E205" s="239" t="s">
        <v>305</v>
      </c>
      <c r="F205" s="240" t="s">
        <v>306</v>
      </c>
      <c r="G205" s="241" t="s">
        <v>208</v>
      </c>
      <c r="H205" s="242">
        <v>11.424</v>
      </c>
      <c r="I205" s="243"/>
      <c r="J205" s="244">
        <f>ROUND(I205*H205,2)</f>
        <v>0</v>
      </c>
      <c r="K205" s="240" t="s">
        <v>158</v>
      </c>
      <c r="L205" s="44"/>
      <c r="M205" s="245" t="s">
        <v>1</v>
      </c>
      <c r="N205" s="246" t="s">
        <v>55</v>
      </c>
      <c r="O205" s="91"/>
      <c r="P205" s="247">
        <f>O205*H205</f>
        <v>0</v>
      </c>
      <c r="Q205" s="247">
        <v>0.00036850000000000001</v>
      </c>
      <c r="R205" s="247">
        <f>Q205*H205</f>
        <v>0.0042097439999999996</v>
      </c>
      <c r="S205" s="247">
        <v>0.059999999999999998</v>
      </c>
      <c r="T205" s="248">
        <f>S205*H205</f>
        <v>0.68543999999999994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9" t="s">
        <v>159</v>
      </c>
      <c r="AT205" s="249" t="s">
        <v>154</v>
      </c>
      <c r="AU205" s="249" t="s">
        <v>22</v>
      </c>
      <c r="AY205" s="16" t="s">
        <v>152</v>
      </c>
      <c r="BE205" s="250">
        <f>IF(N205="základní",J205,0)</f>
        <v>0</v>
      </c>
      <c r="BF205" s="250">
        <f>IF(N205="snížená",J205,0)</f>
        <v>0</v>
      </c>
      <c r="BG205" s="250">
        <f>IF(N205="zákl. přenesená",J205,0)</f>
        <v>0</v>
      </c>
      <c r="BH205" s="250">
        <f>IF(N205="sníž. přenesená",J205,0)</f>
        <v>0</v>
      </c>
      <c r="BI205" s="250">
        <f>IF(N205="nulová",J205,0)</f>
        <v>0</v>
      </c>
      <c r="BJ205" s="16" t="s">
        <v>23</v>
      </c>
      <c r="BK205" s="250">
        <f>ROUND(I205*H205,2)</f>
        <v>0</v>
      </c>
      <c r="BL205" s="16" t="s">
        <v>159</v>
      </c>
      <c r="BM205" s="249" t="s">
        <v>307</v>
      </c>
    </row>
    <row r="206" s="13" customFormat="1">
      <c r="A206" s="13"/>
      <c r="B206" s="251"/>
      <c r="C206" s="252"/>
      <c r="D206" s="253" t="s">
        <v>161</v>
      </c>
      <c r="E206" s="254" t="s">
        <v>1</v>
      </c>
      <c r="F206" s="255" t="s">
        <v>308</v>
      </c>
      <c r="G206" s="252"/>
      <c r="H206" s="256">
        <v>3.944</v>
      </c>
      <c r="I206" s="257"/>
      <c r="J206" s="252"/>
      <c r="K206" s="252"/>
      <c r="L206" s="258"/>
      <c r="M206" s="259"/>
      <c r="N206" s="260"/>
      <c r="O206" s="260"/>
      <c r="P206" s="260"/>
      <c r="Q206" s="260"/>
      <c r="R206" s="260"/>
      <c r="S206" s="260"/>
      <c r="T206" s="26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2" t="s">
        <v>161</v>
      </c>
      <c r="AU206" s="262" t="s">
        <v>22</v>
      </c>
      <c r="AV206" s="13" t="s">
        <v>22</v>
      </c>
      <c r="AW206" s="13" t="s">
        <v>46</v>
      </c>
      <c r="AX206" s="13" t="s">
        <v>90</v>
      </c>
      <c r="AY206" s="262" t="s">
        <v>152</v>
      </c>
    </row>
    <row r="207" s="13" customFormat="1">
      <c r="A207" s="13"/>
      <c r="B207" s="251"/>
      <c r="C207" s="252"/>
      <c r="D207" s="253" t="s">
        <v>161</v>
      </c>
      <c r="E207" s="254" t="s">
        <v>1</v>
      </c>
      <c r="F207" s="255" t="s">
        <v>309</v>
      </c>
      <c r="G207" s="252"/>
      <c r="H207" s="256">
        <v>7.4800000000000004</v>
      </c>
      <c r="I207" s="257"/>
      <c r="J207" s="252"/>
      <c r="K207" s="252"/>
      <c r="L207" s="258"/>
      <c r="M207" s="259"/>
      <c r="N207" s="260"/>
      <c r="O207" s="260"/>
      <c r="P207" s="260"/>
      <c r="Q207" s="260"/>
      <c r="R207" s="260"/>
      <c r="S207" s="260"/>
      <c r="T207" s="26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2" t="s">
        <v>161</v>
      </c>
      <c r="AU207" s="262" t="s">
        <v>22</v>
      </c>
      <c r="AV207" s="13" t="s">
        <v>22</v>
      </c>
      <c r="AW207" s="13" t="s">
        <v>46</v>
      </c>
      <c r="AX207" s="13" t="s">
        <v>90</v>
      </c>
      <c r="AY207" s="262" t="s">
        <v>152</v>
      </c>
    </row>
    <row r="208" s="14" customFormat="1">
      <c r="A208" s="14"/>
      <c r="B208" s="263"/>
      <c r="C208" s="264"/>
      <c r="D208" s="253" t="s">
        <v>161</v>
      </c>
      <c r="E208" s="265" t="s">
        <v>1</v>
      </c>
      <c r="F208" s="266" t="s">
        <v>164</v>
      </c>
      <c r="G208" s="264"/>
      <c r="H208" s="267">
        <v>11.424</v>
      </c>
      <c r="I208" s="268"/>
      <c r="J208" s="264"/>
      <c r="K208" s="264"/>
      <c r="L208" s="269"/>
      <c r="M208" s="270"/>
      <c r="N208" s="271"/>
      <c r="O208" s="271"/>
      <c r="P208" s="271"/>
      <c r="Q208" s="271"/>
      <c r="R208" s="271"/>
      <c r="S208" s="271"/>
      <c r="T208" s="27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3" t="s">
        <v>161</v>
      </c>
      <c r="AU208" s="273" t="s">
        <v>22</v>
      </c>
      <c r="AV208" s="14" t="s">
        <v>159</v>
      </c>
      <c r="AW208" s="14" t="s">
        <v>46</v>
      </c>
      <c r="AX208" s="14" t="s">
        <v>23</v>
      </c>
      <c r="AY208" s="273" t="s">
        <v>152</v>
      </c>
    </row>
    <row r="209" s="2" customFormat="1" ht="21.75" customHeight="1">
      <c r="A209" s="38"/>
      <c r="B209" s="39"/>
      <c r="C209" s="238" t="s">
        <v>310</v>
      </c>
      <c r="D209" s="238" t="s">
        <v>154</v>
      </c>
      <c r="E209" s="239" t="s">
        <v>311</v>
      </c>
      <c r="F209" s="240" t="s">
        <v>312</v>
      </c>
      <c r="G209" s="241" t="s">
        <v>208</v>
      </c>
      <c r="H209" s="242">
        <v>29.206</v>
      </c>
      <c r="I209" s="243"/>
      <c r="J209" s="244">
        <f>ROUND(I209*H209,2)</f>
        <v>0</v>
      </c>
      <c r="K209" s="240" t="s">
        <v>158</v>
      </c>
      <c r="L209" s="44"/>
      <c r="M209" s="245" t="s">
        <v>1</v>
      </c>
      <c r="N209" s="246" t="s">
        <v>55</v>
      </c>
      <c r="O209" s="91"/>
      <c r="P209" s="247">
        <f>O209*H209</f>
        <v>0</v>
      </c>
      <c r="Q209" s="247">
        <v>0</v>
      </c>
      <c r="R209" s="247">
        <f>Q209*H209</f>
        <v>0</v>
      </c>
      <c r="S209" s="247">
        <v>0</v>
      </c>
      <c r="T209" s="24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9" t="s">
        <v>159</v>
      </c>
      <c r="AT209" s="249" t="s">
        <v>154</v>
      </c>
      <c r="AU209" s="249" t="s">
        <v>22</v>
      </c>
      <c r="AY209" s="16" t="s">
        <v>152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6" t="s">
        <v>23</v>
      </c>
      <c r="BK209" s="250">
        <f>ROUND(I209*H209,2)</f>
        <v>0</v>
      </c>
      <c r="BL209" s="16" t="s">
        <v>159</v>
      </c>
      <c r="BM209" s="249" t="s">
        <v>313</v>
      </c>
    </row>
    <row r="210" s="13" customFormat="1">
      <c r="A210" s="13"/>
      <c r="B210" s="251"/>
      <c r="C210" s="252"/>
      <c r="D210" s="253" t="s">
        <v>161</v>
      </c>
      <c r="E210" s="254" t="s">
        <v>1</v>
      </c>
      <c r="F210" s="255" t="s">
        <v>314</v>
      </c>
      <c r="G210" s="252"/>
      <c r="H210" s="256">
        <v>29.206</v>
      </c>
      <c r="I210" s="257"/>
      <c r="J210" s="252"/>
      <c r="K210" s="252"/>
      <c r="L210" s="258"/>
      <c r="M210" s="259"/>
      <c r="N210" s="260"/>
      <c r="O210" s="260"/>
      <c r="P210" s="260"/>
      <c r="Q210" s="260"/>
      <c r="R210" s="260"/>
      <c r="S210" s="260"/>
      <c r="T210" s="26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2" t="s">
        <v>161</v>
      </c>
      <c r="AU210" s="262" t="s">
        <v>22</v>
      </c>
      <c r="AV210" s="13" t="s">
        <v>22</v>
      </c>
      <c r="AW210" s="13" t="s">
        <v>46</v>
      </c>
      <c r="AX210" s="13" t="s">
        <v>23</v>
      </c>
      <c r="AY210" s="262" t="s">
        <v>152</v>
      </c>
    </row>
    <row r="211" s="2" customFormat="1" ht="16.5" customHeight="1">
      <c r="A211" s="38"/>
      <c r="B211" s="39"/>
      <c r="C211" s="238" t="s">
        <v>244</v>
      </c>
      <c r="D211" s="238" t="s">
        <v>154</v>
      </c>
      <c r="E211" s="239" t="s">
        <v>315</v>
      </c>
      <c r="F211" s="240" t="s">
        <v>316</v>
      </c>
      <c r="G211" s="241" t="s">
        <v>248</v>
      </c>
      <c r="H211" s="242">
        <v>2</v>
      </c>
      <c r="I211" s="243"/>
      <c r="J211" s="244">
        <f>ROUND(I211*H211,2)</f>
        <v>0</v>
      </c>
      <c r="K211" s="240" t="s">
        <v>1</v>
      </c>
      <c r="L211" s="44"/>
      <c r="M211" s="245" t="s">
        <v>1</v>
      </c>
      <c r="N211" s="246" t="s">
        <v>55</v>
      </c>
      <c r="O211" s="91"/>
      <c r="P211" s="247">
        <f>O211*H211</f>
        <v>0</v>
      </c>
      <c r="Q211" s="247">
        <v>0</v>
      </c>
      <c r="R211" s="247">
        <f>Q211*H211</f>
        <v>0</v>
      </c>
      <c r="S211" s="247">
        <v>0</v>
      </c>
      <c r="T211" s="24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9" t="s">
        <v>159</v>
      </c>
      <c r="AT211" s="249" t="s">
        <v>154</v>
      </c>
      <c r="AU211" s="249" t="s">
        <v>22</v>
      </c>
      <c r="AY211" s="16" t="s">
        <v>152</v>
      </c>
      <c r="BE211" s="250">
        <f>IF(N211="základní",J211,0)</f>
        <v>0</v>
      </c>
      <c r="BF211" s="250">
        <f>IF(N211="snížená",J211,0)</f>
        <v>0</v>
      </c>
      <c r="BG211" s="250">
        <f>IF(N211="zákl. přenesená",J211,0)</f>
        <v>0</v>
      </c>
      <c r="BH211" s="250">
        <f>IF(N211="sníž. přenesená",J211,0)</f>
        <v>0</v>
      </c>
      <c r="BI211" s="250">
        <f>IF(N211="nulová",J211,0)</f>
        <v>0</v>
      </c>
      <c r="BJ211" s="16" t="s">
        <v>23</v>
      </c>
      <c r="BK211" s="250">
        <f>ROUND(I211*H211,2)</f>
        <v>0</v>
      </c>
      <c r="BL211" s="16" t="s">
        <v>159</v>
      </c>
      <c r="BM211" s="249" t="s">
        <v>317</v>
      </c>
    </row>
    <row r="212" s="13" customFormat="1">
      <c r="A212" s="13"/>
      <c r="B212" s="251"/>
      <c r="C212" s="252"/>
      <c r="D212" s="253" t="s">
        <v>161</v>
      </c>
      <c r="E212" s="254" t="s">
        <v>1</v>
      </c>
      <c r="F212" s="255" t="s">
        <v>318</v>
      </c>
      <c r="G212" s="252"/>
      <c r="H212" s="256">
        <v>1</v>
      </c>
      <c r="I212" s="257"/>
      <c r="J212" s="252"/>
      <c r="K212" s="252"/>
      <c r="L212" s="258"/>
      <c r="M212" s="259"/>
      <c r="N212" s="260"/>
      <c r="O212" s="260"/>
      <c r="P212" s="260"/>
      <c r="Q212" s="260"/>
      <c r="R212" s="260"/>
      <c r="S212" s="260"/>
      <c r="T212" s="26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2" t="s">
        <v>161</v>
      </c>
      <c r="AU212" s="262" t="s">
        <v>22</v>
      </c>
      <c r="AV212" s="13" t="s">
        <v>22</v>
      </c>
      <c r="AW212" s="13" t="s">
        <v>46</v>
      </c>
      <c r="AX212" s="13" t="s">
        <v>90</v>
      </c>
      <c r="AY212" s="262" t="s">
        <v>152</v>
      </c>
    </row>
    <row r="213" s="13" customFormat="1">
      <c r="A213" s="13"/>
      <c r="B213" s="251"/>
      <c r="C213" s="252"/>
      <c r="D213" s="253" t="s">
        <v>161</v>
      </c>
      <c r="E213" s="254" t="s">
        <v>1</v>
      </c>
      <c r="F213" s="255" t="s">
        <v>319</v>
      </c>
      <c r="G213" s="252"/>
      <c r="H213" s="256">
        <v>1</v>
      </c>
      <c r="I213" s="257"/>
      <c r="J213" s="252"/>
      <c r="K213" s="252"/>
      <c r="L213" s="258"/>
      <c r="M213" s="259"/>
      <c r="N213" s="260"/>
      <c r="O213" s="260"/>
      <c r="P213" s="260"/>
      <c r="Q213" s="260"/>
      <c r="R213" s="260"/>
      <c r="S213" s="260"/>
      <c r="T213" s="26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161</v>
      </c>
      <c r="AU213" s="262" t="s">
        <v>22</v>
      </c>
      <c r="AV213" s="13" t="s">
        <v>22</v>
      </c>
      <c r="AW213" s="13" t="s">
        <v>46</v>
      </c>
      <c r="AX213" s="13" t="s">
        <v>90</v>
      </c>
      <c r="AY213" s="262" t="s">
        <v>152</v>
      </c>
    </row>
    <row r="214" s="14" customFormat="1">
      <c r="A214" s="14"/>
      <c r="B214" s="263"/>
      <c r="C214" s="264"/>
      <c r="D214" s="253" t="s">
        <v>161</v>
      </c>
      <c r="E214" s="265" t="s">
        <v>1</v>
      </c>
      <c r="F214" s="266" t="s">
        <v>164</v>
      </c>
      <c r="G214" s="264"/>
      <c r="H214" s="267">
        <v>2</v>
      </c>
      <c r="I214" s="268"/>
      <c r="J214" s="264"/>
      <c r="K214" s="264"/>
      <c r="L214" s="269"/>
      <c r="M214" s="270"/>
      <c r="N214" s="271"/>
      <c r="O214" s="271"/>
      <c r="P214" s="271"/>
      <c r="Q214" s="271"/>
      <c r="R214" s="271"/>
      <c r="S214" s="271"/>
      <c r="T214" s="27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3" t="s">
        <v>161</v>
      </c>
      <c r="AU214" s="273" t="s">
        <v>22</v>
      </c>
      <c r="AV214" s="14" t="s">
        <v>159</v>
      </c>
      <c r="AW214" s="14" t="s">
        <v>46</v>
      </c>
      <c r="AX214" s="14" t="s">
        <v>23</v>
      </c>
      <c r="AY214" s="273" t="s">
        <v>152</v>
      </c>
    </row>
    <row r="215" s="2" customFormat="1" ht="16.5" customHeight="1">
      <c r="A215" s="38"/>
      <c r="B215" s="39"/>
      <c r="C215" s="274" t="s">
        <v>320</v>
      </c>
      <c r="D215" s="274" t="s">
        <v>185</v>
      </c>
      <c r="E215" s="275" t="s">
        <v>321</v>
      </c>
      <c r="F215" s="276" t="s">
        <v>322</v>
      </c>
      <c r="G215" s="277" t="s">
        <v>157</v>
      </c>
      <c r="H215" s="278">
        <v>4.7999999999999998</v>
      </c>
      <c r="I215" s="279"/>
      <c r="J215" s="280">
        <f>ROUND(I215*H215,2)</f>
        <v>0</v>
      </c>
      <c r="K215" s="276" t="s">
        <v>1</v>
      </c>
      <c r="L215" s="281"/>
      <c r="M215" s="282" t="s">
        <v>1</v>
      </c>
      <c r="N215" s="283" t="s">
        <v>55</v>
      </c>
      <c r="O215" s="91"/>
      <c r="P215" s="247">
        <f>O215*H215</f>
        <v>0</v>
      </c>
      <c r="Q215" s="247">
        <v>20.5</v>
      </c>
      <c r="R215" s="247">
        <f>Q215*H215</f>
        <v>98.399999999999991</v>
      </c>
      <c r="S215" s="247">
        <v>0</v>
      </c>
      <c r="T215" s="24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9" t="s">
        <v>188</v>
      </c>
      <c r="AT215" s="249" t="s">
        <v>185</v>
      </c>
      <c r="AU215" s="249" t="s">
        <v>22</v>
      </c>
      <c r="AY215" s="16" t="s">
        <v>152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6" t="s">
        <v>23</v>
      </c>
      <c r="BK215" s="250">
        <f>ROUND(I215*H215,2)</f>
        <v>0</v>
      </c>
      <c r="BL215" s="16" t="s">
        <v>159</v>
      </c>
      <c r="BM215" s="249" t="s">
        <v>323</v>
      </c>
    </row>
    <row r="216" s="2" customFormat="1">
      <c r="A216" s="38"/>
      <c r="B216" s="39"/>
      <c r="C216" s="40"/>
      <c r="D216" s="253" t="s">
        <v>254</v>
      </c>
      <c r="E216" s="40"/>
      <c r="F216" s="284" t="s">
        <v>324</v>
      </c>
      <c r="G216" s="40"/>
      <c r="H216" s="40"/>
      <c r="I216" s="144"/>
      <c r="J216" s="40"/>
      <c r="K216" s="40"/>
      <c r="L216" s="44"/>
      <c r="M216" s="285"/>
      <c r="N216" s="286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6" t="s">
        <v>254</v>
      </c>
      <c r="AU216" s="16" t="s">
        <v>22</v>
      </c>
    </row>
    <row r="217" s="13" customFormat="1">
      <c r="A217" s="13"/>
      <c r="B217" s="251"/>
      <c r="C217" s="252"/>
      <c r="D217" s="253" t="s">
        <v>161</v>
      </c>
      <c r="E217" s="254" t="s">
        <v>1</v>
      </c>
      <c r="F217" s="255" t="s">
        <v>325</v>
      </c>
      <c r="G217" s="252"/>
      <c r="H217" s="256">
        <v>4.7999999999999998</v>
      </c>
      <c r="I217" s="257"/>
      <c r="J217" s="252"/>
      <c r="K217" s="252"/>
      <c r="L217" s="258"/>
      <c r="M217" s="259"/>
      <c r="N217" s="260"/>
      <c r="O217" s="260"/>
      <c r="P217" s="260"/>
      <c r="Q217" s="260"/>
      <c r="R217" s="260"/>
      <c r="S217" s="260"/>
      <c r="T217" s="26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2" t="s">
        <v>161</v>
      </c>
      <c r="AU217" s="262" t="s">
        <v>22</v>
      </c>
      <c r="AV217" s="13" t="s">
        <v>22</v>
      </c>
      <c r="AW217" s="13" t="s">
        <v>46</v>
      </c>
      <c r="AX217" s="13" t="s">
        <v>23</v>
      </c>
      <c r="AY217" s="262" t="s">
        <v>152</v>
      </c>
    </row>
    <row r="218" s="2" customFormat="1" ht="16.5" customHeight="1">
      <c r="A218" s="38"/>
      <c r="B218" s="39"/>
      <c r="C218" s="238" t="s">
        <v>249</v>
      </c>
      <c r="D218" s="238" t="s">
        <v>154</v>
      </c>
      <c r="E218" s="239" t="s">
        <v>326</v>
      </c>
      <c r="F218" s="240" t="s">
        <v>327</v>
      </c>
      <c r="G218" s="241" t="s">
        <v>328</v>
      </c>
      <c r="H218" s="242">
        <v>1</v>
      </c>
      <c r="I218" s="243"/>
      <c r="J218" s="244">
        <f>ROUND(I218*H218,2)</f>
        <v>0</v>
      </c>
      <c r="K218" s="240" t="s">
        <v>1</v>
      </c>
      <c r="L218" s="44"/>
      <c r="M218" s="245" t="s">
        <v>1</v>
      </c>
      <c r="N218" s="246" t="s">
        <v>55</v>
      </c>
      <c r="O218" s="91"/>
      <c r="P218" s="247">
        <f>O218*H218</f>
        <v>0</v>
      </c>
      <c r="Q218" s="247">
        <v>0</v>
      </c>
      <c r="R218" s="247">
        <f>Q218*H218</f>
        <v>0</v>
      </c>
      <c r="S218" s="247">
        <v>0</v>
      </c>
      <c r="T218" s="24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9" t="s">
        <v>159</v>
      </c>
      <c r="AT218" s="249" t="s">
        <v>154</v>
      </c>
      <c r="AU218" s="249" t="s">
        <v>22</v>
      </c>
      <c r="AY218" s="16" t="s">
        <v>152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6" t="s">
        <v>23</v>
      </c>
      <c r="BK218" s="250">
        <f>ROUND(I218*H218,2)</f>
        <v>0</v>
      </c>
      <c r="BL218" s="16" t="s">
        <v>159</v>
      </c>
      <c r="BM218" s="249" t="s">
        <v>329</v>
      </c>
    </row>
    <row r="219" s="2" customFormat="1">
      <c r="A219" s="38"/>
      <c r="B219" s="39"/>
      <c r="C219" s="40"/>
      <c r="D219" s="253" t="s">
        <v>254</v>
      </c>
      <c r="E219" s="40"/>
      <c r="F219" s="284" t="s">
        <v>330</v>
      </c>
      <c r="G219" s="40"/>
      <c r="H219" s="40"/>
      <c r="I219" s="144"/>
      <c r="J219" s="40"/>
      <c r="K219" s="40"/>
      <c r="L219" s="44"/>
      <c r="M219" s="285"/>
      <c r="N219" s="286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6" t="s">
        <v>254</v>
      </c>
      <c r="AU219" s="16" t="s">
        <v>22</v>
      </c>
    </row>
    <row r="220" s="2" customFormat="1" ht="16.5" customHeight="1">
      <c r="A220" s="38"/>
      <c r="B220" s="39"/>
      <c r="C220" s="238" t="s">
        <v>331</v>
      </c>
      <c r="D220" s="238" t="s">
        <v>154</v>
      </c>
      <c r="E220" s="239" t="s">
        <v>332</v>
      </c>
      <c r="F220" s="240" t="s">
        <v>333</v>
      </c>
      <c r="G220" s="241" t="s">
        <v>328</v>
      </c>
      <c r="H220" s="242">
        <v>1</v>
      </c>
      <c r="I220" s="243"/>
      <c r="J220" s="244">
        <f>ROUND(I220*H220,2)</f>
        <v>0</v>
      </c>
      <c r="K220" s="240" t="s">
        <v>1</v>
      </c>
      <c r="L220" s="44"/>
      <c r="M220" s="245" t="s">
        <v>1</v>
      </c>
      <c r="N220" s="246" t="s">
        <v>55</v>
      </c>
      <c r="O220" s="91"/>
      <c r="P220" s="247">
        <f>O220*H220</f>
        <v>0</v>
      </c>
      <c r="Q220" s="247">
        <v>0</v>
      </c>
      <c r="R220" s="247">
        <f>Q220*H220</f>
        <v>0</v>
      </c>
      <c r="S220" s="247">
        <v>0</v>
      </c>
      <c r="T220" s="24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9" t="s">
        <v>159</v>
      </c>
      <c r="AT220" s="249" t="s">
        <v>154</v>
      </c>
      <c r="AU220" s="249" t="s">
        <v>22</v>
      </c>
      <c r="AY220" s="16" t="s">
        <v>152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6" t="s">
        <v>23</v>
      </c>
      <c r="BK220" s="250">
        <f>ROUND(I220*H220,2)</f>
        <v>0</v>
      </c>
      <c r="BL220" s="16" t="s">
        <v>159</v>
      </c>
      <c r="BM220" s="249" t="s">
        <v>334</v>
      </c>
    </row>
    <row r="221" s="2" customFormat="1">
      <c r="A221" s="38"/>
      <c r="B221" s="39"/>
      <c r="C221" s="40"/>
      <c r="D221" s="253" t="s">
        <v>254</v>
      </c>
      <c r="E221" s="40"/>
      <c r="F221" s="284" t="s">
        <v>335</v>
      </c>
      <c r="G221" s="40"/>
      <c r="H221" s="40"/>
      <c r="I221" s="144"/>
      <c r="J221" s="40"/>
      <c r="K221" s="40"/>
      <c r="L221" s="44"/>
      <c r="M221" s="285"/>
      <c r="N221" s="286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6" t="s">
        <v>254</v>
      </c>
      <c r="AU221" s="16" t="s">
        <v>22</v>
      </c>
    </row>
    <row r="222" s="2" customFormat="1" ht="16.5" customHeight="1">
      <c r="A222" s="38"/>
      <c r="B222" s="39"/>
      <c r="C222" s="238" t="s">
        <v>253</v>
      </c>
      <c r="D222" s="238" t="s">
        <v>154</v>
      </c>
      <c r="E222" s="239" t="s">
        <v>336</v>
      </c>
      <c r="F222" s="240" t="s">
        <v>337</v>
      </c>
      <c r="G222" s="241" t="s">
        <v>157</v>
      </c>
      <c r="H222" s="242">
        <v>2.48</v>
      </c>
      <c r="I222" s="243"/>
      <c r="J222" s="244">
        <f>ROUND(I222*H222,2)</f>
        <v>0</v>
      </c>
      <c r="K222" s="240" t="s">
        <v>158</v>
      </c>
      <c r="L222" s="44"/>
      <c r="M222" s="245" t="s">
        <v>1</v>
      </c>
      <c r="N222" s="246" t="s">
        <v>55</v>
      </c>
      <c r="O222" s="91"/>
      <c r="P222" s="247">
        <f>O222*H222</f>
        <v>0</v>
      </c>
      <c r="Q222" s="247">
        <v>2.4777520000000002</v>
      </c>
      <c r="R222" s="247">
        <f>Q222*H222</f>
        <v>6.1448249600000002</v>
      </c>
      <c r="S222" s="247">
        <v>0</v>
      </c>
      <c r="T222" s="24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9" t="s">
        <v>159</v>
      </c>
      <c r="AT222" s="249" t="s">
        <v>154</v>
      </c>
      <c r="AU222" s="249" t="s">
        <v>22</v>
      </c>
      <c r="AY222" s="16" t="s">
        <v>152</v>
      </c>
      <c r="BE222" s="250">
        <f>IF(N222="základní",J222,0)</f>
        <v>0</v>
      </c>
      <c r="BF222" s="250">
        <f>IF(N222="snížená",J222,0)</f>
        <v>0</v>
      </c>
      <c r="BG222" s="250">
        <f>IF(N222="zákl. přenesená",J222,0)</f>
        <v>0</v>
      </c>
      <c r="BH222" s="250">
        <f>IF(N222="sníž. přenesená",J222,0)</f>
        <v>0</v>
      </c>
      <c r="BI222" s="250">
        <f>IF(N222="nulová",J222,0)</f>
        <v>0</v>
      </c>
      <c r="BJ222" s="16" t="s">
        <v>23</v>
      </c>
      <c r="BK222" s="250">
        <f>ROUND(I222*H222,2)</f>
        <v>0</v>
      </c>
      <c r="BL222" s="16" t="s">
        <v>159</v>
      </c>
      <c r="BM222" s="249" t="s">
        <v>338</v>
      </c>
    </row>
    <row r="223" s="13" customFormat="1">
      <c r="A223" s="13"/>
      <c r="B223" s="251"/>
      <c r="C223" s="252"/>
      <c r="D223" s="253" t="s">
        <v>161</v>
      </c>
      <c r="E223" s="254" t="s">
        <v>1</v>
      </c>
      <c r="F223" s="255" t="s">
        <v>339</v>
      </c>
      <c r="G223" s="252"/>
      <c r="H223" s="256">
        <v>2.48</v>
      </c>
      <c r="I223" s="257"/>
      <c r="J223" s="252"/>
      <c r="K223" s="252"/>
      <c r="L223" s="258"/>
      <c r="M223" s="259"/>
      <c r="N223" s="260"/>
      <c r="O223" s="260"/>
      <c r="P223" s="260"/>
      <c r="Q223" s="260"/>
      <c r="R223" s="260"/>
      <c r="S223" s="260"/>
      <c r="T223" s="26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2" t="s">
        <v>161</v>
      </c>
      <c r="AU223" s="262" t="s">
        <v>22</v>
      </c>
      <c r="AV223" s="13" t="s">
        <v>22</v>
      </c>
      <c r="AW223" s="13" t="s">
        <v>46</v>
      </c>
      <c r="AX223" s="13" t="s">
        <v>23</v>
      </c>
      <c r="AY223" s="262" t="s">
        <v>152</v>
      </c>
    </row>
    <row r="224" s="2" customFormat="1" ht="16.5" customHeight="1">
      <c r="A224" s="38"/>
      <c r="B224" s="39"/>
      <c r="C224" s="238" t="s">
        <v>340</v>
      </c>
      <c r="D224" s="238" t="s">
        <v>154</v>
      </c>
      <c r="E224" s="239" t="s">
        <v>341</v>
      </c>
      <c r="F224" s="240" t="s">
        <v>342</v>
      </c>
      <c r="G224" s="241" t="s">
        <v>208</v>
      </c>
      <c r="H224" s="242">
        <v>13.951000000000001</v>
      </c>
      <c r="I224" s="243"/>
      <c r="J224" s="244">
        <f>ROUND(I224*H224,2)</f>
        <v>0</v>
      </c>
      <c r="K224" s="240" t="s">
        <v>158</v>
      </c>
      <c r="L224" s="44"/>
      <c r="M224" s="245" t="s">
        <v>1</v>
      </c>
      <c r="N224" s="246" t="s">
        <v>55</v>
      </c>
      <c r="O224" s="91"/>
      <c r="P224" s="247">
        <f>O224*H224</f>
        <v>0</v>
      </c>
      <c r="Q224" s="247">
        <v>0.018816079999999999</v>
      </c>
      <c r="R224" s="247">
        <f>Q224*H224</f>
        <v>0.26250313207999998</v>
      </c>
      <c r="S224" s="247">
        <v>0</v>
      </c>
      <c r="T224" s="24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9" t="s">
        <v>159</v>
      </c>
      <c r="AT224" s="249" t="s">
        <v>154</v>
      </c>
      <c r="AU224" s="249" t="s">
        <v>22</v>
      </c>
      <c r="AY224" s="16" t="s">
        <v>152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6" t="s">
        <v>23</v>
      </c>
      <c r="BK224" s="250">
        <f>ROUND(I224*H224,2)</f>
        <v>0</v>
      </c>
      <c r="BL224" s="16" t="s">
        <v>159</v>
      </c>
      <c r="BM224" s="249" t="s">
        <v>343</v>
      </c>
    </row>
    <row r="225" s="13" customFormat="1">
      <c r="A225" s="13"/>
      <c r="B225" s="251"/>
      <c r="C225" s="252"/>
      <c r="D225" s="253" t="s">
        <v>161</v>
      </c>
      <c r="E225" s="254" t="s">
        <v>1</v>
      </c>
      <c r="F225" s="255" t="s">
        <v>344</v>
      </c>
      <c r="G225" s="252"/>
      <c r="H225" s="256">
        <v>13.951000000000001</v>
      </c>
      <c r="I225" s="257"/>
      <c r="J225" s="252"/>
      <c r="K225" s="252"/>
      <c r="L225" s="258"/>
      <c r="M225" s="259"/>
      <c r="N225" s="260"/>
      <c r="O225" s="260"/>
      <c r="P225" s="260"/>
      <c r="Q225" s="260"/>
      <c r="R225" s="260"/>
      <c r="S225" s="260"/>
      <c r="T225" s="26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2" t="s">
        <v>161</v>
      </c>
      <c r="AU225" s="262" t="s">
        <v>22</v>
      </c>
      <c r="AV225" s="13" t="s">
        <v>22</v>
      </c>
      <c r="AW225" s="13" t="s">
        <v>46</v>
      </c>
      <c r="AX225" s="13" t="s">
        <v>23</v>
      </c>
      <c r="AY225" s="262" t="s">
        <v>152</v>
      </c>
    </row>
    <row r="226" s="2" customFormat="1" ht="16.5" customHeight="1">
      <c r="A226" s="38"/>
      <c r="B226" s="39"/>
      <c r="C226" s="238" t="s">
        <v>345</v>
      </c>
      <c r="D226" s="238" t="s">
        <v>154</v>
      </c>
      <c r="E226" s="239" t="s">
        <v>346</v>
      </c>
      <c r="F226" s="240" t="s">
        <v>347</v>
      </c>
      <c r="G226" s="241" t="s">
        <v>208</v>
      </c>
      <c r="H226" s="242">
        <v>13.951000000000001</v>
      </c>
      <c r="I226" s="243"/>
      <c r="J226" s="244">
        <f>ROUND(I226*H226,2)</f>
        <v>0</v>
      </c>
      <c r="K226" s="240" t="s">
        <v>158</v>
      </c>
      <c r="L226" s="44"/>
      <c r="M226" s="245" t="s">
        <v>1</v>
      </c>
      <c r="N226" s="246" t="s">
        <v>55</v>
      </c>
      <c r="O226" s="91"/>
      <c r="P226" s="247">
        <f>O226*H226</f>
        <v>0</v>
      </c>
      <c r="Q226" s="247">
        <v>0</v>
      </c>
      <c r="R226" s="247">
        <f>Q226*H226</f>
        <v>0</v>
      </c>
      <c r="S226" s="247">
        <v>0</v>
      </c>
      <c r="T226" s="24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9" t="s">
        <v>159</v>
      </c>
      <c r="AT226" s="249" t="s">
        <v>154</v>
      </c>
      <c r="AU226" s="249" t="s">
        <v>22</v>
      </c>
      <c r="AY226" s="16" t="s">
        <v>152</v>
      </c>
      <c r="BE226" s="250">
        <f>IF(N226="základní",J226,0)</f>
        <v>0</v>
      </c>
      <c r="BF226" s="250">
        <f>IF(N226="snížená",J226,0)</f>
        <v>0</v>
      </c>
      <c r="BG226" s="250">
        <f>IF(N226="zákl. přenesená",J226,0)</f>
        <v>0</v>
      </c>
      <c r="BH226" s="250">
        <f>IF(N226="sníž. přenesená",J226,0)</f>
        <v>0</v>
      </c>
      <c r="BI226" s="250">
        <f>IF(N226="nulová",J226,0)</f>
        <v>0</v>
      </c>
      <c r="BJ226" s="16" t="s">
        <v>23</v>
      </c>
      <c r="BK226" s="250">
        <f>ROUND(I226*H226,2)</f>
        <v>0</v>
      </c>
      <c r="BL226" s="16" t="s">
        <v>159</v>
      </c>
      <c r="BM226" s="249" t="s">
        <v>348</v>
      </c>
    </row>
    <row r="227" s="2" customFormat="1" ht="16.5" customHeight="1">
      <c r="A227" s="38"/>
      <c r="B227" s="39"/>
      <c r="C227" s="238" t="s">
        <v>349</v>
      </c>
      <c r="D227" s="238" t="s">
        <v>154</v>
      </c>
      <c r="E227" s="239" t="s">
        <v>350</v>
      </c>
      <c r="F227" s="240" t="s">
        <v>351</v>
      </c>
      <c r="G227" s="241" t="s">
        <v>175</v>
      </c>
      <c r="H227" s="242">
        <v>0.50600000000000001</v>
      </c>
      <c r="I227" s="243"/>
      <c r="J227" s="244">
        <f>ROUND(I227*H227,2)</f>
        <v>0</v>
      </c>
      <c r="K227" s="240" t="s">
        <v>158</v>
      </c>
      <c r="L227" s="44"/>
      <c r="M227" s="245" t="s">
        <v>1</v>
      </c>
      <c r="N227" s="246" t="s">
        <v>55</v>
      </c>
      <c r="O227" s="91"/>
      <c r="P227" s="247">
        <f>O227*H227</f>
        <v>0</v>
      </c>
      <c r="Q227" s="247">
        <v>1.0485194</v>
      </c>
      <c r="R227" s="247">
        <f>Q227*H227</f>
        <v>0.53055081640000001</v>
      </c>
      <c r="S227" s="247">
        <v>0</v>
      </c>
      <c r="T227" s="24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9" t="s">
        <v>159</v>
      </c>
      <c r="AT227" s="249" t="s">
        <v>154</v>
      </c>
      <c r="AU227" s="249" t="s">
        <v>22</v>
      </c>
      <c r="AY227" s="16" t="s">
        <v>152</v>
      </c>
      <c r="BE227" s="250">
        <f>IF(N227="základní",J227,0)</f>
        <v>0</v>
      </c>
      <c r="BF227" s="250">
        <f>IF(N227="snížená",J227,0)</f>
        <v>0</v>
      </c>
      <c r="BG227" s="250">
        <f>IF(N227="zákl. přenesená",J227,0)</f>
        <v>0</v>
      </c>
      <c r="BH227" s="250">
        <f>IF(N227="sníž. přenesená",J227,0)</f>
        <v>0</v>
      </c>
      <c r="BI227" s="250">
        <f>IF(N227="nulová",J227,0)</f>
        <v>0</v>
      </c>
      <c r="BJ227" s="16" t="s">
        <v>23</v>
      </c>
      <c r="BK227" s="250">
        <f>ROUND(I227*H227,2)</f>
        <v>0</v>
      </c>
      <c r="BL227" s="16" t="s">
        <v>159</v>
      </c>
      <c r="BM227" s="249" t="s">
        <v>352</v>
      </c>
    </row>
    <row r="228" s="13" customFormat="1">
      <c r="A228" s="13"/>
      <c r="B228" s="251"/>
      <c r="C228" s="252"/>
      <c r="D228" s="253" t="s">
        <v>161</v>
      </c>
      <c r="E228" s="254" t="s">
        <v>1</v>
      </c>
      <c r="F228" s="255" t="s">
        <v>353</v>
      </c>
      <c r="G228" s="252"/>
      <c r="H228" s="256">
        <v>0.50600000000000001</v>
      </c>
      <c r="I228" s="257"/>
      <c r="J228" s="252"/>
      <c r="K228" s="252"/>
      <c r="L228" s="258"/>
      <c r="M228" s="259"/>
      <c r="N228" s="260"/>
      <c r="O228" s="260"/>
      <c r="P228" s="260"/>
      <c r="Q228" s="260"/>
      <c r="R228" s="260"/>
      <c r="S228" s="260"/>
      <c r="T228" s="26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2" t="s">
        <v>161</v>
      </c>
      <c r="AU228" s="262" t="s">
        <v>22</v>
      </c>
      <c r="AV228" s="13" t="s">
        <v>22</v>
      </c>
      <c r="AW228" s="13" t="s">
        <v>46</v>
      </c>
      <c r="AX228" s="13" t="s">
        <v>23</v>
      </c>
      <c r="AY228" s="262" t="s">
        <v>152</v>
      </c>
    </row>
    <row r="229" s="2" customFormat="1" ht="21.75" customHeight="1">
      <c r="A229" s="38"/>
      <c r="B229" s="39"/>
      <c r="C229" s="238" t="s">
        <v>354</v>
      </c>
      <c r="D229" s="238" t="s">
        <v>154</v>
      </c>
      <c r="E229" s="239" t="s">
        <v>355</v>
      </c>
      <c r="F229" s="240" t="s">
        <v>356</v>
      </c>
      <c r="G229" s="241" t="s">
        <v>248</v>
      </c>
      <c r="H229" s="242">
        <v>6</v>
      </c>
      <c r="I229" s="243"/>
      <c r="J229" s="244">
        <f>ROUND(I229*H229,2)</f>
        <v>0</v>
      </c>
      <c r="K229" s="240" t="s">
        <v>158</v>
      </c>
      <c r="L229" s="44"/>
      <c r="M229" s="245" t="s">
        <v>1</v>
      </c>
      <c r="N229" s="246" t="s">
        <v>55</v>
      </c>
      <c r="O229" s="91"/>
      <c r="P229" s="247">
        <f>O229*H229</f>
        <v>0</v>
      </c>
      <c r="Q229" s="247">
        <v>0</v>
      </c>
      <c r="R229" s="247">
        <f>Q229*H229</f>
        <v>0</v>
      </c>
      <c r="S229" s="247">
        <v>0</v>
      </c>
      <c r="T229" s="24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9" t="s">
        <v>159</v>
      </c>
      <c r="AT229" s="249" t="s">
        <v>154</v>
      </c>
      <c r="AU229" s="249" t="s">
        <v>22</v>
      </c>
      <c r="AY229" s="16" t="s">
        <v>152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6" t="s">
        <v>23</v>
      </c>
      <c r="BK229" s="250">
        <f>ROUND(I229*H229,2)</f>
        <v>0</v>
      </c>
      <c r="BL229" s="16" t="s">
        <v>159</v>
      </c>
      <c r="BM229" s="249" t="s">
        <v>357</v>
      </c>
    </row>
    <row r="230" s="2" customFormat="1" ht="16.5" customHeight="1">
      <c r="A230" s="38"/>
      <c r="B230" s="39"/>
      <c r="C230" s="274" t="s">
        <v>358</v>
      </c>
      <c r="D230" s="274" t="s">
        <v>185</v>
      </c>
      <c r="E230" s="275" t="s">
        <v>359</v>
      </c>
      <c r="F230" s="276" t="s">
        <v>360</v>
      </c>
      <c r="G230" s="277" t="s">
        <v>248</v>
      </c>
      <c r="H230" s="278">
        <v>6</v>
      </c>
      <c r="I230" s="279"/>
      <c r="J230" s="280">
        <f>ROUND(I230*H230,2)</f>
        <v>0</v>
      </c>
      <c r="K230" s="276" t="s">
        <v>1</v>
      </c>
      <c r="L230" s="281"/>
      <c r="M230" s="282" t="s">
        <v>1</v>
      </c>
      <c r="N230" s="283" t="s">
        <v>55</v>
      </c>
      <c r="O230" s="91"/>
      <c r="P230" s="247">
        <f>O230*H230</f>
        <v>0</v>
      </c>
      <c r="Q230" s="247">
        <v>0</v>
      </c>
      <c r="R230" s="247">
        <f>Q230*H230</f>
        <v>0</v>
      </c>
      <c r="S230" s="247">
        <v>0</v>
      </c>
      <c r="T230" s="24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9" t="s">
        <v>188</v>
      </c>
      <c r="AT230" s="249" t="s">
        <v>185</v>
      </c>
      <c r="AU230" s="249" t="s">
        <v>22</v>
      </c>
      <c r="AY230" s="16" t="s">
        <v>152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6" t="s">
        <v>23</v>
      </c>
      <c r="BK230" s="250">
        <f>ROUND(I230*H230,2)</f>
        <v>0</v>
      </c>
      <c r="BL230" s="16" t="s">
        <v>159</v>
      </c>
      <c r="BM230" s="249" t="s">
        <v>361</v>
      </c>
    </row>
    <row r="231" s="13" customFormat="1">
      <c r="A231" s="13"/>
      <c r="B231" s="251"/>
      <c r="C231" s="252"/>
      <c r="D231" s="253" t="s">
        <v>161</v>
      </c>
      <c r="E231" s="254" t="s">
        <v>1</v>
      </c>
      <c r="F231" s="255" t="s">
        <v>362</v>
      </c>
      <c r="G231" s="252"/>
      <c r="H231" s="256">
        <v>6</v>
      </c>
      <c r="I231" s="257"/>
      <c r="J231" s="252"/>
      <c r="K231" s="252"/>
      <c r="L231" s="258"/>
      <c r="M231" s="259"/>
      <c r="N231" s="260"/>
      <c r="O231" s="260"/>
      <c r="P231" s="260"/>
      <c r="Q231" s="260"/>
      <c r="R231" s="260"/>
      <c r="S231" s="260"/>
      <c r="T231" s="26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2" t="s">
        <v>161</v>
      </c>
      <c r="AU231" s="262" t="s">
        <v>22</v>
      </c>
      <c r="AV231" s="13" t="s">
        <v>22</v>
      </c>
      <c r="AW231" s="13" t="s">
        <v>46</v>
      </c>
      <c r="AX231" s="13" t="s">
        <v>23</v>
      </c>
      <c r="AY231" s="262" t="s">
        <v>152</v>
      </c>
    </row>
    <row r="232" s="2" customFormat="1" ht="16.5" customHeight="1">
      <c r="A232" s="38"/>
      <c r="B232" s="39"/>
      <c r="C232" s="238" t="s">
        <v>32</v>
      </c>
      <c r="D232" s="238" t="s">
        <v>154</v>
      </c>
      <c r="E232" s="239" t="s">
        <v>363</v>
      </c>
      <c r="F232" s="240" t="s">
        <v>364</v>
      </c>
      <c r="G232" s="241" t="s">
        <v>248</v>
      </c>
      <c r="H232" s="242">
        <v>8</v>
      </c>
      <c r="I232" s="243"/>
      <c r="J232" s="244">
        <f>ROUND(I232*H232,2)</f>
        <v>0</v>
      </c>
      <c r="K232" s="240" t="s">
        <v>1</v>
      </c>
      <c r="L232" s="44"/>
      <c r="M232" s="245" t="s">
        <v>1</v>
      </c>
      <c r="N232" s="246" t="s">
        <v>55</v>
      </c>
      <c r="O232" s="91"/>
      <c r="P232" s="247">
        <f>O232*H232</f>
        <v>0</v>
      </c>
      <c r="Q232" s="247">
        <v>0</v>
      </c>
      <c r="R232" s="247">
        <f>Q232*H232</f>
        <v>0</v>
      </c>
      <c r="S232" s="247">
        <v>0</v>
      </c>
      <c r="T232" s="24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9" t="s">
        <v>159</v>
      </c>
      <c r="AT232" s="249" t="s">
        <v>154</v>
      </c>
      <c r="AU232" s="249" t="s">
        <v>22</v>
      </c>
      <c r="AY232" s="16" t="s">
        <v>152</v>
      </c>
      <c r="BE232" s="250">
        <f>IF(N232="základní",J232,0)</f>
        <v>0</v>
      </c>
      <c r="BF232" s="250">
        <f>IF(N232="snížená",J232,0)</f>
        <v>0</v>
      </c>
      <c r="BG232" s="250">
        <f>IF(N232="zákl. přenesená",J232,0)</f>
        <v>0</v>
      </c>
      <c r="BH232" s="250">
        <f>IF(N232="sníž. přenesená",J232,0)</f>
        <v>0</v>
      </c>
      <c r="BI232" s="250">
        <f>IF(N232="nulová",J232,0)</f>
        <v>0</v>
      </c>
      <c r="BJ232" s="16" t="s">
        <v>23</v>
      </c>
      <c r="BK232" s="250">
        <f>ROUND(I232*H232,2)</f>
        <v>0</v>
      </c>
      <c r="BL232" s="16" t="s">
        <v>159</v>
      </c>
      <c r="BM232" s="249" t="s">
        <v>365</v>
      </c>
    </row>
    <row r="233" s="13" customFormat="1">
      <c r="A233" s="13"/>
      <c r="B233" s="251"/>
      <c r="C233" s="252"/>
      <c r="D233" s="253" t="s">
        <v>161</v>
      </c>
      <c r="E233" s="254" t="s">
        <v>1</v>
      </c>
      <c r="F233" s="255" t="s">
        <v>366</v>
      </c>
      <c r="G233" s="252"/>
      <c r="H233" s="256">
        <v>4</v>
      </c>
      <c r="I233" s="257"/>
      <c r="J233" s="252"/>
      <c r="K233" s="252"/>
      <c r="L233" s="258"/>
      <c r="M233" s="259"/>
      <c r="N233" s="260"/>
      <c r="O233" s="260"/>
      <c r="P233" s="260"/>
      <c r="Q233" s="260"/>
      <c r="R233" s="260"/>
      <c r="S233" s="260"/>
      <c r="T233" s="26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2" t="s">
        <v>161</v>
      </c>
      <c r="AU233" s="262" t="s">
        <v>22</v>
      </c>
      <c r="AV233" s="13" t="s">
        <v>22</v>
      </c>
      <c r="AW233" s="13" t="s">
        <v>46</v>
      </c>
      <c r="AX233" s="13" t="s">
        <v>90</v>
      </c>
      <c r="AY233" s="262" t="s">
        <v>152</v>
      </c>
    </row>
    <row r="234" s="13" customFormat="1">
      <c r="A234" s="13"/>
      <c r="B234" s="251"/>
      <c r="C234" s="252"/>
      <c r="D234" s="253" t="s">
        <v>161</v>
      </c>
      <c r="E234" s="254" t="s">
        <v>1</v>
      </c>
      <c r="F234" s="255" t="s">
        <v>367</v>
      </c>
      <c r="G234" s="252"/>
      <c r="H234" s="256">
        <v>4</v>
      </c>
      <c r="I234" s="257"/>
      <c r="J234" s="252"/>
      <c r="K234" s="252"/>
      <c r="L234" s="258"/>
      <c r="M234" s="259"/>
      <c r="N234" s="260"/>
      <c r="O234" s="260"/>
      <c r="P234" s="260"/>
      <c r="Q234" s="260"/>
      <c r="R234" s="260"/>
      <c r="S234" s="260"/>
      <c r="T234" s="26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2" t="s">
        <v>161</v>
      </c>
      <c r="AU234" s="262" t="s">
        <v>22</v>
      </c>
      <c r="AV234" s="13" t="s">
        <v>22</v>
      </c>
      <c r="AW234" s="13" t="s">
        <v>46</v>
      </c>
      <c r="AX234" s="13" t="s">
        <v>90</v>
      </c>
      <c r="AY234" s="262" t="s">
        <v>152</v>
      </c>
    </row>
    <row r="235" s="14" customFormat="1">
      <c r="A235" s="14"/>
      <c r="B235" s="263"/>
      <c r="C235" s="264"/>
      <c r="D235" s="253" t="s">
        <v>161</v>
      </c>
      <c r="E235" s="265" t="s">
        <v>1</v>
      </c>
      <c r="F235" s="266" t="s">
        <v>164</v>
      </c>
      <c r="G235" s="264"/>
      <c r="H235" s="267">
        <v>8</v>
      </c>
      <c r="I235" s="268"/>
      <c r="J235" s="264"/>
      <c r="K235" s="264"/>
      <c r="L235" s="269"/>
      <c r="M235" s="270"/>
      <c r="N235" s="271"/>
      <c r="O235" s="271"/>
      <c r="P235" s="271"/>
      <c r="Q235" s="271"/>
      <c r="R235" s="271"/>
      <c r="S235" s="271"/>
      <c r="T235" s="27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3" t="s">
        <v>161</v>
      </c>
      <c r="AU235" s="273" t="s">
        <v>22</v>
      </c>
      <c r="AV235" s="14" t="s">
        <v>159</v>
      </c>
      <c r="AW235" s="14" t="s">
        <v>46</v>
      </c>
      <c r="AX235" s="14" t="s">
        <v>23</v>
      </c>
      <c r="AY235" s="273" t="s">
        <v>152</v>
      </c>
    </row>
    <row r="236" s="2" customFormat="1" ht="16.5" customHeight="1">
      <c r="A236" s="38"/>
      <c r="B236" s="39"/>
      <c r="C236" s="238" t="s">
        <v>368</v>
      </c>
      <c r="D236" s="238" t="s">
        <v>154</v>
      </c>
      <c r="E236" s="239" t="s">
        <v>369</v>
      </c>
      <c r="F236" s="240" t="s">
        <v>370</v>
      </c>
      <c r="G236" s="241" t="s">
        <v>175</v>
      </c>
      <c r="H236" s="242">
        <v>10.888999999999999</v>
      </c>
      <c r="I236" s="243"/>
      <c r="J236" s="244">
        <f>ROUND(I236*H236,2)</f>
        <v>0</v>
      </c>
      <c r="K236" s="240" t="s">
        <v>1</v>
      </c>
      <c r="L236" s="44"/>
      <c r="M236" s="245" t="s">
        <v>1</v>
      </c>
      <c r="N236" s="246" t="s">
        <v>55</v>
      </c>
      <c r="O236" s="91"/>
      <c r="P236" s="247">
        <f>O236*H236</f>
        <v>0</v>
      </c>
      <c r="Q236" s="247">
        <v>0</v>
      </c>
      <c r="R236" s="247">
        <f>Q236*H236</f>
        <v>0</v>
      </c>
      <c r="S236" s="247">
        <v>0</v>
      </c>
      <c r="T236" s="24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9" t="s">
        <v>159</v>
      </c>
      <c r="AT236" s="249" t="s">
        <v>154</v>
      </c>
      <c r="AU236" s="249" t="s">
        <v>22</v>
      </c>
      <c r="AY236" s="16" t="s">
        <v>152</v>
      </c>
      <c r="BE236" s="250">
        <f>IF(N236="základní",J236,0)</f>
        <v>0</v>
      </c>
      <c r="BF236" s="250">
        <f>IF(N236="snížená",J236,0)</f>
        <v>0</v>
      </c>
      <c r="BG236" s="250">
        <f>IF(N236="zákl. přenesená",J236,0)</f>
        <v>0</v>
      </c>
      <c r="BH236" s="250">
        <f>IF(N236="sníž. přenesená",J236,0)</f>
        <v>0</v>
      </c>
      <c r="BI236" s="250">
        <f>IF(N236="nulová",J236,0)</f>
        <v>0</v>
      </c>
      <c r="BJ236" s="16" t="s">
        <v>23</v>
      </c>
      <c r="BK236" s="250">
        <f>ROUND(I236*H236,2)</f>
        <v>0</v>
      </c>
      <c r="BL236" s="16" t="s">
        <v>159</v>
      </c>
      <c r="BM236" s="249" t="s">
        <v>371</v>
      </c>
    </row>
    <row r="237" s="2" customFormat="1">
      <c r="A237" s="38"/>
      <c r="B237" s="39"/>
      <c r="C237" s="40"/>
      <c r="D237" s="253" t="s">
        <v>254</v>
      </c>
      <c r="E237" s="40"/>
      <c r="F237" s="284" t="s">
        <v>372</v>
      </c>
      <c r="G237" s="40"/>
      <c r="H237" s="40"/>
      <c r="I237" s="144"/>
      <c r="J237" s="40"/>
      <c r="K237" s="40"/>
      <c r="L237" s="44"/>
      <c r="M237" s="285"/>
      <c r="N237" s="286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6" t="s">
        <v>254</v>
      </c>
      <c r="AU237" s="16" t="s">
        <v>22</v>
      </c>
    </row>
    <row r="238" s="13" customFormat="1">
      <c r="A238" s="13"/>
      <c r="B238" s="251"/>
      <c r="C238" s="252"/>
      <c r="D238" s="253" t="s">
        <v>161</v>
      </c>
      <c r="E238" s="254" t="s">
        <v>1</v>
      </c>
      <c r="F238" s="255" t="s">
        <v>373</v>
      </c>
      <c r="G238" s="252"/>
      <c r="H238" s="256">
        <v>10.888999999999999</v>
      </c>
      <c r="I238" s="257"/>
      <c r="J238" s="252"/>
      <c r="K238" s="252"/>
      <c r="L238" s="258"/>
      <c r="M238" s="259"/>
      <c r="N238" s="260"/>
      <c r="O238" s="260"/>
      <c r="P238" s="260"/>
      <c r="Q238" s="260"/>
      <c r="R238" s="260"/>
      <c r="S238" s="260"/>
      <c r="T238" s="26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2" t="s">
        <v>161</v>
      </c>
      <c r="AU238" s="262" t="s">
        <v>22</v>
      </c>
      <c r="AV238" s="13" t="s">
        <v>22</v>
      </c>
      <c r="AW238" s="13" t="s">
        <v>46</v>
      </c>
      <c r="AX238" s="13" t="s">
        <v>23</v>
      </c>
      <c r="AY238" s="262" t="s">
        <v>152</v>
      </c>
    </row>
    <row r="239" s="2" customFormat="1" ht="21.75" customHeight="1">
      <c r="A239" s="38"/>
      <c r="B239" s="39"/>
      <c r="C239" s="238" t="s">
        <v>374</v>
      </c>
      <c r="D239" s="238" t="s">
        <v>154</v>
      </c>
      <c r="E239" s="239" t="s">
        <v>375</v>
      </c>
      <c r="F239" s="240" t="s">
        <v>376</v>
      </c>
      <c r="G239" s="241" t="s">
        <v>208</v>
      </c>
      <c r="H239" s="242">
        <v>4.9649999999999999</v>
      </c>
      <c r="I239" s="243"/>
      <c r="J239" s="244">
        <f>ROUND(I239*H239,2)</f>
        <v>0</v>
      </c>
      <c r="K239" s="240" t="s">
        <v>158</v>
      </c>
      <c r="L239" s="44"/>
      <c r="M239" s="245" t="s">
        <v>1</v>
      </c>
      <c r="N239" s="246" t="s">
        <v>55</v>
      </c>
      <c r="O239" s="91"/>
      <c r="P239" s="247">
        <f>O239*H239</f>
        <v>0</v>
      </c>
      <c r="Q239" s="247">
        <v>0.02102</v>
      </c>
      <c r="R239" s="247">
        <f>Q239*H239</f>
        <v>0.10436429999999999</v>
      </c>
      <c r="S239" s="247">
        <v>0</v>
      </c>
      <c r="T239" s="24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9" t="s">
        <v>159</v>
      </c>
      <c r="AT239" s="249" t="s">
        <v>154</v>
      </c>
      <c r="AU239" s="249" t="s">
        <v>22</v>
      </c>
      <c r="AY239" s="16" t="s">
        <v>152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6" t="s">
        <v>23</v>
      </c>
      <c r="BK239" s="250">
        <f>ROUND(I239*H239,2)</f>
        <v>0</v>
      </c>
      <c r="BL239" s="16" t="s">
        <v>159</v>
      </c>
      <c r="BM239" s="249" t="s">
        <v>377</v>
      </c>
    </row>
    <row r="240" s="13" customFormat="1">
      <c r="A240" s="13"/>
      <c r="B240" s="251"/>
      <c r="C240" s="252"/>
      <c r="D240" s="253" t="s">
        <v>161</v>
      </c>
      <c r="E240" s="254" t="s">
        <v>1</v>
      </c>
      <c r="F240" s="255" t="s">
        <v>378</v>
      </c>
      <c r="G240" s="252"/>
      <c r="H240" s="256">
        <v>0.11799999999999999</v>
      </c>
      <c r="I240" s="257"/>
      <c r="J240" s="252"/>
      <c r="K240" s="252"/>
      <c r="L240" s="258"/>
      <c r="M240" s="259"/>
      <c r="N240" s="260"/>
      <c r="O240" s="260"/>
      <c r="P240" s="260"/>
      <c r="Q240" s="260"/>
      <c r="R240" s="260"/>
      <c r="S240" s="260"/>
      <c r="T240" s="26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2" t="s">
        <v>161</v>
      </c>
      <c r="AU240" s="262" t="s">
        <v>22</v>
      </c>
      <c r="AV240" s="13" t="s">
        <v>22</v>
      </c>
      <c r="AW240" s="13" t="s">
        <v>46</v>
      </c>
      <c r="AX240" s="13" t="s">
        <v>90</v>
      </c>
      <c r="AY240" s="262" t="s">
        <v>152</v>
      </c>
    </row>
    <row r="241" s="13" customFormat="1">
      <c r="A241" s="13"/>
      <c r="B241" s="251"/>
      <c r="C241" s="252"/>
      <c r="D241" s="253" t="s">
        <v>161</v>
      </c>
      <c r="E241" s="254" t="s">
        <v>1</v>
      </c>
      <c r="F241" s="255" t="s">
        <v>379</v>
      </c>
      <c r="G241" s="252"/>
      <c r="H241" s="256">
        <v>4.7999999999999998</v>
      </c>
      <c r="I241" s="257"/>
      <c r="J241" s="252"/>
      <c r="K241" s="252"/>
      <c r="L241" s="258"/>
      <c r="M241" s="259"/>
      <c r="N241" s="260"/>
      <c r="O241" s="260"/>
      <c r="P241" s="260"/>
      <c r="Q241" s="260"/>
      <c r="R241" s="260"/>
      <c r="S241" s="260"/>
      <c r="T241" s="26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2" t="s">
        <v>161</v>
      </c>
      <c r="AU241" s="262" t="s">
        <v>22</v>
      </c>
      <c r="AV241" s="13" t="s">
        <v>22</v>
      </c>
      <c r="AW241" s="13" t="s">
        <v>46</v>
      </c>
      <c r="AX241" s="13" t="s">
        <v>90</v>
      </c>
      <c r="AY241" s="262" t="s">
        <v>152</v>
      </c>
    </row>
    <row r="242" s="13" customFormat="1">
      <c r="A242" s="13"/>
      <c r="B242" s="251"/>
      <c r="C242" s="252"/>
      <c r="D242" s="253" t="s">
        <v>161</v>
      </c>
      <c r="E242" s="254" t="s">
        <v>1</v>
      </c>
      <c r="F242" s="255" t="s">
        <v>380</v>
      </c>
      <c r="G242" s="252"/>
      <c r="H242" s="256">
        <v>0.047</v>
      </c>
      <c r="I242" s="257"/>
      <c r="J242" s="252"/>
      <c r="K242" s="252"/>
      <c r="L242" s="258"/>
      <c r="M242" s="259"/>
      <c r="N242" s="260"/>
      <c r="O242" s="260"/>
      <c r="P242" s="260"/>
      <c r="Q242" s="260"/>
      <c r="R242" s="260"/>
      <c r="S242" s="260"/>
      <c r="T242" s="26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2" t="s">
        <v>161</v>
      </c>
      <c r="AU242" s="262" t="s">
        <v>22</v>
      </c>
      <c r="AV242" s="13" t="s">
        <v>22</v>
      </c>
      <c r="AW242" s="13" t="s">
        <v>46</v>
      </c>
      <c r="AX242" s="13" t="s">
        <v>90</v>
      </c>
      <c r="AY242" s="262" t="s">
        <v>152</v>
      </c>
    </row>
    <row r="243" s="14" customFormat="1">
      <c r="A243" s="14"/>
      <c r="B243" s="263"/>
      <c r="C243" s="264"/>
      <c r="D243" s="253" t="s">
        <v>161</v>
      </c>
      <c r="E243" s="265" t="s">
        <v>1</v>
      </c>
      <c r="F243" s="266" t="s">
        <v>164</v>
      </c>
      <c r="G243" s="264"/>
      <c r="H243" s="267">
        <v>4.9649999999999999</v>
      </c>
      <c r="I243" s="268"/>
      <c r="J243" s="264"/>
      <c r="K243" s="264"/>
      <c r="L243" s="269"/>
      <c r="M243" s="270"/>
      <c r="N243" s="271"/>
      <c r="O243" s="271"/>
      <c r="P243" s="271"/>
      <c r="Q243" s="271"/>
      <c r="R243" s="271"/>
      <c r="S243" s="271"/>
      <c r="T243" s="27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3" t="s">
        <v>161</v>
      </c>
      <c r="AU243" s="273" t="s">
        <v>22</v>
      </c>
      <c r="AV243" s="14" t="s">
        <v>159</v>
      </c>
      <c r="AW243" s="14" t="s">
        <v>46</v>
      </c>
      <c r="AX243" s="14" t="s">
        <v>23</v>
      </c>
      <c r="AY243" s="273" t="s">
        <v>152</v>
      </c>
    </row>
    <row r="244" s="2" customFormat="1" ht="21.75" customHeight="1">
      <c r="A244" s="38"/>
      <c r="B244" s="39"/>
      <c r="C244" s="238" t="s">
        <v>381</v>
      </c>
      <c r="D244" s="238" t="s">
        <v>154</v>
      </c>
      <c r="E244" s="239" t="s">
        <v>382</v>
      </c>
      <c r="F244" s="240" t="s">
        <v>383</v>
      </c>
      <c r="G244" s="241" t="s">
        <v>208</v>
      </c>
      <c r="H244" s="242">
        <v>16.126999999999999</v>
      </c>
      <c r="I244" s="243"/>
      <c r="J244" s="244">
        <f>ROUND(I244*H244,2)</f>
        <v>0</v>
      </c>
      <c r="K244" s="240" t="s">
        <v>158</v>
      </c>
      <c r="L244" s="44"/>
      <c r="M244" s="245" t="s">
        <v>1</v>
      </c>
      <c r="N244" s="246" t="s">
        <v>55</v>
      </c>
      <c r="O244" s="91"/>
      <c r="P244" s="247">
        <f>O244*H244</f>
        <v>0</v>
      </c>
      <c r="Q244" s="247">
        <v>0.02102</v>
      </c>
      <c r="R244" s="247">
        <f>Q244*H244</f>
        <v>0.33898953999999998</v>
      </c>
      <c r="S244" s="247">
        <v>0</v>
      </c>
      <c r="T244" s="24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9" t="s">
        <v>159</v>
      </c>
      <c r="AT244" s="249" t="s">
        <v>154</v>
      </c>
      <c r="AU244" s="249" t="s">
        <v>22</v>
      </c>
      <c r="AY244" s="16" t="s">
        <v>152</v>
      </c>
      <c r="BE244" s="250">
        <f>IF(N244="základní",J244,0)</f>
        <v>0</v>
      </c>
      <c r="BF244" s="250">
        <f>IF(N244="snížená",J244,0)</f>
        <v>0</v>
      </c>
      <c r="BG244" s="250">
        <f>IF(N244="zákl. přenesená",J244,0)</f>
        <v>0</v>
      </c>
      <c r="BH244" s="250">
        <f>IF(N244="sníž. přenesená",J244,0)</f>
        <v>0</v>
      </c>
      <c r="BI244" s="250">
        <f>IF(N244="nulová",J244,0)</f>
        <v>0</v>
      </c>
      <c r="BJ244" s="16" t="s">
        <v>23</v>
      </c>
      <c r="BK244" s="250">
        <f>ROUND(I244*H244,2)</f>
        <v>0</v>
      </c>
      <c r="BL244" s="16" t="s">
        <v>159</v>
      </c>
      <c r="BM244" s="249" t="s">
        <v>384</v>
      </c>
    </row>
    <row r="245" s="13" customFormat="1">
      <c r="A245" s="13"/>
      <c r="B245" s="251"/>
      <c r="C245" s="252"/>
      <c r="D245" s="253" t="s">
        <v>161</v>
      </c>
      <c r="E245" s="254" t="s">
        <v>1</v>
      </c>
      <c r="F245" s="255" t="s">
        <v>385</v>
      </c>
      <c r="G245" s="252"/>
      <c r="H245" s="256">
        <v>0.11799999999999999</v>
      </c>
      <c r="I245" s="257"/>
      <c r="J245" s="252"/>
      <c r="K245" s="252"/>
      <c r="L245" s="258"/>
      <c r="M245" s="259"/>
      <c r="N245" s="260"/>
      <c r="O245" s="260"/>
      <c r="P245" s="260"/>
      <c r="Q245" s="260"/>
      <c r="R245" s="260"/>
      <c r="S245" s="260"/>
      <c r="T245" s="26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2" t="s">
        <v>161</v>
      </c>
      <c r="AU245" s="262" t="s">
        <v>22</v>
      </c>
      <c r="AV245" s="13" t="s">
        <v>22</v>
      </c>
      <c r="AW245" s="13" t="s">
        <v>46</v>
      </c>
      <c r="AX245" s="13" t="s">
        <v>90</v>
      </c>
      <c r="AY245" s="262" t="s">
        <v>152</v>
      </c>
    </row>
    <row r="246" s="13" customFormat="1">
      <c r="A246" s="13"/>
      <c r="B246" s="251"/>
      <c r="C246" s="252"/>
      <c r="D246" s="253" t="s">
        <v>161</v>
      </c>
      <c r="E246" s="254" t="s">
        <v>1</v>
      </c>
      <c r="F246" s="255" t="s">
        <v>386</v>
      </c>
      <c r="G246" s="252"/>
      <c r="H246" s="256">
        <v>9.5999999999999996</v>
      </c>
      <c r="I246" s="257"/>
      <c r="J246" s="252"/>
      <c r="K246" s="252"/>
      <c r="L246" s="258"/>
      <c r="M246" s="259"/>
      <c r="N246" s="260"/>
      <c r="O246" s="260"/>
      <c r="P246" s="260"/>
      <c r="Q246" s="260"/>
      <c r="R246" s="260"/>
      <c r="S246" s="260"/>
      <c r="T246" s="26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2" t="s">
        <v>161</v>
      </c>
      <c r="AU246" s="262" t="s">
        <v>22</v>
      </c>
      <c r="AV246" s="13" t="s">
        <v>22</v>
      </c>
      <c r="AW246" s="13" t="s">
        <v>46</v>
      </c>
      <c r="AX246" s="13" t="s">
        <v>90</v>
      </c>
      <c r="AY246" s="262" t="s">
        <v>152</v>
      </c>
    </row>
    <row r="247" s="13" customFormat="1">
      <c r="A247" s="13"/>
      <c r="B247" s="251"/>
      <c r="C247" s="252"/>
      <c r="D247" s="253" t="s">
        <v>161</v>
      </c>
      <c r="E247" s="254" t="s">
        <v>1</v>
      </c>
      <c r="F247" s="255" t="s">
        <v>387</v>
      </c>
      <c r="G247" s="252"/>
      <c r="H247" s="256">
        <v>6.4089999999999998</v>
      </c>
      <c r="I247" s="257"/>
      <c r="J247" s="252"/>
      <c r="K247" s="252"/>
      <c r="L247" s="258"/>
      <c r="M247" s="259"/>
      <c r="N247" s="260"/>
      <c r="O247" s="260"/>
      <c r="P247" s="260"/>
      <c r="Q247" s="260"/>
      <c r="R247" s="260"/>
      <c r="S247" s="260"/>
      <c r="T247" s="26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2" t="s">
        <v>161</v>
      </c>
      <c r="AU247" s="262" t="s">
        <v>22</v>
      </c>
      <c r="AV247" s="13" t="s">
        <v>22</v>
      </c>
      <c r="AW247" s="13" t="s">
        <v>46</v>
      </c>
      <c r="AX247" s="13" t="s">
        <v>90</v>
      </c>
      <c r="AY247" s="262" t="s">
        <v>152</v>
      </c>
    </row>
    <row r="248" s="14" customFormat="1">
      <c r="A248" s="14"/>
      <c r="B248" s="263"/>
      <c r="C248" s="264"/>
      <c r="D248" s="253" t="s">
        <v>161</v>
      </c>
      <c r="E248" s="265" t="s">
        <v>1</v>
      </c>
      <c r="F248" s="266" t="s">
        <v>164</v>
      </c>
      <c r="G248" s="264"/>
      <c r="H248" s="267">
        <v>16.126999999999999</v>
      </c>
      <c r="I248" s="268"/>
      <c r="J248" s="264"/>
      <c r="K248" s="264"/>
      <c r="L248" s="269"/>
      <c r="M248" s="270"/>
      <c r="N248" s="271"/>
      <c r="O248" s="271"/>
      <c r="P248" s="271"/>
      <c r="Q248" s="271"/>
      <c r="R248" s="271"/>
      <c r="S248" s="271"/>
      <c r="T248" s="27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3" t="s">
        <v>161</v>
      </c>
      <c r="AU248" s="273" t="s">
        <v>22</v>
      </c>
      <c r="AV248" s="14" t="s">
        <v>159</v>
      </c>
      <c r="AW248" s="14" t="s">
        <v>46</v>
      </c>
      <c r="AX248" s="14" t="s">
        <v>23</v>
      </c>
      <c r="AY248" s="273" t="s">
        <v>152</v>
      </c>
    </row>
    <row r="249" s="2" customFormat="1" ht="21.75" customHeight="1">
      <c r="A249" s="38"/>
      <c r="B249" s="39"/>
      <c r="C249" s="238" t="s">
        <v>283</v>
      </c>
      <c r="D249" s="238" t="s">
        <v>154</v>
      </c>
      <c r="E249" s="239" t="s">
        <v>388</v>
      </c>
      <c r="F249" s="240" t="s">
        <v>376</v>
      </c>
      <c r="G249" s="241" t="s">
        <v>208</v>
      </c>
      <c r="H249" s="242">
        <v>0.55900000000000005</v>
      </c>
      <c r="I249" s="243"/>
      <c r="J249" s="244">
        <f>ROUND(I249*H249,2)</f>
        <v>0</v>
      </c>
      <c r="K249" s="240" t="s">
        <v>158</v>
      </c>
      <c r="L249" s="44"/>
      <c r="M249" s="245" t="s">
        <v>1</v>
      </c>
      <c r="N249" s="246" t="s">
        <v>55</v>
      </c>
      <c r="O249" s="91"/>
      <c r="P249" s="247">
        <f>O249*H249</f>
        <v>0</v>
      </c>
      <c r="Q249" s="247">
        <v>0.02102</v>
      </c>
      <c r="R249" s="247">
        <f>Q249*H249</f>
        <v>0.011750180000000001</v>
      </c>
      <c r="S249" s="247">
        <v>0</v>
      </c>
      <c r="T249" s="24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9" t="s">
        <v>159</v>
      </c>
      <c r="AT249" s="249" t="s">
        <v>154</v>
      </c>
      <c r="AU249" s="249" t="s">
        <v>22</v>
      </c>
      <c r="AY249" s="16" t="s">
        <v>152</v>
      </c>
      <c r="BE249" s="250">
        <f>IF(N249="základní",J249,0)</f>
        <v>0</v>
      </c>
      <c r="BF249" s="250">
        <f>IF(N249="snížená",J249,0)</f>
        <v>0</v>
      </c>
      <c r="BG249" s="250">
        <f>IF(N249="zákl. přenesená",J249,0)</f>
        <v>0</v>
      </c>
      <c r="BH249" s="250">
        <f>IF(N249="sníž. přenesená",J249,0)</f>
        <v>0</v>
      </c>
      <c r="BI249" s="250">
        <f>IF(N249="nulová",J249,0)</f>
        <v>0</v>
      </c>
      <c r="BJ249" s="16" t="s">
        <v>23</v>
      </c>
      <c r="BK249" s="250">
        <f>ROUND(I249*H249,2)</f>
        <v>0</v>
      </c>
      <c r="BL249" s="16" t="s">
        <v>159</v>
      </c>
      <c r="BM249" s="249" t="s">
        <v>389</v>
      </c>
    </row>
    <row r="250" s="13" customFormat="1">
      <c r="A250" s="13"/>
      <c r="B250" s="251"/>
      <c r="C250" s="252"/>
      <c r="D250" s="253" t="s">
        <v>161</v>
      </c>
      <c r="E250" s="254" t="s">
        <v>1</v>
      </c>
      <c r="F250" s="255" t="s">
        <v>390</v>
      </c>
      <c r="G250" s="252"/>
      <c r="H250" s="256">
        <v>0.55900000000000005</v>
      </c>
      <c r="I250" s="257"/>
      <c r="J250" s="252"/>
      <c r="K250" s="252"/>
      <c r="L250" s="258"/>
      <c r="M250" s="259"/>
      <c r="N250" s="260"/>
      <c r="O250" s="260"/>
      <c r="P250" s="260"/>
      <c r="Q250" s="260"/>
      <c r="R250" s="260"/>
      <c r="S250" s="260"/>
      <c r="T250" s="26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2" t="s">
        <v>161</v>
      </c>
      <c r="AU250" s="262" t="s">
        <v>22</v>
      </c>
      <c r="AV250" s="13" t="s">
        <v>22</v>
      </c>
      <c r="AW250" s="13" t="s">
        <v>46</v>
      </c>
      <c r="AX250" s="13" t="s">
        <v>23</v>
      </c>
      <c r="AY250" s="262" t="s">
        <v>152</v>
      </c>
    </row>
    <row r="251" s="2" customFormat="1" ht="21.75" customHeight="1">
      <c r="A251" s="38"/>
      <c r="B251" s="39"/>
      <c r="C251" s="238" t="s">
        <v>391</v>
      </c>
      <c r="D251" s="238" t="s">
        <v>154</v>
      </c>
      <c r="E251" s="239" t="s">
        <v>392</v>
      </c>
      <c r="F251" s="240" t="s">
        <v>383</v>
      </c>
      <c r="G251" s="241" t="s">
        <v>208</v>
      </c>
      <c r="H251" s="242">
        <v>0.55900000000000005</v>
      </c>
      <c r="I251" s="243"/>
      <c r="J251" s="244">
        <f>ROUND(I251*H251,2)</f>
        <v>0</v>
      </c>
      <c r="K251" s="240" t="s">
        <v>158</v>
      </c>
      <c r="L251" s="44"/>
      <c r="M251" s="245" t="s">
        <v>1</v>
      </c>
      <c r="N251" s="246" t="s">
        <v>55</v>
      </c>
      <c r="O251" s="91"/>
      <c r="P251" s="247">
        <f>O251*H251</f>
        <v>0</v>
      </c>
      <c r="Q251" s="247">
        <v>0.02102</v>
      </c>
      <c r="R251" s="247">
        <f>Q251*H251</f>
        <v>0.011750180000000001</v>
      </c>
      <c r="S251" s="247">
        <v>0</v>
      </c>
      <c r="T251" s="24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9" t="s">
        <v>159</v>
      </c>
      <c r="AT251" s="249" t="s">
        <v>154</v>
      </c>
      <c r="AU251" s="249" t="s">
        <v>22</v>
      </c>
      <c r="AY251" s="16" t="s">
        <v>152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6" t="s">
        <v>23</v>
      </c>
      <c r="BK251" s="250">
        <f>ROUND(I251*H251,2)</f>
        <v>0</v>
      </c>
      <c r="BL251" s="16" t="s">
        <v>159</v>
      </c>
      <c r="BM251" s="249" t="s">
        <v>393</v>
      </c>
    </row>
    <row r="252" s="13" customFormat="1">
      <c r="A252" s="13"/>
      <c r="B252" s="251"/>
      <c r="C252" s="252"/>
      <c r="D252" s="253" t="s">
        <v>161</v>
      </c>
      <c r="E252" s="254" t="s">
        <v>1</v>
      </c>
      <c r="F252" s="255" t="s">
        <v>390</v>
      </c>
      <c r="G252" s="252"/>
      <c r="H252" s="256">
        <v>0.55900000000000005</v>
      </c>
      <c r="I252" s="257"/>
      <c r="J252" s="252"/>
      <c r="K252" s="252"/>
      <c r="L252" s="258"/>
      <c r="M252" s="259"/>
      <c r="N252" s="260"/>
      <c r="O252" s="260"/>
      <c r="P252" s="260"/>
      <c r="Q252" s="260"/>
      <c r="R252" s="260"/>
      <c r="S252" s="260"/>
      <c r="T252" s="26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2" t="s">
        <v>161</v>
      </c>
      <c r="AU252" s="262" t="s">
        <v>22</v>
      </c>
      <c r="AV252" s="13" t="s">
        <v>22</v>
      </c>
      <c r="AW252" s="13" t="s">
        <v>46</v>
      </c>
      <c r="AX252" s="13" t="s">
        <v>23</v>
      </c>
      <c r="AY252" s="262" t="s">
        <v>152</v>
      </c>
    </row>
    <row r="253" s="2" customFormat="1" ht="21.75" customHeight="1">
      <c r="A253" s="38"/>
      <c r="B253" s="39"/>
      <c r="C253" s="238" t="s">
        <v>288</v>
      </c>
      <c r="D253" s="238" t="s">
        <v>154</v>
      </c>
      <c r="E253" s="239" t="s">
        <v>394</v>
      </c>
      <c r="F253" s="240" t="s">
        <v>395</v>
      </c>
      <c r="G253" s="241" t="s">
        <v>208</v>
      </c>
      <c r="H253" s="242">
        <v>2</v>
      </c>
      <c r="I253" s="243"/>
      <c r="J253" s="244">
        <f>ROUND(I253*H253,2)</f>
        <v>0</v>
      </c>
      <c r="K253" s="240" t="s">
        <v>158</v>
      </c>
      <c r="L253" s="44"/>
      <c r="M253" s="245" t="s">
        <v>1</v>
      </c>
      <c r="N253" s="246" t="s">
        <v>55</v>
      </c>
      <c r="O253" s="91"/>
      <c r="P253" s="247">
        <f>O253*H253</f>
        <v>0</v>
      </c>
      <c r="Q253" s="247">
        <v>1.031199</v>
      </c>
      <c r="R253" s="247">
        <f>Q253*H253</f>
        <v>2.062398</v>
      </c>
      <c r="S253" s="247">
        <v>0</v>
      </c>
      <c r="T253" s="24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9" t="s">
        <v>159</v>
      </c>
      <c r="AT253" s="249" t="s">
        <v>154</v>
      </c>
      <c r="AU253" s="249" t="s">
        <v>22</v>
      </c>
      <c r="AY253" s="16" t="s">
        <v>152</v>
      </c>
      <c r="BE253" s="250">
        <f>IF(N253="základní",J253,0)</f>
        <v>0</v>
      </c>
      <c r="BF253" s="250">
        <f>IF(N253="snížená",J253,0)</f>
        <v>0</v>
      </c>
      <c r="BG253" s="250">
        <f>IF(N253="zákl. přenesená",J253,0)</f>
        <v>0</v>
      </c>
      <c r="BH253" s="250">
        <f>IF(N253="sníž. přenesená",J253,0)</f>
        <v>0</v>
      </c>
      <c r="BI253" s="250">
        <f>IF(N253="nulová",J253,0)</f>
        <v>0</v>
      </c>
      <c r="BJ253" s="16" t="s">
        <v>23</v>
      </c>
      <c r="BK253" s="250">
        <f>ROUND(I253*H253,2)</f>
        <v>0</v>
      </c>
      <c r="BL253" s="16" t="s">
        <v>159</v>
      </c>
      <c r="BM253" s="249" t="s">
        <v>396</v>
      </c>
    </row>
    <row r="254" s="13" customFormat="1">
      <c r="A254" s="13"/>
      <c r="B254" s="251"/>
      <c r="C254" s="252"/>
      <c r="D254" s="253" t="s">
        <v>161</v>
      </c>
      <c r="E254" s="254" t="s">
        <v>1</v>
      </c>
      <c r="F254" s="255" t="s">
        <v>397</v>
      </c>
      <c r="G254" s="252"/>
      <c r="H254" s="256">
        <v>2</v>
      </c>
      <c r="I254" s="257"/>
      <c r="J254" s="252"/>
      <c r="K254" s="252"/>
      <c r="L254" s="258"/>
      <c r="M254" s="259"/>
      <c r="N254" s="260"/>
      <c r="O254" s="260"/>
      <c r="P254" s="260"/>
      <c r="Q254" s="260"/>
      <c r="R254" s="260"/>
      <c r="S254" s="260"/>
      <c r="T254" s="26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2" t="s">
        <v>161</v>
      </c>
      <c r="AU254" s="262" t="s">
        <v>22</v>
      </c>
      <c r="AV254" s="13" t="s">
        <v>22</v>
      </c>
      <c r="AW254" s="13" t="s">
        <v>46</v>
      </c>
      <c r="AX254" s="13" t="s">
        <v>23</v>
      </c>
      <c r="AY254" s="262" t="s">
        <v>152</v>
      </c>
    </row>
    <row r="255" s="12" customFormat="1" ht="22.8" customHeight="1">
      <c r="A255" s="12"/>
      <c r="B255" s="222"/>
      <c r="C255" s="223"/>
      <c r="D255" s="224" t="s">
        <v>89</v>
      </c>
      <c r="E255" s="236" t="s">
        <v>178</v>
      </c>
      <c r="F255" s="236" t="s">
        <v>398</v>
      </c>
      <c r="G255" s="223"/>
      <c r="H255" s="223"/>
      <c r="I255" s="226"/>
      <c r="J255" s="237">
        <f>BK255</f>
        <v>0</v>
      </c>
      <c r="K255" s="223"/>
      <c r="L255" s="228"/>
      <c r="M255" s="229"/>
      <c r="N255" s="230"/>
      <c r="O255" s="230"/>
      <c r="P255" s="231">
        <f>SUM(P256:P257)</f>
        <v>0</v>
      </c>
      <c r="Q255" s="230"/>
      <c r="R255" s="231">
        <f>SUM(R256:R257)</f>
        <v>0.0075789999999999989</v>
      </c>
      <c r="S255" s="230"/>
      <c r="T255" s="232">
        <f>SUM(T256:T257)</f>
        <v>2.1579999999999999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33" t="s">
        <v>23</v>
      </c>
      <c r="AT255" s="234" t="s">
        <v>89</v>
      </c>
      <c r="AU255" s="234" t="s">
        <v>23</v>
      </c>
      <c r="AY255" s="233" t="s">
        <v>152</v>
      </c>
      <c r="BK255" s="235">
        <f>SUM(BK256:BK257)</f>
        <v>0</v>
      </c>
    </row>
    <row r="256" s="2" customFormat="1" ht="21.75" customHeight="1">
      <c r="A256" s="38"/>
      <c r="B256" s="39"/>
      <c r="C256" s="238" t="s">
        <v>399</v>
      </c>
      <c r="D256" s="238" t="s">
        <v>154</v>
      </c>
      <c r="E256" s="239" t="s">
        <v>400</v>
      </c>
      <c r="F256" s="240" t="s">
        <v>401</v>
      </c>
      <c r="G256" s="241" t="s">
        <v>248</v>
      </c>
      <c r="H256" s="242">
        <v>11</v>
      </c>
      <c r="I256" s="243"/>
      <c r="J256" s="244">
        <f>ROUND(I256*H256,2)</f>
        <v>0</v>
      </c>
      <c r="K256" s="240" t="s">
        <v>158</v>
      </c>
      <c r="L256" s="44"/>
      <c r="M256" s="245" t="s">
        <v>1</v>
      </c>
      <c r="N256" s="246" t="s">
        <v>55</v>
      </c>
      <c r="O256" s="91"/>
      <c r="P256" s="247">
        <f>O256*H256</f>
        <v>0</v>
      </c>
      <c r="Q256" s="247">
        <v>0.00058299999999999997</v>
      </c>
      <c r="R256" s="247">
        <f>Q256*H256</f>
        <v>0.0064129999999999994</v>
      </c>
      <c r="S256" s="247">
        <v>0.16600000000000001</v>
      </c>
      <c r="T256" s="248">
        <f>S256*H256</f>
        <v>1.8260000000000001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9" t="s">
        <v>159</v>
      </c>
      <c r="AT256" s="249" t="s">
        <v>154</v>
      </c>
      <c r="AU256" s="249" t="s">
        <v>22</v>
      </c>
      <c r="AY256" s="16" t="s">
        <v>152</v>
      </c>
      <c r="BE256" s="250">
        <f>IF(N256="základní",J256,0)</f>
        <v>0</v>
      </c>
      <c r="BF256" s="250">
        <f>IF(N256="snížená",J256,0)</f>
        <v>0</v>
      </c>
      <c r="BG256" s="250">
        <f>IF(N256="zákl. přenesená",J256,0)</f>
        <v>0</v>
      </c>
      <c r="BH256" s="250">
        <f>IF(N256="sníž. přenesená",J256,0)</f>
        <v>0</v>
      </c>
      <c r="BI256" s="250">
        <f>IF(N256="nulová",J256,0)</f>
        <v>0</v>
      </c>
      <c r="BJ256" s="16" t="s">
        <v>23</v>
      </c>
      <c r="BK256" s="250">
        <f>ROUND(I256*H256,2)</f>
        <v>0</v>
      </c>
      <c r="BL256" s="16" t="s">
        <v>159</v>
      </c>
      <c r="BM256" s="249" t="s">
        <v>402</v>
      </c>
    </row>
    <row r="257" s="2" customFormat="1" ht="21.75" customHeight="1">
      <c r="A257" s="38"/>
      <c r="B257" s="39"/>
      <c r="C257" s="238" t="s">
        <v>403</v>
      </c>
      <c r="D257" s="238" t="s">
        <v>154</v>
      </c>
      <c r="E257" s="239" t="s">
        <v>404</v>
      </c>
      <c r="F257" s="240" t="s">
        <v>405</v>
      </c>
      <c r="G257" s="241" t="s">
        <v>248</v>
      </c>
      <c r="H257" s="242">
        <v>2</v>
      </c>
      <c r="I257" s="243"/>
      <c r="J257" s="244">
        <f>ROUND(I257*H257,2)</f>
        <v>0</v>
      </c>
      <c r="K257" s="240" t="s">
        <v>158</v>
      </c>
      <c r="L257" s="44"/>
      <c r="M257" s="245" t="s">
        <v>1</v>
      </c>
      <c r="N257" s="246" t="s">
        <v>55</v>
      </c>
      <c r="O257" s="91"/>
      <c r="P257" s="247">
        <f>O257*H257</f>
        <v>0</v>
      </c>
      <c r="Q257" s="247">
        <v>0.00058299999999999997</v>
      </c>
      <c r="R257" s="247">
        <f>Q257*H257</f>
        <v>0.0011659999999999999</v>
      </c>
      <c r="S257" s="247">
        <v>0.16600000000000001</v>
      </c>
      <c r="T257" s="248">
        <f>S257*H257</f>
        <v>0.33200000000000002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9" t="s">
        <v>159</v>
      </c>
      <c r="AT257" s="249" t="s">
        <v>154</v>
      </c>
      <c r="AU257" s="249" t="s">
        <v>22</v>
      </c>
      <c r="AY257" s="16" t="s">
        <v>152</v>
      </c>
      <c r="BE257" s="250">
        <f>IF(N257="základní",J257,0)</f>
        <v>0</v>
      </c>
      <c r="BF257" s="250">
        <f>IF(N257="snížená",J257,0)</f>
        <v>0</v>
      </c>
      <c r="BG257" s="250">
        <f>IF(N257="zákl. přenesená",J257,0)</f>
        <v>0</v>
      </c>
      <c r="BH257" s="250">
        <f>IF(N257="sníž. přenesená",J257,0)</f>
        <v>0</v>
      </c>
      <c r="BI257" s="250">
        <f>IF(N257="nulová",J257,0)</f>
        <v>0</v>
      </c>
      <c r="BJ257" s="16" t="s">
        <v>23</v>
      </c>
      <c r="BK257" s="250">
        <f>ROUND(I257*H257,2)</f>
        <v>0</v>
      </c>
      <c r="BL257" s="16" t="s">
        <v>159</v>
      </c>
      <c r="BM257" s="249" t="s">
        <v>406</v>
      </c>
    </row>
    <row r="258" s="12" customFormat="1" ht="22.8" customHeight="1">
      <c r="A258" s="12"/>
      <c r="B258" s="222"/>
      <c r="C258" s="223"/>
      <c r="D258" s="224" t="s">
        <v>89</v>
      </c>
      <c r="E258" s="236" t="s">
        <v>184</v>
      </c>
      <c r="F258" s="236" t="s">
        <v>407</v>
      </c>
      <c r="G258" s="223"/>
      <c r="H258" s="223"/>
      <c r="I258" s="226"/>
      <c r="J258" s="237">
        <f>BK258</f>
        <v>0</v>
      </c>
      <c r="K258" s="223"/>
      <c r="L258" s="228"/>
      <c r="M258" s="229"/>
      <c r="N258" s="230"/>
      <c r="O258" s="230"/>
      <c r="P258" s="231">
        <f>SUM(P259:P270)</f>
        <v>0</v>
      </c>
      <c r="Q258" s="230"/>
      <c r="R258" s="231">
        <f>SUM(R259:R270)</f>
        <v>12.593718750544001</v>
      </c>
      <c r="S258" s="230"/>
      <c r="T258" s="232">
        <f>SUM(T259:T270)</f>
        <v>13.745999999999999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33" t="s">
        <v>23</v>
      </c>
      <c r="AT258" s="234" t="s">
        <v>89</v>
      </c>
      <c r="AU258" s="234" t="s">
        <v>23</v>
      </c>
      <c r="AY258" s="233" t="s">
        <v>152</v>
      </c>
      <c r="BK258" s="235">
        <f>SUM(BK259:BK270)</f>
        <v>0</v>
      </c>
    </row>
    <row r="259" s="2" customFormat="1" ht="21.75" customHeight="1">
      <c r="A259" s="38"/>
      <c r="B259" s="39"/>
      <c r="C259" s="238" t="s">
        <v>408</v>
      </c>
      <c r="D259" s="238" t="s">
        <v>154</v>
      </c>
      <c r="E259" s="239" t="s">
        <v>409</v>
      </c>
      <c r="F259" s="240" t="s">
        <v>410</v>
      </c>
      <c r="G259" s="241" t="s">
        <v>208</v>
      </c>
      <c r="H259" s="242">
        <v>13.5</v>
      </c>
      <c r="I259" s="243"/>
      <c r="J259" s="244">
        <f>ROUND(I259*H259,2)</f>
        <v>0</v>
      </c>
      <c r="K259" s="240" t="s">
        <v>158</v>
      </c>
      <c r="L259" s="44"/>
      <c r="M259" s="245" t="s">
        <v>1</v>
      </c>
      <c r="N259" s="246" t="s">
        <v>55</v>
      </c>
      <c r="O259" s="91"/>
      <c r="P259" s="247">
        <f>O259*H259</f>
        <v>0</v>
      </c>
      <c r="Q259" s="247">
        <v>0.088249999999999995</v>
      </c>
      <c r="R259" s="247">
        <f>Q259*H259</f>
        <v>1.1913749999999999</v>
      </c>
      <c r="S259" s="247">
        <v>0.096000000000000002</v>
      </c>
      <c r="T259" s="248">
        <f>S259*H259</f>
        <v>1.296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9" t="s">
        <v>159</v>
      </c>
      <c r="AT259" s="249" t="s">
        <v>154</v>
      </c>
      <c r="AU259" s="249" t="s">
        <v>22</v>
      </c>
      <c r="AY259" s="16" t="s">
        <v>152</v>
      </c>
      <c r="BE259" s="250">
        <f>IF(N259="základní",J259,0)</f>
        <v>0</v>
      </c>
      <c r="BF259" s="250">
        <f>IF(N259="snížená",J259,0)</f>
        <v>0</v>
      </c>
      <c r="BG259" s="250">
        <f>IF(N259="zákl. přenesená",J259,0)</f>
        <v>0</v>
      </c>
      <c r="BH259" s="250">
        <f>IF(N259="sníž. přenesená",J259,0)</f>
        <v>0</v>
      </c>
      <c r="BI259" s="250">
        <f>IF(N259="nulová",J259,0)</f>
        <v>0</v>
      </c>
      <c r="BJ259" s="16" t="s">
        <v>23</v>
      </c>
      <c r="BK259" s="250">
        <f>ROUND(I259*H259,2)</f>
        <v>0</v>
      </c>
      <c r="BL259" s="16" t="s">
        <v>159</v>
      </c>
      <c r="BM259" s="249" t="s">
        <v>411</v>
      </c>
    </row>
    <row r="260" s="13" customFormat="1">
      <c r="A260" s="13"/>
      <c r="B260" s="251"/>
      <c r="C260" s="252"/>
      <c r="D260" s="253" t="s">
        <v>161</v>
      </c>
      <c r="E260" s="254" t="s">
        <v>1</v>
      </c>
      <c r="F260" s="255" t="s">
        <v>412</v>
      </c>
      <c r="G260" s="252"/>
      <c r="H260" s="256">
        <v>13.5</v>
      </c>
      <c r="I260" s="257"/>
      <c r="J260" s="252"/>
      <c r="K260" s="252"/>
      <c r="L260" s="258"/>
      <c r="M260" s="259"/>
      <c r="N260" s="260"/>
      <c r="O260" s="260"/>
      <c r="P260" s="260"/>
      <c r="Q260" s="260"/>
      <c r="R260" s="260"/>
      <c r="S260" s="260"/>
      <c r="T260" s="26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2" t="s">
        <v>161</v>
      </c>
      <c r="AU260" s="262" t="s">
        <v>22</v>
      </c>
      <c r="AV260" s="13" t="s">
        <v>22</v>
      </c>
      <c r="AW260" s="13" t="s">
        <v>46</v>
      </c>
      <c r="AX260" s="13" t="s">
        <v>23</v>
      </c>
      <c r="AY260" s="262" t="s">
        <v>152</v>
      </c>
    </row>
    <row r="261" s="2" customFormat="1" ht="16.5" customHeight="1">
      <c r="A261" s="38"/>
      <c r="B261" s="39"/>
      <c r="C261" s="274" t="s">
        <v>413</v>
      </c>
      <c r="D261" s="274" t="s">
        <v>185</v>
      </c>
      <c r="E261" s="275" t="s">
        <v>414</v>
      </c>
      <c r="F261" s="276" t="s">
        <v>415</v>
      </c>
      <c r="G261" s="277" t="s">
        <v>416</v>
      </c>
      <c r="H261" s="278">
        <v>25.271999999999998</v>
      </c>
      <c r="I261" s="279"/>
      <c r="J261" s="280">
        <f>ROUND(I261*H261,2)</f>
        <v>0</v>
      </c>
      <c r="K261" s="276" t="s">
        <v>158</v>
      </c>
      <c r="L261" s="281"/>
      <c r="M261" s="282" t="s">
        <v>1</v>
      </c>
      <c r="N261" s="283" t="s">
        <v>55</v>
      </c>
      <c r="O261" s="91"/>
      <c r="P261" s="247">
        <f>O261*H261</f>
        <v>0</v>
      </c>
      <c r="Q261" s="247">
        <v>0.001</v>
      </c>
      <c r="R261" s="247">
        <f>Q261*H261</f>
        <v>0.025271999999999999</v>
      </c>
      <c r="S261" s="247">
        <v>0</v>
      </c>
      <c r="T261" s="24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9" t="s">
        <v>188</v>
      </c>
      <c r="AT261" s="249" t="s">
        <v>185</v>
      </c>
      <c r="AU261" s="249" t="s">
        <v>22</v>
      </c>
      <c r="AY261" s="16" t="s">
        <v>152</v>
      </c>
      <c r="BE261" s="250">
        <f>IF(N261="základní",J261,0)</f>
        <v>0</v>
      </c>
      <c r="BF261" s="250">
        <f>IF(N261="snížená",J261,0)</f>
        <v>0</v>
      </c>
      <c r="BG261" s="250">
        <f>IF(N261="zákl. přenesená",J261,0)</f>
        <v>0</v>
      </c>
      <c r="BH261" s="250">
        <f>IF(N261="sníž. přenesená",J261,0)</f>
        <v>0</v>
      </c>
      <c r="BI261" s="250">
        <f>IF(N261="nulová",J261,0)</f>
        <v>0</v>
      </c>
      <c r="BJ261" s="16" t="s">
        <v>23</v>
      </c>
      <c r="BK261" s="250">
        <f>ROUND(I261*H261,2)</f>
        <v>0</v>
      </c>
      <c r="BL261" s="16" t="s">
        <v>159</v>
      </c>
      <c r="BM261" s="249" t="s">
        <v>417</v>
      </c>
    </row>
    <row r="262" s="13" customFormat="1">
      <c r="A262" s="13"/>
      <c r="B262" s="251"/>
      <c r="C262" s="252"/>
      <c r="D262" s="253" t="s">
        <v>161</v>
      </c>
      <c r="E262" s="252"/>
      <c r="F262" s="255" t="s">
        <v>418</v>
      </c>
      <c r="G262" s="252"/>
      <c r="H262" s="256">
        <v>25.271999999999998</v>
      </c>
      <c r="I262" s="257"/>
      <c r="J262" s="252"/>
      <c r="K262" s="252"/>
      <c r="L262" s="258"/>
      <c r="M262" s="259"/>
      <c r="N262" s="260"/>
      <c r="O262" s="260"/>
      <c r="P262" s="260"/>
      <c r="Q262" s="260"/>
      <c r="R262" s="260"/>
      <c r="S262" s="260"/>
      <c r="T262" s="26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2" t="s">
        <v>161</v>
      </c>
      <c r="AU262" s="262" t="s">
        <v>22</v>
      </c>
      <c r="AV262" s="13" t="s">
        <v>22</v>
      </c>
      <c r="AW262" s="13" t="s">
        <v>4</v>
      </c>
      <c r="AX262" s="13" t="s">
        <v>23</v>
      </c>
      <c r="AY262" s="262" t="s">
        <v>152</v>
      </c>
    </row>
    <row r="263" s="2" customFormat="1" ht="21.75" customHeight="1">
      <c r="A263" s="38"/>
      <c r="B263" s="39"/>
      <c r="C263" s="238" t="s">
        <v>419</v>
      </c>
      <c r="D263" s="238" t="s">
        <v>154</v>
      </c>
      <c r="E263" s="239" t="s">
        <v>420</v>
      </c>
      <c r="F263" s="240" t="s">
        <v>421</v>
      </c>
      <c r="G263" s="241" t="s">
        <v>208</v>
      </c>
      <c r="H263" s="242">
        <v>166</v>
      </c>
      <c r="I263" s="243"/>
      <c r="J263" s="244">
        <f>ROUND(I263*H263,2)</f>
        <v>0</v>
      </c>
      <c r="K263" s="240" t="s">
        <v>158</v>
      </c>
      <c r="L263" s="44"/>
      <c r="M263" s="245" t="s">
        <v>1</v>
      </c>
      <c r="N263" s="246" t="s">
        <v>55</v>
      </c>
      <c r="O263" s="91"/>
      <c r="P263" s="247">
        <f>O263*H263</f>
        <v>0</v>
      </c>
      <c r="Q263" s="247">
        <v>0.066961699999999999</v>
      </c>
      <c r="R263" s="247">
        <f>Q263*H263</f>
        <v>11.1156422</v>
      </c>
      <c r="S263" s="247">
        <v>0.074999999999999997</v>
      </c>
      <c r="T263" s="248">
        <f>S263*H263</f>
        <v>12.449999999999999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9" t="s">
        <v>159</v>
      </c>
      <c r="AT263" s="249" t="s">
        <v>154</v>
      </c>
      <c r="AU263" s="249" t="s">
        <v>22</v>
      </c>
      <c r="AY263" s="16" t="s">
        <v>152</v>
      </c>
      <c r="BE263" s="250">
        <f>IF(N263="základní",J263,0)</f>
        <v>0</v>
      </c>
      <c r="BF263" s="250">
        <f>IF(N263="snížená",J263,0)</f>
        <v>0</v>
      </c>
      <c r="BG263" s="250">
        <f>IF(N263="zákl. přenesená",J263,0)</f>
        <v>0</v>
      </c>
      <c r="BH263" s="250">
        <f>IF(N263="sníž. přenesená",J263,0)</f>
        <v>0</v>
      </c>
      <c r="BI263" s="250">
        <f>IF(N263="nulová",J263,0)</f>
        <v>0</v>
      </c>
      <c r="BJ263" s="16" t="s">
        <v>23</v>
      </c>
      <c r="BK263" s="250">
        <f>ROUND(I263*H263,2)</f>
        <v>0</v>
      </c>
      <c r="BL263" s="16" t="s">
        <v>159</v>
      </c>
      <c r="BM263" s="249" t="s">
        <v>422</v>
      </c>
    </row>
    <row r="264" s="13" customFormat="1">
      <c r="A264" s="13"/>
      <c r="B264" s="251"/>
      <c r="C264" s="252"/>
      <c r="D264" s="253" t="s">
        <v>161</v>
      </c>
      <c r="E264" s="254" t="s">
        <v>1</v>
      </c>
      <c r="F264" s="255" t="s">
        <v>423</v>
      </c>
      <c r="G264" s="252"/>
      <c r="H264" s="256">
        <v>150</v>
      </c>
      <c r="I264" s="257"/>
      <c r="J264" s="252"/>
      <c r="K264" s="252"/>
      <c r="L264" s="258"/>
      <c r="M264" s="259"/>
      <c r="N264" s="260"/>
      <c r="O264" s="260"/>
      <c r="P264" s="260"/>
      <c r="Q264" s="260"/>
      <c r="R264" s="260"/>
      <c r="S264" s="260"/>
      <c r="T264" s="26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2" t="s">
        <v>161</v>
      </c>
      <c r="AU264" s="262" t="s">
        <v>22</v>
      </c>
      <c r="AV264" s="13" t="s">
        <v>22</v>
      </c>
      <c r="AW264" s="13" t="s">
        <v>46</v>
      </c>
      <c r="AX264" s="13" t="s">
        <v>90</v>
      </c>
      <c r="AY264" s="262" t="s">
        <v>152</v>
      </c>
    </row>
    <row r="265" s="13" customFormat="1">
      <c r="A265" s="13"/>
      <c r="B265" s="251"/>
      <c r="C265" s="252"/>
      <c r="D265" s="253" t="s">
        <v>161</v>
      </c>
      <c r="E265" s="254" t="s">
        <v>1</v>
      </c>
      <c r="F265" s="255" t="s">
        <v>424</v>
      </c>
      <c r="G265" s="252"/>
      <c r="H265" s="256">
        <v>16</v>
      </c>
      <c r="I265" s="257"/>
      <c r="J265" s="252"/>
      <c r="K265" s="252"/>
      <c r="L265" s="258"/>
      <c r="M265" s="259"/>
      <c r="N265" s="260"/>
      <c r="O265" s="260"/>
      <c r="P265" s="260"/>
      <c r="Q265" s="260"/>
      <c r="R265" s="260"/>
      <c r="S265" s="260"/>
      <c r="T265" s="26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2" t="s">
        <v>161</v>
      </c>
      <c r="AU265" s="262" t="s">
        <v>22</v>
      </c>
      <c r="AV265" s="13" t="s">
        <v>22</v>
      </c>
      <c r="AW265" s="13" t="s">
        <v>46</v>
      </c>
      <c r="AX265" s="13" t="s">
        <v>90</v>
      </c>
      <c r="AY265" s="262" t="s">
        <v>152</v>
      </c>
    </row>
    <row r="266" s="14" customFormat="1">
      <c r="A266" s="14"/>
      <c r="B266" s="263"/>
      <c r="C266" s="264"/>
      <c r="D266" s="253" t="s">
        <v>161</v>
      </c>
      <c r="E266" s="265" t="s">
        <v>1</v>
      </c>
      <c r="F266" s="266" t="s">
        <v>164</v>
      </c>
      <c r="G266" s="264"/>
      <c r="H266" s="267">
        <v>166</v>
      </c>
      <c r="I266" s="268"/>
      <c r="J266" s="264"/>
      <c r="K266" s="264"/>
      <c r="L266" s="269"/>
      <c r="M266" s="270"/>
      <c r="N266" s="271"/>
      <c r="O266" s="271"/>
      <c r="P266" s="271"/>
      <c r="Q266" s="271"/>
      <c r="R266" s="271"/>
      <c r="S266" s="271"/>
      <c r="T266" s="27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3" t="s">
        <v>161</v>
      </c>
      <c r="AU266" s="273" t="s">
        <v>22</v>
      </c>
      <c r="AV266" s="14" t="s">
        <v>159</v>
      </c>
      <c r="AW266" s="14" t="s">
        <v>46</v>
      </c>
      <c r="AX266" s="14" t="s">
        <v>23</v>
      </c>
      <c r="AY266" s="273" t="s">
        <v>152</v>
      </c>
    </row>
    <row r="267" s="2" customFormat="1" ht="16.5" customHeight="1">
      <c r="A267" s="38"/>
      <c r="B267" s="39"/>
      <c r="C267" s="274" t="s">
        <v>292</v>
      </c>
      <c r="D267" s="274" t="s">
        <v>185</v>
      </c>
      <c r="E267" s="275" t="s">
        <v>414</v>
      </c>
      <c r="F267" s="276" t="s">
        <v>415</v>
      </c>
      <c r="G267" s="277" t="s">
        <v>416</v>
      </c>
      <c r="H267" s="278">
        <v>251.822</v>
      </c>
      <c r="I267" s="279"/>
      <c r="J267" s="280">
        <f>ROUND(I267*H267,2)</f>
        <v>0</v>
      </c>
      <c r="K267" s="276" t="s">
        <v>158</v>
      </c>
      <c r="L267" s="281"/>
      <c r="M267" s="282" t="s">
        <v>1</v>
      </c>
      <c r="N267" s="283" t="s">
        <v>55</v>
      </c>
      <c r="O267" s="91"/>
      <c r="P267" s="247">
        <f>O267*H267</f>
        <v>0</v>
      </c>
      <c r="Q267" s="247">
        <v>0.001</v>
      </c>
      <c r="R267" s="247">
        <f>Q267*H267</f>
        <v>0.25182199999999999</v>
      </c>
      <c r="S267" s="247">
        <v>0</v>
      </c>
      <c r="T267" s="24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9" t="s">
        <v>188</v>
      </c>
      <c r="AT267" s="249" t="s">
        <v>185</v>
      </c>
      <c r="AU267" s="249" t="s">
        <v>22</v>
      </c>
      <c r="AY267" s="16" t="s">
        <v>152</v>
      </c>
      <c r="BE267" s="250">
        <f>IF(N267="základní",J267,0)</f>
        <v>0</v>
      </c>
      <c r="BF267" s="250">
        <f>IF(N267="snížená",J267,0)</f>
        <v>0</v>
      </c>
      <c r="BG267" s="250">
        <f>IF(N267="zákl. přenesená",J267,0)</f>
        <v>0</v>
      </c>
      <c r="BH267" s="250">
        <f>IF(N267="sníž. přenesená",J267,0)</f>
        <v>0</v>
      </c>
      <c r="BI267" s="250">
        <f>IF(N267="nulová",J267,0)</f>
        <v>0</v>
      </c>
      <c r="BJ267" s="16" t="s">
        <v>23</v>
      </c>
      <c r="BK267" s="250">
        <f>ROUND(I267*H267,2)</f>
        <v>0</v>
      </c>
      <c r="BL267" s="16" t="s">
        <v>159</v>
      </c>
      <c r="BM267" s="249" t="s">
        <v>425</v>
      </c>
    </row>
    <row r="268" s="13" customFormat="1">
      <c r="A268" s="13"/>
      <c r="B268" s="251"/>
      <c r="C268" s="252"/>
      <c r="D268" s="253" t="s">
        <v>161</v>
      </c>
      <c r="E268" s="252"/>
      <c r="F268" s="255" t="s">
        <v>426</v>
      </c>
      <c r="G268" s="252"/>
      <c r="H268" s="256">
        <v>251.822</v>
      </c>
      <c r="I268" s="257"/>
      <c r="J268" s="252"/>
      <c r="K268" s="252"/>
      <c r="L268" s="258"/>
      <c r="M268" s="259"/>
      <c r="N268" s="260"/>
      <c r="O268" s="260"/>
      <c r="P268" s="260"/>
      <c r="Q268" s="260"/>
      <c r="R268" s="260"/>
      <c r="S268" s="260"/>
      <c r="T268" s="26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2" t="s">
        <v>161</v>
      </c>
      <c r="AU268" s="262" t="s">
        <v>22</v>
      </c>
      <c r="AV268" s="13" t="s">
        <v>22</v>
      </c>
      <c r="AW268" s="13" t="s">
        <v>4</v>
      </c>
      <c r="AX268" s="13" t="s">
        <v>23</v>
      </c>
      <c r="AY268" s="262" t="s">
        <v>152</v>
      </c>
    </row>
    <row r="269" s="2" customFormat="1" ht="21.75" customHeight="1">
      <c r="A269" s="38"/>
      <c r="B269" s="39"/>
      <c r="C269" s="238" t="s">
        <v>427</v>
      </c>
      <c r="D269" s="238" t="s">
        <v>154</v>
      </c>
      <c r="E269" s="239" t="s">
        <v>428</v>
      </c>
      <c r="F269" s="240" t="s">
        <v>429</v>
      </c>
      <c r="G269" s="241" t="s">
        <v>195</v>
      </c>
      <c r="H269" s="242">
        <v>20.640000000000001</v>
      </c>
      <c r="I269" s="243"/>
      <c r="J269" s="244">
        <f>ROUND(I269*H269,2)</f>
        <v>0</v>
      </c>
      <c r="K269" s="240" t="s">
        <v>158</v>
      </c>
      <c r="L269" s="44"/>
      <c r="M269" s="245" t="s">
        <v>1</v>
      </c>
      <c r="N269" s="246" t="s">
        <v>55</v>
      </c>
      <c r="O269" s="91"/>
      <c r="P269" s="247">
        <f>O269*H269</f>
        <v>0</v>
      </c>
      <c r="Q269" s="247">
        <v>0.00046548210000000001</v>
      </c>
      <c r="R269" s="247">
        <f>Q269*H269</f>
        <v>0.0096075505440000007</v>
      </c>
      <c r="S269" s="247">
        <v>0</v>
      </c>
      <c r="T269" s="24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9" t="s">
        <v>159</v>
      </c>
      <c r="AT269" s="249" t="s">
        <v>154</v>
      </c>
      <c r="AU269" s="249" t="s">
        <v>22</v>
      </c>
      <c r="AY269" s="16" t="s">
        <v>152</v>
      </c>
      <c r="BE269" s="250">
        <f>IF(N269="základní",J269,0)</f>
        <v>0</v>
      </c>
      <c r="BF269" s="250">
        <f>IF(N269="snížená",J269,0)</f>
        <v>0</v>
      </c>
      <c r="BG269" s="250">
        <f>IF(N269="zákl. přenesená",J269,0)</f>
        <v>0</v>
      </c>
      <c r="BH269" s="250">
        <f>IF(N269="sníž. přenesená",J269,0)</f>
        <v>0</v>
      </c>
      <c r="BI269" s="250">
        <f>IF(N269="nulová",J269,0)</f>
        <v>0</v>
      </c>
      <c r="BJ269" s="16" t="s">
        <v>23</v>
      </c>
      <c r="BK269" s="250">
        <f>ROUND(I269*H269,2)</f>
        <v>0</v>
      </c>
      <c r="BL269" s="16" t="s">
        <v>159</v>
      </c>
      <c r="BM269" s="249" t="s">
        <v>430</v>
      </c>
    </row>
    <row r="270" s="13" customFormat="1">
      <c r="A270" s="13"/>
      <c r="B270" s="251"/>
      <c r="C270" s="252"/>
      <c r="D270" s="253" t="s">
        <v>161</v>
      </c>
      <c r="E270" s="254" t="s">
        <v>1</v>
      </c>
      <c r="F270" s="255" t="s">
        <v>431</v>
      </c>
      <c r="G270" s="252"/>
      <c r="H270" s="256">
        <v>20.640000000000001</v>
      </c>
      <c r="I270" s="257"/>
      <c r="J270" s="252"/>
      <c r="K270" s="252"/>
      <c r="L270" s="258"/>
      <c r="M270" s="259"/>
      <c r="N270" s="260"/>
      <c r="O270" s="260"/>
      <c r="P270" s="260"/>
      <c r="Q270" s="260"/>
      <c r="R270" s="260"/>
      <c r="S270" s="260"/>
      <c r="T270" s="26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2" t="s">
        <v>161</v>
      </c>
      <c r="AU270" s="262" t="s">
        <v>22</v>
      </c>
      <c r="AV270" s="13" t="s">
        <v>22</v>
      </c>
      <c r="AW270" s="13" t="s">
        <v>46</v>
      </c>
      <c r="AX270" s="13" t="s">
        <v>23</v>
      </c>
      <c r="AY270" s="262" t="s">
        <v>152</v>
      </c>
    </row>
    <row r="271" s="12" customFormat="1" ht="22.8" customHeight="1">
      <c r="A271" s="12"/>
      <c r="B271" s="222"/>
      <c r="C271" s="223"/>
      <c r="D271" s="224" t="s">
        <v>89</v>
      </c>
      <c r="E271" s="236" t="s">
        <v>205</v>
      </c>
      <c r="F271" s="236" t="s">
        <v>432</v>
      </c>
      <c r="G271" s="223"/>
      <c r="H271" s="223"/>
      <c r="I271" s="226"/>
      <c r="J271" s="237">
        <f>BK271</f>
        <v>0</v>
      </c>
      <c r="K271" s="223"/>
      <c r="L271" s="228"/>
      <c r="M271" s="229"/>
      <c r="N271" s="230"/>
      <c r="O271" s="230"/>
      <c r="P271" s="231">
        <f>P272+SUM(P273:P344)</f>
        <v>0</v>
      </c>
      <c r="Q271" s="230"/>
      <c r="R271" s="231">
        <f>R272+SUM(R273:R344)</f>
        <v>6.0522585515999996</v>
      </c>
      <c r="S271" s="230"/>
      <c r="T271" s="232">
        <f>T272+SUM(T273:T344)</f>
        <v>101.72706000000001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33" t="s">
        <v>23</v>
      </c>
      <c r="AT271" s="234" t="s">
        <v>89</v>
      </c>
      <c r="AU271" s="234" t="s">
        <v>23</v>
      </c>
      <c r="AY271" s="233" t="s">
        <v>152</v>
      </c>
      <c r="BK271" s="235">
        <f>BK272+SUM(BK273:BK344)</f>
        <v>0</v>
      </c>
    </row>
    <row r="272" s="2" customFormat="1" ht="21.75" customHeight="1">
      <c r="A272" s="38"/>
      <c r="B272" s="39"/>
      <c r="C272" s="238" t="s">
        <v>433</v>
      </c>
      <c r="D272" s="238" t="s">
        <v>154</v>
      </c>
      <c r="E272" s="239" t="s">
        <v>434</v>
      </c>
      <c r="F272" s="240" t="s">
        <v>435</v>
      </c>
      <c r="G272" s="241" t="s">
        <v>416</v>
      </c>
      <c r="H272" s="242">
        <v>850</v>
      </c>
      <c r="I272" s="243"/>
      <c r="J272" s="244">
        <f>ROUND(I272*H272,2)</f>
        <v>0</v>
      </c>
      <c r="K272" s="240" t="s">
        <v>158</v>
      </c>
      <c r="L272" s="44"/>
      <c r="M272" s="245" t="s">
        <v>1</v>
      </c>
      <c r="N272" s="246" t="s">
        <v>55</v>
      </c>
      <c r="O272" s="91"/>
      <c r="P272" s="247">
        <f>O272*H272</f>
        <v>0</v>
      </c>
      <c r="Q272" s="247">
        <v>0</v>
      </c>
      <c r="R272" s="247">
        <f>Q272*H272</f>
        <v>0</v>
      </c>
      <c r="S272" s="247">
        <v>0</v>
      </c>
      <c r="T272" s="24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9" t="s">
        <v>159</v>
      </c>
      <c r="AT272" s="249" t="s">
        <v>154</v>
      </c>
      <c r="AU272" s="249" t="s">
        <v>22</v>
      </c>
      <c r="AY272" s="16" t="s">
        <v>152</v>
      </c>
      <c r="BE272" s="250">
        <f>IF(N272="základní",J272,0)</f>
        <v>0</v>
      </c>
      <c r="BF272" s="250">
        <f>IF(N272="snížená",J272,0)</f>
        <v>0</v>
      </c>
      <c r="BG272" s="250">
        <f>IF(N272="zákl. přenesená",J272,0)</f>
        <v>0</v>
      </c>
      <c r="BH272" s="250">
        <f>IF(N272="sníž. přenesená",J272,0)</f>
        <v>0</v>
      </c>
      <c r="BI272" s="250">
        <f>IF(N272="nulová",J272,0)</f>
        <v>0</v>
      </c>
      <c r="BJ272" s="16" t="s">
        <v>23</v>
      </c>
      <c r="BK272" s="250">
        <f>ROUND(I272*H272,2)</f>
        <v>0</v>
      </c>
      <c r="BL272" s="16" t="s">
        <v>159</v>
      </c>
      <c r="BM272" s="249" t="s">
        <v>436</v>
      </c>
    </row>
    <row r="273" s="2" customFormat="1" ht="21.75" customHeight="1">
      <c r="A273" s="38"/>
      <c r="B273" s="39"/>
      <c r="C273" s="238" t="s">
        <v>437</v>
      </c>
      <c r="D273" s="238" t="s">
        <v>154</v>
      </c>
      <c r="E273" s="239" t="s">
        <v>438</v>
      </c>
      <c r="F273" s="240" t="s">
        <v>439</v>
      </c>
      <c r="G273" s="241" t="s">
        <v>416</v>
      </c>
      <c r="H273" s="242">
        <v>850</v>
      </c>
      <c r="I273" s="243"/>
      <c r="J273" s="244">
        <f>ROUND(I273*H273,2)</f>
        <v>0</v>
      </c>
      <c r="K273" s="240" t="s">
        <v>158</v>
      </c>
      <c r="L273" s="44"/>
      <c r="M273" s="245" t="s">
        <v>1</v>
      </c>
      <c r="N273" s="246" t="s">
        <v>55</v>
      </c>
      <c r="O273" s="91"/>
      <c r="P273" s="247">
        <f>O273*H273</f>
        <v>0</v>
      </c>
      <c r="Q273" s="247">
        <v>1.7159999999999998E-05</v>
      </c>
      <c r="R273" s="247">
        <f>Q273*H273</f>
        <v>0.014585999999999998</v>
      </c>
      <c r="S273" s="247">
        <v>0</v>
      </c>
      <c r="T273" s="24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9" t="s">
        <v>159</v>
      </c>
      <c r="AT273" s="249" t="s">
        <v>154</v>
      </c>
      <c r="AU273" s="249" t="s">
        <v>22</v>
      </c>
      <c r="AY273" s="16" t="s">
        <v>152</v>
      </c>
      <c r="BE273" s="250">
        <f>IF(N273="základní",J273,0)</f>
        <v>0</v>
      </c>
      <c r="BF273" s="250">
        <f>IF(N273="snížená",J273,0)</f>
        <v>0</v>
      </c>
      <c r="BG273" s="250">
        <f>IF(N273="zákl. přenesená",J273,0)</f>
        <v>0</v>
      </c>
      <c r="BH273" s="250">
        <f>IF(N273="sníž. přenesená",J273,0)</f>
        <v>0</v>
      </c>
      <c r="BI273" s="250">
        <f>IF(N273="nulová",J273,0)</f>
        <v>0</v>
      </c>
      <c r="BJ273" s="16" t="s">
        <v>23</v>
      </c>
      <c r="BK273" s="250">
        <f>ROUND(I273*H273,2)</f>
        <v>0</v>
      </c>
      <c r="BL273" s="16" t="s">
        <v>159</v>
      </c>
      <c r="BM273" s="249" t="s">
        <v>440</v>
      </c>
    </row>
    <row r="274" s="2" customFormat="1" ht="16.5" customHeight="1">
      <c r="A274" s="38"/>
      <c r="B274" s="39"/>
      <c r="C274" s="274" t="s">
        <v>441</v>
      </c>
      <c r="D274" s="274" t="s">
        <v>185</v>
      </c>
      <c r="E274" s="275" t="s">
        <v>442</v>
      </c>
      <c r="F274" s="276" t="s">
        <v>443</v>
      </c>
      <c r="G274" s="277" t="s">
        <v>175</v>
      </c>
      <c r="H274" s="278">
        <v>0.88600000000000001</v>
      </c>
      <c r="I274" s="279"/>
      <c r="J274" s="280">
        <f>ROUND(I274*H274,2)</f>
        <v>0</v>
      </c>
      <c r="K274" s="276" t="s">
        <v>1</v>
      </c>
      <c r="L274" s="281"/>
      <c r="M274" s="282" t="s">
        <v>1</v>
      </c>
      <c r="N274" s="283" t="s">
        <v>55</v>
      </c>
      <c r="O274" s="91"/>
      <c r="P274" s="247">
        <f>O274*H274</f>
        <v>0</v>
      </c>
      <c r="Q274" s="247">
        <v>0</v>
      </c>
      <c r="R274" s="247">
        <f>Q274*H274</f>
        <v>0</v>
      </c>
      <c r="S274" s="247">
        <v>0</v>
      </c>
      <c r="T274" s="24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9" t="s">
        <v>188</v>
      </c>
      <c r="AT274" s="249" t="s">
        <v>185</v>
      </c>
      <c r="AU274" s="249" t="s">
        <v>22</v>
      </c>
      <c r="AY274" s="16" t="s">
        <v>152</v>
      </c>
      <c r="BE274" s="250">
        <f>IF(N274="základní",J274,0)</f>
        <v>0</v>
      </c>
      <c r="BF274" s="250">
        <f>IF(N274="snížená",J274,0)</f>
        <v>0</v>
      </c>
      <c r="BG274" s="250">
        <f>IF(N274="zákl. přenesená",J274,0)</f>
        <v>0</v>
      </c>
      <c r="BH274" s="250">
        <f>IF(N274="sníž. přenesená",J274,0)</f>
        <v>0</v>
      </c>
      <c r="BI274" s="250">
        <f>IF(N274="nulová",J274,0)</f>
        <v>0</v>
      </c>
      <c r="BJ274" s="16" t="s">
        <v>23</v>
      </c>
      <c r="BK274" s="250">
        <f>ROUND(I274*H274,2)</f>
        <v>0</v>
      </c>
      <c r="BL274" s="16" t="s">
        <v>159</v>
      </c>
      <c r="BM274" s="249" t="s">
        <v>444</v>
      </c>
    </row>
    <row r="275" s="13" customFormat="1">
      <c r="A275" s="13"/>
      <c r="B275" s="251"/>
      <c r="C275" s="252"/>
      <c r="D275" s="253" t="s">
        <v>161</v>
      </c>
      <c r="E275" s="254" t="s">
        <v>1</v>
      </c>
      <c r="F275" s="255" t="s">
        <v>445</v>
      </c>
      <c r="G275" s="252"/>
      <c r="H275" s="256">
        <v>0.096000000000000002</v>
      </c>
      <c r="I275" s="257"/>
      <c r="J275" s="252"/>
      <c r="K275" s="252"/>
      <c r="L275" s="258"/>
      <c r="M275" s="259"/>
      <c r="N275" s="260"/>
      <c r="O275" s="260"/>
      <c r="P275" s="260"/>
      <c r="Q275" s="260"/>
      <c r="R275" s="260"/>
      <c r="S275" s="260"/>
      <c r="T275" s="26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2" t="s">
        <v>161</v>
      </c>
      <c r="AU275" s="262" t="s">
        <v>22</v>
      </c>
      <c r="AV275" s="13" t="s">
        <v>22</v>
      </c>
      <c r="AW275" s="13" t="s">
        <v>46</v>
      </c>
      <c r="AX275" s="13" t="s">
        <v>90</v>
      </c>
      <c r="AY275" s="262" t="s">
        <v>152</v>
      </c>
    </row>
    <row r="276" s="13" customFormat="1">
      <c r="A276" s="13"/>
      <c r="B276" s="251"/>
      <c r="C276" s="252"/>
      <c r="D276" s="253" t="s">
        <v>161</v>
      </c>
      <c r="E276" s="254" t="s">
        <v>1</v>
      </c>
      <c r="F276" s="255" t="s">
        <v>446</v>
      </c>
      <c r="G276" s="252"/>
      <c r="H276" s="256">
        <v>0.01</v>
      </c>
      <c r="I276" s="257"/>
      <c r="J276" s="252"/>
      <c r="K276" s="252"/>
      <c r="L276" s="258"/>
      <c r="M276" s="259"/>
      <c r="N276" s="260"/>
      <c r="O276" s="260"/>
      <c r="P276" s="260"/>
      <c r="Q276" s="260"/>
      <c r="R276" s="260"/>
      <c r="S276" s="260"/>
      <c r="T276" s="26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2" t="s">
        <v>161</v>
      </c>
      <c r="AU276" s="262" t="s">
        <v>22</v>
      </c>
      <c r="AV276" s="13" t="s">
        <v>22</v>
      </c>
      <c r="AW276" s="13" t="s">
        <v>46</v>
      </c>
      <c r="AX276" s="13" t="s">
        <v>90</v>
      </c>
      <c r="AY276" s="262" t="s">
        <v>152</v>
      </c>
    </row>
    <row r="277" s="13" customFormat="1">
      <c r="A277" s="13"/>
      <c r="B277" s="251"/>
      <c r="C277" s="252"/>
      <c r="D277" s="253" t="s">
        <v>161</v>
      </c>
      <c r="E277" s="254" t="s">
        <v>1</v>
      </c>
      <c r="F277" s="255" t="s">
        <v>447</v>
      </c>
      <c r="G277" s="252"/>
      <c r="H277" s="256">
        <v>0.28000000000000003</v>
      </c>
      <c r="I277" s="257"/>
      <c r="J277" s="252"/>
      <c r="K277" s="252"/>
      <c r="L277" s="258"/>
      <c r="M277" s="259"/>
      <c r="N277" s="260"/>
      <c r="O277" s="260"/>
      <c r="P277" s="260"/>
      <c r="Q277" s="260"/>
      <c r="R277" s="260"/>
      <c r="S277" s="260"/>
      <c r="T277" s="26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2" t="s">
        <v>161</v>
      </c>
      <c r="AU277" s="262" t="s">
        <v>22</v>
      </c>
      <c r="AV277" s="13" t="s">
        <v>22</v>
      </c>
      <c r="AW277" s="13" t="s">
        <v>46</v>
      </c>
      <c r="AX277" s="13" t="s">
        <v>90</v>
      </c>
      <c r="AY277" s="262" t="s">
        <v>152</v>
      </c>
    </row>
    <row r="278" s="13" customFormat="1">
      <c r="A278" s="13"/>
      <c r="B278" s="251"/>
      <c r="C278" s="252"/>
      <c r="D278" s="253" t="s">
        <v>161</v>
      </c>
      <c r="E278" s="254" t="s">
        <v>1</v>
      </c>
      <c r="F278" s="255" t="s">
        <v>448</v>
      </c>
      <c r="G278" s="252"/>
      <c r="H278" s="256">
        <v>0.0060000000000000001</v>
      </c>
      <c r="I278" s="257"/>
      <c r="J278" s="252"/>
      <c r="K278" s="252"/>
      <c r="L278" s="258"/>
      <c r="M278" s="259"/>
      <c r="N278" s="260"/>
      <c r="O278" s="260"/>
      <c r="P278" s="260"/>
      <c r="Q278" s="260"/>
      <c r="R278" s="260"/>
      <c r="S278" s="260"/>
      <c r="T278" s="26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2" t="s">
        <v>161</v>
      </c>
      <c r="AU278" s="262" t="s">
        <v>22</v>
      </c>
      <c r="AV278" s="13" t="s">
        <v>22</v>
      </c>
      <c r="AW278" s="13" t="s">
        <v>46</v>
      </c>
      <c r="AX278" s="13" t="s">
        <v>90</v>
      </c>
      <c r="AY278" s="262" t="s">
        <v>152</v>
      </c>
    </row>
    <row r="279" s="13" customFormat="1">
      <c r="A279" s="13"/>
      <c r="B279" s="251"/>
      <c r="C279" s="252"/>
      <c r="D279" s="253" t="s">
        <v>161</v>
      </c>
      <c r="E279" s="254" t="s">
        <v>1</v>
      </c>
      <c r="F279" s="255" t="s">
        <v>449</v>
      </c>
      <c r="G279" s="252"/>
      <c r="H279" s="256">
        <v>0.001</v>
      </c>
      <c r="I279" s="257"/>
      <c r="J279" s="252"/>
      <c r="K279" s="252"/>
      <c r="L279" s="258"/>
      <c r="M279" s="259"/>
      <c r="N279" s="260"/>
      <c r="O279" s="260"/>
      <c r="P279" s="260"/>
      <c r="Q279" s="260"/>
      <c r="R279" s="260"/>
      <c r="S279" s="260"/>
      <c r="T279" s="26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2" t="s">
        <v>161</v>
      </c>
      <c r="AU279" s="262" t="s">
        <v>22</v>
      </c>
      <c r="AV279" s="13" t="s">
        <v>22</v>
      </c>
      <c r="AW279" s="13" t="s">
        <v>46</v>
      </c>
      <c r="AX279" s="13" t="s">
        <v>90</v>
      </c>
      <c r="AY279" s="262" t="s">
        <v>152</v>
      </c>
    </row>
    <row r="280" s="13" customFormat="1">
      <c r="A280" s="13"/>
      <c r="B280" s="251"/>
      <c r="C280" s="252"/>
      <c r="D280" s="253" t="s">
        <v>161</v>
      </c>
      <c r="E280" s="254" t="s">
        <v>1</v>
      </c>
      <c r="F280" s="255" t="s">
        <v>450</v>
      </c>
      <c r="G280" s="252"/>
      <c r="H280" s="256">
        <v>0.001</v>
      </c>
      <c r="I280" s="257"/>
      <c r="J280" s="252"/>
      <c r="K280" s="252"/>
      <c r="L280" s="258"/>
      <c r="M280" s="259"/>
      <c r="N280" s="260"/>
      <c r="O280" s="260"/>
      <c r="P280" s="260"/>
      <c r="Q280" s="260"/>
      <c r="R280" s="260"/>
      <c r="S280" s="260"/>
      <c r="T280" s="26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2" t="s">
        <v>161</v>
      </c>
      <c r="AU280" s="262" t="s">
        <v>22</v>
      </c>
      <c r="AV280" s="13" t="s">
        <v>22</v>
      </c>
      <c r="AW280" s="13" t="s">
        <v>46</v>
      </c>
      <c r="AX280" s="13" t="s">
        <v>90</v>
      </c>
      <c r="AY280" s="262" t="s">
        <v>152</v>
      </c>
    </row>
    <row r="281" s="13" customFormat="1">
      <c r="A281" s="13"/>
      <c r="B281" s="251"/>
      <c r="C281" s="252"/>
      <c r="D281" s="253" t="s">
        <v>161</v>
      </c>
      <c r="E281" s="254" t="s">
        <v>1</v>
      </c>
      <c r="F281" s="255" t="s">
        <v>451</v>
      </c>
      <c r="G281" s="252"/>
      <c r="H281" s="256">
        <v>0.13200000000000001</v>
      </c>
      <c r="I281" s="257"/>
      <c r="J281" s="252"/>
      <c r="K281" s="252"/>
      <c r="L281" s="258"/>
      <c r="M281" s="259"/>
      <c r="N281" s="260"/>
      <c r="O281" s="260"/>
      <c r="P281" s="260"/>
      <c r="Q281" s="260"/>
      <c r="R281" s="260"/>
      <c r="S281" s="260"/>
      <c r="T281" s="26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2" t="s">
        <v>161</v>
      </c>
      <c r="AU281" s="262" t="s">
        <v>22</v>
      </c>
      <c r="AV281" s="13" t="s">
        <v>22</v>
      </c>
      <c r="AW281" s="13" t="s">
        <v>46</v>
      </c>
      <c r="AX281" s="13" t="s">
        <v>90</v>
      </c>
      <c r="AY281" s="262" t="s">
        <v>152</v>
      </c>
    </row>
    <row r="282" s="13" customFormat="1">
      <c r="A282" s="13"/>
      <c r="B282" s="251"/>
      <c r="C282" s="252"/>
      <c r="D282" s="253" t="s">
        <v>161</v>
      </c>
      <c r="E282" s="254" t="s">
        <v>1</v>
      </c>
      <c r="F282" s="255" t="s">
        <v>452</v>
      </c>
      <c r="G282" s="252"/>
      <c r="H282" s="256">
        <v>0.104</v>
      </c>
      <c r="I282" s="257"/>
      <c r="J282" s="252"/>
      <c r="K282" s="252"/>
      <c r="L282" s="258"/>
      <c r="M282" s="259"/>
      <c r="N282" s="260"/>
      <c r="O282" s="260"/>
      <c r="P282" s="260"/>
      <c r="Q282" s="260"/>
      <c r="R282" s="260"/>
      <c r="S282" s="260"/>
      <c r="T282" s="26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2" t="s">
        <v>161</v>
      </c>
      <c r="AU282" s="262" t="s">
        <v>22</v>
      </c>
      <c r="AV282" s="13" t="s">
        <v>22</v>
      </c>
      <c r="AW282" s="13" t="s">
        <v>46</v>
      </c>
      <c r="AX282" s="13" t="s">
        <v>90</v>
      </c>
      <c r="AY282" s="262" t="s">
        <v>152</v>
      </c>
    </row>
    <row r="283" s="13" customFormat="1">
      <c r="A283" s="13"/>
      <c r="B283" s="251"/>
      <c r="C283" s="252"/>
      <c r="D283" s="253" t="s">
        <v>161</v>
      </c>
      <c r="E283" s="254" t="s">
        <v>1</v>
      </c>
      <c r="F283" s="255" t="s">
        <v>453</v>
      </c>
      <c r="G283" s="252"/>
      <c r="H283" s="256">
        <v>0.002</v>
      </c>
      <c r="I283" s="257"/>
      <c r="J283" s="252"/>
      <c r="K283" s="252"/>
      <c r="L283" s="258"/>
      <c r="M283" s="259"/>
      <c r="N283" s="260"/>
      <c r="O283" s="260"/>
      <c r="P283" s="260"/>
      <c r="Q283" s="260"/>
      <c r="R283" s="260"/>
      <c r="S283" s="260"/>
      <c r="T283" s="26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2" t="s">
        <v>161</v>
      </c>
      <c r="AU283" s="262" t="s">
        <v>22</v>
      </c>
      <c r="AV283" s="13" t="s">
        <v>22</v>
      </c>
      <c r="AW283" s="13" t="s">
        <v>46</v>
      </c>
      <c r="AX283" s="13" t="s">
        <v>90</v>
      </c>
      <c r="AY283" s="262" t="s">
        <v>152</v>
      </c>
    </row>
    <row r="284" s="13" customFormat="1">
      <c r="A284" s="13"/>
      <c r="B284" s="251"/>
      <c r="C284" s="252"/>
      <c r="D284" s="253" t="s">
        <v>161</v>
      </c>
      <c r="E284" s="254" t="s">
        <v>1</v>
      </c>
      <c r="F284" s="255" t="s">
        <v>454</v>
      </c>
      <c r="G284" s="252"/>
      <c r="H284" s="256">
        <v>0.056000000000000001</v>
      </c>
      <c r="I284" s="257"/>
      <c r="J284" s="252"/>
      <c r="K284" s="252"/>
      <c r="L284" s="258"/>
      <c r="M284" s="259"/>
      <c r="N284" s="260"/>
      <c r="O284" s="260"/>
      <c r="P284" s="260"/>
      <c r="Q284" s="260"/>
      <c r="R284" s="260"/>
      <c r="S284" s="260"/>
      <c r="T284" s="26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2" t="s">
        <v>161</v>
      </c>
      <c r="AU284" s="262" t="s">
        <v>22</v>
      </c>
      <c r="AV284" s="13" t="s">
        <v>22</v>
      </c>
      <c r="AW284" s="13" t="s">
        <v>46</v>
      </c>
      <c r="AX284" s="13" t="s">
        <v>90</v>
      </c>
      <c r="AY284" s="262" t="s">
        <v>152</v>
      </c>
    </row>
    <row r="285" s="13" customFormat="1">
      <c r="A285" s="13"/>
      <c r="B285" s="251"/>
      <c r="C285" s="252"/>
      <c r="D285" s="253" t="s">
        <v>161</v>
      </c>
      <c r="E285" s="254" t="s">
        <v>1</v>
      </c>
      <c r="F285" s="255" t="s">
        <v>455</v>
      </c>
      <c r="G285" s="252"/>
      <c r="H285" s="256">
        <v>0.033000000000000002</v>
      </c>
      <c r="I285" s="257"/>
      <c r="J285" s="252"/>
      <c r="K285" s="252"/>
      <c r="L285" s="258"/>
      <c r="M285" s="259"/>
      <c r="N285" s="260"/>
      <c r="O285" s="260"/>
      <c r="P285" s="260"/>
      <c r="Q285" s="260"/>
      <c r="R285" s="260"/>
      <c r="S285" s="260"/>
      <c r="T285" s="26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2" t="s">
        <v>161</v>
      </c>
      <c r="AU285" s="262" t="s">
        <v>22</v>
      </c>
      <c r="AV285" s="13" t="s">
        <v>22</v>
      </c>
      <c r="AW285" s="13" t="s">
        <v>46</v>
      </c>
      <c r="AX285" s="13" t="s">
        <v>90</v>
      </c>
      <c r="AY285" s="262" t="s">
        <v>152</v>
      </c>
    </row>
    <row r="286" s="13" customFormat="1">
      <c r="A286" s="13"/>
      <c r="B286" s="251"/>
      <c r="C286" s="252"/>
      <c r="D286" s="253" t="s">
        <v>161</v>
      </c>
      <c r="E286" s="254" t="s">
        <v>1</v>
      </c>
      <c r="F286" s="255" t="s">
        <v>456</v>
      </c>
      <c r="G286" s="252"/>
      <c r="H286" s="256">
        <v>0.028000000000000001</v>
      </c>
      <c r="I286" s="257"/>
      <c r="J286" s="252"/>
      <c r="K286" s="252"/>
      <c r="L286" s="258"/>
      <c r="M286" s="259"/>
      <c r="N286" s="260"/>
      <c r="O286" s="260"/>
      <c r="P286" s="260"/>
      <c r="Q286" s="260"/>
      <c r="R286" s="260"/>
      <c r="S286" s="260"/>
      <c r="T286" s="26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2" t="s">
        <v>161</v>
      </c>
      <c r="AU286" s="262" t="s">
        <v>22</v>
      </c>
      <c r="AV286" s="13" t="s">
        <v>22</v>
      </c>
      <c r="AW286" s="13" t="s">
        <v>46</v>
      </c>
      <c r="AX286" s="13" t="s">
        <v>90</v>
      </c>
      <c r="AY286" s="262" t="s">
        <v>152</v>
      </c>
    </row>
    <row r="287" s="13" customFormat="1">
      <c r="A287" s="13"/>
      <c r="B287" s="251"/>
      <c r="C287" s="252"/>
      <c r="D287" s="253" t="s">
        <v>161</v>
      </c>
      <c r="E287" s="254" t="s">
        <v>1</v>
      </c>
      <c r="F287" s="255" t="s">
        <v>457</v>
      </c>
      <c r="G287" s="252"/>
      <c r="H287" s="256">
        <v>0.13500000000000001</v>
      </c>
      <c r="I287" s="257"/>
      <c r="J287" s="252"/>
      <c r="K287" s="252"/>
      <c r="L287" s="258"/>
      <c r="M287" s="259"/>
      <c r="N287" s="260"/>
      <c r="O287" s="260"/>
      <c r="P287" s="260"/>
      <c r="Q287" s="260"/>
      <c r="R287" s="260"/>
      <c r="S287" s="260"/>
      <c r="T287" s="26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2" t="s">
        <v>161</v>
      </c>
      <c r="AU287" s="262" t="s">
        <v>22</v>
      </c>
      <c r="AV287" s="13" t="s">
        <v>22</v>
      </c>
      <c r="AW287" s="13" t="s">
        <v>46</v>
      </c>
      <c r="AX287" s="13" t="s">
        <v>90</v>
      </c>
      <c r="AY287" s="262" t="s">
        <v>152</v>
      </c>
    </row>
    <row r="288" s="13" customFormat="1">
      <c r="A288" s="13"/>
      <c r="B288" s="251"/>
      <c r="C288" s="252"/>
      <c r="D288" s="253" t="s">
        <v>161</v>
      </c>
      <c r="E288" s="254" t="s">
        <v>1</v>
      </c>
      <c r="F288" s="255" t="s">
        <v>458</v>
      </c>
      <c r="G288" s="252"/>
      <c r="H288" s="256">
        <v>0.002</v>
      </c>
      <c r="I288" s="257"/>
      <c r="J288" s="252"/>
      <c r="K288" s="252"/>
      <c r="L288" s="258"/>
      <c r="M288" s="259"/>
      <c r="N288" s="260"/>
      <c r="O288" s="260"/>
      <c r="P288" s="260"/>
      <c r="Q288" s="260"/>
      <c r="R288" s="260"/>
      <c r="S288" s="260"/>
      <c r="T288" s="26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2" t="s">
        <v>161</v>
      </c>
      <c r="AU288" s="262" t="s">
        <v>22</v>
      </c>
      <c r="AV288" s="13" t="s">
        <v>22</v>
      </c>
      <c r="AW288" s="13" t="s">
        <v>46</v>
      </c>
      <c r="AX288" s="13" t="s">
        <v>90</v>
      </c>
      <c r="AY288" s="262" t="s">
        <v>152</v>
      </c>
    </row>
    <row r="289" s="14" customFormat="1">
      <c r="A289" s="14"/>
      <c r="B289" s="263"/>
      <c r="C289" s="264"/>
      <c r="D289" s="253" t="s">
        <v>161</v>
      </c>
      <c r="E289" s="265" t="s">
        <v>1</v>
      </c>
      <c r="F289" s="266" t="s">
        <v>164</v>
      </c>
      <c r="G289" s="264"/>
      <c r="H289" s="267">
        <v>0.88600000000000001</v>
      </c>
      <c r="I289" s="268"/>
      <c r="J289" s="264"/>
      <c r="K289" s="264"/>
      <c r="L289" s="269"/>
      <c r="M289" s="270"/>
      <c r="N289" s="271"/>
      <c r="O289" s="271"/>
      <c r="P289" s="271"/>
      <c r="Q289" s="271"/>
      <c r="R289" s="271"/>
      <c r="S289" s="271"/>
      <c r="T289" s="27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3" t="s">
        <v>161</v>
      </c>
      <c r="AU289" s="273" t="s">
        <v>22</v>
      </c>
      <c r="AV289" s="14" t="s">
        <v>159</v>
      </c>
      <c r="AW289" s="14" t="s">
        <v>46</v>
      </c>
      <c r="AX289" s="14" t="s">
        <v>23</v>
      </c>
      <c r="AY289" s="273" t="s">
        <v>152</v>
      </c>
    </row>
    <row r="290" s="2" customFormat="1" ht="16.5" customHeight="1">
      <c r="A290" s="38"/>
      <c r="B290" s="39"/>
      <c r="C290" s="238" t="s">
        <v>459</v>
      </c>
      <c r="D290" s="238" t="s">
        <v>154</v>
      </c>
      <c r="E290" s="239" t="s">
        <v>460</v>
      </c>
      <c r="F290" s="240" t="s">
        <v>461</v>
      </c>
      <c r="G290" s="241" t="s">
        <v>328</v>
      </c>
      <c r="H290" s="242">
        <v>1</v>
      </c>
      <c r="I290" s="243"/>
      <c r="J290" s="244">
        <f>ROUND(I290*H290,2)</f>
        <v>0</v>
      </c>
      <c r="K290" s="240" t="s">
        <v>1</v>
      </c>
      <c r="L290" s="44"/>
      <c r="M290" s="245" t="s">
        <v>1</v>
      </c>
      <c r="N290" s="246" t="s">
        <v>55</v>
      </c>
      <c r="O290" s="91"/>
      <c r="P290" s="247">
        <f>O290*H290</f>
        <v>0</v>
      </c>
      <c r="Q290" s="247">
        <v>0</v>
      </c>
      <c r="R290" s="247">
        <f>Q290*H290</f>
        <v>0</v>
      </c>
      <c r="S290" s="247">
        <v>0</v>
      </c>
      <c r="T290" s="24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9" t="s">
        <v>159</v>
      </c>
      <c r="AT290" s="249" t="s">
        <v>154</v>
      </c>
      <c r="AU290" s="249" t="s">
        <v>22</v>
      </c>
      <c r="AY290" s="16" t="s">
        <v>152</v>
      </c>
      <c r="BE290" s="250">
        <f>IF(N290="základní",J290,0)</f>
        <v>0</v>
      </c>
      <c r="BF290" s="250">
        <f>IF(N290="snížená",J290,0)</f>
        <v>0</v>
      </c>
      <c r="BG290" s="250">
        <f>IF(N290="zákl. přenesená",J290,0)</f>
        <v>0</v>
      </c>
      <c r="BH290" s="250">
        <f>IF(N290="sníž. přenesená",J290,0)</f>
        <v>0</v>
      </c>
      <c r="BI290" s="250">
        <f>IF(N290="nulová",J290,0)</f>
        <v>0</v>
      </c>
      <c r="BJ290" s="16" t="s">
        <v>23</v>
      </c>
      <c r="BK290" s="250">
        <f>ROUND(I290*H290,2)</f>
        <v>0</v>
      </c>
      <c r="BL290" s="16" t="s">
        <v>159</v>
      </c>
      <c r="BM290" s="249" t="s">
        <v>462</v>
      </c>
    </row>
    <row r="291" s="2" customFormat="1">
      <c r="A291" s="38"/>
      <c r="B291" s="39"/>
      <c r="C291" s="40"/>
      <c r="D291" s="253" t="s">
        <v>254</v>
      </c>
      <c r="E291" s="40"/>
      <c r="F291" s="284" t="s">
        <v>463</v>
      </c>
      <c r="G291" s="40"/>
      <c r="H291" s="40"/>
      <c r="I291" s="144"/>
      <c r="J291" s="40"/>
      <c r="K291" s="40"/>
      <c r="L291" s="44"/>
      <c r="M291" s="285"/>
      <c r="N291" s="286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6" t="s">
        <v>254</v>
      </c>
      <c r="AU291" s="16" t="s">
        <v>22</v>
      </c>
    </row>
    <row r="292" s="2" customFormat="1" ht="16.5" customHeight="1">
      <c r="A292" s="38"/>
      <c r="B292" s="39"/>
      <c r="C292" s="238" t="s">
        <v>296</v>
      </c>
      <c r="D292" s="238" t="s">
        <v>154</v>
      </c>
      <c r="E292" s="239" t="s">
        <v>464</v>
      </c>
      <c r="F292" s="240" t="s">
        <v>465</v>
      </c>
      <c r="G292" s="241" t="s">
        <v>328</v>
      </c>
      <c r="H292" s="242">
        <v>1</v>
      </c>
      <c r="I292" s="243"/>
      <c r="J292" s="244">
        <f>ROUND(I292*H292,2)</f>
        <v>0</v>
      </c>
      <c r="K292" s="240" t="s">
        <v>1</v>
      </c>
      <c r="L292" s="44"/>
      <c r="M292" s="245" t="s">
        <v>1</v>
      </c>
      <c r="N292" s="246" t="s">
        <v>55</v>
      </c>
      <c r="O292" s="91"/>
      <c r="P292" s="247">
        <f>O292*H292</f>
        <v>0</v>
      </c>
      <c r="Q292" s="247">
        <v>0</v>
      </c>
      <c r="R292" s="247">
        <f>Q292*H292</f>
        <v>0</v>
      </c>
      <c r="S292" s="247">
        <v>0</v>
      </c>
      <c r="T292" s="24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9" t="s">
        <v>159</v>
      </c>
      <c r="AT292" s="249" t="s">
        <v>154</v>
      </c>
      <c r="AU292" s="249" t="s">
        <v>22</v>
      </c>
      <c r="AY292" s="16" t="s">
        <v>152</v>
      </c>
      <c r="BE292" s="250">
        <f>IF(N292="základní",J292,0)</f>
        <v>0</v>
      </c>
      <c r="BF292" s="250">
        <f>IF(N292="snížená",J292,0)</f>
        <v>0</v>
      </c>
      <c r="BG292" s="250">
        <f>IF(N292="zákl. přenesená",J292,0)</f>
        <v>0</v>
      </c>
      <c r="BH292" s="250">
        <f>IF(N292="sníž. přenesená",J292,0)</f>
        <v>0</v>
      </c>
      <c r="BI292" s="250">
        <f>IF(N292="nulová",J292,0)</f>
        <v>0</v>
      </c>
      <c r="BJ292" s="16" t="s">
        <v>23</v>
      </c>
      <c r="BK292" s="250">
        <f>ROUND(I292*H292,2)</f>
        <v>0</v>
      </c>
      <c r="BL292" s="16" t="s">
        <v>159</v>
      </c>
      <c r="BM292" s="249" t="s">
        <v>466</v>
      </c>
    </row>
    <row r="293" s="2" customFormat="1">
      <c r="A293" s="38"/>
      <c r="B293" s="39"/>
      <c r="C293" s="40"/>
      <c r="D293" s="253" t="s">
        <v>254</v>
      </c>
      <c r="E293" s="40"/>
      <c r="F293" s="284" t="s">
        <v>467</v>
      </c>
      <c r="G293" s="40"/>
      <c r="H293" s="40"/>
      <c r="I293" s="144"/>
      <c r="J293" s="40"/>
      <c r="K293" s="40"/>
      <c r="L293" s="44"/>
      <c r="M293" s="285"/>
      <c r="N293" s="286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6" t="s">
        <v>254</v>
      </c>
      <c r="AU293" s="16" t="s">
        <v>22</v>
      </c>
    </row>
    <row r="294" s="2" customFormat="1" ht="21.75" customHeight="1">
      <c r="A294" s="38"/>
      <c r="B294" s="39"/>
      <c r="C294" s="238" t="s">
        <v>468</v>
      </c>
      <c r="D294" s="238" t="s">
        <v>154</v>
      </c>
      <c r="E294" s="239" t="s">
        <v>469</v>
      </c>
      <c r="F294" s="240" t="s">
        <v>470</v>
      </c>
      <c r="G294" s="241" t="s">
        <v>208</v>
      </c>
      <c r="H294" s="242">
        <v>34.5</v>
      </c>
      <c r="I294" s="243"/>
      <c r="J294" s="244">
        <f>ROUND(I294*H294,2)</f>
        <v>0</v>
      </c>
      <c r="K294" s="240" t="s">
        <v>1</v>
      </c>
      <c r="L294" s="44"/>
      <c r="M294" s="245" t="s">
        <v>1</v>
      </c>
      <c r="N294" s="246" t="s">
        <v>55</v>
      </c>
      <c r="O294" s="91"/>
      <c r="P294" s="247">
        <f>O294*H294</f>
        <v>0</v>
      </c>
      <c r="Q294" s="247">
        <v>0</v>
      </c>
      <c r="R294" s="247">
        <f>Q294*H294</f>
        <v>0</v>
      </c>
      <c r="S294" s="247">
        <v>0</v>
      </c>
      <c r="T294" s="24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9" t="s">
        <v>159</v>
      </c>
      <c r="AT294" s="249" t="s">
        <v>154</v>
      </c>
      <c r="AU294" s="249" t="s">
        <v>22</v>
      </c>
      <c r="AY294" s="16" t="s">
        <v>152</v>
      </c>
      <c r="BE294" s="250">
        <f>IF(N294="základní",J294,0)</f>
        <v>0</v>
      </c>
      <c r="BF294" s="250">
        <f>IF(N294="snížená",J294,0)</f>
        <v>0</v>
      </c>
      <c r="BG294" s="250">
        <f>IF(N294="zákl. přenesená",J294,0)</f>
        <v>0</v>
      </c>
      <c r="BH294" s="250">
        <f>IF(N294="sníž. přenesená",J294,0)</f>
        <v>0</v>
      </c>
      <c r="BI294" s="250">
        <f>IF(N294="nulová",J294,0)</f>
        <v>0</v>
      </c>
      <c r="BJ294" s="16" t="s">
        <v>23</v>
      </c>
      <c r="BK294" s="250">
        <f>ROUND(I294*H294,2)</f>
        <v>0</v>
      </c>
      <c r="BL294" s="16" t="s">
        <v>159</v>
      </c>
      <c r="BM294" s="249" t="s">
        <v>471</v>
      </c>
    </row>
    <row r="295" s="13" customFormat="1">
      <c r="A295" s="13"/>
      <c r="B295" s="251"/>
      <c r="C295" s="252"/>
      <c r="D295" s="253" t="s">
        <v>161</v>
      </c>
      <c r="E295" s="254" t="s">
        <v>1</v>
      </c>
      <c r="F295" s="255" t="s">
        <v>472</v>
      </c>
      <c r="G295" s="252"/>
      <c r="H295" s="256">
        <v>34.5</v>
      </c>
      <c r="I295" s="257"/>
      <c r="J295" s="252"/>
      <c r="K295" s="252"/>
      <c r="L295" s="258"/>
      <c r="M295" s="259"/>
      <c r="N295" s="260"/>
      <c r="O295" s="260"/>
      <c r="P295" s="260"/>
      <c r="Q295" s="260"/>
      <c r="R295" s="260"/>
      <c r="S295" s="260"/>
      <c r="T295" s="26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2" t="s">
        <v>161</v>
      </c>
      <c r="AU295" s="262" t="s">
        <v>22</v>
      </c>
      <c r="AV295" s="13" t="s">
        <v>22</v>
      </c>
      <c r="AW295" s="13" t="s">
        <v>46</v>
      </c>
      <c r="AX295" s="13" t="s">
        <v>23</v>
      </c>
      <c r="AY295" s="262" t="s">
        <v>152</v>
      </c>
    </row>
    <row r="296" s="2" customFormat="1" ht="21.75" customHeight="1">
      <c r="A296" s="38"/>
      <c r="B296" s="39"/>
      <c r="C296" s="238" t="s">
        <v>473</v>
      </c>
      <c r="D296" s="238" t="s">
        <v>154</v>
      </c>
      <c r="E296" s="239" t="s">
        <v>474</v>
      </c>
      <c r="F296" s="240" t="s">
        <v>475</v>
      </c>
      <c r="G296" s="241" t="s">
        <v>208</v>
      </c>
      <c r="H296" s="242">
        <v>1035</v>
      </c>
      <c r="I296" s="243"/>
      <c r="J296" s="244">
        <f>ROUND(I296*H296,2)</f>
        <v>0</v>
      </c>
      <c r="K296" s="240" t="s">
        <v>1</v>
      </c>
      <c r="L296" s="44"/>
      <c r="M296" s="245" t="s">
        <v>1</v>
      </c>
      <c r="N296" s="246" t="s">
        <v>55</v>
      </c>
      <c r="O296" s="91"/>
      <c r="P296" s="247">
        <f>O296*H296</f>
        <v>0</v>
      </c>
      <c r="Q296" s="247">
        <v>0</v>
      </c>
      <c r="R296" s="247">
        <f>Q296*H296</f>
        <v>0</v>
      </c>
      <c r="S296" s="247">
        <v>0</v>
      </c>
      <c r="T296" s="24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9" t="s">
        <v>159</v>
      </c>
      <c r="AT296" s="249" t="s">
        <v>154</v>
      </c>
      <c r="AU296" s="249" t="s">
        <v>22</v>
      </c>
      <c r="AY296" s="16" t="s">
        <v>152</v>
      </c>
      <c r="BE296" s="250">
        <f>IF(N296="základní",J296,0)</f>
        <v>0</v>
      </c>
      <c r="BF296" s="250">
        <f>IF(N296="snížená",J296,0)</f>
        <v>0</v>
      </c>
      <c r="BG296" s="250">
        <f>IF(N296="zákl. přenesená",J296,0)</f>
        <v>0</v>
      </c>
      <c r="BH296" s="250">
        <f>IF(N296="sníž. přenesená",J296,0)</f>
        <v>0</v>
      </c>
      <c r="BI296" s="250">
        <f>IF(N296="nulová",J296,0)</f>
        <v>0</v>
      </c>
      <c r="BJ296" s="16" t="s">
        <v>23</v>
      </c>
      <c r="BK296" s="250">
        <f>ROUND(I296*H296,2)</f>
        <v>0</v>
      </c>
      <c r="BL296" s="16" t="s">
        <v>159</v>
      </c>
      <c r="BM296" s="249" t="s">
        <v>476</v>
      </c>
    </row>
    <row r="297" s="13" customFormat="1">
      <c r="A297" s="13"/>
      <c r="B297" s="251"/>
      <c r="C297" s="252"/>
      <c r="D297" s="253" t="s">
        <v>161</v>
      </c>
      <c r="E297" s="254" t="s">
        <v>1</v>
      </c>
      <c r="F297" s="255" t="s">
        <v>477</v>
      </c>
      <c r="G297" s="252"/>
      <c r="H297" s="256">
        <v>1035</v>
      </c>
      <c r="I297" s="257"/>
      <c r="J297" s="252"/>
      <c r="K297" s="252"/>
      <c r="L297" s="258"/>
      <c r="M297" s="259"/>
      <c r="N297" s="260"/>
      <c r="O297" s="260"/>
      <c r="P297" s="260"/>
      <c r="Q297" s="260"/>
      <c r="R297" s="260"/>
      <c r="S297" s="260"/>
      <c r="T297" s="26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2" t="s">
        <v>161</v>
      </c>
      <c r="AU297" s="262" t="s">
        <v>22</v>
      </c>
      <c r="AV297" s="13" t="s">
        <v>22</v>
      </c>
      <c r="AW297" s="13" t="s">
        <v>46</v>
      </c>
      <c r="AX297" s="13" t="s">
        <v>23</v>
      </c>
      <c r="AY297" s="262" t="s">
        <v>152</v>
      </c>
    </row>
    <row r="298" s="2" customFormat="1" ht="21.75" customHeight="1">
      <c r="A298" s="38"/>
      <c r="B298" s="39"/>
      <c r="C298" s="238" t="s">
        <v>478</v>
      </c>
      <c r="D298" s="238" t="s">
        <v>154</v>
      </c>
      <c r="E298" s="239" t="s">
        <v>479</v>
      </c>
      <c r="F298" s="240" t="s">
        <v>480</v>
      </c>
      <c r="G298" s="241" t="s">
        <v>208</v>
      </c>
      <c r="H298" s="242">
        <v>34.5</v>
      </c>
      <c r="I298" s="243"/>
      <c r="J298" s="244">
        <f>ROUND(I298*H298,2)</f>
        <v>0</v>
      </c>
      <c r="K298" s="240" t="s">
        <v>1</v>
      </c>
      <c r="L298" s="44"/>
      <c r="M298" s="245" t="s">
        <v>1</v>
      </c>
      <c r="N298" s="246" t="s">
        <v>55</v>
      </c>
      <c r="O298" s="91"/>
      <c r="P298" s="247">
        <f>O298*H298</f>
        <v>0</v>
      </c>
      <c r="Q298" s="247">
        <v>0</v>
      </c>
      <c r="R298" s="247">
        <f>Q298*H298</f>
        <v>0</v>
      </c>
      <c r="S298" s="247">
        <v>0</v>
      </c>
      <c r="T298" s="24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9" t="s">
        <v>159</v>
      </c>
      <c r="AT298" s="249" t="s">
        <v>154</v>
      </c>
      <c r="AU298" s="249" t="s">
        <v>22</v>
      </c>
      <c r="AY298" s="16" t="s">
        <v>152</v>
      </c>
      <c r="BE298" s="250">
        <f>IF(N298="základní",J298,0)</f>
        <v>0</v>
      </c>
      <c r="BF298" s="250">
        <f>IF(N298="snížená",J298,0)</f>
        <v>0</v>
      </c>
      <c r="BG298" s="250">
        <f>IF(N298="zákl. přenesená",J298,0)</f>
        <v>0</v>
      </c>
      <c r="BH298" s="250">
        <f>IF(N298="sníž. přenesená",J298,0)</f>
        <v>0</v>
      </c>
      <c r="BI298" s="250">
        <f>IF(N298="nulová",J298,0)</f>
        <v>0</v>
      </c>
      <c r="BJ298" s="16" t="s">
        <v>23</v>
      </c>
      <c r="BK298" s="250">
        <f>ROUND(I298*H298,2)</f>
        <v>0</v>
      </c>
      <c r="BL298" s="16" t="s">
        <v>159</v>
      </c>
      <c r="BM298" s="249" t="s">
        <v>481</v>
      </c>
    </row>
    <row r="299" s="2" customFormat="1" ht="16.5" customHeight="1">
      <c r="A299" s="38"/>
      <c r="B299" s="39"/>
      <c r="C299" s="238" t="s">
        <v>482</v>
      </c>
      <c r="D299" s="238" t="s">
        <v>154</v>
      </c>
      <c r="E299" s="239" t="s">
        <v>483</v>
      </c>
      <c r="F299" s="240" t="s">
        <v>484</v>
      </c>
      <c r="G299" s="241" t="s">
        <v>208</v>
      </c>
      <c r="H299" s="242">
        <v>46</v>
      </c>
      <c r="I299" s="243"/>
      <c r="J299" s="244">
        <f>ROUND(I299*H299,2)</f>
        <v>0</v>
      </c>
      <c r="K299" s="240" t="s">
        <v>158</v>
      </c>
      <c r="L299" s="44"/>
      <c r="M299" s="245" t="s">
        <v>1</v>
      </c>
      <c r="N299" s="246" t="s">
        <v>55</v>
      </c>
      <c r="O299" s="91"/>
      <c r="P299" s="247">
        <f>O299*H299</f>
        <v>0</v>
      </c>
      <c r="Q299" s="247">
        <v>0</v>
      </c>
      <c r="R299" s="247">
        <f>Q299*H299</f>
        <v>0</v>
      </c>
      <c r="S299" s="247">
        <v>0</v>
      </c>
      <c r="T299" s="24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9" t="s">
        <v>159</v>
      </c>
      <c r="AT299" s="249" t="s">
        <v>154</v>
      </c>
      <c r="AU299" s="249" t="s">
        <v>22</v>
      </c>
      <c r="AY299" s="16" t="s">
        <v>152</v>
      </c>
      <c r="BE299" s="250">
        <f>IF(N299="základní",J299,0)</f>
        <v>0</v>
      </c>
      <c r="BF299" s="250">
        <f>IF(N299="snížená",J299,0)</f>
        <v>0</v>
      </c>
      <c r="BG299" s="250">
        <f>IF(N299="zákl. přenesená",J299,0)</f>
        <v>0</v>
      </c>
      <c r="BH299" s="250">
        <f>IF(N299="sníž. přenesená",J299,0)</f>
        <v>0</v>
      </c>
      <c r="BI299" s="250">
        <f>IF(N299="nulová",J299,0)</f>
        <v>0</v>
      </c>
      <c r="BJ299" s="16" t="s">
        <v>23</v>
      </c>
      <c r="BK299" s="250">
        <f>ROUND(I299*H299,2)</f>
        <v>0</v>
      </c>
      <c r="BL299" s="16" t="s">
        <v>159</v>
      </c>
      <c r="BM299" s="249" t="s">
        <v>485</v>
      </c>
    </row>
    <row r="300" s="13" customFormat="1">
      <c r="A300" s="13"/>
      <c r="B300" s="251"/>
      <c r="C300" s="252"/>
      <c r="D300" s="253" t="s">
        <v>161</v>
      </c>
      <c r="E300" s="254" t="s">
        <v>1</v>
      </c>
      <c r="F300" s="255" t="s">
        <v>486</v>
      </c>
      <c r="G300" s="252"/>
      <c r="H300" s="256">
        <v>46</v>
      </c>
      <c r="I300" s="257"/>
      <c r="J300" s="252"/>
      <c r="K300" s="252"/>
      <c r="L300" s="258"/>
      <c r="M300" s="259"/>
      <c r="N300" s="260"/>
      <c r="O300" s="260"/>
      <c r="P300" s="260"/>
      <c r="Q300" s="260"/>
      <c r="R300" s="260"/>
      <c r="S300" s="260"/>
      <c r="T300" s="26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2" t="s">
        <v>161</v>
      </c>
      <c r="AU300" s="262" t="s">
        <v>22</v>
      </c>
      <c r="AV300" s="13" t="s">
        <v>22</v>
      </c>
      <c r="AW300" s="13" t="s">
        <v>46</v>
      </c>
      <c r="AX300" s="13" t="s">
        <v>23</v>
      </c>
      <c r="AY300" s="262" t="s">
        <v>152</v>
      </c>
    </row>
    <row r="301" s="2" customFormat="1" ht="16.5" customHeight="1">
      <c r="A301" s="38"/>
      <c r="B301" s="39"/>
      <c r="C301" s="238" t="s">
        <v>487</v>
      </c>
      <c r="D301" s="238" t="s">
        <v>154</v>
      </c>
      <c r="E301" s="239" t="s">
        <v>488</v>
      </c>
      <c r="F301" s="240" t="s">
        <v>489</v>
      </c>
      <c r="G301" s="241" t="s">
        <v>208</v>
      </c>
      <c r="H301" s="242">
        <v>1380</v>
      </c>
      <c r="I301" s="243"/>
      <c r="J301" s="244">
        <f>ROUND(I301*H301,2)</f>
        <v>0</v>
      </c>
      <c r="K301" s="240" t="s">
        <v>158</v>
      </c>
      <c r="L301" s="44"/>
      <c r="M301" s="245" t="s">
        <v>1</v>
      </c>
      <c r="N301" s="246" t="s">
        <v>55</v>
      </c>
      <c r="O301" s="91"/>
      <c r="P301" s="247">
        <f>O301*H301</f>
        <v>0</v>
      </c>
      <c r="Q301" s="247">
        <v>0</v>
      </c>
      <c r="R301" s="247">
        <f>Q301*H301</f>
        <v>0</v>
      </c>
      <c r="S301" s="247">
        <v>0</v>
      </c>
      <c r="T301" s="24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9" t="s">
        <v>159</v>
      </c>
      <c r="AT301" s="249" t="s">
        <v>154</v>
      </c>
      <c r="AU301" s="249" t="s">
        <v>22</v>
      </c>
      <c r="AY301" s="16" t="s">
        <v>152</v>
      </c>
      <c r="BE301" s="250">
        <f>IF(N301="základní",J301,0)</f>
        <v>0</v>
      </c>
      <c r="BF301" s="250">
        <f>IF(N301="snížená",J301,0)</f>
        <v>0</v>
      </c>
      <c r="BG301" s="250">
        <f>IF(N301="zákl. přenesená",J301,0)</f>
        <v>0</v>
      </c>
      <c r="BH301" s="250">
        <f>IF(N301="sníž. přenesená",J301,0)</f>
        <v>0</v>
      </c>
      <c r="BI301" s="250">
        <f>IF(N301="nulová",J301,0)</f>
        <v>0</v>
      </c>
      <c r="BJ301" s="16" t="s">
        <v>23</v>
      </c>
      <c r="BK301" s="250">
        <f>ROUND(I301*H301,2)</f>
        <v>0</v>
      </c>
      <c r="BL301" s="16" t="s">
        <v>159</v>
      </c>
      <c r="BM301" s="249" t="s">
        <v>490</v>
      </c>
    </row>
    <row r="302" s="13" customFormat="1">
      <c r="A302" s="13"/>
      <c r="B302" s="251"/>
      <c r="C302" s="252"/>
      <c r="D302" s="253" t="s">
        <v>161</v>
      </c>
      <c r="E302" s="254" t="s">
        <v>1</v>
      </c>
      <c r="F302" s="255" t="s">
        <v>491</v>
      </c>
      <c r="G302" s="252"/>
      <c r="H302" s="256">
        <v>1380</v>
      </c>
      <c r="I302" s="257"/>
      <c r="J302" s="252"/>
      <c r="K302" s="252"/>
      <c r="L302" s="258"/>
      <c r="M302" s="259"/>
      <c r="N302" s="260"/>
      <c r="O302" s="260"/>
      <c r="P302" s="260"/>
      <c r="Q302" s="260"/>
      <c r="R302" s="260"/>
      <c r="S302" s="260"/>
      <c r="T302" s="26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2" t="s">
        <v>161</v>
      </c>
      <c r="AU302" s="262" t="s">
        <v>22</v>
      </c>
      <c r="AV302" s="13" t="s">
        <v>22</v>
      </c>
      <c r="AW302" s="13" t="s">
        <v>46</v>
      </c>
      <c r="AX302" s="13" t="s">
        <v>23</v>
      </c>
      <c r="AY302" s="262" t="s">
        <v>152</v>
      </c>
    </row>
    <row r="303" s="2" customFormat="1" ht="16.5" customHeight="1">
      <c r="A303" s="38"/>
      <c r="B303" s="39"/>
      <c r="C303" s="238" t="s">
        <v>492</v>
      </c>
      <c r="D303" s="238" t="s">
        <v>154</v>
      </c>
      <c r="E303" s="239" t="s">
        <v>493</v>
      </c>
      <c r="F303" s="240" t="s">
        <v>494</v>
      </c>
      <c r="G303" s="241" t="s">
        <v>208</v>
      </c>
      <c r="H303" s="242">
        <v>46</v>
      </c>
      <c r="I303" s="243"/>
      <c r="J303" s="244">
        <f>ROUND(I303*H303,2)</f>
        <v>0</v>
      </c>
      <c r="K303" s="240" t="s">
        <v>158</v>
      </c>
      <c r="L303" s="44"/>
      <c r="M303" s="245" t="s">
        <v>1</v>
      </c>
      <c r="N303" s="246" t="s">
        <v>55</v>
      </c>
      <c r="O303" s="91"/>
      <c r="P303" s="247">
        <f>O303*H303</f>
        <v>0</v>
      </c>
      <c r="Q303" s="247">
        <v>0</v>
      </c>
      <c r="R303" s="247">
        <f>Q303*H303</f>
        <v>0</v>
      </c>
      <c r="S303" s="247">
        <v>0</v>
      </c>
      <c r="T303" s="24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9" t="s">
        <v>159</v>
      </c>
      <c r="AT303" s="249" t="s">
        <v>154</v>
      </c>
      <c r="AU303" s="249" t="s">
        <v>22</v>
      </c>
      <c r="AY303" s="16" t="s">
        <v>152</v>
      </c>
      <c r="BE303" s="250">
        <f>IF(N303="základní",J303,0)</f>
        <v>0</v>
      </c>
      <c r="BF303" s="250">
        <f>IF(N303="snížená",J303,0)</f>
        <v>0</v>
      </c>
      <c r="BG303" s="250">
        <f>IF(N303="zákl. přenesená",J303,0)</f>
        <v>0</v>
      </c>
      <c r="BH303" s="250">
        <f>IF(N303="sníž. přenesená",J303,0)</f>
        <v>0</v>
      </c>
      <c r="BI303" s="250">
        <f>IF(N303="nulová",J303,0)</f>
        <v>0</v>
      </c>
      <c r="BJ303" s="16" t="s">
        <v>23</v>
      </c>
      <c r="BK303" s="250">
        <f>ROUND(I303*H303,2)</f>
        <v>0</v>
      </c>
      <c r="BL303" s="16" t="s">
        <v>159</v>
      </c>
      <c r="BM303" s="249" t="s">
        <v>495</v>
      </c>
    </row>
    <row r="304" s="2" customFormat="1" ht="16.5" customHeight="1">
      <c r="A304" s="38"/>
      <c r="B304" s="39"/>
      <c r="C304" s="238" t="s">
        <v>496</v>
      </c>
      <c r="D304" s="238" t="s">
        <v>154</v>
      </c>
      <c r="E304" s="239" t="s">
        <v>497</v>
      </c>
      <c r="F304" s="240" t="s">
        <v>498</v>
      </c>
      <c r="G304" s="241" t="s">
        <v>157</v>
      </c>
      <c r="H304" s="242">
        <v>37.146000000000001</v>
      </c>
      <c r="I304" s="243"/>
      <c r="J304" s="244">
        <f>ROUND(I304*H304,2)</f>
        <v>0</v>
      </c>
      <c r="K304" s="240" t="s">
        <v>158</v>
      </c>
      <c r="L304" s="44"/>
      <c r="M304" s="245" t="s">
        <v>1</v>
      </c>
      <c r="N304" s="246" t="s">
        <v>55</v>
      </c>
      <c r="O304" s="91"/>
      <c r="P304" s="247">
        <f>O304*H304</f>
        <v>0</v>
      </c>
      <c r="Q304" s="247">
        <v>0.12</v>
      </c>
      <c r="R304" s="247">
        <f>Q304*H304</f>
        <v>4.4575199999999997</v>
      </c>
      <c r="S304" s="247">
        <v>2.4900000000000002</v>
      </c>
      <c r="T304" s="248">
        <f>S304*H304</f>
        <v>92.49354000000001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9" t="s">
        <v>159</v>
      </c>
      <c r="AT304" s="249" t="s">
        <v>154</v>
      </c>
      <c r="AU304" s="249" t="s">
        <v>22</v>
      </c>
      <c r="AY304" s="16" t="s">
        <v>152</v>
      </c>
      <c r="BE304" s="250">
        <f>IF(N304="základní",J304,0)</f>
        <v>0</v>
      </c>
      <c r="BF304" s="250">
        <f>IF(N304="snížená",J304,0)</f>
        <v>0</v>
      </c>
      <c r="BG304" s="250">
        <f>IF(N304="zákl. přenesená",J304,0)</f>
        <v>0</v>
      </c>
      <c r="BH304" s="250">
        <f>IF(N304="sníž. přenesená",J304,0)</f>
        <v>0</v>
      </c>
      <c r="BI304" s="250">
        <f>IF(N304="nulová",J304,0)</f>
        <v>0</v>
      </c>
      <c r="BJ304" s="16" t="s">
        <v>23</v>
      </c>
      <c r="BK304" s="250">
        <f>ROUND(I304*H304,2)</f>
        <v>0</v>
      </c>
      <c r="BL304" s="16" t="s">
        <v>159</v>
      </c>
      <c r="BM304" s="249" t="s">
        <v>499</v>
      </c>
    </row>
    <row r="305" s="13" customFormat="1">
      <c r="A305" s="13"/>
      <c r="B305" s="251"/>
      <c r="C305" s="252"/>
      <c r="D305" s="253" t="s">
        <v>161</v>
      </c>
      <c r="E305" s="254" t="s">
        <v>1</v>
      </c>
      <c r="F305" s="255" t="s">
        <v>500</v>
      </c>
      <c r="G305" s="252"/>
      <c r="H305" s="256">
        <v>15.25</v>
      </c>
      <c r="I305" s="257"/>
      <c r="J305" s="252"/>
      <c r="K305" s="252"/>
      <c r="L305" s="258"/>
      <c r="M305" s="259"/>
      <c r="N305" s="260"/>
      <c r="O305" s="260"/>
      <c r="P305" s="260"/>
      <c r="Q305" s="260"/>
      <c r="R305" s="260"/>
      <c r="S305" s="260"/>
      <c r="T305" s="26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2" t="s">
        <v>161</v>
      </c>
      <c r="AU305" s="262" t="s">
        <v>22</v>
      </c>
      <c r="AV305" s="13" t="s">
        <v>22</v>
      </c>
      <c r="AW305" s="13" t="s">
        <v>46</v>
      </c>
      <c r="AX305" s="13" t="s">
        <v>90</v>
      </c>
      <c r="AY305" s="262" t="s">
        <v>152</v>
      </c>
    </row>
    <row r="306" s="13" customFormat="1">
      <c r="A306" s="13"/>
      <c r="B306" s="251"/>
      <c r="C306" s="252"/>
      <c r="D306" s="253" t="s">
        <v>161</v>
      </c>
      <c r="E306" s="254" t="s">
        <v>1</v>
      </c>
      <c r="F306" s="255" t="s">
        <v>501</v>
      </c>
      <c r="G306" s="252"/>
      <c r="H306" s="256">
        <v>4.4379999999999997</v>
      </c>
      <c r="I306" s="257"/>
      <c r="J306" s="252"/>
      <c r="K306" s="252"/>
      <c r="L306" s="258"/>
      <c r="M306" s="259"/>
      <c r="N306" s="260"/>
      <c r="O306" s="260"/>
      <c r="P306" s="260"/>
      <c r="Q306" s="260"/>
      <c r="R306" s="260"/>
      <c r="S306" s="260"/>
      <c r="T306" s="26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2" t="s">
        <v>161</v>
      </c>
      <c r="AU306" s="262" t="s">
        <v>22</v>
      </c>
      <c r="AV306" s="13" t="s">
        <v>22</v>
      </c>
      <c r="AW306" s="13" t="s">
        <v>46</v>
      </c>
      <c r="AX306" s="13" t="s">
        <v>90</v>
      </c>
      <c r="AY306" s="262" t="s">
        <v>152</v>
      </c>
    </row>
    <row r="307" s="13" customFormat="1">
      <c r="A307" s="13"/>
      <c r="B307" s="251"/>
      <c r="C307" s="252"/>
      <c r="D307" s="253" t="s">
        <v>161</v>
      </c>
      <c r="E307" s="254" t="s">
        <v>1</v>
      </c>
      <c r="F307" s="255" t="s">
        <v>502</v>
      </c>
      <c r="G307" s="252"/>
      <c r="H307" s="256">
        <v>4.1929999999999996</v>
      </c>
      <c r="I307" s="257"/>
      <c r="J307" s="252"/>
      <c r="K307" s="252"/>
      <c r="L307" s="258"/>
      <c r="M307" s="259"/>
      <c r="N307" s="260"/>
      <c r="O307" s="260"/>
      <c r="P307" s="260"/>
      <c r="Q307" s="260"/>
      <c r="R307" s="260"/>
      <c r="S307" s="260"/>
      <c r="T307" s="26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2" t="s">
        <v>161</v>
      </c>
      <c r="AU307" s="262" t="s">
        <v>22</v>
      </c>
      <c r="AV307" s="13" t="s">
        <v>22</v>
      </c>
      <c r="AW307" s="13" t="s">
        <v>46</v>
      </c>
      <c r="AX307" s="13" t="s">
        <v>90</v>
      </c>
      <c r="AY307" s="262" t="s">
        <v>152</v>
      </c>
    </row>
    <row r="308" s="13" customFormat="1">
      <c r="A308" s="13"/>
      <c r="B308" s="251"/>
      <c r="C308" s="252"/>
      <c r="D308" s="253" t="s">
        <v>161</v>
      </c>
      <c r="E308" s="254" t="s">
        <v>1</v>
      </c>
      <c r="F308" s="255" t="s">
        <v>503</v>
      </c>
      <c r="G308" s="252"/>
      <c r="H308" s="256">
        <v>12.32</v>
      </c>
      <c r="I308" s="257"/>
      <c r="J308" s="252"/>
      <c r="K308" s="252"/>
      <c r="L308" s="258"/>
      <c r="M308" s="259"/>
      <c r="N308" s="260"/>
      <c r="O308" s="260"/>
      <c r="P308" s="260"/>
      <c r="Q308" s="260"/>
      <c r="R308" s="260"/>
      <c r="S308" s="260"/>
      <c r="T308" s="26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2" t="s">
        <v>161</v>
      </c>
      <c r="AU308" s="262" t="s">
        <v>22</v>
      </c>
      <c r="AV308" s="13" t="s">
        <v>22</v>
      </c>
      <c r="AW308" s="13" t="s">
        <v>46</v>
      </c>
      <c r="AX308" s="13" t="s">
        <v>90</v>
      </c>
      <c r="AY308" s="262" t="s">
        <v>152</v>
      </c>
    </row>
    <row r="309" s="13" customFormat="1">
      <c r="A309" s="13"/>
      <c r="B309" s="251"/>
      <c r="C309" s="252"/>
      <c r="D309" s="253" t="s">
        <v>161</v>
      </c>
      <c r="E309" s="254" t="s">
        <v>1</v>
      </c>
      <c r="F309" s="255" t="s">
        <v>504</v>
      </c>
      <c r="G309" s="252"/>
      <c r="H309" s="256">
        <v>0.94499999999999995</v>
      </c>
      <c r="I309" s="257"/>
      <c r="J309" s="252"/>
      <c r="K309" s="252"/>
      <c r="L309" s="258"/>
      <c r="M309" s="259"/>
      <c r="N309" s="260"/>
      <c r="O309" s="260"/>
      <c r="P309" s="260"/>
      <c r="Q309" s="260"/>
      <c r="R309" s="260"/>
      <c r="S309" s="260"/>
      <c r="T309" s="26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2" t="s">
        <v>161</v>
      </c>
      <c r="AU309" s="262" t="s">
        <v>22</v>
      </c>
      <c r="AV309" s="13" t="s">
        <v>22</v>
      </c>
      <c r="AW309" s="13" t="s">
        <v>46</v>
      </c>
      <c r="AX309" s="13" t="s">
        <v>90</v>
      </c>
      <c r="AY309" s="262" t="s">
        <v>152</v>
      </c>
    </row>
    <row r="310" s="14" customFormat="1">
      <c r="A310" s="14"/>
      <c r="B310" s="263"/>
      <c r="C310" s="264"/>
      <c r="D310" s="253" t="s">
        <v>161</v>
      </c>
      <c r="E310" s="265" t="s">
        <v>1</v>
      </c>
      <c r="F310" s="266" t="s">
        <v>164</v>
      </c>
      <c r="G310" s="264"/>
      <c r="H310" s="267">
        <v>37.146000000000001</v>
      </c>
      <c r="I310" s="268"/>
      <c r="J310" s="264"/>
      <c r="K310" s="264"/>
      <c r="L310" s="269"/>
      <c r="M310" s="270"/>
      <c r="N310" s="271"/>
      <c r="O310" s="271"/>
      <c r="P310" s="271"/>
      <c r="Q310" s="271"/>
      <c r="R310" s="271"/>
      <c r="S310" s="271"/>
      <c r="T310" s="27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3" t="s">
        <v>161</v>
      </c>
      <c r="AU310" s="273" t="s">
        <v>22</v>
      </c>
      <c r="AV310" s="14" t="s">
        <v>159</v>
      </c>
      <c r="AW310" s="14" t="s">
        <v>46</v>
      </c>
      <c r="AX310" s="14" t="s">
        <v>23</v>
      </c>
      <c r="AY310" s="273" t="s">
        <v>152</v>
      </c>
    </row>
    <row r="311" s="2" customFormat="1" ht="16.5" customHeight="1">
      <c r="A311" s="38"/>
      <c r="B311" s="39"/>
      <c r="C311" s="238" t="s">
        <v>505</v>
      </c>
      <c r="D311" s="238" t="s">
        <v>154</v>
      </c>
      <c r="E311" s="239" t="s">
        <v>506</v>
      </c>
      <c r="F311" s="240" t="s">
        <v>507</v>
      </c>
      <c r="G311" s="241" t="s">
        <v>157</v>
      </c>
      <c r="H311" s="242">
        <v>2</v>
      </c>
      <c r="I311" s="243"/>
      <c r="J311" s="244">
        <f>ROUND(I311*H311,2)</f>
        <v>0</v>
      </c>
      <c r="K311" s="240" t="s">
        <v>158</v>
      </c>
      <c r="L311" s="44"/>
      <c r="M311" s="245" t="s">
        <v>1</v>
      </c>
      <c r="N311" s="246" t="s">
        <v>55</v>
      </c>
      <c r="O311" s="91"/>
      <c r="P311" s="247">
        <f>O311*H311</f>
        <v>0</v>
      </c>
      <c r="Q311" s="247">
        <v>0.121711072</v>
      </c>
      <c r="R311" s="247">
        <f>Q311*H311</f>
        <v>0.24342214400000001</v>
      </c>
      <c r="S311" s="247">
        <v>2.3999999999999999</v>
      </c>
      <c r="T311" s="248">
        <f>S311*H311</f>
        <v>4.7999999999999998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9" t="s">
        <v>159</v>
      </c>
      <c r="AT311" s="249" t="s">
        <v>154</v>
      </c>
      <c r="AU311" s="249" t="s">
        <v>22</v>
      </c>
      <c r="AY311" s="16" t="s">
        <v>152</v>
      </c>
      <c r="BE311" s="250">
        <f>IF(N311="základní",J311,0)</f>
        <v>0</v>
      </c>
      <c r="BF311" s="250">
        <f>IF(N311="snížená",J311,0)</f>
        <v>0</v>
      </c>
      <c r="BG311" s="250">
        <f>IF(N311="zákl. přenesená",J311,0)</f>
        <v>0</v>
      </c>
      <c r="BH311" s="250">
        <f>IF(N311="sníž. přenesená",J311,0)</f>
        <v>0</v>
      </c>
      <c r="BI311" s="250">
        <f>IF(N311="nulová",J311,0)</f>
        <v>0</v>
      </c>
      <c r="BJ311" s="16" t="s">
        <v>23</v>
      </c>
      <c r="BK311" s="250">
        <f>ROUND(I311*H311,2)</f>
        <v>0</v>
      </c>
      <c r="BL311" s="16" t="s">
        <v>159</v>
      </c>
      <c r="BM311" s="249" t="s">
        <v>508</v>
      </c>
    </row>
    <row r="312" s="13" customFormat="1">
      <c r="A312" s="13"/>
      <c r="B312" s="251"/>
      <c r="C312" s="252"/>
      <c r="D312" s="253" t="s">
        <v>161</v>
      </c>
      <c r="E312" s="254" t="s">
        <v>1</v>
      </c>
      <c r="F312" s="255" t="s">
        <v>509</v>
      </c>
      <c r="G312" s="252"/>
      <c r="H312" s="256">
        <v>1</v>
      </c>
      <c r="I312" s="257"/>
      <c r="J312" s="252"/>
      <c r="K312" s="252"/>
      <c r="L312" s="258"/>
      <c r="M312" s="259"/>
      <c r="N312" s="260"/>
      <c r="O312" s="260"/>
      <c r="P312" s="260"/>
      <c r="Q312" s="260"/>
      <c r="R312" s="260"/>
      <c r="S312" s="260"/>
      <c r="T312" s="26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2" t="s">
        <v>161</v>
      </c>
      <c r="AU312" s="262" t="s">
        <v>22</v>
      </c>
      <c r="AV312" s="13" t="s">
        <v>22</v>
      </c>
      <c r="AW312" s="13" t="s">
        <v>46</v>
      </c>
      <c r="AX312" s="13" t="s">
        <v>90</v>
      </c>
      <c r="AY312" s="262" t="s">
        <v>152</v>
      </c>
    </row>
    <row r="313" s="13" customFormat="1">
      <c r="A313" s="13"/>
      <c r="B313" s="251"/>
      <c r="C313" s="252"/>
      <c r="D313" s="253" t="s">
        <v>161</v>
      </c>
      <c r="E313" s="254" t="s">
        <v>1</v>
      </c>
      <c r="F313" s="255" t="s">
        <v>510</v>
      </c>
      <c r="G313" s="252"/>
      <c r="H313" s="256">
        <v>1</v>
      </c>
      <c r="I313" s="257"/>
      <c r="J313" s="252"/>
      <c r="K313" s="252"/>
      <c r="L313" s="258"/>
      <c r="M313" s="259"/>
      <c r="N313" s="260"/>
      <c r="O313" s="260"/>
      <c r="P313" s="260"/>
      <c r="Q313" s="260"/>
      <c r="R313" s="260"/>
      <c r="S313" s="260"/>
      <c r="T313" s="26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2" t="s">
        <v>161</v>
      </c>
      <c r="AU313" s="262" t="s">
        <v>22</v>
      </c>
      <c r="AV313" s="13" t="s">
        <v>22</v>
      </c>
      <c r="AW313" s="13" t="s">
        <v>46</v>
      </c>
      <c r="AX313" s="13" t="s">
        <v>90</v>
      </c>
      <c r="AY313" s="262" t="s">
        <v>152</v>
      </c>
    </row>
    <row r="314" s="14" customFormat="1">
      <c r="A314" s="14"/>
      <c r="B314" s="263"/>
      <c r="C314" s="264"/>
      <c r="D314" s="253" t="s">
        <v>161</v>
      </c>
      <c r="E314" s="265" t="s">
        <v>1</v>
      </c>
      <c r="F314" s="266" t="s">
        <v>164</v>
      </c>
      <c r="G314" s="264"/>
      <c r="H314" s="267">
        <v>2</v>
      </c>
      <c r="I314" s="268"/>
      <c r="J314" s="264"/>
      <c r="K314" s="264"/>
      <c r="L314" s="269"/>
      <c r="M314" s="270"/>
      <c r="N314" s="271"/>
      <c r="O314" s="271"/>
      <c r="P314" s="271"/>
      <c r="Q314" s="271"/>
      <c r="R314" s="271"/>
      <c r="S314" s="271"/>
      <c r="T314" s="27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3" t="s">
        <v>161</v>
      </c>
      <c r="AU314" s="273" t="s">
        <v>22</v>
      </c>
      <c r="AV314" s="14" t="s">
        <v>159</v>
      </c>
      <c r="AW314" s="14" t="s">
        <v>46</v>
      </c>
      <c r="AX314" s="14" t="s">
        <v>23</v>
      </c>
      <c r="AY314" s="273" t="s">
        <v>152</v>
      </c>
    </row>
    <row r="315" s="2" customFormat="1" ht="21.75" customHeight="1">
      <c r="A315" s="38"/>
      <c r="B315" s="39"/>
      <c r="C315" s="238" t="s">
        <v>511</v>
      </c>
      <c r="D315" s="238" t="s">
        <v>154</v>
      </c>
      <c r="E315" s="239" t="s">
        <v>512</v>
      </c>
      <c r="F315" s="240" t="s">
        <v>513</v>
      </c>
      <c r="G315" s="241" t="s">
        <v>416</v>
      </c>
      <c r="H315" s="242">
        <v>982.98000000000002</v>
      </c>
      <c r="I315" s="243"/>
      <c r="J315" s="244">
        <f>ROUND(I315*H315,2)</f>
        <v>0</v>
      </c>
      <c r="K315" s="240" t="s">
        <v>158</v>
      </c>
      <c r="L315" s="44"/>
      <c r="M315" s="245" t="s">
        <v>1</v>
      </c>
      <c r="N315" s="246" t="s">
        <v>55</v>
      </c>
      <c r="O315" s="91"/>
      <c r="P315" s="247">
        <f>O315*H315</f>
        <v>0</v>
      </c>
      <c r="Q315" s="247">
        <v>0</v>
      </c>
      <c r="R315" s="247">
        <f>Q315*H315</f>
        <v>0</v>
      </c>
      <c r="S315" s="247">
        <v>0.001</v>
      </c>
      <c r="T315" s="248">
        <f>S315*H315</f>
        <v>0.98298000000000008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9" t="s">
        <v>159</v>
      </c>
      <c r="AT315" s="249" t="s">
        <v>154</v>
      </c>
      <c r="AU315" s="249" t="s">
        <v>22</v>
      </c>
      <c r="AY315" s="16" t="s">
        <v>152</v>
      </c>
      <c r="BE315" s="250">
        <f>IF(N315="základní",J315,0)</f>
        <v>0</v>
      </c>
      <c r="BF315" s="250">
        <f>IF(N315="snížená",J315,0)</f>
        <v>0</v>
      </c>
      <c r="BG315" s="250">
        <f>IF(N315="zákl. přenesená",J315,0)</f>
        <v>0</v>
      </c>
      <c r="BH315" s="250">
        <f>IF(N315="sníž. přenesená",J315,0)</f>
        <v>0</v>
      </c>
      <c r="BI315" s="250">
        <f>IF(N315="nulová",J315,0)</f>
        <v>0</v>
      </c>
      <c r="BJ315" s="16" t="s">
        <v>23</v>
      </c>
      <c r="BK315" s="250">
        <f>ROUND(I315*H315,2)</f>
        <v>0</v>
      </c>
      <c r="BL315" s="16" t="s">
        <v>159</v>
      </c>
      <c r="BM315" s="249" t="s">
        <v>514</v>
      </c>
    </row>
    <row r="316" s="13" customFormat="1">
      <c r="A316" s="13"/>
      <c r="B316" s="251"/>
      <c r="C316" s="252"/>
      <c r="D316" s="253" t="s">
        <v>161</v>
      </c>
      <c r="E316" s="254" t="s">
        <v>1</v>
      </c>
      <c r="F316" s="255" t="s">
        <v>515</v>
      </c>
      <c r="G316" s="252"/>
      <c r="H316" s="256">
        <v>600</v>
      </c>
      <c r="I316" s="257"/>
      <c r="J316" s="252"/>
      <c r="K316" s="252"/>
      <c r="L316" s="258"/>
      <c r="M316" s="259"/>
      <c r="N316" s="260"/>
      <c r="O316" s="260"/>
      <c r="P316" s="260"/>
      <c r="Q316" s="260"/>
      <c r="R316" s="260"/>
      <c r="S316" s="260"/>
      <c r="T316" s="26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2" t="s">
        <v>161</v>
      </c>
      <c r="AU316" s="262" t="s">
        <v>22</v>
      </c>
      <c r="AV316" s="13" t="s">
        <v>22</v>
      </c>
      <c r="AW316" s="13" t="s">
        <v>46</v>
      </c>
      <c r="AX316" s="13" t="s">
        <v>90</v>
      </c>
      <c r="AY316" s="262" t="s">
        <v>152</v>
      </c>
    </row>
    <row r="317" s="13" customFormat="1">
      <c r="A317" s="13"/>
      <c r="B317" s="251"/>
      <c r="C317" s="252"/>
      <c r="D317" s="253" t="s">
        <v>161</v>
      </c>
      <c r="E317" s="254" t="s">
        <v>1</v>
      </c>
      <c r="F317" s="255" t="s">
        <v>516</v>
      </c>
      <c r="G317" s="252"/>
      <c r="H317" s="256">
        <v>136</v>
      </c>
      <c r="I317" s="257"/>
      <c r="J317" s="252"/>
      <c r="K317" s="252"/>
      <c r="L317" s="258"/>
      <c r="M317" s="259"/>
      <c r="N317" s="260"/>
      <c r="O317" s="260"/>
      <c r="P317" s="260"/>
      <c r="Q317" s="260"/>
      <c r="R317" s="260"/>
      <c r="S317" s="260"/>
      <c r="T317" s="26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2" t="s">
        <v>161</v>
      </c>
      <c r="AU317" s="262" t="s">
        <v>22</v>
      </c>
      <c r="AV317" s="13" t="s">
        <v>22</v>
      </c>
      <c r="AW317" s="13" t="s">
        <v>46</v>
      </c>
      <c r="AX317" s="13" t="s">
        <v>90</v>
      </c>
      <c r="AY317" s="262" t="s">
        <v>152</v>
      </c>
    </row>
    <row r="318" s="13" customFormat="1">
      <c r="A318" s="13"/>
      <c r="B318" s="251"/>
      <c r="C318" s="252"/>
      <c r="D318" s="253" t="s">
        <v>161</v>
      </c>
      <c r="E318" s="254" t="s">
        <v>1</v>
      </c>
      <c r="F318" s="255" t="s">
        <v>517</v>
      </c>
      <c r="G318" s="252"/>
      <c r="H318" s="256">
        <v>170</v>
      </c>
      <c r="I318" s="257"/>
      <c r="J318" s="252"/>
      <c r="K318" s="252"/>
      <c r="L318" s="258"/>
      <c r="M318" s="259"/>
      <c r="N318" s="260"/>
      <c r="O318" s="260"/>
      <c r="P318" s="260"/>
      <c r="Q318" s="260"/>
      <c r="R318" s="260"/>
      <c r="S318" s="260"/>
      <c r="T318" s="26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2" t="s">
        <v>161</v>
      </c>
      <c r="AU318" s="262" t="s">
        <v>22</v>
      </c>
      <c r="AV318" s="13" t="s">
        <v>22</v>
      </c>
      <c r="AW318" s="13" t="s">
        <v>46</v>
      </c>
      <c r="AX318" s="13" t="s">
        <v>90</v>
      </c>
      <c r="AY318" s="262" t="s">
        <v>152</v>
      </c>
    </row>
    <row r="319" s="13" customFormat="1">
      <c r="A319" s="13"/>
      <c r="B319" s="251"/>
      <c r="C319" s="252"/>
      <c r="D319" s="253" t="s">
        <v>161</v>
      </c>
      <c r="E319" s="254" t="s">
        <v>1</v>
      </c>
      <c r="F319" s="255" t="s">
        <v>518</v>
      </c>
      <c r="G319" s="252"/>
      <c r="H319" s="256">
        <v>55</v>
      </c>
      <c r="I319" s="257"/>
      <c r="J319" s="252"/>
      <c r="K319" s="252"/>
      <c r="L319" s="258"/>
      <c r="M319" s="259"/>
      <c r="N319" s="260"/>
      <c r="O319" s="260"/>
      <c r="P319" s="260"/>
      <c r="Q319" s="260"/>
      <c r="R319" s="260"/>
      <c r="S319" s="260"/>
      <c r="T319" s="26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2" t="s">
        <v>161</v>
      </c>
      <c r="AU319" s="262" t="s">
        <v>22</v>
      </c>
      <c r="AV319" s="13" t="s">
        <v>22</v>
      </c>
      <c r="AW319" s="13" t="s">
        <v>46</v>
      </c>
      <c r="AX319" s="13" t="s">
        <v>90</v>
      </c>
      <c r="AY319" s="262" t="s">
        <v>152</v>
      </c>
    </row>
    <row r="320" s="13" customFormat="1">
      <c r="A320" s="13"/>
      <c r="B320" s="251"/>
      <c r="C320" s="252"/>
      <c r="D320" s="253" t="s">
        <v>161</v>
      </c>
      <c r="E320" s="254" t="s">
        <v>1</v>
      </c>
      <c r="F320" s="255" t="s">
        <v>519</v>
      </c>
      <c r="G320" s="252"/>
      <c r="H320" s="256">
        <v>21.98</v>
      </c>
      <c r="I320" s="257"/>
      <c r="J320" s="252"/>
      <c r="K320" s="252"/>
      <c r="L320" s="258"/>
      <c r="M320" s="259"/>
      <c r="N320" s="260"/>
      <c r="O320" s="260"/>
      <c r="P320" s="260"/>
      <c r="Q320" s="260"/>
      <c r="R320" s="260"/>
      <c r="S320" s="260"/>
      <c r="T320" s="26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2" t="s">
        <v>161</v>
      </c>
      <c r="AU320" s="262" t="s">
        <v>22</v>
      </c>
      <c r="AV320" s="13" t="s">
        <v>22</v>
      </c>
      <c r="AW320" s="13" t="s">
        <v>46</v>
      </c>
      <c r="AX320" s="13" t="s">
        <v>90</v>
      </c>
      <c r="AY320" s="262" t="s">
        <v>152</v>
      </c>
    </row>
    <row r="321" s="14" customFormat="1">
      <c r="A321" s="14"/>
      <c r="B321" s="263"/>
      <c r="C321" s="264"/>
      <c r="D321" s="253" t="s">
        <v>161</v>
      </c>
      <c r="E321" s="265" t="s">
        <v>1</v>
      </c>
      <c r="F321" s="266" t="s">
        <v>164</v>
      </c>
      <c r="G321" s="264"/>
      <c r="H321" s="267">
        <v>982.98000000000002</v>
      </c>
      <c r="I321" s="268"/>
      <c r="J321" s="264"/>
      <c r="K321" s="264"/>
      <c r="L321" s="269"/>
      <c r="M321" s="270"/>
      <c r="N321" s="271"/>
      <c r="O321" s="271"/>
      <c r="P321" s="271"/>
      <c r="Q321" s="271"/>
      <c r="R321" s="271"/>
      <c r="S321" s="271"/>
      <c r="T321" s="27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3" t="s">
        <v>161</v>
      </c>
      <c r="AU321" s="273" t="s">
        <v>22</v>
      </c>
      <c r="AV321" s="14" t="s">
        <v>159</v>
      </c>
      <c r="AW321" s="14" t="s">
        <v>46</v>
      </c>
      <c r="AX321" s="14" t="s">
        <v>23</v>
      </c>
      <c r="AY321" s="273" t="s">
        <v>152</v>
      </c>
    </row>
    <row r="322" s="2" customFormat="1" ht="21.75" customHeight="1">
      <c r="A322" s="38"/>
      <c r="B322" s="39"/>
      <c r="C322" s="238" t="s">
        <v>520</v>
      </c>
      <c r="D322" s="238" t="s">
        <v>154</v>
      </c>
      <c r="E322" s="239" t="s">
        <v>521</v>
      </c>
      <c r="F322" s="240" t="s">
        <v>522</v>
      </c>
      <c r="G322" s="241" t="s">
        <v>195</v>
      </c>
      <c r="H322" s="242">
        <v>4.1399999999999997</v>
      </c>
      <c r="I322" s="243"/>
      <c r="J322" s="244">
        <f>ROUND(I322*H322,2)</f>
        <v>0</v>
      </c>
      <c r="K322" s="240" t="s">
        <v>158</v>
      </c>
      <c r="L322" s="44"/>
      <c r="M322" s="245" t="s">
        <v>1</v>
      </c>
      <c r="N322" s="246" t="s">
        <v>55</v>
      </c>
      <c r="O322" s="91"/>
      <c r="P322" s="247">
        <f>O322*H322</f>
        <v>0</v>
      </c>
      <c r="Q322" s="247">
        <v>2.16E-05</v>
      </c>
      <c r="R322" s="247">
        <f>Q322*H322</f>
        <v>8.942399999999999E-05</v>
      </c>
      <c r="S322" s="247">
        <v>0.001</v>
      </c>
      <c r="T322" s="248">
        <f>S322*H322</f>
        <v>0.0041399999999999996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9" t="s">
        <v>159</v>
      </c>
      <c r="AT322" s="249" t="s">
        <v>154</v>
      </c>
      <c r="AU322" s="249" t="s">
        <v>22</v>
      </c>
      <c r="AY322" s="16" t="s">
        <v>152</v>
      </c>
      <c r="BE322" s="250">
        <f>IF(N322="základní",J322,0)</f>
        <v>0</v>
      </c>
      <c r="BF322" s="250">
        <f>IF(N322="snížená",J322,0)</f>
        <v>0</v>
      </c>
      <c r="BG322" s="250">
        <f>IF(N322="zákl. přenesená",J322,0)</f>
        <v>0</v>
      </c>
      <c r="BH322" s="250">
        <f>IF(N322="sníž. přenesená",J322,0)</f>
        <v>0</v>
      </c>
      <c r="BI322" s="250">
        <f>IF(N322="nulová",J322,0)</f>
        <v>0</v>
      </c>
      <c r="BJ322" s="16" t="s">
        <v>23</v>
      </c>
      <c r="BK322" s="250">
        <f>ROUND(I322*H322,2)</f>
        <v>0</v>
      </c>
      <c r="BL322" s="16" t="s">
        <v>159</v>
      </c>
      <c r="BM322" s="249" t="s">
        <v>523</v>
      </c>
    </row>
    <row r="323" s="13" customFormat="1">
      <c r="A323" s="13"/>
      <c r="B323" s="251"/>
      <c r="C323" s="252"/>
      <c r="D323" s="253" t="s">
        <v>161</v>
      </c>
      <c r="E323" s="254" t="s">
        <v>1</v>
      </c>
      <c r="F323" s="255" t="s">
        <v>524</v>
      </c>
      <c r="G323" s="252"/>
      <c r="H323" s="256">
        <v>4.1399999999999997</v>
      </c>
      <c r="I323" s="257"/>
      <c r="J323" s="252"/>
      <c r="K323" s="252"/>
      <c r="L323" s="258"/>
      <c r="M323" s="259"/>
      <c r="N323" s="260"/>
      <c r="O323" s="260"/>
      <c r="P323" s="260"/>
      <c r="Q323" s="260"/>
      <c r="R323" s="260"/>
      <c r="S323" s="260"/>
      <c r="T323" s="26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2" t="s">
        <v>161</v>
      </c>
      <c r="AU323" s="262" t="s">
        <v>22</v>
      </c>
      <c r="AV323" s="13" t="s">
        <v>22</v>
      </c>
      <c r="AW323" s="13" t="s">
        <v>46</v>
      </c>
      <c r="AX323" s="13" t="s">
        <v>23</v>
      </c>
      <c r="AY323" s="262" t="s">
        <v>152</v>
      </c>
    </row>
    <row r="324" s="2" customFormat="1" ht="21.75" customHeight="1">
      <c r="A324" s="38"/>
      <c r="B324" s="39"/>
      <c r="C324" s="238" t="s">
        <v>525</v>
      </c>
      <c r="D324" s="238" t="s">
        <v>154</v>
      </c>
      <c r="E324" s="239" t="s">
        <v>526</v>
      </c>
      <c r="F324" s="240" t="s">
        <v>527</v>
      </c>
      <c r="G324" s="241" t="s">
        <v>195</v>
      </c>
      <c r="H324" s="242">
        <v>1.2</v>
      </c>
      <c r="I324" s="243"/>
      <c r="J324" s="244">
        <f>ROUND(I324*H324,2)</f>
        <v>0</v>
      </c>
      <c r="K324" s="240" t="s">
        <v>158</v>
      </c>
      <c r="L324" s="44"/>
      <c r="M324" s="245" t="s">
        <v>1</v>
      </c>
      <c r="N324" s="246" t="s">
        <v>55</v>
      </c>
      <c r="O324" s="91"/>
      <c r="P324" s="247">
        <f>O324*H324</f>
        <v>0</v>
      </c>
      <c r="Q324" s="247">
        <v>2.37E-05</v>
      </c>
      <c r="R324" s="247">
        <f>Q324*H324</f>
        <v>2.8439999999999999E-05</v>
      </c>
      <c r="S324" s="247">
        <v>0.001</v>
      </c>
      <c r="T324" s="248">
        <f>S324*H324</f>
        <v>0.0011999999999999999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9" t="s">
        <v>159</v>
      </c>
      <c r="AT324" s="249" t="s">
        <v>154</v>
      </c>
      <c r="AU324" s="249" t="s">
        <v>22</v>
      </c>
      <c r="AY324" s="16" t="s">
        <v>152</v>
      </c>
      <c r="BE324" s="250">
        <f>IF(N324="základní",J324,0)</f>
        <v>0</v>
      </c>
      <c r="BF324" s="250">
        <f>IF(N324="snížená",J324,0)</f>
        <v>0</v>
      </c>
      <c r="BG324" s="250">
        <f>IF(N324="zákl. přenesená",J324,0)</f>
        <v>0</v>
      </c>
      <c r="BH324" s="250">
        <f>IF(N324="sníž. přenesená",J324,0)</f>
        <v>0</v>
      </c>
      <c r="BI324" s="250">
        <f>IF(N324="nulová",J324,0)</f>
        <v>0</v>
      </c>
      <c r="BJ324" s="16" t="s">
        <v>23</v>
      </c>
      <c r="BK324" s="250">
        <f>ROUND(I324*H324,2)</f>
        <v>0</v>
      </c>
      <c r="BL324" s="16" t="s">
        <v>159</v>
      </c>
      <c r="BM324" s="249" t="s">
        <v>528</v>
      </c>
    </row>
    <row r="325" s="13" customFormat="1">
      <c r="A325" s="13"/>
      <c r="B325" s="251"/>
      <c r="C325" s="252"/>
      <c r="D325" s="253" t="s">
        <v>161</v>
      </c>
      <c r="E325" s="254" t="s">
        <v>1</v>
      </c>
      <c r="F325" s="255" t="s">
        <v>529</v>
      </c>
      <c r="G325" s="252"/>
      <c r="H325" s="256">
        <v>1.2</v>
      </c>
      <c r="I325" s="257"/>
      <c r="J325" s="252"/>
      <c r="K325" s="252"/>
      <c r="L325" s="258"/>
      <c r="M325" s="259"/>
      <c r="N325" s="260"/>
      <c r="O325" s="260"/>
      <c r="P325" s="260"/>
      <c r="Q325" s="260"/>
      <c r="R325" s="260"/>
      <c r="S325" s="260"/>
      <c r="T325" s="26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2" t="s">
        <v>161</v>
      </c>
      <c r="AU325" s="262" t="s">
        <v>22</v>
      </c>
      <c r="AV325" s="13" t="s">
        <v>22</v>
      </c>
      <c r="AW325" s="13" t="s">
        <v>46</v>
      </c>
      <c r="AX325" s="13" t="s">
        <v>23</v>
      </c>
      <c r="AY325" s="262" t="s">
        <v>152</v>
      </c>
    </row>
    <row r="326" s="2" customFormat="1" ht="16.5" customHeight="1">
      <c r="A326" s="38"/>
      <c r="B326" s="39"/>
      <c r="C326" s="238" t="s">
        <v>530</v>
      </c>
      <c r="D326" s="238" t="s">
        <v>154</v>
      </c>
      <c r="E326" s="239" t="s">
        <v>531</v>
      </c>
      <c r="F326" s="240" t="s">
        <v>532</v>
      </c>
      <c r="G326" s="241" t="s">
        <v>208</v>
      </c>
      <c r="H326" s="242">
        <v>14.449999999999999</v>
      </c>
      <c r="I326" s="243"/>
      <c r="J326" s="244">
        <f>ROUND(I326*H326,2)</f>
        <v>0</v>
      </c>
      <c r="K326" s="240" t="s">
        <v>158</v>
      </c>
      <c r="L326" s="44"/>
      <c r="M326" s="245" t="s">
        <v>1</v>
      </c>
      <c r="N326" s="246" t="s">
        <v>55</v>
      </c>
      <c r="O326" s="91"/>
      <c r="P326" s="247">
        <f>O326*H326</f>
        <v>0</v>
      </c>
      <c r="Q326" s="247">
        <v>0</v>
      </c>
      <c r="R326" s="247">
        <f>Q326*H326</f>
        <v>0</v>
      </c>
      <c r="S326" s="247">
        <v>0.066000000000000003</v>
      </c>
      <c r="T326" s="248">
        <f>S326*H326</f>
        <v>0.95369999999999999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9" t="s">
        <v>159</v>
      </c>
      <c r="AT326" s="249" t="s">
        <v>154</v>
      </c>
      <c r="AU326" s="249" t="s">
        <v>22</v>
      </c>
      <c r="AY326" s="16" t="s">
        <v>152</v>
      </c>
      <c r="BE326" s="250">
        <f>IF(N326="základní",J326,0)</f>
        <v>0</v>
      </c>
      <c r="BF326" s="250">
        <f>IF(N326="snížená",J326,0)</f>
        <v>0</v>
      </c>
      <c r="BG326" s="250">
        <f>IF(N326="zákl. přenesená",J326,0)</f>
        <v>0</v>
      </c>
      <c r="BH326" s="250">
        <f>IF(N326="sníž. přenesená",J326,0)</f>
        <v>0</v>
      </c>
      <c r="BI326" s="250">
        <f>IF(N326="nulová",J326,0)</f>
        <v>0</v>
      </c>
      <c r="BJ326" s="16" t="s">
        <v>23</v>
      </c>
      <c r="BK326" s="250">
        <f>ROUND(I326*H326,2)</f>
        <v>0</v>
      </c>
      <c r="BL326" s="16" t="s">
        <v>159</v>
      </c>
      <c r="BM326" s="249" t="s">
        <v>533</v>
      </c>
    </row>
    <row r="327" s="2" customFormat="1" ht="21.75" customHeight="1">
      <c r="A327" s="38"/>
      <c r="B327" s="39"/>
      <c r="C327" s="238" t="s">
        <v>534</v>
      </c>
      <c r="D327" s="238" t="s">
        <v>154</v>
      </c>
      <c r="E327" s="239" t="s">
        <v>535</v>
      </c>
      <c r="F327" s="240" t="s">
        <v>536</v>
      </c>
      <c r="G327" s="241" t="s">
        <v>208</v>
      </c>
      <c r="H327" s="242">
        <v>14.449999999999999</v>
      </c>
      <c r="I327" s="243"/>
      <c r="J327" s="244">
        <f>ROUND(I327*H327,2)</f>
        <v>0</v>
      </c>
      <c r="K327" s="240" t="s">
        <v>158</v>
      </c>
      <c r="L327" s="44"/>
      <c r="M327" s="245" t="s">
        <v>1</v>
      </c>
      <c r="N327" s="246" t="s">
        <v>55</v>
      </c>
      <c r="O327" s="91"/>
      <c r="P327" s="247">
        <f>O327*H327</f>
        <v>0</v>
      </c>
      <c r="Q327" s="247">
        <v>0</v>
      </c>
      <c r="R327" s="247">
        <f>Q327*H327</f>
        <v>0</v>
      </c>
      <c r="S327" s="247">
        <v>0</v>
      </c>
      <c r="T327" s="24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9" t="s">
        <v>159</v>
      </c>
      <c r="AT327" s="249" t="s">
        <v>154</v>
      </c>
      <c r="AU327" s="249" t="s">
        <v>22</v>
      </c>
      <c r="AY327" s="16" t="s">
        <v>152</v>
      </c>
      <c r="BE327" s="250">
        <f>IF(N327="základní",J327,0)</f>
        <v>0</v>
      </c>
      <c r="BF327" s="250">
        <f>IF(N327="snížená",J327,0)</f>
        <v>0</v>
      </c>
      <c r="BG327" s="250">
        <f>IF(N327="zákl. přenesená",J327,0)</f>
        <v>0</v>
      </c>
      <c r="BH327" s="250">
        <f>IF(N327="sníž. přenesená",J327,0)</f>
        <v>0</v>
      </c>
      <c r="BI327" s="250">
        <f>IF(N327="nulová",J327,0)</f>
        <v>0</v>
      </c>
      <c r="BJ327" s="16" t="s">
        <v>23</v>
      </c>
      <c r="BK327" s="250">
        <f>ROUND(I327*H327,2)</f>
        <v>0</v>
      </c>
      <c r="BL327" s="16" t="s">
        <v>159</v>
      </c>
      <c r="BM327" s="249" t="s">
        <v>537</v>
      </c>
    </row>
    <row r="328" s="2" customFormat="1" ht="21.75" customHeight="1">
      <c r="A328" s="38"/>
      <c r="B328" s="39"/>
      <c r="C328" s="238" t="s">
        <v>538</v>
      </c>
      <c r="D328" s="238" t="s">
        <v>154</v>
      </c>
      <c r="E328" s="239" t="s">
        <v>539</v>
      </c>
      <c r="F328" s="240" t="s">
        <v>540</v>
      </c>
      <c r="G328" s="241" t="s">
        <v>208</v>
      </c>
      <c r="H328" s="242">
        <v>14.449999999999999</v>
      </c>
      <c r="I328" s="243"/>
      <c r="J328" s="244">
        <f>ROUND(I328*H328,2)</f>
        <v>0</v>
      </c>
      <c r="K328" s="240" t="s">
        <v>158</v>
      </c>
      <c r="L328" s="44"/>
      <c r="M328" s="245" t="s">
        <v>1</v>
      </c>
      <c r="N328" s="246" t="s">
        <v>55</v>
      </c>
      <c r="O328" s="91"/>
      <c r="P328" s="247">
        <f>O328*H328</f>
        <v>0</v>
      </c>
      <c r="Q328" s="247">
        <v>0</v>
      </c>
      <c r="R328" s="247">
        <f>Q328*H328</f>
        <v>0</v>
      </c>
      <c r="S328" s="247">
        <v>0.070000000000000007</v>
      </c>
      <c r="T328" s="248">
        <f>S328*H328</f>
        <v>1.0115000000000001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9" t="s">
        <v>159</v>
      </c>
      <c r="AT328" s="249" t="s">
        <v>154</v>
      </c>
      <c r="AU328" s="249" t="s">
        <v>22</v>
      </c>
      <c r="AY328" s="16" t="s">
        <v>152</v>
      </c>
      <c r="BE328" s="250">
        <f>IF(N328="základní",J328,0)</f>
        <v>0</v>
      </c>
      <c r="BF328" s="250">
        <f>IF(N328="snížená",J328,0)</f>
        <v>0</v>
      </c>
      <c r="BG328" s="250">
        <f>IF(N328="zákl. přenesená",J328,0)</f>
        <v>0</v>
      </c>
      <c r="BH328" s="250">
        <f>IF(N328="sníž. přenesená",J328,0)</f>
        <v>0</v>
      </c>
      <c r="BI328" s="250">
        <f>IF(N328="nulová",J328,0)</f>
        <v>0</v>
      </c>
      <c r="BJ328" s="16" t="s">
        <v>23</v>
      </c>
      <c r="BK328" s="250">
        <f>ROUND(I328*H328,2)</f>
        <v>0</v>
      </c>
      <c r="BL328" s="16" t="s">
        <v>159</v>
      </c>
      <c r="BM328" s="249" t="s">
        <v>541</v>
      </c>
    </row>
    <row r="329" s="13" customFormat="1">
      <c r="A329" s="13"/>
      <c r="B329" s="251"/>
      <c r="C329" s="252"/>
      <c r="D329" s="253" t="s">
        <v>161</v>
      </c>
      <c r="E329" s="254" t="s">
        <v>1</v>
      </c>
      <c r="F329" s="255" t="s">
        <v>542</v>
      </c>
      <c r="G329" s="252"/>
      <c r="H329" s="256">
        <v>14.449999999999999</v>
      </c>
      <c r="I329" s="257"/>
      <c r="J329" s="252"/>
      <c r="K329" s="252"/>
      <c r="L329" s="258"/>
      <c r="M329" s="259"/>
      <c r="N329" s="260"/>
      <c r="O329" s="260"/>
      <c r="P329" s="260"/>
      <c r="Q329" s="260"/>
      <c r="R329" s="260"/>
      <c r="S329" s="260"/>
      <c r="T329" s="26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2" t="s">
        <v>161</v>
      </c>
      <c r="AU329" s="262" t="s">
        <v>22</v>
      </c>
      <c r="AV329" s="13" t="s">
        <v>22</v>
      </c>
      <c r="AW329" s="13" t="s">
        <v>46</v>
      </c>
      <c r="AX329" s="13" t="s">
        <v>23</v>
      </c>
      <c r="AY329" s="262" t="s">
        <v>152</v>
      </c>
    </row>
    <row r="330" s="2" customFormat="1" ht="16.5" customHeight="1">
      <c r="A330" s="38"/>
      <c r="B330" s="39"/>
      <c r="C330" s="238" t="s">
        <v>543</v>
      </c>
      <c r="D330" s="238" t="s">
        <v>154</v>
      </c>
      <c r="E330" s="239" t="s">
        <v>544</v>
      </c>
      <c r="F330" s="240" t="s">
        <v>545</v>
      </c>
      <c r="G330" s="241" t="s">
        <v>208</v>
      </c>
      <c r="H330" s="242">
        <v>14.449999999999999</v>
      </c>
      <c r="I330" s="243"/>
      <c r="J330" s="244">
        <f>ROUND(I330*H330,2)</f>
        <v>0</v>
      </c>
      <c r="K330" s="240" t="s">
        <v>158</v>
      </c>
      <c r="L330" s="44"/>
      <c r="M330" s="245" t="s">
        <v>1</v>
      </c>
      <c r="N330" s="246" t="s">
        <v>55</v>
      </c>
      <c r="O330" s="91"/>
      <c r="P330" s="247">
        <f>O330*H330</f>
        <v>0</v>
      </c>
      <c r="Q330" s="247">
        <v>0</v>
      </c>
      <c r="R330" s="247">
        <f>Q330*H330</f>
        <v>0</v>
      </c>
      <c r="S330" s="247">
        <v>0</v>
      </c>
      <c r="T330" s="24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49" t="s">
        <v>159</v>
      </c>
      <c r="AT330" s="249" t="s">
        <v>154</v>
      </c>
      <c r="AU330" s="249" t="s">
        <v>22</v>
      </c>
      <c r="AY330" s="16" t="s">
        <v>152</v>
      </c>
      <c r="BE330" s="250">
        <f>IF(N330="základní",J330,0)</f>
        <v>0</v>
      </c>
      <c r="BF330" s="250">
        <f>IF(N330="snížená",J330,0)</f>
        <v>0</v>
      </c>
      <c r="BG330" s="250">
        <f>IF(N330="zákl. přenesená",J330,0)</f>
        <v>0</v>
      </c>
      <c r="BH330" s="250">
        <f>IF(N330="sníž. přenesená",J330,0)</f>
        <v>0</v>
      </c>
      <c r="BI330" s="250">
        <f>IF(N330="nulová",J330,0)</f>
        <v>0</v>
      </c>
      <c r="BJ330" s="16" t="s">
        <v>23</v>
      </c>
      <c r="BK330" s="250">
        <f>ROUND(I330*H330,2)</f>
        <v>0</v>
      </c>
      <c r="BL330" s="16" t="s">
        <v>159</v>
      </c>
      <c r="BM330" s="249" t="s">
        <v>546</v>
      </c>
    </row>
    <row r="331" s="13" customFormat="1">
      <c r="A331" s="13"/>
      <c r="B331" s="251"/>
      <c r="C331" s="252"/>
      <c r="D331" s="253" t="s">
        <v>161</v>
      </c>
      <c r="E331" s="254" t="s">
        <v>1</v>
      </c>
      <c r="F331" s="255" t="s">
        <v>542</v>
      </c>
      <c r="G331" s="252"/>
      <c r="H331" s="256">
        <v>14.449999999999999</v>
      </c>
      <c r="I331" s="257"/>
      <c r="J331" s="252"/>
      <c r="K331" s="252"/>
      <c r="L331" s="258"/>
      <c r="M331" s="259"/>
      <c r="N331" s="260"/>
      <c r="O331" s="260"/>
      <c r="P331" s="260"/>
      <c r="Q331" s="260"/>
      <c r="R331" s="260"/>
      <c r="S331" s="260"/>
      <c r="T331" s="26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2" t="s">
        <v>161</v>
      </c>
      <c r="AU331" s="262" t="s">
        <v>22</v>
      </c>
      <c r="AV331" s="13" t="s">
        <v>22</v>
      </c>
      <c r="AW331" s="13" t="s">
        <v>46</v>
      </c>
      <c r="AX331" s="13" t="s">
        <v>23</v>
      </c>
      <c r="AY331" s="262" t="s">
        <v>152</v>
      </c>
    </row>
    <row r="332" s="2" customFormat="1" ht="21.75" customHeight="1">
      <c r="A332" s="38"/>
      <c r="B332" s="39"/>
      <c r="C332" s="238" t="s">
        <v>307</v>
      </c>
      <c r="D332" s="238" t="s">
        <v>154</v>
      </c>
      <c r="E332" s="239" t="s">
        <v>547</v>
      </c>
      <c r="F332" s="240" t="s">
        <v>548</v>
      </c>
      <c r="G332" s="241" t="s">
        <v>208</v>
      </c>
      <c r="H332" s="242">
        <v>14.449999999999999</v>
      </c>
      <c r="I332" s="243"/>
      <c r="J332" s="244">
        <f>ROUND(I332*H332,2)</f>
        <v>0</v>
      </c>
      <c r="K332" s="240" t="s">
        <v>158</v>
      </c>
      <c r="L332" s="44"/>
      <c r="M332" s="245" t="s">
        <v>1</v>
      </c>
      <c r="N332" s="246" t="s">
        <v>55</v>
      </c>
      <c r="O332" s="91"/>
      <c r="P332" s="247">
        <f>O332*H332</f>
        <v>0</v>
      </c>
      <c r="Q332" s="247">
        <v>0</v>
      </c>
      <c r="R332" s="247">
        <f>Q332*H332</f>
        <v>0</v>
      </c>
      <c r="S332" s="247">
        <v>0</v>
      </c>
      <c r="T332" s="24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9" t="s">
        <v>159</v>
      </c>
      <c r="AT332" s="249" t="s">
        <v>154</v>
      </c>
      <c r="AU332" s="249" t="s">
        <v>22</v>
      </c>
      <c r="AY332" s="16" t="s">
        <v>152</v>
      </c>
      <c r="BE332" s="250">
        <f>IF(N332="základní",J332,0)</f>
        <v>0</v>
      </c>
      <c r="BF332" s="250">
        <f>IF(N332="snížená",J332,0)</f>
        <v>0</v>
      </c>
      <c r="BG332" s="250">
        <f>IF(N332="zákl. přenesená",J332,0)</f>
        <v>0</v>
      </c>
      <c r="BH332" s="250">
        <f>IF(N332="sníž. přenesená",J332,0)</f>
        <v>0</v>
      </c>
      <c r="BI332" s="250">
        <f>IF(N332="nulová",J332,0)</f>
        <v>0</v>
      </c>
      <c r="BJ332" s="16" t="s">
        <v>23</v>
      </c>
      <c r="BK332" s="250">
        <f>ROUND(I332*H332,2)</f>
        <v>0</v>
      </c>
      <c r="BL332" s="16" t="s">
        <v>159</v>
      </c>
      <c r="BM332" s="249" t="s">
        <v>549</v>
      </c>
    </row>
    <row r="333" s="2" customFormat="1" ht="21.75" customHeight="1">
      <c r="A333" s="38"/>
      <c r="B333" s="39"/>
      <c r="C333" s="238" t="s">
        <v>550</v>
      </c>
      <c r="D333" s="238" t="s">
        <v>154</v>
      </c>
      <c r="E333" s="239" t="s">
        <v>551</v>
      </c>
      <c r="F333" s="240" t="s">
        <v>552</v>
      </c>
      <c r="G333" s="241" t="s">
        <v>157</v>
      </c>
      <c r="H333" s="242">
        <v>0.59199999999999997</v>
      </c>
      <c r="I333" s="243"/>
      <c r="J333" s="244">
        <f>ROUND(I333*H333,2)</f>
        <v>0</v>
      </c>
      <c r="K333" s="240" t="s">
        <v>158</v>
      </c>
      <c r="L333" s="44"/>
      <c r="M333" s="245" t="s">
        <v>1</v>
      </c>
      <c r="N333" s="246" t="s">
        <v>55</v>
      </c>
      <c r="O333" s="91"/>
      <c r="P333" s="247">
        <f>O333*H333</f>
        <v>0</v>
      </c>
      <c r="Q333" s="247">
        <v>0.50375000000000003</v>
      </c>
      <c r="R333" s="247">
        <f>Q333*H333</f>
        <v>0.29821999999999999</v>
      </c>
      <c r="S333" s="247">
        <v>2.5</v>
      </c>
      <c r="T333" s="248">
        <f>S333*H333</f>
        <v>1.48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9" t="s">
        <v>159</v>
      </c>
      <c r="AT333" s="249" t="s">
        <v>154</v>
      </c>
      <c r="AU333" s="249" t="s">
        <v>22</v>
      </c>
      <c r="AY333" s="16" t="s">
        <v>152</v>
      </c>
      <c r="BE333" s="250">
        <f>IF(N333="základní",J333,0)</f>
        <v>0</v>
      </c>
      <c r="BF333" s="250">
        <f>IF(N333="snížená",J333,0)</f>
        <v>0</v>
      </c>
      <c r="BG333" s="250">
        <f>IF(N333="zákl. přenesená",J333,0)</f>
        <v>0</v>
      </c>
      <c r="BH333" s="250">
        <f>IF(N333="sníž. přenesená",J333,0)</f>
        <v>0</v>
      </c>
      <c r="BI333" s="250">
        <f>IF(N333="nulová",J333,0)</f>
        <v>0</v>
      </c>
      <c r="BJ333" s="16" t="s">
        <v>23</v>
      </c>
      <c r="BK333" s="250">
        <f>ROUND(I333*H333,2)</f>
        <v>0</v>
      </c>
      <c r="BL333" s="16" t="s">
        <v>159</v>
      </c>
      <c r="BM333" s="249" t="s">
        <v>553</v>
      </c>
    </row>
    <row r="334" s="13" customFormat="1">
      <c r="A334" s="13"/>
      <c r="B334" s="251"/>
      <c r="C334" s="252"/>
      <c r="D334" s="253" t="s">
        <v>161</v>
      </c>
      <c r="E334" s="254" t="s">
        <v>1</v>
      </c>
      <c r="F334" s="255" t="s">
        <v>554</v>
      </c>
      <c r="G334" s="252"/>
      <c r="H334" s="256">
        <v>0.59199999999999997</v>
      </c>
      <c r="I334" s="257"/>
      <c r="J334" s="252"/>
      <c r="K334" s="252"/>
      <c r="L334" s="258"/>
      <c r="M334" s="259"/>
      <c r="N334" s="260"/>
      <c r="O334" s="260"/>
      <c r="P334" s="260"/>
      <c r="Q334" s="260"/>
      <c r="R334" s="260"/>
      <c r="S334" s="260"/>
      <c r="T334" s="26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2" t="s">
        <v>161</v>
      </c>
      <c r="AU334" s="262" t="s">
        <v>22</v>
      </c>
      <c r="AV334" s="13" t="s">
        <v>22</v>
      </c>
      <c r="AW334" s="13" t="s">
        <v>46</v>
      </c>
      <c r="AX334" s="13" t="s">
        <v>23</v>
      </c>
      <c r="AY334" s="262" t="s">
        <v>152</v>
      </c>
    </row>
    <row r="335" s="2" customFormat="1" ht="21.75" customHeight="1">
      <c r="A335" s="38"/>
      <c r="B335" s="39"/>
      <c r="C335" s="238" t="s">
        <v>313</v>
      </c>
      <c r="D335" s="238" t="s">
        <v>154</v>
      </c>
      <c r="E335" s="239" t="s">
        <v>555</v>
      </c>
      <c r="F335" s="240" t="s">
        <v>556</v>
      </c>
      <c r="G335" s="241" t="s">
        <v>208</v>
      </c>
      <c r="H335" s="242">
        <v>4.1440000000000001</v>
      </c>
      <c r="I335" s="243"/>
      <c r="J335" s="244">
        <f>ROUND(I335*H335,2)</f>
        <v>0</v>
      </c>
      <c r="K335" s="240" t="s">
        <v>158</v>
      </c>
      <c r="L335" s="44"/>
      <c r="M335" s="245" t="s">
        <v>1</v>
      </c>
      <c r="N335" s="246" t="s">
        <v>55</v>
      </c>
      <c r="O335" s="91"/>
      <c r="P335" s="247">
        <f>O335*H335</f>
        <v>0</v>
      </c>
      <c r="Q335" s="247">
        <v>0.023244399999999998</v>
      </c>
      <c r="R335" s="247">
        <f>Q335*H335</f>
        <v>0.0963247936</v>
      </c>
      <c r="S335" s="247">
        <v>0</v>
      </c>
      <c r="T335" s="24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9" t="s">
        <v>159</v>
      </c>
      <c r="AT335" s="249" t="s">
        <v>154</v>
      </c>
      <c r="AU335" s="249" t="s">
        <v>22</v>
      </c>
      <c r="AY335" s="16" t="s">
        <v>152</v>
      </c>
      <c r="BE335" s="250">
        <f>IF(N335="základní",J335,0)</f>
        <v>0</v>
      </c>
      <c r="BF335" s="250">
        <f>IF(N335="snížená",J335,0)</f>
        <v>0</v>
      </c>
      <c r="BG335" s="250">
        <f>IF(N335="zákl. přenesená",J335,0)</f>
        <v>0</v>
      </c>
      <c r="BH335" s="250">
        <f>IF(N335="sníž. přenesená",J335,0)</f>
        <v>0</v>
      </c>
      <c r="BI335" s="250">
        <f>IF(N335="nulová",J335,0)</f>
        <v>0</v>
      </c>
      <c r="BJ335" s="16" t="s">
        <v>23</v>
      </c>
      <c r="BK335" s="250">
        <f>ROUND(I335*H335,2)</f>
        <v>0</v>
      </c>
      <c r="BL335" s="16" t="s">
        <v>159</v>
      </c>
      <c r="BM335" s="249" t="s">
        <v>557</v>
      </c>
    </row>
    <row r="336" s="13" customFormat="1">
      <c r="A336" s="13"/>
      <c r="B336" s="251"/>
      <c r="C336" s="252"/>
      <c r="D336" s="253" t="s">
        <v>161</v>
      </c>
      <c r="E336" s="254" t="s">
        <v>1</v>
      </c>
      <c r="F336" s="255" t="s">
        <v>558</v>
      </c>
      <c r="G336" s="252"/>
      <c r="H336" s="256">
        <v>4.1440000000000001</v>
      </c>
      <c r="I336" s="257"/>
      <c r="J336" s="252"/>
      <c r="K336" s="252"/>
      <c r="L336" s="258"/>
      <c r="M336" s="259"/>
      <c r="N336" s="260"/>
      <c r="O336" s="260"/>
      <c r="P336" s="260"/>
      <c r="Q336" s="260"/>
      <c r="R336" s="260"/>
      <c r="S336" s="260"/>
      <c r="T336" s="26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2" t="s">
        <v>161</v>
      </c>
      <c r="AU336" s="262" t="s">
        <v>22</v>
      </c>
      <c r="AV336" s="13" t="s">
        <v>22</v>
      </c>
      <c r="AW336" s="13" t="s">
        <v>46</v>
      </c>
      <c r="AX336" s="13" t="s">
        <v>23</v>
      </c>
      <c r="AY336" s="262" t="s">
        <v>152</v>
      </c>
    </row>
    <row r="337" s="2" customFormat="1" ht="21.75" customHeight="1">
      <c r="A337" s="38"/>
      <c r="B337" s="39"/>
      <c r="C337" s="238" t="s">
        <v>559</v>
      </c>
      <c r="D337" s="238" t="s">
        <v>154</v>
      </c>
      <c r="E337" s="239" t="s">
        <v>560</v>
      </c>
      <c r="F337" s="240" t="s">
        <v>561</v>
      </c>
      <c r="G337" s="241" t="s">
        <v>208</v>
      </c>
      <c r="H337" s="242">
        <v>4.1440000000000001</v>
      </c>
      <c r="I337" s="243"/>
      <c r="J337" s="244">
        <f>ROUND(I337*H337,2)</f>
        <v>0</v>
      </c>
      <c r="K337" s="240" t="s">
        <v>158</v>
      </c>
      <c r="L337" s="44"/>
      <c r="M337" s="245" t="s">
        <v>1</v>
      </c>
      <c r="N337" s="246" t="s">
        <v>55</v>
      </c>
      <c r="O337" s="91"/>
      <c r="P337" s="247">
        <f>O337*H337</f>
        <v>0</v>
      </c>
      <c r="Q337" s="247">
        <v>0</v>
      </c>
      <c r="R337" s="247">
        <f>Q337*H337</f>
        <v>0</v>
      </c>
      <c r="S337" s="247">
        <v>0</v>
      </c>
      <c r="T337" s="24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9" t="s">
        <v>159</v>
      </c>
      <c r="AT337" s="249" t="s">
        <v>154</v>
      </c>
      <c r="AU337" s="249" t="s">
        <v>22</v>
      </c>
      <c r="AY337" s="16" t="s">
        <v>152</v>
      </c>
      <c r="BE337" s="250">
        <f>IF(N337="základní",J337,0)</f>
        <v>0</v>
      </c>
      <c r="BF337" s="250">
        <f>IF(N337="snížená",J337,0)</f>
        <v>0</v>
      </c>
      <c r="BG337" s="250">
        <f>IF(N337="zákl. přenesená",J337,0)</f>
        <v>0</v>
      </c>
      <c r="BH337" s="250">
        <f>IF(N337="sníž. přenesená",J337,0)</f>
        <v>0</v>
      </c>
      <c r="BI337" s="250">
        <f>IF(N337="nulová",J337,0)</f>
        <v>0</v>
      </c>
      <c r="BJ337" s="16" t="s">
        <v>23</v>
      </c>
      <c r="BK337" s="250">
        <f>ROUND(I337*H337,2)</f>
        <v>0</v>
      </c>
      <c r="BL337" s="16" t="s">
        <v>159</v>
      </c>
      <c r="BM337" s="249" t="s">
        <v>562</v>
      </c>
    </row>
    <row r="338" s="2" customFormat="1" ht="21.75" customHeight="1">
      <c r="A338" s="38"/>
      <c r="B338" s="39"/>
      <c r="C338" s="238" t="s">
        <v>563</v>
      </c>
      <c r="D338" s="238" t="s">
        <v>154</v>
      </c>
      <c r="E338" s="239" t="s">
        <v>564</v>
      </c>
      <c r="F338" s="240" t="s">
        <v>565</v>
      </c>
      <c r="G338" s="241" t="s">
        <v>208</v>
      </c>
      <c r="H338" s="242">
        <v>4.1440000000000001</v>
      </c>
      <c r="I338" s="243"/>
      <c r="J338" s="244">
        <f>ROUND(I338*H338,2)</f>
        <v>0</v>
      </c>
      <c r="K338" s="240" t="s">
        <v>158</v>
      </c>
      <c r="L338" s="44"/>
      <c r="M338" s="245" t="s">
        <v>1</v>
      </c>
      <c r="N338" s="246" t="s">
        <v>55</v>
      </c>
      <c r="O338" s="91"/>
      <c r="P338" s="247">
        <f>O338*H338</f>
        <v>0</v>
      </c>
      <c r="Q338" s="247">
        <v>0</v>
      </c>
      <c r="R338" s="247">
        <f>Q338*H338</f>
        <v>0</v>
      </c>
      <c r="S338" s="247">
        <v>0</v>
      </c>
      <c r="T338" s="24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9" t="s">
        <v>159</v>
      </c>
      <c r="AT338" s="249" t="s">
        <v>154</v>
      </c>
      <c r="AU338" s="249" t="s">
        <v>22</v>
      </c>
      <c r="AY338" s="16" t="s">
        <v>152</v>
      </c>
      <c r="BE338" s="250">
        <f>IF(N338="základní",J338,0)</f>
        <v>0</v>
      </c>
      <c r="BF338" s="250">
        <f>IF(N338="snížená",J338,0)</f>
        <v>0</v>
      </c>
      <c r="BG338" s="250">
        <f>IF(N338="zákl. přenesená",J338,0)</f>
        <v>0</v>
      </c>
      <c r="BH338" s="250">
        <f>IF(N338="sníž. přenesená",J338,0)</f>
        <v>0</v>
      </c>
      <c r="BI338" s="250">
        <f>IF(N338="nulová",J338,0)</f>
        <v>0</v>
      </c>
      <c r="BJ338" s="16" t="s">
        <v>23</v>
      </c>
      <c r="BK338" s="250">
        <f>ROUND(I338*H338,2)</f>
        <v>0</v>
      </c>
      <c r="BL338" s="16" t="s">
        <v>159</v>
      </c>
      <c r="BM338" s="249" t="s">
        <v>566</v>
      </c>
    </row>
    <row r="339" s="2" customFormat="1" ht="21.75" customHeight="1">
      <c r="A339" s="38"/>
      <c r="B339" s="39"/>
      <c r="C339" s="238" t="s">
        <v>567</v>
      </c>
      <c r="D339" s="238" t="s">
        <v>154</v>
      </c>
      <c r="E339" s="239" t="s">
        <v>568</v>
      </c>
      <c r="F339" s="240" t="s">
        <v>569</v>
      </c>
      <c r="G339" s="241" t="s">
        <v>208</v>
      </c>
      <c r="H339" s="242">
        <v>14.449999999999999</v>
      </c>
      <c r="I339" s="243"/>
      <c r="J339" s="244">
        <f>ROUND(I339*H339,2)</f>
        <v>0</v>
      </c>
      <c r="K339" s="240" t="s">
        <v>158</v>
      </c>
      <c r="L339" s="44"/>
      <c r="M339" s="245" t="s">
        <v>1</v>
      </c>
      <c r="N339" s="246" t="s">
        <v>55</v>
      </c>
      <c r="O339" s="91"/>
      <c r="P339" s="247">
        <f>O339*H339</f>
        <v>0</v>
      </c>
      <c r="Q339" s="247">
        <v>0.058275</v>
      </c>
      <c r="R339" s="247">
        <f>Q339*H339</f>
        <v>0.84207374999999995</v>
      </c>
      <c r="S339" s="247">
        <v>0</v>
      </c>
      <c r="T339" s="24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9" t="s">
        <v>159</v>
      </c>
      <c r="AT339" s="249" t="s">
        <v>154</v>
      </c>
      <c r="AU339" s="249" t="s">
        <v>22</v>
      </c>
      <c r="AY339" s="16" t="s">
        <v>152</v>
      </c>
      <c r="BE339" s="250">
        <f>IF(N339="základní",J339,0)</f>
        <v>0</v>
      </c>
      <c r="BF339" s="250">
        <f>IF(N339="snížená",J339,0)</f>
        <v>0</v>
      </c>
      <c r="BG339" s="250">
        <f>IF(N339="zákl. přenesená",J339,0)</f>
        <v>0</v>
      </c>
      <c r="BH339" s="250">
        <f>IF(N339="sníž. přenesená",J339,0)</f>
        <v>0</v>
      </c>
      <c r="BI339" s="250">
        <f>IF(N339="nulová",J339,0)</f>
        <v>0</v>
      </c>
      <c r="BJ339" s="16" t="s">
        <v>23</v>
      </c>
      <c r="BK339" s="250">
        <f>ROUND(I339*H339,2)</f>
        <v>0</v>
      </c>
      <c r="BL339" s="16" t="s">
        <v>159</v>
      </c>
      <c r="BM339" s="249" t="s">
        <v>570</v>
      </c>
    </row>
    <row r="340" s="2" customFormat="1" ht="21.75" customHeight="1">
      <c r="A340" s="38"/>
      <c r="B340" s="39"/>
      <c r="C340" s="238" t="s">
        <v>338</v>
      </c>
      <c r="D340" s="238" t="s">
        <v>154</v>
      </c>
      <c r="E340" s="239" t="s">
        <v>571</v>
      </c>
      <c r="F340" s="240" t="s">
        <v>572</v>
      </c>
      <c r="G340" s="241" t="s">
        <v>208</v>
      </c>
      <c r="H340" s="242">
        <v>14.449999999999999</v>
      </c>
      <c r="I340" s="243"/>
      <c r="J340" s="244">
        <f>ROUND(I340*H340,2)</f>
        <v>0</v>
      </c>
      <c r="K340" s="240" t="s">
        <v>158</v>
      </c>
      <c r="L340" s="44"/>
      <c r="M340" s="245" t="s">
        <v>1</v>
      </c>
      <c r="N340" s="246" t="s">
        <v>55</v>
      </c>
      <c r="O340" s="91"/>
      <c r="P340" s="247">
        <f>O340*H340</f>
        <v>0</v>
      </c>
      <c r="Q340" s="247">
        <v>0</v>
      </c>
      <c r="R340" s="247">
        <f>Q340*H340</f>
        <v>0</v>
      </c>
      <c r="S340" s="247">
        <v>0</v>
      </c>
      <c r="T340" s="24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49" t="s">
        <v>159</v>
      </c>
      <c r="AT340" s="249" t="s">
        <v>154</v>
      </c>
      <c r="AU340" s="249" t="s">
        <v>22</v>
      </c>
      <c r="AY340" s="16" t="s">
        <v>152</v>
      </c>
      <c r="BE340" s="250">
        <f>IF(N340="základní",J340,0)</f>
        <v>0</v>
      </c>
      <c r="BF340" s="250">
        <f>IF(N340="snížená",J340,0)</f>
        <v>0</v>
      </c>
      <c r="BG340" s="250">
        <f>IF(N340="zákl. přenesená",J340,0)</f>
        <v>0</v>
      </c>
      <c r="BH340" s="250">
        <f>IF(N340="sníž. přenesená",J340,0)</f>
        <v>0</v>
      </c>
      <c r="BI340" s="250">
        <f>IF(N340="nulová",J340,0)</f>
        <v>0</v>
      </c>
      <c r="BJ340" s="16" t="s">
        <v>23</v>
      </c>
      <c r="BK340" s="250">
        <f>ROUND(I340*H340,2)</f>
        <v>0</v>
      </c>
      <c r="BL340" s="16" t="s">
        <v>159</v>
      </c>
      <c r="BM340" s="249" t="s">
        <v>573</v>
      </c>
    </row>
    <row r="341" s="2" customFormat="1" ht="21.75" customHeight="1">
      <c r="A341" s="38"/>
      <c r="B341" s="39"/>
      <c r="C341" s="238" t="s">
        <v>574</v>
      </c>
      <c r="D341" s="238" t="s">
        <v>154</v>
      </c>
      <c r="E341" s="239" t="s">
        <v>575</v>
      </c>
      <c r="F341" s="240" t="s">
        <v>576</v>
      </c>
      <c r="G341" s="241" t="s">
        <v>208</v>
      </c>
      <c r="H341" s="242">
        <v>14.449999999999999</v>
      </c>
      <c r="I341" s="243"/>
      <c r="J341" s="244">
        <f>ROUND(I341*H341,2)</f>
        <v>0</v>
      </c>
      <c r="K341" s="240" t="s">
        <v>158</v>
      </c>
      <c r="L341" s="44"/>
      <c r="M341" s="245" t="s">
        <v>1</v>
      </c>
      <c r="N341" s="246" t="s">
        <v>55</v>
      </c>
      <c r="O341" s="91"/>
      <c r="P341" s="247">
        <f>O341*H341</f>
        <v>0</v>
      </c>
      <c r="Q341" s="247">
        <v>0.0053400000000000001</v>
      </c>
      <c r="R341" s="247">
        <f>Q341*H341</f>
        <v>0.077162999999999995</v>
      </c>
      <c r="S341" s="247">
        <v>0</v>
      </c>
      <c r="T341" s="24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9" t="s">
        <v>159</v>
      </c>
      <c r="AT341" s="249" t="s">
        <v>154</v>
      </c>
      <c r="AU341" s="249" t="s">
        <v>22</v>
      </c>
      <c r="AY341" s="16" t="s">
        <v>152</v>
      </c>
      <c r="BE341" s="250">
        <f>IF(N341="základní",J341,0)</f>
        <v>0</v>
      </c>
      <c r="BF341" s="250">
        <f>IF(N341="snížená",J341,0)</f>
        <v>0</v>
      </c>
      <c r="BG341" s="250">
        <f>IF(N341="zákl. přenesená",J341,0)</f>
        <v>0</v>
      </c>
      <c r="BH341" s="250">
        <f>IF(N341="sníž. přenesená",J341,0)</f>
        <v>0</v>
      </c>
      <c r="BI341" s="250">
        <f>IF(N341="nulová",J341,0)</f>
        <v>0</v>
      </c>
      <c r="BJ341" s="16" t="s">
        <v>23</v>
      </c>
      <c r="BK341" s="250">
        <f>ROUND(I341*H341,2)</f>
        <v>0</v>
      </c>
      <c r="BL341" s="16" t="s">
        <v>159</v>
      </c>
      <c r="BM341" s="249" t="s">
        <v>577</v>
      </c>
    </row>
    <row r="342" s="2" customFormat="1" ht="21.75" customHeight="1">
      <c r="A342" s="38"/>
      <c r="B342" s="39"/>
      <c r="C342" s="238" t="s">
        <v>343</v>
      </c>
      <c r="D342" s="238" t="s">
        <v>154</v>
      </c>
      <c r="E342" s="239" t="s">
        <v>578</v>
      </c>
      <c r="F342" s="240" t="s">
        <v>579</v>
      </c>
      <c r="G342" s="241" t="s">
        <v>208</v>
      </c>
      <c r="H342" s="242">
        <v>14.449999999999999</v>
      </c>
      <c r="I342" s="243"/>
      <c r="J342" s="244">
        <f>ROUND(I342*H342,2)</f>
        <v>0</v>
      </c>
      <c r="K342" s="240" t="s">
        <v>158</v>
      </c>
      <c r="L342" s="44"/>
      <c r="M342" s="245" t="s">
        <v>1</v>
      </c>
      <c r="N342" s="246" t="s">
        <v>55</v>
      </c>
      <c r="O342" s="91"/>
      <c r="P342" s="247">
        <f>O342*H342</f>
        <v>0</v>
      </c>
      <c r="Q342" s="247">
        <v>0</v>
      </c>
      <c r="R342" s="247">
        <f>Q342*H342</f>
        <v>0</v>
      </c>
      <c r="S342" s="247">
        <v>0</v>
      </c>
      <c r="T342" s="24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49" t="s">
        <v>159</v>
      </c>
      <c r="AT342" s="249" t="s">
        <v>154</v>
      </c>
      <c r="AU342" s="249" t="s">
        <v>22</v>
      </c>
      <c r="AY342" s="16" t="s">
        <v>152</v>
      </c>
      <c r="BE342" s="250">
        <f>IF(N342="základní",J342,0)</f>
        <v>0</v>
      </c>
      <c r="BF342" s="250">
        <f>IF(N342="snížená",J342,0)</f>
        <v>0</v>
      </c>
      <c r="BG342" s="250">
        <f>IF(N342="zákl. přenesená",J342,0)</f>
        <v>0</v>
      </c>
      <c r="BH342" s="250">
        <f>IF(N342="sníž. přenesená",J342,0)</f>
        <v>0</v>
      </c>
      <c r="BI342" s="250">
        <f>IF(N342="nulová",J342,0)</f>
        <v>0</v>
      </c>
      <c r="BJ342" s="16" t="s">
        <v>23</v>
      </c>
      <c r="BK342" s="250">
        <f>ROUND(I342*H342,2)</f>
        <v>0</v>
      </c>
      <c r="BL342" s="16" t="s">
        <v>159</v>
      </c>
      <c r="BM342" s="249" t="s">
        <v>580</v>
      </c>
    </row>
    <row r="343" s="2" customFormat="1" ht="21.75" customHeight="1">
      <c r="A343" s="38"/>
      <c r="B343" s="39"/>
      <c r="C343" s="238" t="s">
        <v>581</v>
      </c>
      <c r="D343" s="238" t="s">
        <v>154</v>
      </c>
      <c r="E343" s="239" t="s">
        <v>582</v>
      </c>
      <c r="F343" s="240" t="s">
        <v>583</v>
      </c>
      <c r="G343" s="241" t="s">
        <v>208</v>
      </c>
      <c r="H343" s="242">
        <v>14.449999999999999</v>
      </c>
      <c r="I343" s="243"/>
      <c r="J343" s="244">
        <f>ROUND(I343*H343,2)</f>
        <v>0</v>
      </c>
      <c r="K343" s="240" t="s">
        <v>158</v>
      </c>
      <c r="L343" s="44"/>
      <c r="M343" s="245" t="s">
        <v>1</v>
      </c>
      <c r="N343" s="246" t="s">
        <v>55</v>
      </c>
      <c r="O343" s="91"/>
      <c r="P343" s="247">
        <f>O343*H343</f>
        <v>0</v>
      </c>
      <c r="Q343" s="247">
        <v>0.00158</v>
      </c>
      <c r="R343" s="247">
        <f>Q343*H343</f>
        <v>0.022831000000000001</v>
      </c>
      <c r="S343" s="247">
        <v>0</v>
      </c>
      <c r="T343" s="24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9" t="s">
        <v>159</v>
      </c>
      <c r="AT343" s="249" t="s">
        <v>154</v>
      </c>
      <c r="AU343" s="249" t="s">
        <v>22</v>
      </c>
      <c r="AY343" s="16" t="s">
        <v>152</v>
      </c>
      <c r="BE343" s="250">
        <f>IF(N343="základní",J343,0)</f>
        <v>0</v>
      </c>
      <c r="BF343" s="250">
        <f>IF(N343="snížená",J343,0)</f>
        <v>0</v>
      </c>
      <c r="BG343" s="250">
        <f>IF(N343="zákl. přenesená",J343,0)</f>
        <v>0</v>
      </c>
      <c r="BH343" s="250">
        <f>IF(N343="sníž. přenesená",J343,0)</f>
        <v>0</v>
      </c>
      <c r="BI343" s="250">
        <f>IF(N343="nulová",J343,0)</f>
        <v>0</v>
      </c>
      <c r="BJ343" s="16" t="s">
        <v>23</v>
      </c>
      <c r="BK343" s="250">
        <f>ROUND(I343*H343,2)</f>
        <v>0</v>
      </c>
      <c r="BL343" s="16" t="s">
        <v>159</v>
      </c>
      <c r="BM343" s="249" t="s">
        <v>584</v>
      </c>
    </row>
    <row r="344" s="12" customFormat="1" ht="20.88" customHeight="1">
      <c r="A344" s="12"/>
      <c r="B344" s="222"/>
      <c r="C344" s="223"/>
      <c r="D344" s="224" t="s">
        <v>89</v>
      </c>
      <c r="E344" s="236" t="s">
        <v>585</v>
      </c>
      <c r="F344" s="236" t="s">
        <v>586</v>
      </c>
      <c r="G344" s="223"/>
      <c r="H344" s="223"/>
      <c r="I344" s="226"/>
      <c r="J344" s="237">
        <f>BK344</f>
        <v>0</v>
      </c>
      <c r="K344" s="223"/>
      <c r="L344" s="228"/>
      <c r="M344" s="229"/>
      <c r="N344" s="230"/>
      <c r="O344" s="230"/>
      <c r="P344" s="231">
        <f>SUM(P345:P348)</f>
        <v>0</v>
      </c>
      <c r="Q344" s="230"/>
      <c r="R344" s="231">
        <f>SUM(R345:R348)</f>
        <v>0</v>
      </c>
      <c r="S344" s="230"/>
      <c r="T344" s="232">
        <f>SUM(T345:T348)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33" t="s">
        <v>23</v>
      </c>
      <c r="AT344" s="234" t="s">
        <v>89</v>
      </c>
      <c r="AU344" s="234" t="s">
        <v>22</v>
      </c>
      <c r="AY344" s="233" t="s">
        <v>152</v>
      </c>
      <c r="BK344" s="235">
        <f>SUM(BK345:BK348)</f>
        <v>0</v>
      </c>
    </row>
    <row r="345" s="2" customFormat="1" ht="21.75" customHeight="1">
      <c r="A345" s="38"/>
      <c r="B345" s="39"/>
      <c r="C345" s="238" t="s">
        <v>348</v>
      </c>
      <c r="D345" s="238" t="s">
        <v>154</v>
      </c>
      <c r="E345" s="239" t="s">
        <v>587</v>
      </c>
      <c r="F345" s="240" t="s">
        <v>588</v>
      </c>
      <c r="G345" s="241" t="s">
        <v>175</v>
      </c>
      <c r="H345" s="242">
        <v>1.5600000000000001</v>
      </c>
      <c r="I345" s="243"/>
      <c r="J345" s="244">
        <f>ROUND(I345*H345,2)</f>
        <v>0</v>
      </c>
      <c r="K345" s="240" t="s">
        <v>158</v>
      </c>
      <c r="L345" s="44"/>
      <c r="M345" s="245" t="s">
        <v>1</v>
      </c>
      <c r="N345" s="246" t="s">
        <v>55</v>
      </c>
      <c r="O345" s="91"/>
      <c r="P345" s="247">
        <f>O345*H345</f>
        <v>0</v>
      </c>
      <c r="Q345" s="247">
        <v>0</v>
      </c>
      <c r="R345" s="247">
        <f>Q345*H345</f>
        <v>0</v>
      </c>
      <c r="S345" s="247">
        <v>0</v>
      </c>
      <c r="T345" s="24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9" t="s">
        <v>159</v>
      </c>
      <c r="AT345" s="249" t="s">
        <v>154</v>
      </c>
      <c r="AU345" s="249" t="s">
        <v>168</v>
      </c>
      <c r="AY345" s="16" t="s">
        <v>152</v>
      </c>
      <c r="BE345" s="250">
        <f>IF(N345="základní",J345,0)</f>
        <v>0</v>
      </c>
      <c r="BF345" s="250">
        <f>IF(N345="snížená",J345,0)</f>
        <v>0</v>
      </c>
      <c r="BG345" s="250">
        <f>IF(N345="zákl. přenesená",J345,0)</f>
        <v>0</v>
      </c>
      <c r="BH345" s="250">
        <f>IF(N345="sníž. přenesená",J345,0)</f>
        <v>0</v>
      </c>
      <c r="BI345" s="250">
        <f>IF(N345="nulová",J345,0)</f>
        <v>0</v>
      </c>
      <c r="BJ345" s="16" t="s">
        <v>23</v>
      </c>
      <c r="BK345" s="250">
        <f>ROUND(I345*H345,2)</f>
        <v>0</v>
      </c>
      <c r="BL345" s="16" t="s">
        <v>159</v>
      </c>
      <c r="BM345" s="249" t="s">
        <v>589</v>
      </c>
    </row>
    <row r="346" s="13" customFormat="1">
      <c r="A346" s="13"/>
      <c r="B346" s="251"/>
      <c r="C346" s="252"/>
      <c r="D346" s="253" t="s">
        <v>161</v>
      </c>
      <c r="E346" s="254" t="s">
        <v>1</v>
      </c>
      <c r="F346" s="255" t="s">
        <v>590</v>
      </c>
      <c r="G346" s="252"/>
      <c r="H346" s="256">
        <v>1.5600000000000001</v>
      </c>
      <c r="I346" s="257"/>
      <c r="J346" s="252"/>
      <c r="K346" s="252"/>
      <c r="L346" s="258"/>
      <c r="M346" s="259"/>
      <c r="N346" s="260"/>
      <c r="O346" s="260"/>
      <c r="P346" s="260"/>
      <c r="Q346" s="260"/>
      <c r="R346" s="260"/>
      <c r="S346" s="260"/>
      <c r="T346" s="26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2" t="s">
        <v>161</v>
      </c>
      <c r="AU346" s="262" t="s">
        <v>168</v>
      </c>
      <c r="AV346" s="13" t="s">
        <v>22</v>
      </c>
      <c r="AW346" s="13" t="s">
        <v>46</v>
      </c>
      <c r="AX346" s="13" t="s">
        <v>23</v>
      </c>
      <c r="AY346" s="262" t="s">
        <v>152</v>
      </c>
    </row>
    <row r="347" s="2" customFormat="1" ht="16.5" customHeight="1">
      <c r="A347" s="38"/>
      <c r="B347" s="39"/>
      <c r="C347" s="238" t="s">
        <v>591</v>
      </c>
      <c r="D347" s="238" t="s">
        <v>154</v>
      </c>
      <c r="E347" s="239" t="s">
        <v>592</v>
      </c>
      <c r="F347" s="240" t="s">
        <v>593</v>
      </c>
      <c r="G347" s="241" t="s">
        <v>248</v>
      </c>
      <c r="H347" s="242">
        <v>13</v>
      </c>
      <c r="I347" s="243"/>
      <c r="J347" s="244">
        <f>ROUND(I347*H347,2)</f>
        <v>0</v>
      </c>
      <c r="K347" s="240" t="s">
        <v>158</v>
      </c>
      <c r="L347" s="44"/>
      <c r="M347" s="245" t="s">
        <v>1</v>
      </c>
      <c r="N347" s="246" t="s">
        <v>55</v>
      </c>
      <c r="O347" s="91"/>
      <c r="P347" s="247">
        <f>O347*H347</f>
        <v>0</v>
      </c>
      <c r="Q347" s="247">
        <v>0</v>
      </c>
      <c r="R347" s="247">
        <f>Q347*H347</f>
        <v>0</v>
      </c>
      <c r="S347" s="247">
        <v>0</v>
      </c>
      <c r="T347" s="24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9" t="s">
        <v>159</v>
      </c>
      <c r="AT347" s="249" t="s">
        <v>154</v>
      </c>
      <c r="AU347" s="249" t="s">
        <v>168</v>
      </c>
      <c r="AY347" s="16" t="s">
        <v>152</v>
      </c>
      <c r="BE347" s="250">
        <f>IF(N347="základní",J347,0)</f>
        <v>0</v>
      </c>
      <c r="BF347" s="250">
        <f>IF(N347="snížená",J347,0)</f>
        <v>0</v>
      </c>
      <c r="BG347" s="250">
        <f>IF(N347="zákl. přenesená",J347,0)</f>
        <v>0</v>
      </c>
      <c r="BH347" s="250">
        <f>IF(N347="sníž. přenesená",J347,0)</f>
        <v>0</v>
      </c>
      <c r="BI347" s="250">
        <f>IF(N347="nulová",J347,0)</f>
        <v>0</v>
      </c>
      <c r="BJ347" s="16" t="s">
        <v>23</v>
      </c>
      <c r="BK347" s="250">
        <f>ROUND(I347*H347,2)</f>
        <v>0</v>
      </c>
      <c r="BL347" s="16" t="s">
        <v>159</v>
      </c>
      <c r="BM347" s="249" t="s">
        <v>594</v>
      </c>
    </row>
    <row r="348" s="13" customFormat="1">
      <c r="A348" s="13"/>
      <c r="B348" s="251"/>
      <c r="C348" s="252"/>
      <c r="D348" s="253" t="s">
        <v>161</v>
      </c>
      <c r="E348" s="254" t="s">
        <v>1</v>
      </c>
      <c r="F348" s="255" t="s">
        <v>595</v>
      </c>
      <c r="G348" s="252"/>
      <c r="H348" s="256">
        <v>13</v>
      </c>
      <c r="I348" s="257"/>
      <c r="J348" s="252"/>
      <c r="K348" s="252"/>
      <c r="L348" s="258"/>
      <c r="M348" s="259"/>
      <c r="N348" s="260"/>
      <c r="O348" s="260"/>
      <c r="P348" s="260"/>
      <c r="Q348" s="260"/>
      <c r="R348" s="260"/>
      <c r="S348" s="260"/>
      <c r="T348" s="26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2" t="s">
        <v>161</v>
      </c>
      <c r="AU348" s="262" t="s">
        <v>168</v>
      </c>
      <c r="AV348" s="13" t="s">
        <v>22</v>
      </c>
      <c r="AW348" s="13" t="s">
        <v>46</v>
      </c>
      <c r="AX348" s="13" t="s">
        <v>23</v>
      </c>
      <c r="AY348" s="262" t="s">
        <v>152</v>
      </c>
    </row>
    <row r="349" s="12" customFormat="1" ht="22.8" customHeight="1">
      <c r="A349" s="12"/>
      <c r="B349" s="222"/>
      <c r="C349" s="223"/>
      <c r="D349" s="224" t="s">
        <v>89</v>
      </c>
      <c r="E349" s="236" t="s">
        <v>596</v>
      </c>
      <c r="F349" s="236" t="s">
        <v>597</v>
      </c>
      <c r="G349" s="223"/>
      <c r="H349" s="223"/>
      <c r="I349" s="226"/>
      <c r="J349" s="237">
        <f>BK349</f>
        <v>0</v>
      </c>
      <c r="K349" s="223"/>
      <c r="L349" s="228"/>
      <c r="M349" s="229"/>
      <c r="N349" s="230"/>
      <c r="O349" s="230"/>
      <c r="P349" s="231">
        <f>SUM(P350:P360)</f>
        <v>0</v>
      </c>
      <c r="Q349" s="230"/>
      <c r="R349" s="231">
        <f>SUM(R350:R360)</f>
        <v>0</v>
      </c>
      <c r="S349" s="230"/>
      <c r="T349" s="232">
        <f>SUM(T350:T360)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33" t="s">
        <v>23</v>
      </c>
      <c r="AT349" s="234" t="s">
        <v>89</v>
      </c>
      <c r="AU349" s="234" t="s">
        <v>23</v>
      </c>
      <c r="AY349" s="233" t="s">
        <v>152</v>
      </c>
      <c r="BK349" s="235">
        <f>SUM(BK350:BK360)</f>
        <v>0</v>
      </c>
    </row>
    <row r="350" s="2" customFormat="1" ht="21.75" customHeight="1">
      <c r="A350" s="38"/>
      <c r="B350" s="39"/>
      <c r="C350" s="238" t="s">
        <v>352</v>
      </c>
      <c r="D350" s="238" t="s">
        <v>154</v>
      </c>
      <c r="E350" s="239" t="s">
        <v>598</v>
      </c>
      <c r="F350" s="240" t="s">
        <v>599</v>
      </c>
      <c r="G350" s="241" t="s">
        <v>175</v>
      </c>
      <c r="H350" s="242">
        <v>97.293999999999997</v>
      </c>
      <c r="I350" s="243"/>
      <c r="J350" s="244">
        <f>ROUND(I350*H350,2)</f>
        <v>0</v>
      </c>
      <c r="K350" s="240" t="s">
        <v>158</v>
      </c>
      <c r="L350" s="44"/>
      <c r="M350" s="245" t="s">
        <v>1</v>
      </c>
      <c r="N350" s="246" t="s">
        <v>55</v>
      </c>
      <c r="O350" s="91"/>
      <c r="P350" s="247">
        <f>O350*H350</f>
        <v>0</v>
      </c>
      <c r="Q350" s="247">
        <v>0</v>
      </c>
      <c r="R350" s="247">
        <f>Q350*H350</f>
        <v>0</v>
      </c>
      <c r="S350" s="247">
        <v>0</v>
      </c>
      <c r="T350" s="24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9" t="s">
        <v>159</v>
      </c>
      <c r="AT350" s="249" t="s">
        <v>154</v>
      </c>
      <c r="AU350" s="249" t="s">
        <v>22</v>
      </c>
      <c r="AY350" s="16" t="s">
        <v>152</v>
      </c>
      <c r="BE350" s="250">
        <f>IF(N350="základní",J350,0)</f>
        <v>0</v>
      </c>
      <c r="BF350" s="250">
        <f>IF(N350="snížená",J350,0)</f>
        <v>0</v>
      </c>
      <c r="BG350" s="250">
        <f>IF(N350="zákl. přenesená",J350,0)</f>
        <v>0</v>
      </c>
      <c r="BH350" s="250">
        <f>IF(N350="sníž. přenesená",J350,0)</f>
        <v>0</v>
      </c>
      <c r="BI350" s="250">
        <f>IF(N350="nulová",J350,0)</f>
        <v>0</v>
      </c>
      <c r="BJ350" s="16" t="s">
        <v>23</v>
      </c>
      <c r="BK350" s="250">
        <f>ROUND(I350*H350,2)</f>
        <v>0</v>
      </c>
      <c r="BL350" s="16" t="s">
        <v>159</v>
      </c>
      <c r="BM350" s="249" t="s">
        <v>600</v>
      </c>
    </row>
    <row r="351" s="13" customFormat="1">
      <c r="A351" s="13"/>
      <c r="B351" s="251"/>
      <c r="C351" s="252"/>
      <c r="D351" s="253" t="s">
        <v>161</v>
      </c>
      <c r="E351" s="254" t="s">
        <v>1</v>
      </c>
      <c r="F351" s="255" t="s">
        <v>601</v>
      </c>
      <c r="G351" s="252"/>
      <c r="H351" s="256">
        <v>92.494</v>
      </c>
      <c r="I351" s="257"/>
      <c r="J351" s="252"/>
      <c r="K351" s="252"/>
      <c r="L351" s="258"/>
      <c r="M351" s="259"/>
      <c r="N351" s="260"/>
      <c r="O351" s="260"/>
      <c r="P351" s="260"/>
      <c r="Q351" s="260"/>
      <c r="R351" s="260"/>
      <c r="S351" s="260"/>
      <c r="T351" s="26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2" t="s">
        <v>161</v>
      </c>
      <c r="AU351" s="262" t="s">
        <v>22</v>
      </c>
      <c r="AV351" s="13" t="s">
        <v>22</v>
      </c>
      <c r="AW351" s="13" t="s">
        <v>46</v>
      </c>
      <c r="AX351" s="13" t="s">
        <v>90</v>
      </c>
      <c r="AY351" s="262" t="s">
        <v>152</v>
      </c>
    </row>
    <row r="352" s="13" customFormat="1">
      <c r="A352" s="13"/>
      <c r="B352" s="251"/>
      <c r="C352" s="252"/>
      <c r="D352" s="253" t="s">
        <v>161</v>
      </c>
      <c r="E352" s="254" t="s">
        <v>1</v>
      </c>
      <c r="F352" s="255" t="s">
        <v>602</v>
      </c>
      <c r="G352" s="252"/>
      <c r="H352" s="256">
        <v>4.7999999999999998</v>
      </c>
      <c r="I352" s="257"/>
      <c r="J352" s="252"/>
      <c r="K352" s="252"/>
      <c r="L352" s="258"/>
      <c r="M352" s="259"/>
      <c r="N352" s="260"/>
      <c r="O352" s="260"/>
      <c r="P352" s="260"/>
      <c r="Q352" s="260"/>
      <c r="R352" s="260"/>
      <c r="S352" s="260"/>
      <c r="T352" s="26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2" t="s">
        <v>161</v>
      </c>
      <c r="AU352" s="262" t="s">
        <v>22</v>
      </c>
      <c r="AV352" s="13" t="s">
        <v>22</v>
      </c>
      <c r="AW352" s="13" t="s">
        <v>46</v>
      </c>
      <c r="AX352" s="13" t="s">
        <v>90</v>
      </c>
      <c r="AY352" s="262" t="s">
        <v>152</v>
      </c>
    </row>
    <row r="353" s="14" customFormat="1">
      <c r="A353" s="14"/>
      <c r="B353" s="263"/>
      <c r="C353" s="264"/>
      <c r="D353" s="253" t="s">
        <v>161</v>
      </c>
      <c r="E353" s="265" t="s">
        <v>1</v>
      </c>
      <c r="F353" s="266" t="s">
        <v>164</v>
      </c>
      <c r="G353" s="264"/>
      <c r="H353" s="267">
        <v>97.293999999999997</v>
      </c>
      <c r="I353" s="268"/>
      <c r="J353" s="264"/>
      <c r="K353" s="264"/>
      <c r="L353" s="269"/>
      <c r="M353" s="270"/>
      <c r="N353" s="271"/>
      <c r="O353" s="271"/>
      <c r="P353" s="271"/>
      <c r="Q353" s="271"/>
      <c r="R353" s="271"/>
      <c r="S353" s="271"/>
      <c r="T353" s="27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3" t="s">
        <v>161</v>
      </c>
      <c r="AU353" s="273" t="s">
        <v>22</v>
      </c>
      <c r="AV353" s="14" t="s">
        <v>159</v>
      </c>
      <c r="AW353" s="14" t="s">
        <v>46</v>
      </c>
      <c r="AX353" s="14" t="s">
        <v>23</v>
      </c>
      <c r="AY353" s="273" t="s">
        <v>152</v>
      </c>
    </row>
    <row r="354" s="2" customFormat="1" ht="21.75" customHeight="1">
      <c r="A354" s="38"/>
      <c r="B354" s="39"/>
      <c r="C354" s="238" t="s">
        <v>603</v>
      </c>
      <c r="D354" s="238" t="s">
        <v>154</v>
      </c>
      <c r="E354" s="239" t="s">
        <v>604</v>
      </c>
      <c r="F354" s="240" t="s">
        <v>605</v>
      </c>
      <c r="G354" s="241" t="s">
        <v>175</v>
      </c>
      <c r="H354" s="242">
        <v>97.242000000000004</v>
      </c>
      <c r="I354" s="243"/>
      <c r="J354" s="244">
        <f>ROUND(I354*H354,2)</f>
        <v>0</v>
      </c>
      <c r="K354" s="240" t="s">
        <v>158</v>
      </c>
      <c r="L354" s="44"/>
      <c r="M354" s="245" t="s">
        <v>1</v>
      </c>
      <c r="N354" s="246" t="s">
        <v>55</v>
      </c>
      <c r="O354" s="91"/>
      <c r="P354" s="247">
        <f>O354*H354</f>
        <v>0</v>
      </c>
      <c r="Q354" s="247">
        <v>0</v>
      </c>
      <c r="R354" s="247">
        <f>Q354*H354</f>
        <v>0</v>
      </c>
      <c r="S354" s="247">
        <v>0</v>
      </c>
      <c r="T354" s="24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9" t="s">
        <v>159</v>
      </c>
      <c r="AT354" s="249" t="s">
        <v>154</v>
      </c>
      <c r="AU354" s="249" t="s">
        <v>22</v>
      </c>
      <c r="AY354" s="16" t="s">
        <v>152</v>
      </c>
      <c r="BE354" s="250">
        <f>IF(N354="základní",J354,0)</f>
        <v>0</v>
      </c>
      <c r="BF354" s="250">
        <f>IF(N354="snížená",J354,0)</f>
        <v>0</v>
      </c>
      <c r="BG354" s="250">
        <f>IF(N354="zákl. přenesená",J354,0)</f>
        <v>0</v>
      </c>
      <c r="BH354" s="250">
        <f>IF(N354="sníž. přenesená",J354,0)</f>
        <v>0</v>
      </c>
      <c r="BI354" s="250">
        <f>IF(N354="nulová",J354,0)</f>
        <v>0</v>
      </c>
      <c r="BJ354" s="16" t="s">
        <v>23</v>
      </c>
      <c r="BK354" s="250">
        <f>ROUND(I354*H354,2)</f>
        <v>0</v>
      </c>
      <c r="BL354" s="16" t="s">
        <v>159</v>
      </c>
      <c r="BM354" s="249" t="s">
        <v>606</v>
      </c>
    </row>
    <row r="355" s="2" customFormat="1" ht="21.75" customHeight="1">
      <c r="A355" s="38"/>
      <c r="B355" s="39"/>
      <c r="C355" s="238" t="s">
        <v>357</v>
      </c>
      <c r="D355" s="238" t="s">
        <v>154</v>
      </c>
      <c r="E355" s="239" t="s">
        <v>607</v>
      </c>
      <c r="F355" s="240" t="s">
        <v>608</v>
      </c>
      <c r="G355" s="241" t="s">
        <v>175</v>
      </c>
      <c r="H355" s="242">
        <v>2821.5259999999998</v>
      </c>
      <c r="I355" s="243"/>
      <c r="J355" s="244">
        <f>ROUND(I355*H355,2)</f>
        <v>0</v>
      </c>
      <c r="K355" s="240" t="s">
        <v>158</v>
      </c>
      <c r="L355" s="44"/>
      <c r="M355" s="245" t="s">
        <v>1</v>
      </c>
      <c r="N355" s="246" t="s">
        <v>55</v>
      </c>
      <c r="O355" s="91"/>
      <c r="P355" s="247">
        <f>O355*H355</f>
        <v>0</v>
      </c>
      <c r="Q355" s="247">
        <v>0</v>
      </c>
      <c r="R355" s="247">
        <f>Q355*H355</f>
        <v>0</v>
      </c>
      <c r="S355" s="247">
        <v>0</v>
      </c>
      <c r="T355" s="24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9" t="s">
        <v>159</v>
      </c>
      <c r="AT355" s="249" t="s">
        <v>154</v>
      </c>
      <c r="AU355" s="249" t="s">
        <v>22</v>
      </c>
      <c r="AY355" s="16" t="s">
        <v>152</v>
      </c>
      <c r="BE355" s="250">
        <f>IF(N355="základní",J355,0)</f>
        <v>0</v>
      </c>
      <c r="BF355" s="250">
        <f>IF(N355="snížená",J355,0)</f>
        <v>0</v>
      </c>
      <c r="BG355" s="250">
        <f>IF(N355="zákl. přenesená",J355,0)</f>
        <v>0</v>
      </c>
      <c r="BH355" s="250">
        <f>IF(N355="sníž. přenesená",J355,0)</f>
        <v>0</v>
      </c>
      <c r="BI355" s="250">
        <f>IF(N355="nulová",J355,0)</f>
        <v>0</v>
      </c>
      <c r="BJ355" s="16" t="s">
        <v>23</v>
      </c>
      <c r="BK355" s="250">
        <f>ROUND(I355*H355,2)</f>
        <v>0</v>
      </c>
      <c r="BL355" s="16" t="s">
        <v>159</v>
      </c>
      <c r="BM355" s="249" t="s">
        <v>609</v>
      </c>
    </row>
    <row r="356" s="2" customFormat="1">
      <c r="A356" s="38"/>
      <c r="B356" s="39"/>
      <c r="C356" s="40"/>
      <c r="D356" s="253" t="s">
        <v>254</v>
      </c>
      <c r="E356" s="40"/>
      <c r="F356" s="284" t="s">
        <v>610</v>
      </c>
      <c r="G356" s="40"/>
      <c r="H356" s="40"/>
      <c r="I356" s="144"/>
      <c r="J356" s="40"/>
      <c r="K356" s="40"/>
      <c r="L356" s="44"/>
      <c r="M356" s="285"/>
      <c r="N356" s="286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6" t="s">
        <v>254</v>
      </c>
      <c r="AU356" s="16" t="s">
        <v>22</v>
      </c>
    </row>
    <row r="357" s="13" customFormat="1">
      <c r="A357" s="13"/>
      <c r="B357" s="251"/>
      <c r="C357" s="252"/>
      <c r="D357" s="253" t="s">
        <v>161</v>
      </c>
      <c r="E357" s="252"/>
      <c r="F357" s="255" t="s">
        <v>611</v>
      </c>
      <c r="G357" s="252"/>
      <c r="H357" s="256">
        <v>2821.5259999999998</v>
      </c>
      <c r="I357" s="257"/>
      <c r="J357" s="252"/>
      <c r="K357" s="252"/>
      <c r="L357" s="258"/>
      <c r="M357" s="259"/>
      <c r="N357" s="260"/>
      <c r="O357" s="260"/>
      <c r="P357" s="260"/>
      <c r="Q357" s="260"/>
      <c r="R357" s="260"/>
      <c r="S357" s="260"/>
      <c r="T357" s="26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2" t="s">
        <v>161</v>
      </c>
      <c r="AU357" s="262" t="s">
        <v>22</v>
      </c>
      <c r="AV357" s="13" t="s">
        <v>22</v>
      </c>
      <c r="AW357" s="13" t="s">
        <v>4</v>
      </c>
      <c r="AX357" s="13" t="s">
        <v>23</v>
      </c>
      <c r="AY357" s="262" t="s">
        <v>152</v>
      </c>
    </row>
    <row r="358" s="2" customFormat="1" ht="33" customHeight="1">
      <c r="A358" s="38"/>
      <c r="B358" s="39"/>
      <c r="C358" s="238" t="s">
        <v>612</v>
      </c>
      <c r="D358" s="238" t="s">
        <v>154</v>
      </c>
      <c r="E358" s="239" t="s">
        <v>613</v>
      </c>
      <c r="F358" s="240" t="s">
        <v>614</v>
      </c>
      <c r="G358" s="241" t="s">
        <v>175</v>
      </c>
      <c r="H358" s="242">
        <v>4.7999999999999998</v>
      </c>
      <c r="I358" s="243"/>
      <c r="J358" s="244">
        <f>ROUND(I358*H358,2)</f>
        <v>0</v>
      </c>
      <c r="K358" s="240" t="s">
        <v>158</v>
      </c>
      <c r="L358" s="44"/>
      <c r="M358" s="245" t="s">
        <v>1</v>
      </c>
      <c r="N358" s="246" t="s">
        <v>55</v>
      </c>
      <c r="O358" s="91"/>
      <c r="P358" s="247">
        <f>O358*H358</f>
        <v>0</v>
      </c>
      <c r="Q358" s="247">
        <v>0</v>
      </c>
      <c r="R358" s="247">
        <f>Q358*H358</f>
        <v>0</v>
      </c>
      <c r="S358" s="247">
        <v>0</v>
      </c>
      <c r="T358" s="24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9" t="s">
        <v>159</v>
      </c>
      <c r="AT358" s="249" t="s">
        <v>154</v>
      </c>
      <c r="AU358" s="249" t="s">
        <v>22</v>
      </c>
      <c r="AY358" s="16" t="s">
        <v>152</v>
      </c>
      <c r="BE358" s="250">
        <f>IF(N358="základní",J358,0)</f>
        <v>0</v>
      </c>
      <c r="BF358" s="250">
        <f>IF(N358="snížená",J358,0)</f>
        <v>0</v>
      </c>
      <c r="BG358" s="250">
        <f>IF(N358="zákl. přenesená",J358,0)</f>
        <v>0</v>
      </c>
      <c r="BH358" s="250">
        <f>IF(N358="sníž. přenesená",J358,0)</f>
        <v>0</v>
      </c>
      <c r="BI358" s="250">
        <f>IF(N358="nulová",J358,0)</f>
        <v>0</v>
      </c>
      <c r="BJ358" s="16" t="s">
        <v>23</v>
      </c>
      <c r="BK358" s="250">
        <f>ROUND(I358*H358,2)</f>
        <v>0</v>
      </c>
      <c r="BL358" s="16" t="s">
        <v>159</v>
      </c>
      <c r="BM358" s="249" t="s">
        <v>615</v>
      </c>
    </row>
    <row r="359" s="2" customFormat="1" ht="21.75" customHeight="1">
      <c r="A359" s="38"/>
      <c r="B359" s="39"/>
      <c r="C359" s="238" t="s">
        <v>361</v>
      </c>
      <c r="D359" s="238" t="s">
        <v>154</v>
      </c>
      <c r="E359" s="239" t="s">
        <v>616</v>
      </c>
      <c r="F359" s="240" t="s">
        <v>174</v>
      </c>
      <c r="G359" s="241" t="s">
        <v>175</v>
      </c>
      <c r="H359" s="242">
        <v>92.494</v>
      </c>
      <c r="I359" s="243"/>
      <c r="J359" s="244">
        <f>ROUND(I359*H359,2)</f>
        <v>0</v>
      </c>
      <c r="K359" s="240" t="s">
        <v>158</v>
      </c>
      <c r="L359" s="44"/>
      <c r="M359" s="245" t="s">
        <v>1</v>
      </c>
      <c r="N359" s="246" t="s">
        <v>55</v>
      </c>
      <c r="O359" s="91"/>
      <c r="P359" s="247">
        <f>O359*H359</f>
        <v>0</v>
      </c>
      <c r="Q359" s="247">
        <v>0</v>
      </c>
      <c r="R359" s="247">
        <f>Q359*H359</f>
        <v>0</v>
      </c>
      <c r="S359" s="247">
        <v>0</v>
      </c>
      <c r="T359" s="24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9" t="s">
        <v>159</v>
      </c>
      <c r="AT359" s="249" t="s">
        <v>154</v>
      </c>
      <c r="AU359" s="249" t="s">
        <v>22</v>
      </c>
      <c r="AY359" s="16" t="s">
        <v>152</v>
      </c>
      <c r="BE359" s="250">
        <f>IF(N359="základní",J359,0)</f>
        <v>0</v>
      </c>
      <c r="BF359" s="250">
        <f>IF(N359="snížená",J359,0)</f>
        <v>0</v>
      </c>
      <c r="BG359" s="250">
        <f>IF(N359="zákl. přenesená",J359,0)</f>
        <v>0</v>
      </c>
      <c r="BH359" s="250">
        <f>IF(N359="sníž. přenesená",J359,0)</f>
        <v>0</v>
      </c>
      <c r="BI359" s="250">
        <f>IF(N359="nulová",J359,0)</f>
        <v>0</v>
      </c>
      <c r="BJ359" s="16" t="s">
        <v>23</v>
      </c>
      <c r="BK359" s="250">
        <f>ROUND(I359*H359,2)</f>
        <v>0</v>
      </c>
      <c r="BL359" s="16" t="s">
        <v>159</v>
      </c>
      <c r="BM359" s="249" t="s">
        <v>617</v>
      </c>
    </row>
    <row r="360" s="2" customFormat="1">
      <c r="A360" s="38"/>
      <c r="B360" s="39"/>
      <c r="C360" s="40"/>
      <c r="D360" s="253" t="s">
        <v>254</v>
      </c>
      <c r="E360" s="40"/>
      <c r="F360" s="284" t="s">
        <v>618</v>
      </c>
      <c r="G360" s="40"/>
      <c r="H360" s="40"/>
      <c r="I360" s="144"/>
      <c r="J360" s="40"/>
      <c r="K360" s="40"/>
      <c r="L360" s="44"/>
      <c r="M360" s="285"/>
      <c r="N360" s="286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6" t="s">
        <v>254</v>
      </c>
      <c r="AU360" s="16" t="s">
        <v>22</v>
      </c>
    </row>
    <row r="361" s="12" customFormat="1" ht="22.8" customHeight="1">
      <c r="A361" s="12"/>
      <c r="B361" s="222"/>
      <c r="C361" s="223"/>
      <c r="D361" s="224" t="s">
        <v>89</v>
      </c>
      <c r="E361" s="236" t="s">
        <v>585</v>
      </c>
      <c r="F361" s="236" t="s">
        <v>586</v>
      </c>
      <c r="G361" s="223"/>
      <c r="H361" s="223"/>
      <c r="I361" s="226"/>
      <c r="J361" s="237">
        <f>BK361</f>
        <v>0</v>
      </c>
      <c r="K361" s="223"/>
      <c r="L361" s="228"/>
      <c r="M361" s="229"/>
      <c r="N361" s="230"/>
      <c r="O361" s="230"/>
      <c r="P361" s="231">
        <f>P362</f>
        <v>0</v>
      </c>
      <c r="Q361" s="230"/>
      <c r="R361" s="231">
        <f>R362</f>
        <v>0</v>
      </c>
      <c r="S361" s="230"/>
      <c r="T361" s="232">
        <f>T362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33" t="s">
        <v>23</v>
      </c>
      <c r="AT361" s="234" t="s">
        <v>89</v>
      </c>
      <c r="AU361" s="234" t="s">
        <v>23</v>
      </c>
      <c r="AY361" s="233" t="s">
        <v>152</v>
      </c>
      <c r="BK361" s="235">
        <f>BK362</f>
        <v>0</v>
      </c>
    </row>
    <row r="362" s="2" customFormat="1" ht="21.75" customHeight="1">
      <c r="A362" s="38"/>
      <c r="B362" s="39"/>
      <c r="C362" s="238" t="s">
        <v>619</v>
      </c>
      <c r="D362" s="238" t="s">
        <v>154</v>
      </c>
      <c r="E362" s="239" t="s">
        <v>620</v>
      </c>
      <c r="F362" s="240" t="s">
        <v>621</v>
      </c>
      <c r="G362" s="241" t="s">
        <v>175</v>
      </c>
      <c r="H362" s="242">
        <v>685.20600000000002</v>
      </c>
      <c r="I362" s="243"/>
      <c r="J362" s="244">
        <f>ROUND(I362*H362,2)</f>
        <v>0</v>
      </c>
      <c r="K362" s="240" t="s">
        <v>158</v>
      </c>
      <c r="L362" s="44"/>
      <c r="M362" s="245" t="s">
        <v>1</v>
      </c>
      <c r="N362" s="246" t="s">
        <v>55</v>
      </c>
      <c r="O362" s="91"/>
      <c r="P362" s="247">
        <f>O362*H362</f>
        <v>0</v>
      </c>
      <c r="Q362" s="247">
        <v>0</v>
      </c>
      <c r="R362" s="247">
        <f>Q362*H362</f>
        <v>0</v>
      </c>
      <c r="S362" s="247">
        <v>0</v>
      </c>
      <c r="T362" s="24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9" t="s">
        <v>159</v>
      </c>
      <c r="AT362" s="249" t="s">
        <v>154</v>
      </c>
      <c r="AU362" s="249" t="s">
        <v>22</v>
      </c>
      <c r="AY362" s="16" t="s">
        <v>152</v>
      </c>
      <c r="BE362" s="250">
        <f>IF(N362="základní",J362,0)</f>
        <v>0</v>
      </c>
      <c r="BF362" s="250">
        <f>IF(N362="snížená",J362,0)</f>
        <v>0</v>
      </c>
      <c r="BG362" s="250">
        <f>IF(N362="zákl. přenesená",J362,0)</f>
        <v>0</v>
      </c>
      <c r="BH362" s="250">
        <f>IF(N362="sníž. přenesená",J362,0)</f>
        <v>0</v>
      </c>
      <c r="BI362" s="250">
        <f>IF(N362="nulová",J362,0)</f>
        <v>0</v>
      </c>
      <c r="BJ362" s="16" t="s">
        <v>23</v>
      </c>
      <c r="BK362" s="250">
        <f>ROUND(I362*H362,2)</f>
        <v>0</v>
      </c>
      <c r="BL362" s="16" t="s">
        <v>159</v>
      </c>
      <c r="BM362" s="249" t="s">
        <v>622</v>
      </c>
    </row>
    <row r="363" s="12" customFormat="1" ht="25.92" customHeight="1">
      <c r="A363" s="12"/>
      <c r="B363" s="222"/>
      <c r="C363" s="223"/>
      <c r="D363" s="224" t="s">
        <v>89</v>
      </c>
      <c r="E363" s="225" t="s">
        <v>623</v>
      </c>
      <c r="F363" s="225" t="s">
        <v>624</v>
      </c>
      <c r="G363" s="223"/>
      <c r="H363" s="223"/>
      <c r="I363" s="226"/>
      <c r="J363" s="227">
        <f>BK363</f>
        <v>0</v>
      </c>
      <c r="K363" s="223"/>
      <c r="L363" s="228"/>
      <c r="M363" s="229"/>
      <c r="N363" s="230"/>
      <c r="O363" s="230"/>
      <c r="P363" s="231">
        <f>P364+P399+P401+P409</f>
        <v>0</v>
      </c>
      <c r="Q363" s="230"/>
      <c r="R363" s="231">
        <f>R364+R399+R401+R409</f>
        <v>0.24214952449999999</v>
      </c>
      <c r="S363" s="230"/>
      <c r="T363" s="232">
        <f>T364+T399+T401+T409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33" t="s">
        <v>22</v>
      </c>
      <c r="AT363" s="234" t="s">
        <v>89</v>
      </c>
      <c r="AU363" s="234" t="s">
        <v>90</v>
      </c>
      <c r="AY363" s="233" t="s">
        <v>152</v>
      </c>
      <c r="BK363" s="235">
        <f>BK364+BK399+BK401+BK409</f>
        <v>0</v>
      </c>
    </row>
    <row r="364" s="12" customFormat="1" ht="22.8" customHeight="1">
      <c r="A364" s="12"/>
      <c r="B364" s="222"/>
      <c r="C364" s="223"/>
      <c r="D364" s="224" t="s">
        <v>89</v>
      </c>
      <c r="E364" s="236" t="s">
        <v>625</v>
      </c>
      <c r="F364" s="236" t="s">
        <v>626</v>
      </c>
      <c r="G364" s="223"/>
      <c r="H364" s="223"/>
      <c r="I364" s="226"/>
      <c r="J364" s="237">
        <f>BK364</f>
        <v>0</v>
      </c>
      <c r="K364" s="223"/>
      <c r="L364" s="228"/>
      <c r="M364" s="229"/>
      <c r="N364" s="230"/>
      <c r="O364" s="230"/>
      <c r="P364" s="231">
        <f>SUM(P365:P398)</f>
        <v>0</v>
      </c>
      <c r="Q364" s="230"/>
      <c r="R364" s="231">
        <f>SUM(R365:R398)</f>
        <v>0.24214952449999999</v>
      </c>
      <c r="S364" s="230"/>
      <c r="T364" s="232">
        <f>SUM(T365:T398)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3" t="s">
        <v>22</v>
      </c>
      <c r="AT364" s="234" t="s">
        <v>89</v>
      </c>
      <c r="AU364" s="234" t="s">
        <v>23</v>
      </c>
      <c r="AY364" s="233" t="s">
        <v>152</v>
      </c>
      <c r="BK364" s="235">
        <f>SUM(BK365:BK398)</f>
        <v>0</v>
      </c>
    </row>
    <row r="365" s="2" customFormat="1" ht="21.75" customHeight="1">
      <c r="A365" s="38"/>
      <c r="B365" s="39"/>
      <c r="C365" s="238" t="s">
        <v>365</v>
      </c>
      <c r="D365" s="238" t="s">
        <v>154</v>
      </c>
      <c r="E365" s="239" t="s">
        <v>627</v>
      </c>
      <c r="F365" s="240" t="s">
        <v>628</v>
      </c>
      <c r="G365" s="241" t="s">
        <v>208</v>
      </c>
      <c r="H365" s="242">
        <v>65.805000000000007</v>
      </c>
      <c r="I365" s="243"/>
      <c r="J365" s="244">
        <f>ROUND(I365*H365,2)</f>
        <v>0</v>
      </c>
      <c r="K365" s="240" t="s">
        <v>158</v>
      </c>
      <c r="L365" s="44"/>
      <c r="M365" s="245" t="s">
        <v>1</v>
      </c>
      <c r="N365" s="246" t="s">
        <v>55</v>
      </c>
      <c r="O365" s="91"/>
      <c r="P365" s="247">
        <f>O365*H365</f>
        <v>0</v>
      </c>
      <c r="Q365" s="247">
        <v>0</v>
      </c>
      <c r="R365" s="247">
        <f>Q365*H365</f>
        <v>0</v>
      </c>
      <c r="S365" s="247">
        <v>0</v>
      </c>
      <c r="T365" s="24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9" t="s">
        <v>236</v>
      </c>
      <c r="AT365" s="249" t="s">
        <v>154</v>
      </c>
      <c r="AU365" s="249" t="s">
        <v>22</v>
      </c>
      <c r="AY365" s="16" t="s">
        <v>152</v>
      </c>
      <c r="BE365" s="250">
        <f>IF(N365="základní",J365,0)</f>
        <v>0</v>
      </c>
      <c r="BF365" s="250">
        <f>IF(N365="snížená",J365,0)</f>
        <v>0</v>
      </c>
      <c r="BG365" s="250">
        <f>IF(N365="zákl. přenesená",J365,0)</f>
        <v>0</v>
      </c>
      <c r="BH365" s="250">
        <f>IF(N365="sníž. přenesená",J365,0)</f>
        <v>0</v>
      </c>
      <c r="BI365" s="250">
        <f>IF(N365="nulová",J365,0)</f>
        <v>0</v>
      </c>
      <c r="BJ365" s="16" t="s">
        <v>23</v>
      </c>
      <c r="BK365" s="250">
        <f>ROUND(I365*H365,2)</f>
        <v>0</v>
      </c>
      <c r="BL365" s="16" t="s">
        <v>236</v>
      </c>
      <c r="BM365" s="249" t="s">
        <v>629</v>
      </c>
    </row>
    <row r="366" s="13" customFormat="1">
      <c r="A366" s="13"/>
      <c r="B366" s="251"/>
      <c r="C366" s="252"/>
      <c r="D366" s="253" t="s">
        <v>161</v>
      </c>
      <c r="E366" s="254" t="s">
        <v>1</v>
      </c>
      <c r="F366" s="255" t="s">
        <v>630</v>
      </c>
      <c r="G366" s="252"/>
      <c r="H366" s="256">
        <v>65.805000000000007</v>
      </c>
      <c r="I366" s="257"/>
      <c r="J366" s="252"/>
      <c r="K366" s="252"/>
      <c r="L366" s="258"/>
      <c r="M366" s="259"/>
      <c r="N366" s="260"/>
      <c r="O366" s="260"/>
      <c r="P366" s="260"/>
      <c r="Q366" s="260"/>
      <c r="R366" s="260"/>
      <c r="S366" s="260"/>
      <c r="T366" s="26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2" t="s">
        <v>161</v>
      </c>
      <c r="AU366" s="262" t="s">
        <v>22</v>
      </c>
      <c r="AV366" s="13" t="s">
        <v>22</v>
      </c>
      <c r="AW366" s="13" t="s">
        <v>46</v>
      </c>
      <c r="AX366" s="13" t="s">
        <v>23</v>
      </c>
      <c r="AY366" s="262" t="s">
        <v>152</v>
      </c>
    </row>
    <row r="367" s="2" customFormat="1" ht="16.5" customHeight="1">
      <c r="A367" s="38"/>
      <c r="B367" s="39"/>
      <c r="C367" s="274" t="s">
        <v>631</v>
      </c>
      <c r="D367" s="274" t="s">
        <v>185</v>
      </c>
      <c r="E367" s="275" t="s">
        <v>632</v>
      </c>
      <c r="F367" s="276" t="s">
        <v>633</v>
      </c>
      <c r="G367" s="277" t="s">
        <v>175</v>
      </c>
      <c r="H367" s="278">
        <v>0.025999999999999999</v>
      </c>
      <c r="I367" s="279"/>
      <c r="J367" s="280">
        <f>ROUND(I367*H367,2)</f>
        <v>0</v>
      </c>
      <c r="K367" s="276" t="s">
        <v>158</v>
      </c>
      <c r="L367" s="281"/>
      <c r="M367" s="282" t="s">
        <v>1</v>
      </c>
      <c r="N367" s="283" t="s">
        <v>55</v>
      </c>
      <c r="O367" s="91"/>
      <c r="P367" s="247">
        <f>O367*H367</f>
        <v>0</v>
      </c>
      <c r="Q367" s="247">
        <v>1</v>
      </c>
      <c r="R367" s="247">
        <f>Q367*H367</f>
        <v>0.025999999999999999</v>
      </c>
      <c r="S367" s="247">
        <v>0</v>
      </c>
      <c r="T367" s="24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9" t="s">
        <v>244</v>
      </c>
      <c r="AT367" s="249" t="s">
        <v>185</v>
      </c>
      <c r="AU367" s="249" t="s">
        <v>22</v>
      </c>
      <c r="AY367" s="16" t="s">
        <v>152</v>
      </c>
      <c r="BE367" s="250">
        <f>IF(N367="základní",J367,0)</f>
        <v>0</v>
      </c>
      <c r="BF367" s="250">
        <f>IF(N367="snížená",J367,0)</f>
        <v>0</v>
      </c>
      <c r="BG367" s="250">
        <f>IF(N367="zákl. přenesená",J367,0)</f>
        <v>0</v>
      </c>
      <c r="BH367" s="250">
        <f>IF(N367="sníž. přenesená",J367,0)</f>
        <v>0</v>
      </c>
      <c r="BI367" s="250">
        <f>IF(N367="nulová",J367,0)</f>
        <v>0</v>
      </c>
      <c r="BJ367" s="16" t="s">
        <v>23</v>
      </c>
      <c r="BK367" s="250">
        <f>ROUND(I367*H367,2)</f>
        <v>0</v>
      </c>
      <c r="BL367" s="16" t="s">
        <v>236</v>
      </c>
      <c r="BM367" s="249" t="s">
        <v>634</v>
      </c>
    </row>
    <row r="368" s="2" customFormat="1">
      <c r="A368" s="38"/>
      <c r="B368" s="39"/>
      <c r="C368" s="40"/>
      <c r="D368" s="253" t="s">
        <v>254</v>
      </c>
      <c r="E368" s="40"/>
      <c r="F368" s="284" t="s">
        <v>635</v>
      </c>
      <c r="G368" s="40"/>
      <c r="H368" s="40"/>
      <c r="I368" s="144"/>
      <c r="J368" s="40"/>
      <c r="K368" s="40"/>
      <c r="L368" s="44"/>
      <c r="M368" s="285"/>
      <c r="N368" s="286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6" t="s">
        <v>254</v>
      </c>
      <c r="AU368" s="16" t="s">
        <v>22</v>
      </c>
    </row>
    <row r="369" s="13" customFormat="1">
      <c r="A369" s="13"/>
      <c r="B369" s="251"/>
      <c r="C369" s="252"/>
      <c r="D369" s="253" t="s">
        <v>161</v>
      </c>
      <c r="E369" s="254" t="s">
        <v>1</v>
      </c>
      <c r="F369" s="255" t="s">
        <v>636</v>
      </c>
      <c r="G369" s="252"/>
      <c r="H369" s="256">
        <v>0.025999999999999999</v>
      </c>
      <c r="I369" s="257"/>
      <c r="J369" s="252"/>
      <c r="K369" s="252"/>
      <c r="L369" s="258"/>
      <c r="M369" s="259"/>
      <c r="N369" s="260"/>
      <c r="O369" s="260"/>
      <c r="P369" s="260"/>
      <c r="Q369" s="260"/>
      <c r="R369" s="260"/>
      <c r="S369" s="260"/>
      <c r="T369" s="26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2" t="s">
        <v>161</v>
      </c>
      <c r="AU369" s="262" t="s">
        <v>22</v>
      </c>
      <c r="AV369" s="13" t="s">
        <v>22</v>
      </c>
      <c r="AW369" s="13" t="s">
        <v>46</v>
      </c>
      <c r="AX369" s="13" t="s">
        <v>23</v>
      </c>
      <c r="AY369" s="262" t="s">
        <v>152</v>
      </c>
    </row>
    <row r="370" s="2" customFormat="1" ht="21.75" customHeight="1">
      <c r="A370" s="38"/>
      <c r="B370" s="39"/>
      <c r="C370" s="238" t="s">
        <v>637</v>
      </c>
      <c r="D370" s="238" t="s">
        <v>154</v>
      </c>
      <c r="E370" s="239" t="s">
        <v>638</v>
      </c>
      <c r="F370" s="240" t="s">
        <v>639</v>
      </c>
      <c r="G370" s="241" t="s">
        <v>208</v>
      </c>
      <c r="H370" s="242">
        <v>28.024999999999999</v>
      </c>
      <c r="I370" s="243"/>
      <c r="J370" s="244">
        <f>ROUND(I370*H370,2)</f>
        <v>0</v>
      </c>
      <c r="K370" s="240" t="s">
        <v>158</v>
      </c>
      <c r="L370" s="44"/>
      <c r="M370" s="245" t="s">
        <v>1</v>
      </c>
      <c r="N370" s="246" t="s">
        <v>55</v>
      </c>
      <c r="O370" s="91"/>
      <c r="P370" s="247">
        <f>O370*H370</f>
        <v>0</v>
      </c>
      <c r="Q370" s="247">
        <v>0</v>
      </c>
      <c r="R370" s="247">
        <f>Q370*H370</f>
        <v>0</v>
      </c>
      <c r="S370" s="247">
        <v>0</v>
      </c>
      <c r="T370" s="24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49" t="s">
        <v>236</v>
      </c>
      <c r="AT370" s="249" t="s">
        <v>154</v>
      </c>
      <c r="AU370" s="249" t="s">
        <v>22</v>
      </c>
      <c r="AY370" s="16" t="s">
        <v>152</v>
      </c>
      <c r="BE370" s="250">
        <f>IF(N370="základní",J370,0)</f>
        <v>0</v>
      </c>
      <c r="BF370" s="250">
        <f>IF(N370="snížená",J370,0)</f>
        <v>0</v>
      </c>
      <c r="BG370" s="250">
        <f>IF(N370="zákl. přenesená",J370,0)</f>
        <v>0</v>
      </c>
      <c r="BH370" s="250">
        <f>IF(N370="sníž. přenesená",J370,0)</f>
        <v>0</v>
      </c>
      <c r="BI370" s="250">
        <f>IF(N370="nulová",J370,0)</f>
        <v>0</v>
      </c>
      <c r="BJ370" s="16" t="s">
        <v>23</v>
      </c>
      <c r="BK370" s="250">
        <f>ROUND(I370*H370,2)</f>
        <v>0</v>
      </c>
      <c r="BL370" s="16" t="s">
        <v>236</v>
      </c>
      <c r="BM370" s="249" t="s">
        <v>640</v>
      </c>
    </row>
    <row r="371" s="13" customFormat="1">
      <c r="A371" s="13"/>
      <c r="B371" s="251"/>
      <c r="C371" s="252"/>
      <c r="D371" s="253" t="s">
        <v>161</v>
      </c>
      <c r="E371" s="254" t="s">
        <v>1</v>
      </c>
      <c r="F371" s="255" t="s">
        <v>641</v>
      </c>
      <c r="G371" s="252"/>
      <c r="H371" s="256">
        <v>28.024999999999999</v>
      </c>
      <c r="I371" s="257"/>
      <c r="J371" s="252"/>
      <c r="K371" s="252"/>
      <c r="L371" s="258"/>
      <c r="M371" s="259"/>
      <c r="N371" s="260"/>
      <c r="O371" s="260"/>
      <c r="P371" s="260"/>
      <c r="Q371" s="260"/>
      <c r="R371" s="260"/>
      <c r="S371" s="260"/>
      <c r="T371" s="26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2" t="s">
        <v>161</v>
      </c>
      <c r="AU371" s="262" t="s">
        <v>22</v>
      </c>
      <c r="AV371" s="13" t="s">
        <v>22</v>
      </c>
      <c r="AW371" s="13" t="s">
        <v>46</v>
      </c>
      <c r="AX371" s="13" t="s">
        <v>23</v>
      </c>
      <c r="AY371" s="262" t="s">
        <v>152</v>
      </c>
    </row>
    <row r="372" s="2" customFormat="1" ht="16.5" customHeight="1">
      <c r="A372" s="38"/>
      <c r="B372" s="39"/>
      <c r="C372" s="274" t="s">
        <v>642</v>
      </c>
      <c r="D372" s="274" t="s">
        <v>185</v>
      </c>
      <c r="E372" s="275" t="s">
        <v>643</v>
      </c>
      <c r="F372" s="276" t="s">
        <v>644</v>
      </c>
      <c r="G372" s="277" t="s">
        <v>175</v>
      </c>
      <c r="H372" s="278">
        <v>0.028000000000000001</v>
      </c>
      <c r="I372" s="279"/>
      <c r="J372" s="280">
        <f>ROUND(I372*H372,2)</f>
        <v>0</v>
      </c>
      <c r="K372" s="276" t="s">
        <v>158</v>
      </c>
      <c r="L372" s="281"/>
      <c r="M372" s="282" t="s">
        <v>1</v>
      </c>
      <c r="N372" s="283" t="s">
        <v>55</v>
      </c>
      <c r="O372" s="91"/>
      <c r="P372" s="247">
        <f>O372*H372</f>
        <v>0</v>
      </c>
      <c r="Q372" s="247">
        <v>1</v>
      </c>
      <c r="R372" s="247">
        <f>Q372*H372</f>
        <v>0.028000000000000001</v>
      </c>
      <c r="S372" s="247">
        <v>0</v>
      </c>
      <c r="T372" s="24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49" t="s">
        <v>244</v>
      </c>
      <c r="AT372" s="249" t="s">
        <v>185</v>
      </c>
      <c r="AU372" s="249" t="s">
        <v>22</v>
      </c>
      <c r="AY372" s="16" t="s">
        <v>152</v>
      </c>
      <c r="BE372" s="250">
        <f>IF(N372="základní",J372,0)</f>
        <v>0</v>
      </c>
      <c r="BF372" s="250">
        <f>IF(N372="snížená",J372,0)</f>
        <v>0</v>
      </c>
      <c r="BG372" s="250">
        <f>IF(N372="zákl. přenesená",J372,0)</f>
        <v>0</v>
      </c>
      <c r="BH372" s="250">
        <f>IF(N372="sníž. přenesená",J372,0)</f>
        <v>0</v>
      </c>
      <c r="BI372" s="250">
        <f>IF(N372="nulová",J372,0)</f>
        <v>0</v>
      </c>
      <c r="BJ372" s="16" t="s">
        <v>23</v>
      </c>
      <c r="BK372" s="250">
        <f>ROUND(I372*H372,2)</f>
        <v>0</v>
      </c>
      <c r="BL372" s="16" t="s">
        <v>236</v>
      </c>
      <c r="BM372" s="249" t="s">
        <v>645</v>
      </c>
    </row>
    <row r="373" s="2" customFormat="1">
      <c r="A373" s="38"/>
      <c r="B373" s="39"/>
      <c r="C373" s="40"/>
      <c r="D373" s="253" t="s">
        <v>254</v>
      </c>
      <c r="E373" s="40"/>
      <c r="F373" s="284" t="s">
        <v>646</v>
      </c>
      <c r="G373" s="40"/>
      <c r="H373" s="40"/>
      <c r="I373" s="144"/>
      <c r="J373" s="40"/>
      <c r="K373" s="40"/>
      <c r="L373" s="44"/>
      <c r="M373" s="285"/>
      <c r="N373" s="286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6" t="s">
        <v>254</v>
      </c>
      <c r="AU373" s="16" t="s">
        <v>22</v>
      </c>
    </row>
    <row r="374" s="13" customFormat="1">
      <c r="A374" s="13"/>
      <c r="B374" s="251"/>
      <c r="C374" s="252"/>
      <c r="D374" s="253" t="s">
        <v>161</v>
      </c>
      <c r="E374" s="254" t="s">
        <v>1</v>
      </c>
      <c r="F374" s="255" t="s">
        <v>647</v>
      </c>
      <c r="G374" s="252"/>
      <c r="H374" s="256">
        <v>0.028000000000000001</v>
      </c>
      <c r="I374" s="257"/>
      <c r="J374" s="252"/>
      <c r="K374" s="252"/>
      <c r="L374" s="258"/>
      <c r="M374" s="259"/>
      <c r="N374" s="260"/>
      <c r="O374" s="260"/>
      <c r="P374" s="260"/>
      <c r="Q374" s="260"/>
      <c r="R374" s="260"/>
      <c r="S374" s="260"/>
      <c r="T374" s="26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2" t="s">
        <v>161</v>
      </c>
      <c r="AU374" s="262" t="s">
        <v>22</v>
      </c>
      <c r="AV374" s="13" t="s">
        <v>22</v>
      </c>
      <c r="AW374" s="13" t="s">
        <v>46</v>
      </c>
      <c r="AX374" s="13" t="s">
        <v>23</v>
      </c>
      <c r="AY374" s="262" t="s">
        <v>152</v>
      </c>
    </row>
    <row r="375" s="2" customFormat="1" ht="21.75" customHeight="1">
      <c r="A375" s="38"/>
      <c r="B375" s="39"/>
      <c r="C375" s="238" t="s">
        <v>648</v>
      </c>
      <c r="D375" s="238" t="s">
        <v>154</v>
      </c>
      <c r="E375" s="239" t="s">
        <v>649</v>
      </c>
      <c r="F375" s="240" t="s">
        <v>650</v>
      </c>
      <c r="G375" s="241" t="s">
        <v>208</v>
      </c>
      <c r="H375" s="242">
        <v>72.638999999999996</v>
      </c>
      <c r="I375" s="243"/>
      <c r="J375" s="244">
        <f>ROUND(I375*H375,2)</f>
        <v>0</v>
      </c>
      <c r="K375" s="240" t="s">
        <v>1</v>
      </c>
      <c r="L375" s="44"/>
      <c r="M375" s="245" t="s">
        <v>1</v>
      </c>
      <c r="N375" s="246" t="s">
        <v>55</v>
      </c>
      <c r="O375" s="91"/>
      <c r="P375" s="247">
        <f>O375*H375</f>
        <v>0</v>
      </c>
      <c r="Q375" s="247">
        <v>0</v>
      </c>
      <c r="R375" s="247">
        <f>Q375*H375</f>
        <v>0</v>
      </c>
      <c r="S375" s="247">
        <v>0</v>
      </c>
      <c r="T375" s="24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49" t="s">
        <v>236</v>
      </c>
      <c r="AT375" s="249" t="s">
        <v>154</v>
      </c>
      <c r="AU375" s="249" t="s">
        <v>22</v>
      </c>
      <c r="AY375" s="16" t="s">
        <v>152</v>
      </c>
      <c r="BE375" s="250">
        <f>IF(N375="základní",J375,0)</f>
        <v>0</v>
      </c>
      <c r="BF375" s="250">
        <f>IF(N375="snížená",J375,0)</f>
        <v>0</v>
      </c>
      <c r="BG375" s="250">
        <f>IF(N375="zákl. přenesená",J375,0)</f>
        <v>0</v>
      </c>
      <c r="BH375" s="250">
        <f>IF(N375="sníž. přenesená",J375,0)</f>
        <v>0</v>
      </c>
      <c r="BI375" s="250">
        <f>IF(N375="nulová",J375,0)</f>
        <v>0</v>
      </c>
      <c r="BJ375" s="16" t="s">
        <v>23</v>
      </c>
      <c r="BK375" s="250">
        <f>ROUND(I375*H375,2)</f>
        <v>0</v>
      </c>
      <c r="BL375" s="16" t="s">
        <v>236</v>
      </c>
      <c r="BM375" s="249" t="s">
        <v>651</v>
      </c>
    </row>
    <row r="376" s="13" customFormat="1">
      <c r="A376" s="13"/>
      <c r="B376" s="251"/>
      <c r="C376" s="252"/>
      <c r="D376" s="253" t="s">
        <v>161</v>
      </c>
      <c r="E376" s="254" t="s">
        <v>1</v>
      </c>
      <c r="F376" s="255" t="s">
        <v>652</v>
      </c>
      <c r="G376" s="252"/>
      <c r="H376" s="256">
        <v>43.939</v>
      </c>
      <c r="I376" s="257"/>
      <c r="J376" s="252"/>
      <c r="K376" s="252"/>
      <c r="L376" s="258"/>
      <c r="M376" s="259"/>
      <c r="N376" s="260"/>
      <c r="O376" s="260"/>
      <c r="P376" s="260"/>
      <c r="Q376" s="260"/>
      <c r="R376" s="260"/>
      <c r="S376" s="260"/>
      <c r="T376" s="26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2" t="s">
        <v>161</v>
      </c>
      <c r="AU376" s="262" t="s">
        <v>22</v>
      </c>
      <c r="AV376" s="13" t="s">
        <v>22</v>
      </c>
      <c r="AW376" s="13" t="s">
        <v>46</v>
      </c>
      <c r="AX376" s="13" t="s">
        <v>90</v>
      </c>
      <c r="AY376" s="262" t="s">
        <v>152</v>
      </c>
    </row>
    <row r="377" s="13" customFormat="1">
      <c r="A377" s="13"/>
      <c r="B377" s="251"/>
      <c r="C377" s="252"/>
      <c r="D377" s="253" t="s">
        <v>161</v>
      </c>
      <c r="E377" s="254" t="s">
        <v>1</v>
      </c>
      <c r="F377" s="255" t="s">
        <v>653</v>
      </c>
      <c r="G377" s="252"/>
      <c r="H377" s="256">
        <v>28.699999999999999</v>
      </c>
      <c r="I377" s="257"/>
      <c r="J377" s="252"/>
      <c r="K377" s="252"/>
      <c r="L377" s="258"/>
      <c r="M377" s="259"/>
      <c r="N377" s="260"/>
      <c r="O377" s="260"/>
      <c r="P377" s="260"/>
      <c r="Q377" s="260"/>
      <c r="R377" s="260"/>
      <c r="S377" s="260"/>
      <c r="T377" s="26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2" t="s">
        <v>161</v>
      </c>
      <c r="AU377" s="262" t="s">
        <v>22</v>
      </c>
      <c r="AV377" s="13" t="s">
        <v>22</v>
      </c>
      <c r="AW377" s="13" t="s">
        <v>46</v>
      </c>
      <c r="AX377" s="13" t="s">
        <v>90</v>
      </c>
      <c r="AY377" s="262" t="s">
        <v>152</v>
      </c>
    </row>
    <row r="378" s="14" customFormat="1">
      <c r="A378" s="14"/>
      <c r="B378" s="263"/>
      <c r="C378" s="264"/>
      <c r="D378" s="253" t="s">
        <v>161</v>
      </c>
      <c r="E378" s="265" t="s">
        <v>1</v>
      </c>
      <c r="F378" s="266" t="s">
        <v>164</v>
      </c>
      <c r="G378" s="264"/>
      <c r="H378" s="267">
        <v>72.638999999999996</v>
      </c>
      <c r="I378" s="268"/>
      <c r="J378" s="264"/>
      <c r="K378" s="264"/>
      <c r="L378" s="269"/>
      <c r="M378" s="270"/>
      <c r="N378" s="271"/>
      <c r="O378" s="271"/>
      <c r="P378" s="271"/>
      <c r="Q378" s="271"/>
      <c r="R378" s="271"/>
      <c r="S378" s="271"/>
      <c r="T378" s="27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3" t="s">
        <v>161</v>
      </c>
      <c r="AU378" s="273" t="s">
        <v>22</v>
      </c>
      <c r="AV378" s="14" t="s">
        <v>159</v>
      </c>
      <c r="AW378" s="14" t="s">
        <v>46</v>
      </c>
      <c r="AX378" s="14" t="s">
        <v>23</v>
      </c>
      <c r="AY378" s="273" t="s">
        <v>152</v>
      </c>
    </row>
    <row r="379" s="2" customFormat="1" ht="21.75" customHeight="1">
      <c r="A379" s="38"/>
      <c r="B379" s="39"/>
      <c r="C379" s="238" t="s">
        <v>585</v>
      </c>
      <c r="D379" s="238" t="s">
        <v>154</v>
      </c>
      <c r="E379" s="239" t="s">
        <v>654</v>
      </c>
      <c r="F379" s="240" t="s">
        <v>655</v>
      </c>
      <c r="G379" s="241" t="s">
        <v>208</v>
      </c>
      <c r="H379" s="242">
        <v>28.699999999999999</v>
      </c>
      <c r="I379" s="243"/>
      <c r="J379" s="244">
        <f>ROUND(I379*H379,2)</f>
        <v>0</v>
      </c>
      <c r="K379" s="240" t="s">
        <v>158</v>
      </c>
      <c r="L379" s="44"/>
      <c r="M379" s="245" t="s">
        <v>1</v>
      </c>
      <c r="N379" s="246" t="s">
        <v>55</v>
      </c>
      <c r="O379" s="91"/>
      <c r="P379" s="247">
        <f>O379*H379</f>
        <v>0</v>
      </c>
      <c r="Q379" s="247">
        <v>0</v>
      </c>
      <c r="R379" s="247">
        <f>Q379*H379</f>
        <v>0</v>
      </c>
      <c r="S379" s="247">
        <v>0</v>
      </c>
      <c r="T379" s="24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49" t="s">
        <v>236</v>
      </c>
      <c r="AT379" s="249" t="s">
        <v>154</v>
      </c>
      <c r="AU379" s="249" t="s">
        <v>22</v>
      </c>
      <c r="AY379" s="16" t="s">
        <v>152</v>
      </c>
      <c r="BE379" s="250">
        <f>IF(N379="základní",J379,0)</f>
        <v>0</v>
      </c>
      <c r="BF379" s="250">
        <f>IF(N379="snížená",J379,0)</f>
        <v>0</v>
      </c>
      <c r="BG379" s="250">
        <f>IF(N379="zákl. přenesená",J379,0)</f>
        <v>0</v>
      </c>
      <c r="BH379" s="250">
        <f>IF(N379="sníž. přenesená",J379,0)</f>
        <v>0</v>
      </c>
      <c r="BI379" s="250">
        <f>IF(N379="nulová",J379,0)</f>
        <v>0</v>
      </c>
      <c r="BJ379" s="16" t="s">
        <v>23</v>
      </c>
      <c r="BK379" s="250">
        <f>ROUND(I379*H379,2)</f>
        <v>0</v>
      </c>
      <c r="BL379" s="16" t="s">
        <v>236</v>
      </c>
      <c r="BM379" s="249" t="s">
        <v>656</v>
      </c>
    </row>
    <row r="380" s="13" customFormat="1">
      <c r="A380" s="13"/>
      <c r="B380" s="251"/>
      <c r="C380" s="252"/>
      <c r="D380" s="253" t="s">
        <v>161</v>
      </c>
      <c r="E380" s="254" t="s">
        <v>1</v>
      </c>
      <c r="F380" s="255" t="s">
        <v>653</v>
      </c>
      <c r="G380" s="252"/>
      <c r="H380" s="256">
        <v>28.699999999999999</v>
      </c>
      <c r="I380" s="257"/>
      <c r="J380" s="252"/>
      <c r="K380" s="252"/>
      <c r="L380" s="258"/>
      <c r="M380" s="259"/>
      <c r="N380" s="260"/>
      <c r="O380" s="260"/>
      <c r="P380" s="260"/>
      <c r="Q380" s="260"/>
      <c r="R380" s="260"/>
      <c r="S380" s="260"/>
      <c r="T380" s="26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2" t="s">
        <v>161</v>
      </c>
      <c r="AU380" s="262" t="s">
        <v>22</v>
      </c>
      <c r="AV380" s="13" t="s">
        <v>22</v>
      </c>
      <c r="AW380" s="13" t="s">
        <v>46</v>
      </c>
      <c r="AX380" s="13" t="s">
        <v>23</v>
      </c>
      <c r="AY380" s="262" t="s">
        <v>152</v>
      </c>
    </row>
    <row r="381" s="2" customFormat="1" ht="21.75" customHeight="1">
      <c r="A381" s="38"/>
      <c r="B381" s="39"/>
      <c r="C381" s="274" t="s">
        <v>33</v>
      </c>
      <c r="D381" s="274" t="s">
        <v>185</v>
      </c>
      <c r="E381" s="275" t="s">
        <v>657</v>
      </c>
      <c r="F381" s="276" t="s">
        <v>658</v>
      </c>
      <c r="G381" s="277" t="s">
        <v>208</v>
      </c>
      <c r="H381" s="278">
        <v>28.699999999999999</v>
      </c>
      <c r="I381" s="279"/>
      <c r="J381" s="280">
        <f>ROUND(I381*H381,2)</f>
        <v>0</v>
      </c>
      <c r="K381" s="276" t="s">
        <v>158</v>
      </c>
      <c r="L381" s="281"/>
      <c r="M381" s="282" t="s">
        <v>1</v>
      </c>
      <c r="N381" s="283" t="s">
        <v>55</v>
      </c>
      <c r="O381" s="91"/>
      <c r="P381" s="247">
        <f>O381*H381</f>
        <v>0</v>
      </c>
      <c r="Q381" s="247">
        <v>0.0030000000000000001</v>
      </c>
      <c r="R381" s="247">
        <f>Q381*H381</f>
        <v>0.086099999999999996</v>
      </c>
      <c r="S381" s="247">
        <v>0</v>
      </c>
      <c r="T381" s="24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49" t="s">
        <v>244</v>
      </c>
      <c r="AT381" s="249" t="s">
        <v>185</v>
      </c>
      <c r="AU381" s="249" t="s">
        <v>22</v>
      </c>
      <c r="AY381" s="16" t="s">
        <v>152</v>
      </c>
      <c r="BE381" s="250">
        <f>IF(N381="základní",J381,0)</f>
        <v>0</v>
      </c>
      <c r="BF381" s="250">
        <f>IF(N381="snížená",J381,0)</f>
        <v>0</v>
      </c>
      <c r="BG381" s="250">
        <f>IF(N381="zákl. přenesená",J381,0)</f>
        <v>0</v>
      </c>
      <c r="BH381" s="250">
        <f>IF(N381="sníž. přenesená",J381,0)</f>
        <v>0</v>
      </c>
      <c r="BI381" s="250">
        <f>IF(N381="nulová",J381,0)</f>
        <v>0</v>
      </c>
      <c r="BJ381" s="16" t="s">
        <v>23</v>
      </c>
      <c r="BK381" s="250">
        <f>ROUND(I381*H381,2)</f>
        <v>0</v>
      </c>
      <c r="BL381" s="16" t="s">
        <v>236</v>
      </c>
      <c r="BM381" s="249" t="s">
        <v>659</v>
      </c>
    </row>
    <row r="382" s="13" customFormat="1">
      <c r="A382" s="13"/>
      <c r="B382" s="251"/>
      <c r="C382" s="252"/>
      <c r="D382" s="253" t="s">
        <v>161</v>
      </c>
      <c r="E382" s="254" t="s">
        <v>1</v>
      </c>
      <c r="F382" s="255" t="s">
        <v>660</v>
      </c>
      <c r="G382" s="252"/>
      <c r="H382" s="256">
        <v>28.699999999999999</v>
      </c>
      <c r="I382" s="257"/>
      <c r="J382" s="252"/>
      <c r="K382" s="252"/>
      <c r="L382" s="258"/>
      <c r="M382" s="259"/>
      <c r="N382" s="260"/>
      <c r="O382" s="260"/>
      <c r="P382" s="260"/>
      <c r="Q382" s="260"/>
      <c r="R382" s="260"/>
      <c r="S382" s="260"/>
      <c r="T382" s="26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2" t="s">
        <v>161</v>
      </c>
      <c r="AU382" s="262" t="s">
        <v>22</v>
      </c>
      <c r="AV382" s="13" t="s">
        <v>22</v>
      </c>
      <c r="AW382" s="13" t="s">
        <v>46</v>
      </c>
      <c r="AX382" s="13" t="s">
        <v>23</v>
      </c>
      <c r="AY382" s="262" t="s">
        <v>152</v>
      </c>
    </row>
    <row r="383" s="2" customFormat="1" ht="21.75" customHeight="1">
      <c r="A383" s="38"/>
      <c r="B383" s="39"/>
      <c r="C383" s="238" t="s">
        <v>661</v>
      </c>
      <c r="D383" s="238" t="s">
        <v>154</v>
      </c>
      <c r="E383" s="239" t="s">
        <v>662</v>
      </c>
      <c r="F383" s="240" t="s">
        <v>663</v>
      </c>
      <c r="G383" s="241" t="s">
        <v>208</v>
      </c>
      <c r="H383" s="242">
        <v>64.626000000000005</v>
      </c>
      <c r="I383" s="243"/>
      <c r="J383" s="244">
        <f>ROUND(I383*H383,2)</f>
        <v>0</v>
      </c>
      <c r="K383" s="240" t="s">
        <v>158</v>
      </c>
      <c r="L383" s="44"/>
      <c r="M383" s="245" t="s">
        <v>1</v>
      </c>
      <c r="N383" s="246" t="s">
        <v>55</v>
      </c>
      <c r="O383" s="91"/>
      <c r="P383" s="247">
        <f>O383*H383</f>
        <v>0</v>
      </c>
      <c r="Q383" s="247">
        <v>0.00039825</v>
      </c>
      <c r="R383" s="247">
        <f>Q383*H383</f>
        <v>0.025737304500000002</v>
      </c>
      <c r="S383" s="247">
        <v>0</v>
      </c>
      <c r="T383" s="24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49" t="s">
        <v>236</v>
      </c>
      <c r="AT383" s="249" t="s">
        <v>154</v>
      </c>
      <c r="AU383" s="249" t="s">
        <v>22</v>
      </c>
      <c r="AY383" s="16" t="s">
        <v>152</v>
      </c>
      <c r="BE383" s="250">
        <f>IF(N383="základní",J383,0)</f>
        <v>0</v>
      </c>
      <c r="BF383" s="250">
        <f>IF(N383="snížená",J383,0)</f>
        <v>0</v>
      </c>
      <c r="BG383" s="250">
        <f>IF(N383="zákl. přenesená",J383,0)</f>
        <v>0</v>
      </c>
      <c r="BH383" s="250">
        <f>IF(N383="sníž. přenesená",J383,0)</f>
        <v>0</v>
      </c>
      <c r="BI383" s="250">
        <f>IF(N383="nulová",J383,0)</f>
        <v>0</v>
      </c>
      <c r="BJ383" s="16" t="s">
        <v>23</v>
      </c>
      <c r="BK383" s="250">
        <f>ROUND(I383*H383,2)</f>
        <v>0</v>
      </c>
      <c r="BL383" s="16" t="s">
        <v>236</v>
      </c>
      <c r="BM383" s="249" t="s">
        <v>664</v>
      </c>
    </row>
    <row r="384" s="13" customFormat="1">
      <c r="A384" s="13"/>
      <c r="B384" s="251"/>
      <c r="C384" s="252"/>
      <c r="D384" s="253" t="s">
        <v>161</v>
      </c>
      <c r="E384" s="254" t="s">
        <v>1</v>
      </c>
      <c r="F384" s="255" t="s">
        <v>665</v>
      </c>
      <c r="G384" s="252"/>
      <c r="H384" s="256">
        <v>64.626000000000005</v>
      </c>
      <c r="I384" s="257"/>
      <c r="J384" s="252"/>
      <c r="K384" s="252"/>
      <c r="L384" s="258"/>
      <c r="M384" s="259"/>
      <c r="N384" s="260"/>
      <c r="O384" s="260"/>
      <c r="P384" s="260"/>
      <c r="Q384" s="260"/>
      <c r="R384" s="260"/>
      <c r="S384" s="260"/>
      <c r="T384" s="26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2" t="s">
        <v>161</v>
      </c>
      <c r="AU384" s="262" t="s">
        <v>22</v>
      </c>
      <c r="AV384" s="13" t="s">
        <v>22</v>
      </c>
      <c r="AW384" s="13" t="s">
        <v>46</v>
      </c>
      <c r="AX384" s="13" t="s">
        <v>23</v>
      </c>
      <c r="AY384" s="262" t="s">
        <v>152</v>
      </c>
    </row>
    <row r="385" s="2" customFormat="1" ht="16.5" customHeight="1">
      <c r="A385" s="38"/>
      <c r="B385" s="39"/>
      <c r="C385" s="274" t="s">
        <v>666</v>
      </c>
      <c r="D385" s="274" t="s">
        <v>185</v>
      </c>
      <c r="E385" s="275" t="s">
        <v>667</v>
      </c>
      <c r="F385" s="276" t="s">
        <v>668</v>
      </c>
      <c r="G385" s="277" t="s">
        <v>208</v>
      </c>
      <c r="H385" s="278">
        <v>71.088999999999999</v>
      </c>
      <c r="I385" s="279"/>
      <c r="J385" s="280">
        <f>ROUND(I385*H385,2)</f>
        <v>0</v>
      </c>
      <c r="K385" s="276" t="s">
        <v>1</v>
      </c>
      <c r="L385" s="281"/>
      <c r="M385" s="282" t="s">
        <v>1</v>
      </c>
      <c r="N385" s="283" t="s">
        <v>55</v>
      </c>
      <c r="O385" s="91"/>
      <c r="P385" s="247">
        <f>O385*H385</f>
        <v>0</v>
      </c>
      <c r="Q385" s="247">
        <v>0</v>
      </c>
      <c r="R385" s="247">
        <f>Q385*H385</f>
        <v>0</v>
      </c>
      <c r="S385" s="247">
        <v>0</v>
      </c>
      <c r="T385" s="24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49" t="s">
        <v>244</v>
      </c>
      <c r="AT385" s="249" t="s">
        <v>185</v>
      </c>
      <c r="AU385" s="249" t="s">
        <v>22</v>
      </c>
      <c r="AY385" s="16" t="s">
        <v>152</v>
      </c>
      <c r="BE385" s="250">
        <f>IF(N385="základní",J385,0)</f>
        <v>0</v>
      </c>
      <c r="BF385" s="250">
        <f>IF(N385="snížená",J385,0)</f>
        <v>0</v>
      </c>
      <c r="BG385" s="250">
        <f>IF(N385="zákl. přenesená",J385,0)</f>
        <v>0</v>
      </c>
      <c r="BH385" s="250">
        <f>IF(N385="sníž. přenesená",J385,0)</f>
        <v>0</v>
      </c>
      <c r="BI385" s="250">
        <f>IF(N385="nulová",J385,0)</f>
        <v>0</v>
      </c>
      <c r="BJ385" s="16" t="s">
        <v>23</v>
      </c>
      <c r="BK385" s="250">
        <f>ROUND(I385*H385,2)</f>
        <v>0</v>
      </c>
      <c r="BL385" s="16" t="s">
        <v>236</v>
      </c>
      <c r="BM385" s="249" t="s">
        <v>669</v>
      </c>
    </row>
    <row r="386" s="13" customFormat="1">
      <c r="A386" s="13"/>
      <c r="B386" s="251"/>
      <c r="C386" s="252"/>
      <c r="D386" s="253" t="s">
        <v>161</v>
      </c>
      <c r="E386" s="254" t="s">
        <v>1</v>
      </c>
      <c r="F386" s="255" t="s">
        <v>665</v>
      </c>
      <c r="G386" s="252"/>
      <c r="H386" s="256">
        <v>64.626000000000005</v>
      </c>
      <c r="I386" s="257"/>
      <c r="J386" s="252"/>
      <c r="K386" s="252"/>
      <c r="L386" s="258"/>
      <c r="M386" s="259"/>
      <c r="N386" s="260"/>
      <c r="O386" s="260"/>
      <c r="P386" s="260"/>
      <c r="Q386" s="260"/>
      <c r="R386" s="260"/>
      <c r="S386" s="260"/>
      <c r="T386" s="26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2" t="s">
        <v>161</v>
      </c>
      <c r="AU386" s="262" t="s">
        <v>22</v>
      </c>
      <c r="AV386" s="13" t="s">
        <v>22</v>
      </c>
      <c r="AW386" s="13" t="s">
        <v>46</v>
      </c>
      <c r="AX386" s="13" t="s">
        <v>23</v>
      </c>
      <c r="AY386" s="262" t="s">
        <v>152</v>
      </c>
    </row>
    <row r="387" s="13" customFormat="1">
      <c r="A387" s="13"/>
      <c r="B387" s="251"/>
      <c r="C387" s="252"/>
      <c r="D387" s="253" t="s">
        <v>161</v>
      </c>
      <c r="E387" s="252"/>
      <c r="F387" s="255" t="s">
        <v>670</v>
      </c>
      <c r="G387" s="252"/>
      <c r="H387" s="256">
        <v>71.088999999999999</v>
      </c>
      <c r="I387" s="257"/>
      <c r="J387" s="252"/>
      <c r="K387" s="252"/>
      <c r="L387" s="258"/>
      <c r="M387" s="259"/>
      <c r="N387" s="260"/>
      <c r="O387" s="260"/>
      <c r="P387" s="260"/>
      <c r="Q387" s="260"/>
      <c r="R387" s="260"/>
      <c r="S387" s="260"/>
      <c r="T387" s="26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2" t="s">
        <v>161</v>
      </c>
      <c r="AU387" s="262" t="s">
        <v>22</v>
      </c>
      <c r="AV387" s="13" t="s">
        <v>22</v>
      </c>
      <c r="AW387" s="13" t="s">
        <v>4</v>
      </c>
      <c r="AX387" s="13" t="s">
        <v>23</v>
      </c>
      <c r="AY387" s="262" t="s">
        <v>152</v>
      </c>
    </row>
    <row r="388" s="2" customFormat="1" ht="21.75" customHeight="1">
      <c r="A388" s="38"/>
      <c r="B388" s="39"/>
      <c r="C388" s="238" t="s">
        <v>671</v>
      </c>
      <c r="D388" s="238" t="s">
        <v>154</v>
      </c>
      <c r="E388" s="239" t="s">
        <v>672</v>
      </c>
      <c r="F388" s="240" t="s">
        <v>673</v>
      </c>
      <c r="G388" s="241" t="s">
        <v>195</v>
      </c>
      <c r="H388" s="242">
        <v>20.640000000000001</v>
      </c>
      <c r="I388" s="243"/>
      <c r="J388" s="244">
        <f>ROUND(I388*H388,2)</f>
        <v>0</v>
      </c>
      <c r="K388" s="240" t="s">
        <v>158</v>
      </c>
      <c r="L388" s="44"/>
      <c r="M388" s="245" t="s">
        <v>1</v>
      </c>
      <c r="N388" s="246" t="s">
        <v>55</v>
      </c>
      <c r="O388" s="91"/>
      <c r="P388" s="247">
        <f>O388*H388</f>
        <v>0</v>
      </c>
      <c r="Q388" s="247">
        <v>0.00011</v>
      </c>
      <c r="R388" s="247">
        <f>Q388*H388</f>
        <v>0.0022704000000000001</v>
      </c>
      <c r="S388" s="247">
        <v>0</v>
      </c>
      <c r="T388" s="24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49" t="s">
        <v>236</v>
      </c>
      <c r="AT388" s="249" t="s">
        <v>154</v>
      </c>
      <c r="AU388" s="249" t="s">
        <v>22</v>
      </c>
      <c r="AY388" s="16" t="s">
        <v>152</v>
      </c>
      <c r="BE388" s="250">
        <f>IF(N388="základní",J388,0)</f>
        <v>0</v>
      </c>
      <c r="BF388" s="250">
        <f>IF(N388="snížená",J388,0)</f>
        <v>0</v>
      </c>
      <c r="BG388" s="250">
        <f>IF(N388="zákl. přenesená",J388,0)</f>
        <v>0</v>
      </c>
      <c r="BH388" s="250">
        <f>IF(N388="sníž. přenesená",J388,0)</f>
        <v>0</v>
      </c>
      <c r="BI388" s="250">
        <f>IF(N388="nulová",J388,0)</f>
        <v>0</v>
      </c>
      <c r="BJ388" s="16" t="s">
        <v>23</v>
      </c>
      <c r="BK388" s="250">
        <f>ROUND(I388*H388,2)</f>
        <v>0</v>
      </c>
      <c r="BL388" s="16" t="s">
        <v>236</v>
      </c>
      <c r="BM388" s="249" t="s">
        <v>674</v>
      </c>
    </row>
    <row r="389" s="13" customFormat="1">
      <c r="A389" s="13"/>
      <c r="B389" s="251"/>
      <c r="C389" s="252"/>
      <c r="D389" s="253" t="s">
        <v>161</v>
      </c>
      <c r="E389" s="254" t="s">
        <v>1</v>
      </c>
      <c r="F389" s="255" t="s">
        <v>675</v>
      </c>
      <c r="G389" s="252"/>
      <c r="H389" s="256">
        <v>20.640000000000001</v>
      </c>
      <c r="I389" s="257"/>
      <c r="J389" s="252"/>
      <c r="K389" s="252"/>
      <c r="L389" s="258"/>
      <c r="M389" s="259"/>
      <c r="N389" s="260"/>
      <c r="O389" s="260"/>
      <c r="P389" s="260"/>
      <c r="Q389" s="260"/>
      <c r="R389" s="260"/>
      <c r="S389" s="260"/>
      <c r="T389" s="26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2" t="s">
        <v>161</v>
      </c>
      <c r="AU389" s="262" t="s">
        <v>22</v>
      </c>
      <c r="AV389" s="13" t="s">
        <v>22</v>
      </c>
      <c r="AW389" s="13" t="s">
        <v>46</v>
      </c>
      <c r="AX389" s="13" t="s">
        <v>23</v>
      </c>
      <c r="AY389" s="262" t="s">
        <v>152</v>
      </c>
    </row>
    <row r="390" s="2" customFormat="1" ht="16.5" customHeight="1">
      <c r="A390" s="38"/>
      <c r="B390" s="39"/>
      <c r="C390" s="274" t="s">
        <v>676</v>
      </c>
      <c r="D390" s="274" t="s">
        <v>185</v>
      </c>
      <c r="E390" s="275" t="s">
        <v>677</v>
      </c>
      <c r="F390" s="276" t="s">
        <v>678</v>
      </c>
      <c r="G390" s="277" t="s">
        <v>195</v>
      </c>
      <c r="H390" s="278">
        <v>20.640000000000001</v>
      </c>
      <c r="I390" s="279"/>
      <c r="J390" s="280">
        <f>ROUND(I390*H390,2)</f>
        <v>0</v>
      </c>
      <c r="K390" s="276" t="s">
        <v>1</v>
      </c>
      <c r="L390" s="281"/>
      <c r="M390" s="282" t="s">
        <v>1</v>
      </c>
      <c r="N390" s="283" t="s">
        <v>55</v>
      </c>
      <c r="O390" s="91"/>
      <c r="P390" s="247">
        <f>O390*H390</f>
        <v>0</v>
      </c>
      <c r="Q390" s="247">
        <v>0</v>
      </c>
      <c r="R390" s="247">
        <f>Q390*H390</f>
        <v>0</v>
      </c>
      <c r="S390" s="247">
        <v>0</v>
      </c>
      <c r="T390" s="24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49" t="s">
        <v>244</v>
      </c>
      <c r="AT390" s="249" t="s">
        <v>185</v>
      </c>
      <c r="AU390" s="249" t="s">
        <v>22</v>
      </c>
      <c r="AY390" s="16" t="s">
        <v>152</v>
      </c>
      <c r="BE390" s="250">
        <f>IF(N390="základní",J390,0)</f>
        <v>0</v>
      </c>
      <c r="BF390" s="250">
        <f>IF(N390="snížená",J390,0)</f>
        <v>0</v>
      </c>
      <c r="BG390" s="250">
        <f>IF(N390="zákl. přenesená",J390,0)</f>
        <v>0</v>
      </c>
      <c r="BH390" s="250">
        <f>IF(N390="sníž. přenesená",J390,0)</f>
        <v>0</v>
      </c>
      <c r="BI390" s="250">
        <f>IF(N390="nulová",J390,0)</f>
        <v>0</v>
      </c>
      <c r="BJ390" s="16" t="s">
        <v>23</v>
      </c>
      <c r="BK390" s="250">
        <f>ROUND(I390*H390,2)</f>
        <v>0</v>
      </c>
      <c r="BL390" s="16" t="s">
        <v>236</v>
      </c>
      <c r="BM390" s="249" t="s">
        <v>679</v>
      </c>
    </row>
    <row r="391" s="13" customFormat="1">
      <c r="A391" s="13"/>
      <c r="B391" s="251"/>
      <c r="C391" s="252"/>
      <c r="D391" s="253" t="s">
        <v>161</v>
      </c>
      <c r="E391" s="254" t="s">
        <v>1</v>
      </c>
      <c r="F391" s="255" t="s">
        <v>680</v>
      </c>
      <c r="G391" s="252"/>
      <c r="H391" s="256">
        <v>20.640000000000001</v>
      </c>
      <c r="I391" s="257"/>
      <c r="J391" s="252"/>
      <c r="K391" s="252"/>
      <c r="L391" s="258"/>
      <c r="M391" s="259"/>
      <c r="N391" s="260"/>
      <c r="O391" s="260"/>
      <c r="P391" s="260"/>
      <c r="Q391" s="260"/>
      <c r="R391" s="260"/>
      <c r="S391" s="260"/>
      <c r="T391" s="26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2" t="s">
        <v>161</v>
      </c>
      <c r="AU391" s="262" t="s">
        <v>22</v>
      </c>
      <c r="AV391" s="13" t="s">
        <v>22</v>
      </c>
      <c r="AW391" s="13" t="s">
        <v>46</v>
      </c>
      <c r="AX391" s="13" t="s">
        <v>23</v>
      </c>
      <c r="AY391" s="262" t="s">
        <v>152</v>
      </c>
    </row>
    <row r="392" s="2" customFormat="1" ht="21.75" customHeight="1">
      <c r="A392" s="38"/>
      <c r="B392" s="39"/>
      <c r="C392" s="274" t="s">
        <v>681</v>
      </c>
      <c r="D392" s="274" t="s">
        <v>185</v>
      </c>
      <c r="E392" s="275" t="s">
        <v>682</v>
      </c>
      <c r="F392" s="276" t="s">
        <v>683</v>
      </c>
      <c r="G392" s="277" t="s">
        <v>248</v>
      </c>
      <c r="H392" s="278">
        <v>70</v>
      </c>
      <c r="I392" s="279"/>
      <c r="J392" s="280">
        <f>ROUND(I392*H392,2)</f>
        <v>0</v>
      </c>
      <c r="K392" s="276" t="s">
        <v>1</v>
      </c>
      <c r="L392" s="281"/>
      <c r="M392" s="282" t="s">
        <v>1</v>
      </c>
      <c r="N392" s="283" t="s">
        <v>55</v>
      </c>
      <c r="O392" s="91"/>
      <c r="P392" s="247">
        <f>O392*H392</f>
        <v>0</v>
      </c>
      <c r="Q392" s="247">
        <v>0</v>
      </c>
      <c r="R392" s="247">
        <f>Q392*H392</f>
        <v>0</v>
      </c>
      <c r="S392" s="247">
        <v>0</v>
      </c>
      <c r="T392" s="24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9" t="s">
        <v>244</v>
      </c>
      <c r="AT392" s="249" t="s">
        <v>185</v>
      </c>
      <c r="AU392" s="249" t="s">
        <v>22</v>
      </c>
      <c r="AY392" s="16" t="s">
        <v>152</v>
      </c>
      <c r="BE392" s="250">
        <f>IF(N392="základní",J392,0)</f>
        <v>0</v>
      </c>
      <c r="BF392" s="250">
        <f>IF(N392="snížená",J392,0)</f>
        <v>0</v>
      </c>
      <c r="BG392" s="250">
        <f>IF(N392="zákl. přenesená",J392,0)</f>
        <v>0</v>
      </c>
      <c r="BH392" s="250">
        <f>IF(N392="sníž. přenesená",J392,0)</f>
        <v>0</v>
      </c>
      <c r="BI392" s="250">
        <f>IF(N392="nulová",J392,0)</f>
        <v>0</v>
      </c>
      <c r="BJ392" s="16" t="s">
        <v>23</v>
      </c>
      <c r="BK392" s="250">
        <f>ROUND(I392*H392,2)</f>
        <v>0</v>
      </c>
      <c r="BL392" s="16" t="s">
        <v>236</v>
      </c>
      <c r="BM392" s="249" t="s">
        <v>684</v>
      </c>
    </row>
    <row r="393" s="2" customFormat="1" ht="21.75" customHeight="1">
      <c r="A393" s="38"/>
      <c r="B393" s="39"/>
      <c r="C393" s="238" t="s">
        <v>685</v>
      </c>
      <c r="D393" s="238" t="s">
        <v>154</v>
      </c>
      <c r="E393" s="239" t="s">
        <v>686</v>
      </c>
      <c r="F393" s="240" t="s">
        <v>687</v>
      </c>
      <c r="G393" s="241" t="s">
        <v>208</v>
      </c>
      <c r="H393" s="242">
        <v>64.626000000000005</v>
      </c>
      <c r="I393" s="243"/>
      <c r="J393" s="244">
        <f>ROUND(I393*H393,2)</f>
        <v>0</v>
      </c>
      <c r="K393" s="240" t="s">
        <v>158</v>
      </c>
      <c r="L393" s="44"/>
      <c r="M393" s="245" t="s">
        <v>1</v>
      </c>
      <c r="N393" s="246" t="s">
        <v>55</v>
      </c>
      <c r="O393" s="91"/>
      <c r="P393" s="247">
        <f>O393*H393</f>
        <v>0</v>
      </c>
      <c r="Q393" s="247">
        <v>0</v>
      </c>
      <c r="R393" s="247">
        <f>Q393*H393</f>
        <v>0</v>
      </c>
      <c r="S393" s="247">
        <v>0</v>
      </c>
      <c r="T393" s="24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9" t="s">
        <v>236</v>
      </c>
      <c r="AT393" s="249" t="s">
        <v>154</v>
      </c>
      <c r="AU393" s="249" t="s">
        <v>22</v>
      </c>
      <c r="AY393" s="16" t="s">
        <v>152</v>
      </c>
      <c r="BE393" s="250">
        <f>IF(N393="základní",J393,0)</f>
        <v>0</v>
      </c>
      <c r="BF393" s="250">
        <f>IF(N393="snížená",J393,0)</f>
        <v>0</v>
      </c>
      <c r="BG393" s="250">
        <f>IF(N393="zákl. přenesená",J393,0)</f>
        <v>0</v>
      </c>
      <c r="BH393" s="250">
        <f>IF(N393="sníž. přenesená",J393,0)</f>
        <v>0</v>
      </c>
      <c r="BI393" s="250">
        <f>IF(N393="nulová",J393,0)</f>
        <v>0</v>
      </c>
      <c r="BJ393" s="16" t="s">
        <v>23</v>
      </c>
      <c r="BK393" s="250">
        <f>ROUND(I393*H393,2)</f>
        <v>0</v>
      </c>
      <c r="BL393" s="16" t="s">
        <v>236</v>
      </c>
      <c r="BM393" s="249" t="s">
        <v>688</v>
      </c>
    </row>
    <row r="394" s="13" customFormat="1">
      <c r="A394" s="13"/>
      <c r="B394" s="251"/>
      <c r="C394" s="252"/>
      <c r="D394" s="253" t="s">
        <v>161</v>
      </c>
      <c r="E394" s="254" t="s">
        <v>1</v>
      </c>
      <c r="F394" s="255" t="s">
        <v>689</v>
      </c>
      <c r="G394" s="252"/>
      <c r="H394" s="256">
        <v>64.626000000000005</v>
      </c>
      <c r="I394" s="257"/>
      <c r="J394" s="252"/>
      <c r="K394" s="252"/>
      <c r="L394" s="258"/>
      <c r="M394" s="259"/>
      <c r="N394" s="260"/>
      <c r="O394" s="260"/>
      <c r="P394" s="260"/>
      <c r="Q394" s="260"/>
      <c r="R394" s="260"/>
      <c r="S394" s="260"/>
      <c r="T394" s="26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2" t="s">
        <v>161</v>
      </c>
      <c r="AU394" s="262" t="s">
        <v>22</v>
      </c>
      <c r="AV394" s="13" t="s">
        <v>22</v>
      </c>
      <c r="AW394" s="13" t="s">
        <v>46</v>
      </c>
      <c r="AX394" s="13" t="s">
        <v>23</v>
      </c>
      <c r="AY394" s="262" t="s">
        <v>152</v>
      </c>
    </row>
    <row r="395" s="2" customFormat="1" ht="21.75" customHeight="1">
      <c r="A395" s="38"/>
      <c r="B395" s="39"/>
      <c r="C395" s="274" t="s">
        <v>690</v>
      </c>
      <c r="D395" s="274" t="s">
        <v>185</v>
      </c>
      <c r="E395" s="275" t="s">
        <v>691</v>
      </c>
      <c r="F395" s="276" t="s">
        <v>692</v>
      </c>
      <c r="G395" s="277" t="s">
        <v>208</v>
      </c>
      <c r="H395" s="278">
        <v>67.856999999999999</v>
      </c>
      <c r="I395" s="279"/>
      <c r="J395" s="280">
        <f>ROUND(I395*H395,2)</f>
        <v>0</v>
      </c>
      <c r="K395" s="276" t="s">
        <v>158</v>
      </c>
      <c r="L395" s="281"/>
      <c r="M395" s="282" t="s">
        <v>1</v>
      </c>
      <c r="N395" s="283" t="s">
        <v>55</v>
      </c>
      <c r="O395" s="91"/>
      <c r="P395" s="247">
        <f>O395*H395</f>
        <v>0</v>
      </c>
      <c r="Q395" s="247">
        <v>0.00080000000000000004</v>
      </c>
      <c r="R395" s="247">
        <f>Q395*H395</f>
        <v>0.054285600000000003</v>
      </c>
      <c r="S395" s="247">
        <v>0</v>
      </c>
      <c r="T395" s="24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9" t="s">
        <v>244</v>
      </c>
      <c r="AT395" s="249" t="s">
        <v>185</v>
      </c>
      <c r="AU395" s="249" t="s">
        <v>22</v>
      </c>
      <c r="AY395" s="16" t="s">
        <v>152</v>
      </c>
      <c r="BE395" s="250">
        <f>IF(N395="základní",J395,0)</f>
        <v>0</v>
      </c>
      <c r="BF395" s="250">
        <f>IF(N395="snížená",J395,0)</f>
        <v>0</v>
      </c>
      <c r="BG395" s="250">
        <f>IF(N395="zákl. přenesená",J395,0)</f>
        <v>0</v>
      </c>
      <c r="BH395" s="250">
        <f>IF(N395="sníž. přenesená",J395,0)</f>
        <v>0</v>
      </c>
      <c r="BI395" s="250">
        <f>IF(N395="nulová",J395,0)</f>
        <v>0</v>
      </c>
      <c r="BJ395" s="16" t="s">
        <v>23</v>
      </c>
      <c r="BK395" s="250">
        <f>ROUND(I395*H395,2)</f>
        <v>0</v>
      </c>
      <c r="BL395" s="16" t="s">
        <v>236</v>
      </c>
      <c r="BM395" s="249" t="s">
        <v>693</v>
      </c>
    </row>
    <row r="396" s="2" customFormat="1" ht="21.75" customHeight="1">
      <c r="A396" s="38"/>
      <c r="B396" s="39"/>
      <c r="C396" s="238" t="s">
        <v>694</v>
      </c>
      <c r="D396" s="238" t="s">
        <v>154</v>
      </c>
      <c r="E396" s="239" t="s">
        <v>695</v>
      </c>
      <c r="F396" s="240" t="s">
        <v>696</v>
      </c>
      <c r="G396" s="241" t="s">
        <v>208</v>
      </c>
      <c r="H396" s="242">
        <v>30.867999999999999</v>
      </c>
      <c r="I396" s="243"/>
      <c r="J396" s="244">
        <f>ROUND(I396*H396,2)</f>
        <v>0</v>
      </c>
      <c r="K396" s="240" t="s">
        <v>158</v>
      </c>
      <c r="L396" s="44"/>
      <c r="M396" s="245" t="s">
        <v>1</v>
      </c>
      <c r="N396" s="246" t="s">
        <v>55</v>
      </c>
      <c r="O396" s="91"/>
      <c r="P396" s="247">
        <f>O396*H396</f>
        <v>0</v>
      </c>
      <c r="Q396" s="247">
        <v>4.0000000000000003E-05</v>
      </c>
      <c r="R396" s="247">
        <f>Q396*H396</f>
        <v>0.0012347200000000001</v>
      </c>
      <c r="S396" s="247">
        <v>0</v>
      </c>
      <c r="T396" s="24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49" t="s">
        <v>236</v>
      </c>
      <c r="AT396" s="249" t="s">
        <v>154</v>
      </c>
      <c r="AU396" s="249" t="s">
        <v>22</v>
      </c>
      <c r="AY396" s="16" t="s">
        <v>152</v>
      </c>
      <c r="BE396" s="250">
        <f>IF(N396="základní",J396,0)</f>
        <v>0</v>
      </c>
      <c r="BF396" s="250">
        <f>IF(N396="snížená",J396,0)</f>
        <v>0</v>
      </c>
      <c r="BG396" s="250">
        <f>IF(N396="zákl. přenesená",J396,0)</f>
        <v>0</v>
      </c>
      <c r="BH396" s="250">
        <f>IF(N396="sníž. přenesená",J396,0)</f>
        <v>0</v>
      </c>
      <c r="BI396" s="250">
        <f>IF(N396="nulová",J396,0)</f>
        <v>0</v>
      </c>
      <c r="BJ396" s="16" t="s">
        <v>23</v>
      </c>
      <c r="BK396" s="250">
        <f>ROUND(I396*H396,2)</f>
        <v>0</v>
      </c>
      <c r="BL396" s="16" t="s">
        <v>236</v>
      </c>
      <c r="BM396" s="249" t="s">
        <v>697</v>
      </c>
    </row>
    <row r="397" s="13" customFormat="1">
      <c r="A397" s="13"/>
      <c r="B397" s="251"/>
      <c r="C397" s="252"/>
      <c r="D397" s="253" t="s">
        <v>161</v>
      </c>
      <c r="E397" s="254" t="s">
        <v>1</v>
      </c>
      <c r="F397" s="255" t="s">
        <v>698</v>
      </c>
      <c r="G397" s="252"/>
      <c r="H397" s="256">
        <v>30.867999999999999</v>
      </c>
      <c r="I397" s="257"/>
      <c r="J397" s="252"/>
      <c r="K397" s="252"/>
      <c r="L397" s="258"/>
      <c r="M397" s="259"/>
      <c r="N397" s="260"/>
      <c r="O397" s="260"/>
      <c r="P397" s="260"/>
      <c r="Q397" s="260"/>
      <c r="R397" s="260"/>
      <c r="S397" s="260"/>
      <c r="T397" s="26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2" t="s">
        <v>161</v>
      </c>
      <c r="AU397" s="262" t="s">
        <v>22</v>
      </c>
      <c r="AV397" s="13" t="s">
        <v>22</v>
      </c>
      <c r="AW397" s="13" t="s">
        <v>46</v>
      </c>
      <c r="AX397" s="13" t="s">
        <v>23</v>
      </c>
      <c r="AY397" s="262" t="s">
        <v>152</v>
      </c>
    </row>
    <row r="398" s="2" customFormat="1" ht="21.75" customHeight="1">
      <c r="A398" s="38"/>
      <c r="B398" s="39"/>
      <c r="C398" s="274" t="s">
        <v>699</v>
      </c>
      <c r="D398" s="274" t="s">
        <v>185</v>
      </c>
      <c r="E398" s="275" t="s">
        <v>700</v>
      </c>
      <c r="F398" s="276" t="s">
        <v>701</v>
      </c>
      <c r="G398" s="277" t="s">
        <v>208</v>
      </c>
      <c r="H398" s="278">
        <v>37.042999999999999</v>
      </c>
      <c r="I398" s="279"/>
      <c r="J398" s="280">
        <f>ROUND(I398*H398,2)</f>
        <v>0</v>
      </c>
      <c r="K398" s="276" t="s">
        <v>158</v>
      </c>
      <c r="L398" s="281"/>
      <c r="M398" s="282" t="s">
        <v>1</v>
      </c>
      <c r="N398" s="283" t="s">
        <v>55</v>
      </c>
      <c r="O398" s="91"/>
      <c r="P398" s="247">
        <f>O398*H398</f>
        <v>0</v>
      </c>
      <c r="Q398" s="247">
        <v>0.00050000000000000001</v>
      </c>
      <c r="R398" s="247">
        <f>Q398*H398</f>
        <v>0.0185215</v>
      </c>
      <c r="S398" s="247">
        <v>0</v>
      </c>
      <c r="T398" s="248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9" t="s">
        <v>244</v>
      </c>
      <c r="AT398" s="249" t="s">
        <v>185</v>
      </c>
      <c r="AU398" s="249" t="s">
        <v>22</v>
      </c>
      <c r="AY398" s="16" t="s">
        <v>152</v>
      </c>
      <c r="BE398" s="250">
        <f>IF(N398="základní",J398,0)</f>
        <v>0</v>
      </c>
      <c r="BF398" s="250">
        <f>IF(N398="snížená",J398,0)</f>
        <v>0</v>
      </c>
      <c r="BG398" s="250">
        <f>IF(N398="zákl. přenesená",J398,0)</f>
        <v>0</v>
      </c>
      <c r="BH398" s="250">
        <f>IF(N398="sníž. přenesená",J398,0)</f>
        <v>0</v>
      </c>
      <c r="BI398" s="250">
        <f>IF(N398="nulová",J398,0)</f>
        <v>0</v>
      </c>
      <c r="BJ398" s="16" t="s">
        <v>23</v>
      </c>
      <c r="BK398" s="250">
        <f>ROUND(I398*H398,2)</f>
        <v>0</v>
      </c>
      <c r="BL398" s="16" t="s">
        <v>236</v>
      </c>
      <c r="BM398" s="249" t="s">
        <v>702</v>
      </c>
    </row>
    <row r="399" s="12" customFormat="1" ht="22.8" customHeight="1">
      <c r="A399" s="12"/>
      <c r="B399" s="222"/>
      <c r="C399" s="223"/>
      <c r="D399" s="224" t="s">
        <v>89</v>
      </c>
      <c r="E399" s="236" t="s">
        <v>703</v>
      </c>
      <c r="F399" s="236" t="s">
        <v>704</v>
      </c>
      <c r="G399" s="223"/>
      <c r="H399" s="223"/>
      <c r="I399" s="226"/>
      <c r="J399" s="237">
        <f>BK399</f>
        <v>0</v>
      </c>
      <c r="K399" s="223"/>
      <c r="L399" s="228"/>
      <c r="M399" s="229"/>
      <c r="N399" s="230"/>
      <c r="O399" s="230"/>
      <c r="P399" s="231">
        <f>P400</f>
        <v>0</v>
      </c>
      <c r="Q399" s="230"/>
      <c r="R399" s="231">
        <f>R400</f>
        <v>0</v>
      </c>
      <c r="S399" s="230"/>
      <c r="T399" s="232">
        <f>T400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33" t="s">
        <v>22</v>
      </c>
      <c r="AT399" s="234" t="s">
        <v>89</v>
      </c>
      <c r="AU399" s="234" t="s">
        <v>23</v>
      </c>
      <c r="AY399" s="233" t="s">
        <v>152</v>
      </c>
      <c r="BK399" s="235">
        <f>BK400</f>
        <v>0</v>
      </c>
    </row>
    <row r="400" s="2" customFormat="1" ht="21.75" customHeight="1">
      <c r="A400" s="38"/>
      <c r="B400" s="39"/>
      <c r="C400" s="238" t="s">
        <v>705</v>
      </c>
      <c r="D400" s="238" t="s">
        <v>154</v>
      </c>
      <c r="E400" s="239" t="s">
        <v>706</v>
      </c>
      <c r="F400" s="240" t="s">
        <v>707</v>
      </c>
      <c r="G400" s="241" t="s">
        <v>248</v>
      </c>
      <c r="H400" s="242">
        <v>1</v>
      </c>
      <c r="I400" s="243"/>
      <c r="J400" s="244">
        <f>ROUND(I400*H400,2)</f>
        <v>0</v>
      </c>
      <c r="K400" s="240" t="s">
        <v>158</v>
      </c>
      <c r="L400" s="44"/>
      <c r="M400" s="245" t="s">
        <v>1</v>
      </c>
      <c r="N400" s="246" t="s">
        <v>55</v>
      </c>
      <c r="O400" s="91"/>
      <c r="P400" s="247">
        <f>O400*H400</f>
        <v>0</v>
      </c>
      <c r="Q400" s="247">
        <v>0</v>
      </c>
      <c r="R400" s="247">
        <f>Q400*H400</f>
        <v>0</v>
      </c>
      <c r="S400" s="247">
        <v>0</v>
      </c>
      <c r="T400" s="24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49" t="s">
        <v>236</v>
      </c>
      <c r="AT400" s="249" t="s">
        <v>154</v>
      </c>
      <c r="AU400" s="249" t="s">
        <v>22</v>
      </c>
      <c r="AY400" s="16" t="s">
        <v>152</v>
      </c>
      <c r="BE400" s="250">
        <f>IF(N400="základní",J400,0)</f>
        <v>0</v>
      </c>
      <c r="BF400" s="250">
        <f>IF(N400="snížená",J400,0)</f>
        <v>0</v>
      </c>
      <c r="BG400" s="250">
        <f>IF(N400="zákl. přenesená",J400,0)</f>
        <v>0</v>
      </c>
      <c r="BH400" s="250">
        <f>IF(N400="sníž. přenesená",J400,0)</f>
        <v>0</v>
      </c>
      <c r="BI400" s="250">
        <f>IF(N400="nulová",J400,0)</f>
        <v>0</v>
      </c>
      <c r="BJ400" s="16" t="s">
        <v>23</v>
      </c>
      <c r="BK400" s="250">
        <f>ROUND(I400*H400,2)</f>
        <v>0</v>
      </c>
      <c r="BL400" s="16" t="s">
        <v>236</v>
      </c>
      <c r="BM400" s="249" t="s">
        <v>708</v>
      </c>
    </row>
    <row r="401" s="12" customFormat="1" ht="22.8" customHeight="1">
      <c r="A401" s="12"/>
      <c r="B401" s="222"/>
      <c r="C401" s="223"/>
      <c r="D401" s="224" t="s">
        <v>89</v>
      </c>
      <c r="E401" s="236" t="s">
        <v>709</v>
      </c>
      <c r="F401" s="236" t="s">
        <v>710</v>
      </c>
      <c r="G401" s="223"/>
      <c r="H401" s="223"/>
      <c r="I401" s="226"/>
      <c r="J401" s="237">
        <f>BK401</f>
        <v>0</v>
      </c>
      <c r="K401" s="223"/>
      <c r="L401" s="228"/>
      <c r="M401" s="229"/>
      <c r="N401" s="230"/>
      <c r="O401" s="230"/>
      <c r="P401" s="231">
        <f>SUM(P402:P408)</f>
        <v>0</v>
      </c>
      <c r="Q401" s="230"/>
      <c r="R401" s="231">
        <f>SUM(R402:R408)</f>
        <v>0</v>
      </c>
      <c r="S401" s="230"/>
      <c r="T401" s="232">
        <f>SUM(T402:T408)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33" t="s">
        <v>22</v>
      </c>
      <c r="AT401" s="234" t="s">
        <v>89</v>
      </c>
      <c r="AU401" s="234" t="s">
        <v>23</v>
      </c>
      <c r="AY401" s="233" t="s">
        <v>152</v>
      </c>
      <c r="BK401" s="235">
        <f>SUM(BK402:BK408)</f>
        <v>0</v>
      </c>
    </row>
    <row r="402" s="2" customFormat="1" ht="16.5" customHeight="1">
      <c r="A402" s="38"/>
      <c r="B402" s="39"/>
      <c r="C402" s="238" t="s">
        <v>711</v>
      </c>
      <c r="D402" s="238" t="s">
        <v>154</v>
      </c>
      <c r="E402" s="239" t="s">
        <v>712</v>
      </c>
      <c r="F402" s="240" t="s">
        <v>713</v>
      </c>
      <c r="G402" s="241" t="s">
        <v>248</v>
      </c>
      <c r="H402" s="242">
        <v>4</v>
      </c>
      <c r="I402" s="243"/>
      <c r="J402" s="244">
        <f>ROUND(I402*H402,2)</f>
        <v>0</v>
      </c>
      <c r="K402" s="240" t="s">
        <v>158</v>
      </c>
      <c r="L402" s="44"/>
      <c r="M402" s="245" t="s">
        <v>1</v>
      </c>
      <c r="N402" s="246" t="s">
        <v>55</v>
      </c>
      <c r="O402" s="91"/>
      <c r="P402" s="247">
        <f>O402*H402</f>
        <v>0</v>
      </c>
      <c r="Q402" s="247">
        <v>0</v>
      </c>
      <c r="R402" s="247">
        <f>Q402*H402</f>
        <v>0</v>
      </c>
      <c r="S402" s="247">
        <v>0</v>
      </c>
      <c r="T402" s="24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9" t="s">
        <v>236</v>
      </c>
      <c r="AT402" s="249" t="s">
        <v>154</v>
      </c>
      <c r="AU402" s="249" t="s">
        <v>22</v>
      </c>
      <c r="AY402" s="16" t="s">
        <v>152</v>
      </c>
      <c r="BE402" s="250">
        <f>IF(N402="základní",J402,0)</f>
        <v>0</v>
      </c>
      <c r="BF402" s="250">
        <f>IF(N402="snížená",J402,0)</f>
        <v>0</v>
      </c>
      <c r="BG402" s="250">
        <f>IF(N402="zákl. přenesená",J402,0)</f>
        <v>0</v>
      </c>
      <c r="BH402" s="250">
        <f>IF(N402="sníž. přenesená",J402,0)</f>
        <v>0</v>
      </c>
      <c r="BI402" s="250">
        <f>IF(N402="nulová",J402,0)</f>
        <v>0</v>
      </c>
      <c r="BJ402" s="16" t="s">
        <v>23</v>
      </c>
      <c r="BK402" s="250">
        <f>ROUND(I402*H402,2)</f>
        <v>0</v>
      </c>
      <c r="BL402" s="16" t="s">
        <v>236</v>
      </c>
      <c r="BM402" s="249" t="s">
        <v>714</v>
      </c>
    </row>
    <row r="403" s="13" customFormat="1">
      <c r="A403" s="13"/>
      <c r="B403" s="251"/>
      <c r="C403" s="252"/>
      <c r="D403" s="253" t="s">
        <v>161</v>
      </c>
      <c r="E403" s="254" t="s">
        <v>1</v>
      </c>
      <c r="F403" s="255" t="s">
        <v>715</v>
      </c>
      <c r="G403" s="252"/>
      <c r="H403" s="256">
        <v>4</v>
      </c>
      <c r="I403" s="257"/>
      <c r="J403" s="252"/>
      <c r="K403" s="252"/>
      <c r="L403" s="258"/>
      <c r="M403" s="259"/>
      <c r="N403" s="260"/>
      <c r="O403" s="260"/>
      <c r="P403" s="260"/>
      <c r="Q403" s="260"/>
      <c r="R403" s="260"/>
      <c r="S403" s="260"/>
      <c r="T403" s="26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2" t="s">
        <v>161</v>
      </c>
      <c r="AU403" s="262" t="s">
        <v>22</v>
      </c>
      <c r="AV403" s="13" t="s">
        <v>22</v>
      </c>
      <c r="AW403" s="13" t="s">
        <v>46</v>
      </c>
      <c r="AX403" s="13" t="s">
        <v>23</v>
      </c>
      <c r="AY403" s="262" t="s">
        <v>152</v>
      </c>
    </row>
    <row r="404" s="2" customFormat="1" ht="16.5" customHeight="1">
      <c r="A404" s="38"/>
      <c r="B404" s="39"/>
      <c r="C404" s="274" t="s">
        <v>377</v>
      </c>
      <c r="D404" s="274" t="s">
        <v>185</v>
      </c>
      <c r="E404" s="275" t="s">
        <v>716</v>
      </c>
      <c r="F404" s="276" t="s">
        <v>717</v>
      </c>
      <c r="G404" s="277" t="s">
        <v>208</v>
      </c>
      <c r="H404" s="278">
        <v>1.528</v>
      </c>
      <c r="I404" s="279"/>
      <c r="J404" s="280">
        <f>ROUND(I404*H404,2)</f>
        <v>0</v>
      </c>
      <c r="K404" s="276" t="s">
        <v>1</v>
      </c>
      <c r="L404" s="281"/>
      <c r="M404" s="282" t="s">
        <v>1</v>
      </c>
      <c r="N404" s="283" t="s">
        <v>55</v>
      </c>
      <c r="O404" s="91"/>
      <c r="P404" s="247">
        <f>O404*H404</f>
        <v>0</v>
      </c>
      <c r="Q404" s="247">
        <v>0</v>
      </c>
      <c r="R404" s="247">
        <f>Q404*H404</f>
        <v>0</v>
      </c>
      <c r="S404" s="247">
        <v>0</v>
      </c>
      <c r="T404" s="24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9" t="s">
        <v>244</v>
      </c>
      <c r="AT404" s="249" t="s">
        <v>185</v>
      </c>
      <c r="AU404" s="249" t="s">
        <v>22</v>
      </c>
      <c r="AY404" s="16" t="s">
        <v>152</v>
      </c>
      <c r="BE404" s="250">
        <f>IF(N404="základní",J404,0)</f>
        <v>0</v>
      </c>
      <c r="BF404" s="250">
        <f>IF(N404="snížená",J404,0)</f>
        <v>0</v>
      </c>
      <c r="BG404" s="250">
        <f>IF(N404="zákl. přenesená",J404,0)</f>
        <v>0</v>
      </c>
      <c r="BH404" s="250">
        <f>IF(N404="sníž. přenesená",J404,0)</f>
        <v>0</v>
      </c>
      <c r="BI404" s="250">
        <f>IF(N404="nulová",J404,0)</f>
        <v>0</v>
      </c>
      <c r="BJ404" s="16" t="s">
        <v>23</v>
      </c>
      <c r="BK404" s="250">
        <f>ROUND(I404*H404,2)</f>
        <v>0</v>
      </c>
      <c r="BL404" s="16" t="s">
        <v>236</v>
      </c>
      <c r="BM404" s="249" t="s">
        <v>718</v>
      </c>
    </row>
    <row r="405" s="2" customFormat="1">
      <c r="A405" s="38"/>
      <c r="B405" s="39"/>
      <c r="C405" s="40"/>
      <c r="D405" s="253" t="s">
        <v>254</v>
      </c>
      <c r="E405" s="40"/>
      <c r="F405" s="284" t="s">
        <v>719</v>
      </c>
      <c r="G405" s="40"/>
      <c r="H405" s="40"/>
      <c r="I405" s="144"/>
      <c r="J405" s="40"/>
      <c r="K405" s="40"/>
      <c r="L405" s="44"/>
      <c r="M405" s="285"/>
      <c r="N405" s="286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6" t="s">
        <v>254</v>
      </c>
      <c r="AU405" s="16" t="s">
        <v>22</v>
      </c>
    </row>
    <row r="406" s="13" customFormat="1">
      <c r="A406" s="13"/>
      <c r="B406" s="251"/>
      <c r="C406" s="252"/>
      <c r="D406" s="253" t="s">
        <v>161</v>
      </c>
      <c r="E406" s="254" t="s">
        <v>1</v>
      </c>
      <c r="F406" s="255" t="s">
        <v>720</v>
      </c>
      <c r="G406" s="252"/>
      <c r="H406" s="256">
        <v>0.108</v>
      </c>
      <c r="I406" s="257"/>
      <c r="J406" s="252"/>
      <c r="K406" s="252"/>
      <c r="L406" s="258"/>
      <c r="M406" s="259"/>
      <c r="N406" s="260"/>
      <c r="O406" s="260"/>
      <c r="P406" s="260"/>
      <c r="Q406" s="260"/>
      <c r="R406" s="260"/>
      <c r="S406" s="260"/>
      <c r="T406" s="26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2" t="s">
        <v>161</v>
      </c>
      <c r="AU406" s="262" t="s">
        <v>22</v>
      </c>
      <c r="AV406" s="13" t="s">
        <v>22</v>
      </c>
      <c r="AW406" s="13" t="s">
        <v>46</v>
      </c>
      <c r="AX406" s="13" t="s">
        <v>90</v>
      </c>
      <c r="AY406" s="262" t="s">
        <v>152</v>
      </c>
    </row>
    <row r="407" s="13" customFormat="1">
      <c r="A407" s="13"/>
      <c r="B407" s="251"/>
      <c r="C407" s="252"/>
      <c r="D407" s="253" t="s">
        <v>161</v>
      </c>
      <c r="E407" s="254" t="s">
        <v>1</v>
      </c>
      <c r="F407" s="255" t="s">
        <v>721</v>
      </c>
      <c r="G407" s="252"/>
      <c r="H407" s="256">
        <v>1.4199999999999999</v>
      </c>
      <c r="I407" s="257"/>
      <c r="J407" s="252"/>
      <c r="K407" s="252"/>
      <c r="L407" s="258"/>
      <c r="M407" s="259"/>
      <c r="N407" s="260"/>
      <c r="O407" s="260"/>
      <c r="P407" s="260"/>
      <c r="Q407" s="260"/>
      <c r="R407" s="260"/>
      <c r="S407" s="260"/>
      <c r="T407" s="26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2" t="s">
        <v>161</v>
      </c>
      <c r="AU407" s="262" t="s">
        <v>22</v>
      </c>
      <c r="AV407" s="13" t="s">
        <v>22</v>
      </c>
      <c r="AW407" s="13" t="s">
        <v>46</v>
      </c>
      <c r="AX407" s="13" t="s">
        <v>90</v>
      </c>
      <c r="AY407" s="262" t="s">
        <v>152</v>
      </c>
    </row>
    <row r="408" s="14" customFormat="1">
      <c r="A408" s="14"/>
      <c r="B408" s="263"/>
      <c r="C408" s="264"/>
      <c r="D408" s="253" t="s">
        <v>161</v>
      </c>
      <c r="E408" s="265" t="s">
        <v>1</v>
      </c>
      <c r="F408" s="266" t="s">
        <v>164</v>
      </c>
      <c r="G408" s="264"/>
      <c r="H408" s="267">
        <v>1.528</v>
      </c>
      <c r="I408" s="268"/>
      <c r="J408" s="264"/>
      <c r="K408" s="264"/>
      <c r="L408" s="269"/>
      <c r="M408" s="270"/>
      <c r="N408" s="271"/>
      <c r="O408" s="271"/>
      <c r="P408" s="271"/>
      <c r="Q408" s="271"/>
      <c r="R408" s="271"/>
      <c r="S408" s="271"/>
      <c r="T408" s="27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3" t="s">
        <v>161</v>
      </c>
      <c r="AU408" s="273" t="s">
        <v>22</v>
      </c>
      <c r="AV408" s="14" t="s">
        <v>159</v>
      </c>
      <c r="AW408" s="14" t="s">
        <v>46</v>
      </c>
      <c r="AX408" s="14" t="s">
        <v>23</v>
      </c>
      <c r="AY408" s="273" t="s">
        <v>152</v>
      </c>
    </row>
    <row r="409" s="12" customFormat="1" ht="22.8" customHeight="1">
      <c r="A409" s="12"/>
      <c r="B409" s="222"/>
      <c r="C409" s="223"/>
      <c r="D409" s="224" t="s">
        <v>89</v>
      </c>
      <c r="E409" s="236" t="s">
        <v>722</v>
      </c>
      <c r="F409" s="236" t="s">
        <v>723</v>
      </c>
      <c r="G409" s="223"/>
      <c r="H409" s="223"/>
      <c r="I409" s="226"/>
      <c r="J409" s="237">
        <f>BK409</f>
        <v>0</v>
      </c>
      <c r="K409" s="223"/>
      <c r="L409" s="228"/>
      <c r="M409" s="229"/>
      <c r="N409" s="230"/>
      <c r="O409" s="230"/>
      <c r="P409" s="231">
        <f>SUM(P410:P413)</f>
        <v>0</v>
      </c>
      <c r="Q409" s="230"/>
      <c r="R409" s="231">
        <f>SUM(R410:R413)</f>
        <v>0</v>
      </c>
      <c r="S409" s="230"/>
      <c r="T409" s="232">
        <f>SUM(T410:T413)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33" t="s">
        <v>22</v>
      </c>
      <c r="AT409" s="234" t="s">
        <v>89</v>
      </c>
      <c r="AU409" s="234" t="s">
        <v>23</v>
      </c>
      <c r="AY409" s="233" t="s">
        <v>152</v>
      </c>
      <c r="BK409" s="235">
        <f>SUM(BK410:BK413)</f>
        <v>0</v>
      </c>
    </row>
    <row r="410" s="2" customFormat="1" ht="16.5" customHeight="1">
      <c r="A410" s="38"/>
      <c r="B410" s="39"/>
      <c r="C410" s="238" t="s">
        <v>724</v>
      </c>
      <c r="D410" s="238" t="s">
        <v>154</v>
      </c>
      <c r="E410" s="239" t="s">
        <v>725</v>
      </c>
      <c r="F410" s="240" t="s">
        <v>726</v>
      </c>
      <c r="G410" s="241" t="s">
        <v>175</v>
      </c>
      <c r="H410" s="242">
        <v>8</v>
      </c>
      <c r="I410" s="243"/>
      <c r="J410" s="244">
        <f>ROUND(I410*H410,2)</f>
        <v>0</v>
      </c>
      <c r="K410" s="240" t="s">
        <v>1</v>
      </c>
      <c r="L410" s="44"/>
      <c r="M410" s="245" t="s">
        <v>1</v>
      </c>
      <c r="N410" s="246" t="s">
        <v>55</v>
      </c>
      <c r="O410" s="91"/>
      <c r="P410" s="247">
        <f>O410*H410</f>
        <v>0</v>
      </c>
      <c r="Q410" s="247">
        <v>0</v>
      </c>
      <c r="R410" s="247">
        <f>Q410*H410</f>
        <v>0</v>
      </c>
      <c r="S410" s="247">
        <v>0</v>
      </c>
      <c r="T410" s="24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9" t="s">
        <v>236</v>
      </c>
      <c r="AT410" s="249" t="s">
        <v>154</v>
      </c>
      <c r="AU410" s="249" t="s">
        <v>22</v>
      </c>
      <c r="AY410" s="16" t="s">
        <v>152</v>
      </c>
      <c r="BE410" s="250">
        <f>IF(N410="základní",J410,0)</f>
        <v>0</v>
      </c>
      <c r="BF410" s="250">
        <f>IF(N410="snížená",J410,0)</f>
        <v>0</v>
      </c>
      <c r="BG410" s="250">
        <f>IF(N410="zákl. přenesená",J410,0)</f>
        <v>0</v>
      </c>
      <c r="BH410" s="250">
        <f>IF(N410="sníž. přenesená",J410,0)</f>
        <v>0</v>
      </c>
      <c r="BI410" s="250">
        <f>IF(N410="nulová",J410,0)</f>
        <v>0</v>
      </c>
      <c r="BJ410" s="16" t="s">
        <v>23</v>
      </c>
      <c r="BK410" s="250">
        <f>ROUND(I410*H410,2)</f>
        <v>0</v>
      </c>
      <c r="BL410" s="16" t="s">
        <v>236</v>
      </c>
      <c r="BM410" s="249" t="s">
        <v>727</v>
      </c>
    </row>
    <row r="411" s="13" customFormat="1">
      <c r="A411" s="13"/>
      <c r="B411" s="251"/>
      <c r="C411" s="252"/>
      <c r="D411" s="253" t="s">
        <v>161</v>
      </c>
      <c r="E411" s="254" t="s">
        <v>1</v>
      </c>
      <c r="F411" s="255" t="s">
        <v>728</v>
      </c>
      <c r="G411" s="252"/>
      <c r="H411" s="256">
        <v>5.5</v>
      </c>
      <c r="I411" s="257"/>
      <c r="J411" s="252"/>
      <c r="K411" s="252"/>
      <c r="L411" s="258"/>
      <c r="M411" s="259"/>
      <c r="N411" s="260"/>
      <c r="O411" s="260"/>
      <c r="P411" s="260"/>
      <c r="Q411" s="260"/>
      <c r="R411" s="260"/>
      <c r="S411" s="260"/>
      <c r="T411" s="26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2" t="s">
        <v>161</v>
      </c>
      <c r="AU411" s="262" t="s">
        <v>22</v>
      </c>
      <c r="AV411" s="13" t="s">
        <v>22</v>
      </c>
      <c r="AW411" s="13" t="s">
        <v>46</v>
      </c>
      <c r="AX411" s="13" t="s">
        <v>90</v>
      </c>
      <c r="AY411" s="262" t="s">
        <v>152</v>
      </c>
    </row>
    <row r="412" s="13" customFormat="1">
      <c r="A412" s="13"/>
      <c r="B412" s="251"/>
      <c r="C412" s="252"/>
      <c r="D412" s="253" t="s">
        <v>161</v>
      </c>
      <c r="E412" s="254" t="s">
        <v>1</v>
      </c>
      <c r="F412" s="255" t="s">
        <v>729</v>
      </c>
      <c r="G412" s="252"/>
      <c r="H412" s="256">
        <v>2.5</v>
      </c>
      <c r="I412" s="257"/>
      <c r="J412" s="252"/>
      <c r="K412" s="252"/>
      <c r="L412" s="258"/>
      <c r="M412" s="259"/>
      <c r="N412" s="260"/>
      <c r="O412" s="260"/>
      <c r="P412" s="260"/>
      <c r="Q412" s="260"/>
      <c r="R412" s="260"/>
      <c r="S412" s="260"/>
      <c r="T412" s="26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2" t="s">
        <v>161</v>
      </c>
      <c r="AU412" s="262" t="s">
        <v>22</v>
      </c>
      <c r="AV412" s="13" t="s">
        <v>22</v>
      </c>
      <c r="AW412" s="13" t="s">
        <v>46</v>
      </c>
      <c r="AX412" s="13" t="s">
        <v>90</v>
      </c>
      <c r="AY412" s="262" t="s">
        <v>152</v>
      </c>
    </row>
    <row r="413" s="14" customFormat="1">
      <c r="A413" s="14"/>
      <c r="B413" s="263"/>
      <c r="C413" s="264"/>
      <c r="D413" s="253" t="s">
        <v>161</v>
      </c>
      <c r="E413" s="265" t="s">
        <v>1</v>
      </c>
      <c r="F413" s="266" t="s">
        <v>164</v>
      </c>
      <c r="G413" s="264"/>
      <c r="H413" s="267">
        <v>8</v>
      </c>
      <c r="I413" s="268"/>
      <c r="J413" s="264"/>
      <c r="K413" s="264"/>
      <c r="L413" s="269"/>
      <c r="M413" s="270"/>
      <c r="N413" s="271"/>
      <c r="O413" s="271"/>
      <c r="P413" s="271"/>
      <c r="Q413" s="271"/>
      <c r="R413" s="271"/>
      <c r="S413" s="271"/>
      <c r="T413" s="27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3" t="s">
        <v>161</v>
      </c>
      <c r="AU413" s="273" t="s">
        <v>22</v>
      </c>
      <c r="AV413" s="14" t="s">
        <v>159</v>
      </c>
      <c r="AW413" s="14" t="s">
        <v>46</v>
      </c>
      <c r="AX413" s="14" t="s">
        <v>23</v>
      </c>
      <c r="AY413" s="273" t="s">
        <v>152</v>
      </c>
    </row>
    <row r="414" s="12" customFormat="1" ht="25.92" customHeight="1">
      <c r="A414" s="12"/>
      <c r="B414" s="222"/>
      <c r="C414" s="223"/>
      <c r="D414" s="224" t="s">
        <v>89</v>
      </c>
      <c r="E414" s="225" t="s">
        <v>185</v>
      </c>
      <c r="F414" s="225" t="s">
        <v>730</v>
      </c>
      <c r="G414" s="223"/>
      <c r="H414" s="223"/>
      <c r="I414" s="226"/>
      <c r="J414" s="227">
        <f>BK414</f>
        <v>0</v>
      </c>
      <c r="K414" s="223"/>
      <c r="L414" s="228"/>
      <c r="M414" s="229"/>
      <c r="N414" s="230"/>
      <c r="O414" s="230"/>
      <c r="P414" s="231">
        <f>P415+P426+P431</f>
        <v>0</v>
      </c>
      <c r="Q414" s="230"/>
      <c r="R414" s="231">
        <f>R415+R426+R431</f>
        <v>0.092504561700000001</v>
      </c>
      <c r="S414" s="230"/>
      <c r="T414" s="232">
        <f>T415+T426+T431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33" t="s">
        <v>168</v>
      </c>
      <c r="AT414" s="234" t="s">
        <v>89</v>
      </c>
      <c r="AU414" s="234" t="s">
        <v>90</v>
      </c>
      <c r="AY414" s="233" t="s">
        <v>152</v>
      </c>
      <c r="BK414" s="235">
        <f>BK415+BK426+BK431</f>
        <v>0</v>
      </c>
    </row>
    <row r="415" s="12" customFormat="1" ht="22.8" customHeight="1">
      <c r="A415" s="12"/>
      <c r="B415" s="222"/>
      <c r="C415" s="223"/>
      <c r="D415" s="224" t="s">
        <v>89</v>
      </c>
      <c r="E415" s="236" t="s">
        <v>731</v>
      </c>
      <c r="F415" s="236" t="s">
        <v>732</v>
      </c>
      <c r="G415" s="223"/>
      <c r="H415" s="223"/>
      <c r="I415" s="226"/>
      <c r="J415" s="237">
        <f>BK415</f>
        <v>0</v>
      </c>
      <c r="K415" s="223"/>
      <c r="L415" s="228"/>
      <c r="M415" s="229"/>
      <c r="N415" s="230"/>
      <c r="O415" s="230"/>
      <c r="P415" s="231">
        <f>SUM(P416:P425)</f>
        <v>0</v>
      </c>
      <c r="Q415" s="230"/>
      <c r="R415" s="231">
        <f>SUM(R416:R425)</f>
        <v>0.092499999999999999</v>
      </c>
      <c r="S415" s="230"/>
      <c r="T415" s="232">
        <f>SUM(T416:T425)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33" t="s">
        <v>168</v>
      </c>
      <c r="AT415" s="234" t="s">
        <v>89</v>
      </c>
      <c r="AU415" s="234" t="s">
        <v>23</v>
      </c>
      <c r="AY415" s="233" t="s">
        <v>152</v>
      </c>
      <c r="BK415" s="235">
        <f>SUM(BK416:BK425)</f>
        <v>0</v>
      </c>
    </row>
    <row r="416" s="2" customFormat="1" ht="16.5" customHeight="1">
      <c r="A416" s="38"/>
      <c r="B416" s="39"/>
      <c r="C416" s="238" t="s">
        <v>384</v>
      </c>
      <c r="D416" s="238" t="s">
        <v>154</v>
      </c>
      <c r="E416" s="239" t="s">
        <v>733</v>
      </c>
      <c r="F416" s="240" t="s">
        <v>734</v>
      </c>
      <c r="G416" s="241" t="s">
        <v>195</v>
      </c>
      <c r="H416" s="242">
        <v>25</v>
      </c>
      <c r="I416" s="243"/>
      <c r="J416" s="244">
        <f>ROUND(I416*H416,2)</f>
        <v>0</v>
      </c>
      <c r="K416" s="240" t="s">
        <v>158</v>
      </c>
      <c r="L416" s="44"/>
      <c r="M416" s="245" t="s">
        <v>1</v>
      </c>
      <c r="N416" s="246" t="s">
        <v>55</v>
      </c>
      <c r="O416" s="91"/>
      <c r="P416" s="247">
        <f>O416*H416</f>
        <v>0</v>
      </c>
      <c r="Q416" s="247">
        <v>0</v>
      </c>
      <c r="R416" s="247">
        <f>Q416*H416</f>
        <v>0</v>
      </c>
      <c r="S416" s="247">
        <v>0</v>
      </c>
      <c r="T416" s="24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49" t="s">
        <v>482</v>
      </c>
      <c r="AT416" s="249" t="s">
        <v>154</v>
      </c>
      <c r="AU416" s="249" t="s">
        <v>22</v>
      </c>
      <c r="AY416" s="16" t="s">
        <v>152</v>
      </c>
      <c r="BE416" s="250">
        <f>IF(N416="základní",J416,0)</f>
        <v>0</v>
      </c>
      <c r="BF416" s="250">
        <f>IF(N416="snížená",J416,0)</f>
        <v>0</v>
      </c>
      <c r="BG416" s="250">
        <f>IF(N416="zákl. přenesená",J416,0)</f>
        <v>0</v>
      </c>
      <c r="BH416" s="250">
        <f>IF(N416="sníž. přenesená",J416,0)</f>
        <v>0</v>
      </c>
      <c r="BI416" s="250">
        <f>IF(N416="nulová",J416,0)</f>
        <v>0</v>
      </c>
      <c r="BJ416" s="16" t="s">
        <v>23</v>
      </c>
      <c r="BK416" s="250">
        <f>ROUND(I416*H416,2)</f>
        <v>0</v>
      </c>
      <c r="BL416" s="16" t="s">
        <v>482</v>
      </c>
      <c r="BM416" s="249" t="s">
        <v>735</v>
      </c>
    </row>
    <row r="417" s="13" customFormat="1">
      <c r="A417" s="13"/>
      <c r="B417" s="251"/>
      <c r="C417" s="252"/>
      <c r="D417" s="253" t="s">
        <v>161</v>
      </c>
      <c r="E417" s="254" t="s">
        <v>1</v>
      </c>
      <c r="F417" s="255" t="s">
        <v>736</v>
      </c>
      <c r="G417" s="252"/>
      <c r="H417" s="256">
        <v>15</v>
      </c>
      <c r="I417" s="257"/>
      <c r="J417" s="252"/>
      <c r="K417" s="252"/>
      <c r="L417" s="258"/>
      <c r="M417" s="259"/>
      <c r="N417" s="260"/>
      <c r="O417" s="260"/>
      <c r="P417" s="260"/>
      <c r="Q417" s="260"/>
      <c r="R417" s="260"/>
      <c r="S417" s="260"/>
      <c r="T417" s="26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2" t="s">
        <v>161</v>
      </c>
      <c r="AU417" s="262" t="s">
        <v>22</v>
      </c>
      <c r="AV417" s="13" t="s">
        <v>22</v>
      </c>
      <c r="AW417" s="13" t="s">
        <v>46</v>
      </c>
      <c r="AX417" s="13" t="s">
        <v>90</v>
      </c>
      <c r="AY417" s="262" t="s">
        <v>152</v>
      </c>
    </row>
    <row r="418" s="13" customFormat="1">
      <c r="A418" s="13"/>
      <c r="B418" s="251"/>
      <c r="C418" s="252"/>
      <c r="D418" s="253" t="s">
        <v>161</v>
      </c>
      <c r="E418" s="254" t="s">
        <v>1</v>
      </c>
      <c r="F418" s="255" t="s">
        <v>737</v>
      </c>
      <c r="G418" s="252"/>
      <c r="H418" s="256">
        <v>10</v>
      </c>
      <c r="I418" s="257"/>
      <c r="J418" s="252"/>
      <c r="K418" s="252"/>
      <c r="L418" s="258"/>
      <c r="M418" s="259"/>
      <c r="N418" s="260"/>
      <c r="O418" s="260"/>
      <c r="P418" s="260"/>
      <c r="Q418" s="260"/>
      <c r="R418" s="260"/>
      <c r="S418" s="260"/>
      <c r="T418" s="26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2" t="s">
        <v>161</v>
      </c>
      <c r="AU418" s="262" t="s">
        <v>22</v>
      </c>
      <c r="AV418" s="13" t="s">
        <v>22</v>
      </c>
      <c r="AW418" s="13" t="s">
        <v>46</v>
      </c>
      <c r="AX418" s="13" t="s">
        <v>90</v>
      </c>
      <c r="AY418" s="262" t="s">
        <v>152</v>
      </c>
    </row>
    <row r="419" s="14" customFormat="1">
      <c r="A419" s="14"/>
      <c r="B419" s="263"/>
      <c r="C419" s="264"/>
      <c r="D419" s="253" t="s">
        <v>161</v>
      </c>
      <c r="E419" s="265" t="s">
        <v>1</v>
      </c>
      <c r="F419" s="266" t="s">
        <v>164</v>
      </c>
      <c r="G419" s="264"/>
      <c r="H419" s="267">
        <v>25</v>
      </c>
      <c r="I419" s="268"/>
      <c r="J419" s="264"/>
      <c r="K419" s="264"/>
      <c r="L419" s="269"/>
      <c r="M419" s="270"/>
      <c r="N419" s="271"/>
      <c r="O419" s="271"/>
      <c r="P419" s="271"/>
      <c r="Q419" s="271"/>
      <c r="R419" s="271"/>
      <c r="S419" s="271"/>
      <c r="T419" s="27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3" t="s">
        <v>161</v>
      </c>
      <c r="AU419" s="273" t="s">
        <v>22</v>
      </c>
      <c r="AV419" s="14" t="s">
        <v>159</v>
      </c>
      <c r="AW419" s="14" t="s">
        <v>46</v>
      </c>
      <c r="AX419" s="14" t="s">
        <v>23</v>
      </c>
      <c r="AY419" s="273" t="s">
        <v>152</v>
      </c>
    </row>
    <row r="420" s="2" customFormat="1" ht="16.5" customHeight="1">
      <c r="A420" s="38"/>
      <c r="B420" s="39"/>
      <c r="C420" s="274" t="s">
        <v>738</v>
      </c>
      <c r="D420" s="274" t="s">
        <v>185</v>
      </c>
      <c r="E420" s="275" t="s">
        <v>739</v>
      </c>
      <c r="F420" s="276" t="s">
        <v>740</v>
      </c>
      <c r="G420" s="277" t="s">
        <v>195</v>
      </c>
      <c r="H420" s="278">
        <v>25</v>
      </c>
      <c r="I420" s="279"/>
      <c r="J420" s="280">
        <f>ROUND(I420*H420,2)</f>
        <v>0</v>
      </c>
      <c r="K420" s="276" t="s">
        <v>158</v>
      </c>
      <c r="L420" s="281"/>
      <c r="M420" s="282" t="s">
        <v>1</v>
      </c>
      <c r="N420" s="283" t="s">
        <v>55</v>
      </c>
      <c r="O420" s="91"/>
      <c r="P420" s="247">
        <f>O420*H420</f>
        <v>0</v>
      </c>
      <c r="Q420" s="247">
        <v>0.0037000000000000002</v>
      </c>
      <c r="R420" s="247">
        <f>Q420*H420</f>
        <v>0.092499999999999999</v>
      </c>
      <c r="S420" s="247">
        <v>0</v>
      </c>
      <c r="T420" s="248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49" t="s">
        <v>741</v>
      </c>
      <c r="AT420" s="249" t="s">
        <v>185</v>
      </c>
      <c r="AU420" s="249" t="s">
        <v>22</v>
      </c>
      <c r="AY420" s="16" t="s">
        <v>152</v>
      </c>
      <c r="BE420" s="250">
        <f>IF(N420="základní",J420,0)</f>
        <v>0</v>
      </c>
      <c r="BF420" s="250">
        <f>IF(N420="snížená",J420,0)</f>
        <v>0</v>
      </c>
      <c r="BG420" s="250">
        <f>IF(N420="zákl. přenesená",J420,0)</f>
        <v>0</v>
      </c>
      <c r="BH420" s="250">
        <f>IF(N420="sníž. přenesená",J420,0)</f>
        <v>0</v>
      </c>
      <c r="BI420" s="250">
        <f>IF(N420="nulová",J420,0)</f>
        <v>0</v>
      </c>
      <c r="BJ420" s="16" t="s">
        <v>23</v>
      </c>
      <c r="BK420" s="250">
        <f>ROUND(I420*H420,2)</f>
        <v>0</v>
      </c>
      <c r="BL420" s="16" t="s">
        <v>482</v>
      </c>
      <c r="BM420" s="249" t="s">
        <v>742</v>
      </c>
    </row>
    <row r="421" s="13" customFormat="1">
      <c r="A421" s="13"/>
      <c r="B421" s="251"/>
      <c r="C421" s="252"/>
      <c r="D421" s="253" t="s">
        <v>161</v>
      </c>
      <c r="E421" s="254" t="s">
        <v>1</v>
      </c>
      <c r="F421" s="255" t="s">
        <v>743</v>
      </c>
      <c r="G421" s="252"/>
      <c r="H421" s="256">
        <v>15</v>
      </c>
      <c r="I421" s="257"/>
      <c r="J421" s="252"/>
      <c r="K421" s="252"/>
      <c r="L421" s="258"/>
      <c r="M421" s="259"/>
      <c r="N421" s="260"/>
      <c r="O421" s="260"/>
      <c r="P421" s="260"/>
      <c r="Q421" s="260"/>
      <c r="R421" s="260"/>
      <c r="S421" s="260"/>
      <c r="T421" s="26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2" t="s">
        <v>161</v>
      </c>
      <c r="AU421" s="262" t="s">
        <v>22</v>
      </c>
      <c r="AV421" s="13" t="s">
        <v>22</v>
      </c>
      <c r="AW421" s="13" t="s">
        <v>46</v>
      </c>
      <c r="AX421" s="13" t="s">
        <v>90</v>
      </c>
      <c r="AY421" s="262" t="s">
        <v>152</v>
      </c>
    </row>
    <row r="422" s="13" customFormat="1">
      <c r="A422" s="13"/>
      <c r="B422" s="251"/>
      <c r="C422" s="252"/>
      <c r="D422" s="253" t="s">
        <v>161</v>
      </c>
      <c r="E422" s="254" t="s">
        <v>1</v>
      </c>
      <c r="F422" s="255" t="s">
        <v>737</v>
      </c>
      <c r="G422" s="252"/>
      <c r="H422" s="256">
        <v>10</v>
      </c>
      <c r="I422" s="257"/>
      <c r="J422" s="252"/>
      <c r="K422" s="252"/>
      <c r="L422" s="258"/>
      <c r="M422" s="259"/>
      <c r="N422" s="260"/>
      <c r="O422" s="260"/>
      <c r="P422" s="260"/>
      <c r="Q422" s="260"/>
      <c r="R422" s="260"/>
      <c r="S422" s="260"/>
      <c r="T422" s="26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2" t="s">
        <v>161</v>
      </c>
      <c r="AU422" s="262" t="s">
        <v>22</v>
      </c>
      <c r="AV422" s="13" t="s">
        <v>22</v>
      </c>
      <c r="AW422" s="13" t="s">
        <v>46</v>
      </c>
      <c r="AX422" s="13" t="s">
        <v>90</v>
      </c>
      <c r="AY422" s="262" t="s">
        <v>152</v>
      </c>
    </row>
    <row r="423" s="14" customFormat="1">
      <c r="A423" s="14"/>
      <c r="B423" s="263"/>
      <c r="C423" s="264"/>
      <c r="D423" s="253" t="s">
        <v>161</v>
      </c>
      <c r="E423" s="265" t="s">
        <v>1</v>
      </c>
      <c r="F423" s="266" t="s">
        <v>164</v>
      </c>
      <c r="G423" s="264"/>
      <c r="H423" s="267">
        <v>25</v>
      </c>
      <c r="I423" s="268"/>
      <c r="J423" s="264"/>
      <c r="K423" s="264"/>
      <c r="L423" s="269"/>
      <c r="M423" s="270"/>
      <c r="N423" s="271"/>
      <c r="O423" s="271"/>
      <c r="P423" s="271"/>
      <c r="Q423" s="271"/>
      <c r="R423" s="271"/>
      <c r="S423" s="271"/>
      <c r="T423" s="27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3" t="s">
        <v>161</v>
      </c>
      <c r="AU423" s="273" t="s">
        <v>22</v>
      </c>
      <c r="AV423" s="14" t="s">
        <v>159</v>
      </c>
      <c r="AW423" s="14" t="s">
        <v>46</v>
      </c>
      <c r="AX423" s="14" t="s">
        <v>23</v>
      </c>
      <c r="AY423" s="273" t="s">
        <v>152</v>
      </c>
    </row>
    <row r="424" s="2" customFormat="1" ht="21.75" customHeight="1">
      <c r="A424" s="38"/>
      <c r="B424" s="39"/>
      <c r="C424" s="238" t="s">
        <v>389</v>
      </c>
      <c r="D424" s="238" t="s">
        <v>154</v>
      </c>
      <c r="E424" s="239" t="s">
        <v>744</v>
      </c>
      <c r="F424" s="240" t="s">
        <v>745</v>
      </c>
      <c r="G424" s="241" t="s">
        <v>746</v>
      </c>
      <c r="H424" s="242">
        <v>1</v>
      </c>
      <c r="I424" s="243"/>
      <c r="J424" s="244">
        <f>ROUND(I424*H424,2)</f>
        <v>0</v>
      </c>
      <c r="K424" s="240" t="s">
        <v>1</v>
      </c>
      <c r="L424" s="44"/>
      <c r="M424" s="245" t="s">
        <v>1</v>
      </c>
      <c r="N424" s="246" t="s">
        <v>55</v>
      </c>
      <c r="O424" s="91"/>
      <c r="P424" s="247">
        <f>O424*H424</f>
        <v>0</v>
      </c>
      <c r="Q424" s="247">
        <v>0</v>
      </c>
      <c r="R424" s="247">
        <f>Q424*H424</f>
        <v>0</v>
      </c>
      <c r="S424" s="247">
        <v>0</v>
      </c>
      <c r="T424" s="248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49" t="s">
        <v>482</v>
      </c>
      <c r="AT424" s="249" t="s">
        <v>154</v>
      </c>
      <c r="AU424" s="249" t="s">
        <v>22</v>
      </c>
      <c r="AY424" s="16" t="s">
        <v>152</v>
      </c>
      <c r="BE424" s="250">
        <f>IF(N424="základní",J424,0)</f>
        <v>0</v>
      </c>
      <c r="BF424" s="250">
        <f>IF(N424="snížená",J424,0)</f>
        <v>0</v>
      </c>
      <c r="BG424" s="250">
        <f>IF(N424="zákl. přenesená",J424,0)</f>
        <v>0</v>
      </c>
      <c r="BH424" s="250">
        <f>IF(N424="sníž. přenesená",J424,0)</f>
        <v>0</v>
      </c>
      <c r="BI424" s="250">
        <f>IF(N424="nulová",J424,0)</f>
        <v>0</v>
      </c>
      <c r="BJ424" s="16" t="s">
        <v>23</v>
      </c>
      <c r="BK424" s="250">
        <f>ROUND(I424*H424,2)</f>
        <v>0</v>
      </c>
      <c r="BL424" s="16" t="s">
        <v>482</v>
      </c>
      <c r="BM424" s="249" t="s">
        <v>747</v>
      </c>
    </row>
    <row r="425" s="13" customFormat="1">
      <c r="A425" s="13"/>
      <c r="B425" s="251"/>
      <c r="C425" s="252"/>
      <c r="D425" s="253" t="s">
        <v>161</v>
      </c>
      <c r="E425" s="254" t="s">
        <v>1</v>
      </c>
      <c r="F425" s="255" t="s">
        <v>748</v>
      </c>
      <c r="G425" s="252"/>
      <c r="H425" s="256">
        <v>1</v>
      </c>
      <c r="I425" s="257"/>
      <c r="J425" s="252"/>
      <c r="K425" s="252"/>
      <c r="L425" s="258"/>
      <c r="M425" s="259"/>
      <c r="N425" s="260"/>
      <c r="O425" s="260"/>
      <c r="P425" s="260"/>
      <c r="Q425" s="260"/>
      <c r="R425" s="260"/>
      <c r="S425" s="260"/>
      <c r="T425" s="26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2" t="s">
        <v>161</v>
      </c>
      <c r="AU425" s="262" t="s">
        <v>22</v>
      </c>
      <c r="AV425" s="13" t="s">
        <v>22</v>
      </c>
      <c r="AW425" s="13" t="s">
        <v>46</v>
      </c>
      <c r="AX425" s="13" t="s">
        <v>23</v>
      </c>
      <c r="AY425" s="262" t="s">
        <v>152</v>
      </c>
    </row>
    <row r="426" s="12" customFormat="1" ht="22.8" customHeight="1">
      <c r="A426" s="12"/>
      <c r="B426" s="222"/>
      <c r="C426" s="223"/>
      <c r="D426" s="224" t="s">
        <v>89</v>
      </c>
      <c r="E426" s="236" t="s">
        <v>749</v>
      </c>
      <c r="F426" s="236" t="s">
        <v>750</v>
      </c>
      <c r="G426" s="223"/>
      <c r="H426" s="223"/>
      <c r="I426" s="226"/>
      <c r="J426" s="237">
        <f>BK426</f>
        <v>0</v>
      </c>
      <c r="K426" s="223"/>
      <c r="L426" s="228"/>
      <c r="M426" s="229"/>
      <c r="N426" s="230"/>
      <c r="O426" s="230"/>
      <c r="P426" s="231">
        <f>SUM(P427:P430)</f>
        <v>0</v>
      </c>
      <c r="Q426" s="230"/>
      <c r="R426" s="231">
        <f>SUM(R427:R430)</f>
        <v>4.5616999999999999E-06</v>
      </c>
      <c r="S426" s="230"/>
      <c r="T426" s="232">
        <f>SUM(T427:T430)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33" t="s">
        <v>168</v>
      </c>
      <c r="AT426" s="234" t="s">
        <v>89</v>
      </c>
      <c r="AU426" s="234" t="s">
        <v>23</v>
      </c>
      <c r="AY426" s="233" t="s">
        <v>152</v>
      </c>
      <c r="BK426" s="235">
        <f>SUM(BK427:BK430)</f>
        <v>0</v>
      </c>
    </row>
    <row r="427" s="2" customFormat="1" ht="21.75" customHeight="1">
      <c r="A427" s="38"/>
      <c r="B427" s="39"/>
      <c r="C427" s="238" t="s">
        <v>751</v>
      </c>
      <c r="D427" s="238" t="s">
        <v>154</v>
      </c>
      <c r="E427" s="239" t="s">
        <v>752</v>
      </c>
      <c r="F427" s="240" t="s">
        <v>753</v>
      </c>
      <c r="G427" s="241" t="s">
        <v>195</v>
      </c>
      <c r="H427" s="242">
        <v>1.21</v>
      </c>
      <c r="I427" s="243"/>
      <c r="J427" s="244">
        <f>ROUND(I427*H427,2)</f>
        <v>0</v>
      </c>
      <c r="K427" s="240" t="s">
        <v>158</v>
      </c>
      <c r="L427" s="44"/>
      <c r="M427" s="245" t="s">
        <v>1</v>
      </c>
      <c r="N427" s="246" t="s">
        <v>55</v>
      </c>
      <c r="O427" s="91"/>
      <c r="P427" s="247">
        <f>O427*H427</f>
        <v>0</v>
      </c>
      <c r="Q427" s="247">
        <v>3.7699999999999999E-06</v>
      </c>
      <c r="R427" s="247">
        <f>Q427*H427</f>
        <v>4.5616999999999999E-06</v>
      </c>
      <c r="S427" s="247">
        <v>0</v>
      </c>
      <c r="T427" s="248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9" t="s">
        <v>482</v>
      </c>
      <c r="AT427" s="249" t="s">
        <v>154</v>
      </c>
      <c r="AU427" s="249" t="s">
        <v>22</v>
      </c>
      <c r="AY427" s="16" t="s">
        <v>152</v>
      </c>
      <c r="BE427" s="250">
        <f>IF(N427="základní",J427,0)</f>
        <v>0</v>
      </c>
      <c r="BF427" s="250">
        <f>IF(N427="snížená",J427,0)</f>
        <v>0</v>
      </c>
      <c r="BG427" s="250">
        <f>IF(N427="zákl. přenesená",J427,0)</f>
        <v>0</v>
      </c>
      <c r="BH427" s="250">
        <f>IF(N427="sníž. přenesená",J427,0)</f>
        <v>0</v>
      </c>
      <c r="BI427" s="250">
        <f>IF(N427="nulová",J427,0)</f>
        <v>0</v>
      </c>
      <c r="BJ427" s="16" t="s">
        <v>23</v>
      </c>
      <c r="BK427" s="250">
        <f>ROUND(I427*H427,2)</f>
        <v>0</v>
      </c>
      <c r="BL427" s="16" t="s">
        <v>482</v>
      </c>
      <c r="BM427" s="249" t="s">
        <v>754</v>
      </c>
    </row>
    <row r="428" s="13" customFormat="1">
      <c r="A428" s="13"/>
      <c r="B428" s="251"/>
      <c r="C428" s="252"/>
      <c r="D428" s="253" t="s">
        <v>161</v>
      </c>
      <c r="E428" s="254" t="s">
        <v>1</v>
      </c>
      <c r="F428" s="255" t="s">
        <v>755</v>
      </c>
      <c r="G428" s="252"/>
      <c r="H428" s="256">
        <v>1.21</v>
      </c>
      <c r="I428" s="257"/>
      <c r="J428" s="252"/>
      <c r="K428" s="252"/>
      <c r="L428" s="258"/>
      <c r="M428" s="259"/>
      <c r="N428" s="260"/>
      <c r="O428" s="260"/>
      <c r="P428" s="260"/>
      <c r="Q428" s="260"/>
      <c r="R428" s="260"/>
      <c r="S428" s="260"/>
      <c r="T428" s="26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2" t="s">
        <v>161</v>
      </c>
      <c r="AU428" s="262" t="s">
        <v>22</v>
      </c>
      <c r="AV428" s="13" t="s">
        <v>22</v>
      </c>
      <c r="AW428" s="13" t="s">
        <v>46</v>
      </c>
      <c r="AX428" s="13" t="s">
        <v>23</v>
      </c>
      <c r="AY428" s="262" t="s">
        <v>152</v>
      </c>
    </row>
    <row r="429" s="2" customFormat="1" ht="16.5" customHeight="1">
      <c r="A429" s="38"/>
      <c r="B429" s="39"/>
      <c r="C429" s="274" t="s">
        <v>393</v>
      </c>
      <c r="D429" s="274" t="s">
        <v>185</v>
      </c>
      <c r="E429" s="275" t="s">
        <v>756</v>
      </c>
      <c r="F429" s="276" t="s">
        <v>757</v>
      </c>
      <c r="G429" s="277" t="s">
        <v>195</v>
      </c>
      <c r="H429" s="278">
        <v>1.21</v>
      </c>
      <c r="I429" s="279"/>
      <c r="J429" s="280">
        <f>ROUND(I429*H429,2)</f>
        <v>0</v>
      </c>
      <c r="K429" s="276" t="s">
        <v>1</v>
      </c>
      <c r="L429" s="281"/>
      <c r="M429" s="282" t="s">
        <v>1</v>
      </c>
      <c r="N429" s="283" t="s">
        <v>55</v>
      </c>
      <c r="O429" s="91"/>
      <c r="P429" s="247">
        <f>O429*H429</f>
        <v>0</v>
      </c>
      <c r="Q429" s="247">
        <v>0</v>
      </c>
      <c r="R429" s="247">
        <f>Q429*H429</f>
        <v>0</v>
      </c>
      <c r="S429" s="247">
        <v>0</v>
      </c>
      <c r="T429" s="24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9" t="s">
        <v>741</v>
      </c>
      <c r="AT429" s="249" t="s">
        <v>185</v>
      </c>
      <c r="AU429" s="249" t="s">
        <v>22</v>
      </c>
      <c r="AY429" s="16" t="s">
        <v>152</v>
      </c>
      <c r="BE429" s="250">
        <f>IF(N429="základní",J429,0)</f>
        <v>0</v>
      </c>
      <c r="BF429" s="250">
        <f>IF(N429="snížená",J429,0)</f>
        <v>0</v>
      </c>
      <c r="BG429" s="250">
        <f>IF(N429="zákl. přenesená",J429,0)</f>
        <v>0</v>
      </c>
      <c r="BH429" s="250">
        <f>IF(N429="sníž. přenesená",J429,0)</f>
        <v>0</v>
      </c>
      <c r="BI429" s="250">
        <f>IF(N429="nulová",J429,0)</f>
        <v>0</v>
      </c>
      <c r="BJ429" s="16" t="s">
        <v>23</v>
      </c>
      <c r="BK429" s="250">
        <f>ROUND(I429*H429,2)</f>
        <v>0</v>
      </c>
      <c r="BL429" s="16" t="s">
        <v>482</v>
      </c>
      <c r="BM429" s="249" t="s">
        <v>758</v>
      </c>
    </row>
    <row r="430" s="13" customFormat="1">
      <c r="A430" s="13"/>
      <c r="B430" s="251"/>
      <c r="C430" s="252"/>
      <c r="D430" s="253" t="s">
        <v>161</v>
      </c>
      <c r="E430" s="254" t="s">
        <v>1</v>
      </c>
      <c r="F430" s="255" t="s">
        <v>759</v>
      </c>
      <c r="G430" s="252"/>
      <c r="H430" s="256">
        <v>1.21</v>
      </c>
      <c r="I430" s="257"/>
      <c r="J430" s="252"/>
      <c r="K430" s="252"/>
      <c r="L430" s="258"/>
      <c r="M430" s="259"/>
      <c r="N430" s="260"/>
      <c r="O430" s="260"/>
      <c r="P430" s="260"/>
      <c r="Q430" s="260"/>
      <c r="R430" s="260"/>
      <c r="S430" s="260"/>
      <c r="T430" s="26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2" t="s">
        <v>161</v>
      </c>
      <c r="AU430" s="262" t="s">
        <v>22</v>
      </c>
      <c r="AV430" s="13" t="s">
        <v>22</v>
      </c>
      <c r="AW430" s="13" t="s">
        <v>46</v>
      </c>
      <c r="AX430" s="13" t="s">
        <v>23</v>
      </c>
      <c r="AY430" s="262" t="s">
        <v>152</v>
      </c>
    </row>
    <row r="431" s="12" customFormat="1" ht="22.8" customHeight="1">
      <c r="A431" s="12"/>
      <c r="B431" s="222"/>
      <c r="C431" s="223"/>
      <c r="D431" s="224" t="s">
        <v>89</v>
      </c>
      <c r="E431" s="236" t="s">
        <v>760</v>
      </c>
      <c r="F431" s="236" t="s">
        <v>761</v>
      </c>
      <c r="G431" s="223"/>
      <c r="H431" s="223"/>
      <c r="I431" s="226"/>
      <c r="J431" s="237">
        <f>BK431</f>
        <v>0</v>
      </c>
      <c r="K431" s="223"/>
      <c r="L431" s="228"/>
      <c r="M431" s="229"/>
      <c r="N431" s="230"/>
      <c r="O431" s="230"/>
      <c r="P431" s="231">
        <f>SUM(P432:P433)</f>
        <v>0</v>
      </c>
      <c r="Q431" s="230"/>
      <c r="R431" s="231">
        <f>SUM(R432:R433)</f>
        <v>0</v>
      </c>
      <c r="S431" s="230"/>
      <c r="T431" s="232">
        <f>SUM(T432:T433)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33" t="s">
        <v>168</v>
      </c>
      <c r="AT431" s="234" t="s">
        <v>89</v>
      </c>
      <c r="AU431" s="234" t="s">
        <v>23</v>
      </c>
      <c r="AY431" s="233" t="s">
        <v>152</v>
      </c>
      <c r="BK431" s="235">
        <f>SUM(BK432:BK433)</f>
        <v>0</v>
      </c>
    </row>
    <row r="432" s="2" customFormat="1" ht="21.75" customHeight="1">
      <c r="A432" s="38"/>
      <c r="B432" s="39"/>
      <c r="C432" s="238" t="s">
        <v>762</v>
      </c>
      <c r="D432" s="238" t="s">
        <v>154</v>
      </c>
      <c r="E432" s="239" t="s">
        <v>763</v>
      </c>
      <c r="F432" s="240" t="s">
        <v>764</v>
      </c>
      <c r="G432" s="241" t="s">
        <v>328</v>
      </c>
      <c r="H432" s="242">
        <v>1</v>
      </c>
      <c r="I432" s="243"/>
      <c r="J432" s="244">
        <f>ROUND(I432*H432,2)</f>
        <v>0</v>
      </c>
      <c r="K432" s="240" t="s">
        <v>1</v>
      </c>
      <c r="L432" s="44"/>
      <c r="M432" s="245" t="s">
        <v>1</v>
      </c>
      <c r="N432" s="246" t="s">
        <v>55</v>
      </c>
      <c r="O432" s="91"/>
      <c r="P432" s="247">
        <f>O432*H432</f>
        <v>0</v>
      </c>
      <c r="Q432" s="247">
        <v>0</v>
      </c>
      <c r="R432" s="247">
        <f>Q432*H432</f>
        <v>0</v>
      </c>
      <c r="S432" s="247">
        <v>0</v>
      </c>
      <c r="T432" s="24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49" t="s">
        <v>482</v>
      </c>
      <c r="AT432" s="249" t="s">
        <v>154</v>
      </c>
      <c r="AU432" s="249" t="s">
        <v>22</v>
      </c>
      <c r="AY432" s="16" t="s">
        <v>152</v>
      </c>
      <c r="BE432" s="250">
        <f>IF(N432="základní",J432,0)</f>
        <v>0</v>
      </c>
      <c r="BF432" s="250">
        <f>IF(N432="snížená",J432,0)</f>
        <v>0</v>
      </c>
      <c r="BG432" s="250">
        <f>IF(N432="zákl. přenesená",J432,0)</f>
        <v>0</v>
      </c>
      <c r="BH432" s="250">
        <f>IF(N432="sníž. přenesená",J432,0)</f>
        <v>0</v>
      </c>
      <c r="BI432" s="250">
        <f>IF(N432="nulová",J432,0)</f>
        <v>0</v>
      </c>
      <c r="BJ432" s="16" t="s">
        <v>23</v>
      </c>
      <c r="BK432" s="250">
        <f>ROUND(I432*H432,2)</f>
        <v>0</v>
      </c>
      <c r="BL432" s="16" t="s">
        <v>482</v>
      </c>
      <c r="BM432" s="249" t="s">
        <v>765</v>
      </c>
    </row>
    <row r="433" s="13" customFormat="1">
      <c r="A433" s="13"/>
      <c r="B433" s="251"/>
      <c r="C433" s="252"/>
      <c r="D433" s="253" t="s">
        <v>161</v>
      </c>
      <c r="E433" s="254" t="s">
        <v>1</v>
      </c>
      <c r="F433" s="255" t="s">
        <v>766</v>
      </c>
      <c r="G433" s="252"/>
      <c r="H433" s="256">
        <v>1</v>
      </c>
      <c r="I433" s="257"/>
      <c r="J433" s="252"/>
      <c r="K433" s="252"/>
      <c r="L433" s="258"/>
      <c r="M433" s="287"/>
      <c r="N433" s="288"/>
      <c r="O433" s="288"/>
      <c r="P433" s="288"/>
      <c r="Q433" s="288"/>
      <c r="R433" s="288"/>
      <c r="S433" s="288"/>
      <c r="T433" s="28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2" t="s">
        <v>161</v>
      </c>
      <c r="AU433" s="262" t="s">
        <v>22</v>
      </c>
      <c r="AV433" s="13" t="s">
        <v>22</v>
      </c>
      <c r="AW433" s="13" t="s">
        <v>46</v>
      </c>
      <c r="AX433" s="13" t="s">
        <v>23</v>
      </c>
      <c r="AY433" s="262" t="s">
        <v>152</v>
      </c>
    </row>
    <row r="434" s="2" customFormat="1" ht="6.96" customHeight="1">
      <c r="A434" s="38"/>
      <c r="B434" s="66"/>
      <c r="C434" s="67"/>
      <c r="D434" s="67"/>
      <c r="E434" s="67"/>
      <c r="F434" s="67"/>
      <c r="G434" s="67"/>
      <c r="H434" s="67"/>
      <c r="I434" s="186"/>
      <c r="J434" s="67"/>
      <c r="K434" s="67"/>
      <c r="L434" s="44"/>
      <c r="M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</row>
  </sheetData>
  <sheetProtection sheet="1" autoFilter="0" formatColumns="0" formatRows="0" objects="1" scenarios="1" spinCount="100000" saltValue="gPZYYUdCNn+JHLYR1LjHznRYB3GMb4fMNerp1IQLHhXnRmuK/MfUlBgwxvMvHs+CM0aH7jyGZFUFj0P7PRuNMw==" hashValue="q0RKCxm4HUiFdfPYTEjSsxCLu8JxS3REOszynkqe166ZRTIm0x8kxpvxqmZBqY++jUr8t2VXdtqX7AJdPOWbIg==" algorithmName="SHA-512" password="CC35"/>
  <autoFilter ref="C134:K433"/>
  <mergeCells count="9">
    <mergeCell ref="E7:H7"/>
    <mergeCell ref="E9:H9"/>
    <mergeCell ref="E18:H18"/>
    <mergeCell ref="E27:H27"/>
    <mergeCell ref="E84:H84"/>
    <mergeCell ref="E86:H86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22</v>
      </c>
    </row>
    <row r="4" s="1" customFormat="1" ht="24.96" customHeight="1">
      <c r="B4" s="19"/>
      <c r="D4" s="140" t="s">
        <v>109</v>
      </c>
      <c r="I4" s="136"/>
      <c r="L4" s="19"/>
      <c r="M4" s="141" t="s">
        <v>10</v>
      </c>
      <c r="AT4" s="16" t="s">
        <v>4</v>
      </c>
    </row>
    <row r="5" s="1" customFormat="1" ht="6.96" customHeight="1">
      <c r="B5" s="19"/>
      <c r="I5" s="136"/>
      <c r="L5" s="19"/>
    </row>
    <row r="6" s="1" customFormat="1" ht="12" customHeight="1">
      <c r="B6" s="19"/>
      <c r="D6" s="142" t="s">
        <v>16</v>
      </c>
      <c r="I6" s="136"/>
      <c r="L6" s="19"/>
    </row>
    <row r="7" s="1" customFormat="1" ht="16.5" customHeight="1">
      <c r="B7" s="19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19"/>
    </row>
    <row r="8" s="2" customFormat="1" ht="12" customHeight="1">
      <c r="A8" s="38"/>
      <c r="B8" s="44"/>
      <c r="C8" s="38"/>
      <c r="D8" s="142" t="s">
        <v>110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767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19</v>
      </c>
      <c r="E11" s="38"/>
      <c r="F11" s="146" t="s">
        <v>20</v>
      </c>
      <c r="G11" s="38"/>
      <c r="H11" s="38"/>
      <c r="I11" s="147" t="s">
        <v>21</v>
      </c>
      <c r="J11" s="146" t="s">
        <v>22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24</v>
      </c>
      <c r="E12" s="38"/>
      <c r="F12" s="146" t="s">
        <v>25</v>
      </c>
      <c r="G12" s="38"/>
      <c r="H12" s="38"/>
      <c r="I12" s="147" t="s">
        <v>26</v>
      </c>
      <c r="J12" s="148" t="str">
        <f>'Rekapitulace zakázky'!AN8</f>
        <v>9. 3. 2020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21.84" customHeight="1">
      <c r="A13" s="38"/>
      <c r="B13" s="44"/>
      <c r="C13" s="38"/>
      <c r="D13" s="149" t="s">
        <v>29</v>
      </c>
      <c r="E13" s="38"/>
      <c r="F13" s="150" t="s">
        <v>30</v>
      </c>
      <c r="G13" s="38"/>
      <c r="H13" s="38"/>
      <c r="I13" s="151" t="s">
        <v>31</v>
      </c>
      <c r="J13" s="150" t="s">
        <v>32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34</v>
      </c>
      <c r="E14" s="38"/>
      <c r="F14" s="38"/>
      <c r="G14" s="38"/>
      <c r="H14" s="38"/>
      <c r="I14" s="147" t="s">
        <v>35</v>
      </c>
      <c r="J14" s="146" t="s">
        <v>36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37</v>
      </c>
      <c r="F15" s="38"/>
      <c r="G15" s="38"/>
      <c r="H15" s="38"/>
      <c r="I15" s="147" t="s">
        <v>38</v>
      </c>
      <c r="J15" s="146" t="s">
        <v>39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40</v>
      </c>
      <c r="E17" s="38"/>
      <c r="F17" s="38"/>
      <c r="G17" s="38"/>
      <c r="H17" s="38"/>
      <c r="I17" s="147" t="s">
        <v>35</v>
      </c>
      <c r="J17" s="32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46"/>
      <c r="G18" s="146"/>
      <c r="H18" s="146"/>
      <c r="I18" s="147" t="s">
        <v>38</v>
      </c>
      <c r="J18" s="32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42</v>
      </c>
      <c r="E20" s="38"/>
      <c r="F20" s="38"/>
      <c r="G20" s="38"/>
      <c r="H20" s="38"/>
      <c r="I20" s="147" t="s">
        <v>35</v>
      </c>
      <c r="J20" s="146" t="s">
        <v>43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44</v>
      </c>
      <c r="F21" s="38"/>
      <c r="G21" s="38"/>
      <c r="H21" s="38"/>
      <c r="I21" s="147" t="s">
        <v>38</v>
      </c>
      <c r="J21" s="146" t="s">
        <v>45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47</v>
      </c>
      <c r="E23" s="38"/>
      <c r="F23" s="38"/>
      <c r="G23" s="38"/>
      <c r="H23" s="38"/>
      <c r="I23" s="147" t="s">
        <v>35</v>
      </c>
      <c r="J23" s="146" t="str">
        <f>IF('Rekapitulace zakázky'!AN19="","",'Rekapitulace zakázky'!AN19)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zakázky'!E20="","",'Rekapitulace zakázky'!E20)</f>
        <v xml:space="preserve"> </v>
      </c>
      <c r="F24" s="38"/>
      <c r="G24" s="38"/>
      <c r="H24" s="38"/>
      <c r="I24" s="147" t="s">
        <v>38</v>
      </c>
      <c r="J24" s="146" t="str">
        <f>IF('Rekapitulace zakázky'!AN20="","",'Rekapitulace zakázky'!AN20)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49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5"/>
      <c r="J27" s="152"/>
      <c r="K27" s="152"/>
      <c r="L27" s="156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7"/>
      <c r="E29" s="157"/>
      <c r="F29" s="157"/>
      <c r="G29" s="157"/>
      <c r="H29" s="157"/>
      <c r="I29" s="158"/>
      <c r="J29" s="157"/>
      <c r="K29" s="157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50</v>
      </c>
      <c r="E30" s="38"/>
      <c r="F30" s="38"/>
      <c r="G30" s="38"/>
      <c r="H30" s="38"/>
      <c r="I30" s="144"/>
      <c r="J30" s="160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7"/>
      <c r="E31" s="157"/>
      <c r="F31" s="157"/>
      <c r="G31" s="157"/>
      <c r="H31" s="157"/>
      <c r="I31" s="158"/>
      <c r="J31" s="157"/>
      <c r="K31" s="157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52</v>
      </c>
      <c r="G32" s="38"/>
      <c r="H32" s="38"/>
      <c r="I32" s="162" t="s">
        <v>51</v>
      </c>
      <c r="J32" s="161" t="s">
        <v>53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3" t="s">
        <v>54</v>
      </c>
      <c r="E33" s="142" t="s">
        <v>55</v>
      </c>
      <c r="F33" s="164">
        <f>ROUND((SUM(BE118:BE142)),  2)</f>
        <v>0</v>
      </c>
      <c r="G33" s="38"/>
      <c r="H33" s="38"/>
      <c r="I33" s="165">
        <v>0.20999999999999999</v>
      </c>
      <c r="J33" s="164">
        <f>ROUND(((SUM(BE118:BE142))*I33),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56</v>
      </c>
      <c r="F34" s="164">
        <f>ROUND((SUM(BF118:BF142)),  2)</f>
        <v>0</v>
      </c>
      <c r="G34" s="38"/>
      <c r="H34" s="38"/>
      <c r="I34" s="165">
        <v>0.14999999999999999</v>
      </c>
      <c r="J34" s="164">
        <f>ROUND(((SUM(BF118:BF142))*I34),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57</v>
      </c>
      <c r="F35" s="164">
        <f>ROUND((SUM(BG118:BG142)),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58</v>
      </c>
      <c r="F36" s="164">
        <f>ROUND((SUM(BH118:BH142)),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59</v>
      </c>
      <c r="F37" s="164">
        <f>ROUND((SUM(BI118:BI142)),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6"/>
      <c r="D39" s="167" t="s">
        <v>60</v>
      </c>
      <c r="E39" s="168"/>
      <c r="F39" s="168"/>
      <c r="G39" s="169" t="s">
        <v>61</v>
      </c>
      <c r="H39" s="170" t="s">
        <v>62</v>
      </c>
      <c r="I39" s="171"/>
      <c r="J39" s="172">
        <f>SUM(J30:J37)</f>
        <v>0</v>
      </c>
      <c r="K39" s="17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9"/>
      <c r="I41" s="136"/>
      <c r="L41" s="19"/>
    </row>
    <row r="42" s="1" customFormat="1" ht="14.4" customHeight="1">
      <c r="B42" s="19"/>
      <c r="I42" s="136"/>
      <c r="L42" s="19"/>
    </row>
    <row r="43" s="1" customFormat="1" ht="14.4" customHeight="1">
      <c r="B43" s="19"/>
      <c r="I43" s="136"/>
      <c r="L43" s="19"/>
    </row>
    <row r="44" s="1" customFormat="1" ht="14.4" customHeight="1">
      <c r="B44" s="19"/>
      <c r="I44" s="136"/>
      <c r="L44" s="19"/>
    </row>
    <row r="45" s="1" customFormat="1" ht="14.4" customHeight="1">
      <c r="B45" s="19"/>
      <c r="I45" s="136"/>
      <c r="L45" s="19"/>
    </row>
    <row r="46" s="1" customFormat="1" ht="14.4" customHeight="1">
      <c r="B46" s="19"/>
      <c r="I46" s="136"/>
      <c r="L46" s="19"/>
    </row>
    <row r="47" s="1" customFormat="1" ht="14.4" customHeight="1">
      <c r="B47" s="19"/>
      <c r="I47" s="136"/>
      <c r="L47" s="19"/>
    </row>
    <row r="48" s="1" customFormat="1" ht="14.4" customHeight="1">
      <c r="B48" s="19"/>
      <c r="I48" s="136"/>
      <c r="L48" s="19"/>
    </row>
    <row r="49" s="2" customFormat="1" ht="14.4" customHeight="1">
      <c r="B49" s="63"/>
      <c r="D49" s="174" t="s">
        <v>63</v>
      </c>
      <c r="E49" s="175"/>
      <c r="F49" s="175"/>
      <c r="G49" s="174" t="s">
        <v>64</v>
      </c>
      <c r="H49" s="175"/>
      <c r="I49" s="176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7" t="s">
        <v>65</v>
      </c>
      <c r="E60" s="178"/>
      <c r="F60" s="179" t="s">
        <v>66</v>
      </c>
      <c r="G60" s="177" t="s">
        <v>65</v>
      </c>
      <c r="H60" s="178"/>
      <c r="I60" s="180"/>
      <c r="J60" s="181" t="s">
        <v>66</v>
      </c>
      <c r="K60" s="178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67</v>
      </c>
      <c r="E64" s="182"/>
      <c r="F64" s="182"/>
      <c r="G64" s="174" t="s">
        <v>68</v>
      </c>
      <c r="H64" s="182"/>
      <c r="I64" s="183"/>
      <c r="J64" s="182"/>
      <c r="K64" s="182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7" t="s">
        <v>65</v>
      </c>
      <c r="E75" s="178"/>
      <c r="F75" s="179" t="s">
        <v>66</v>
      </c>
      <c r="G75" s="177" t="s">
        <v>65</v>
      </c>
      <c r="H75" s="178"/>
      <c r="I75" s="180"/>
      <c r="J75" s="181" t="s">
        <v>66</v>
      </c>
      <c r="K75" s="178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4"/>
      <c r="C76" s="185"/>
      <c r="D76" s="185"/>
      <c r="E76" s="185"/>
      <c r="F76" s="185"/>
      <c r="G76" s="185"/>
      <c r="H76" s="185"/>
      <c r="I76" s="186"/>
      <c r="J76" s="185"/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7"/>
      <c r="C80" s="188"/>
      <c r="D80" s="188"/>
      <c r="E80" s="188"/>
      <c r="F80" s="188"/>
      <c r="G80" s="188"/>
      <c r="H80" s="188"/>
      <c r="I80" s="189"/>
      <c r="J80" s="188"/>
      <c r="K80" s="188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112</v>
      </c>
      <c r="D81" s="40"/>
      <c r="E81" s="40"/>
      <c r="F81" s="40"/>
      <c r="G81" s="40"/>
      <c r="H81" s="40"/>
      <c r="I81" s="14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0" t="str">
        <f>E7</f>
        <v>Oprava mostních objektů na trati Dobříš - Vrané nad Vltavou</v>
      </c>
      <c r="F84" s="31"/>
      <c r="G84" s="31"/>
      <c r="H84" s="31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110</v>
      </c>
      <c r="D85" s="40"/>
      <c r="E85" s="40"/>
      <c r="F85" s="40"/>
      <c r="G85" s="40"/>
      <c r="H85" s="40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76" t="str">
        <f>E9</f>
        <v>003/2 - most v km 23,038 - Železniční svršek</v>
      </c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24</v>
      </c>
      <c r="D88" s="40"/>
      <c r="E88" s="40"/>
      <c r="F88" s="26" t="str">
        <f>F12</f>
        <v>Bojov I</v>
      </c>
      <c r="G88" s="40"/>
      <c r="H88" s="40"/>
      <c r="I88" s="147" t="s">
        <v>26</v>
      </c>
      <c r="J88" s="79" t="str">
        <f>IF(J12="","",J12)</f>
        <v>9. 3. 2020</v>
      </c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4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1" t="s">
        <v>34</v>
      </c>
      <c r="D90" s="40"/>
      <c r="E90" s="40"/>
      <c r="F90" s="26" t="str">
        <f>E15</f>
        <v>Správa železnic, státní organizace</v>
      </c>
      <c r="G90" s="40"/>
      <c r="H90" s="40"/>
      <c r="I90" s="147" t="s">
        <v>42</v>
      </c>
      <c r="J90" s="36" t="str">
        <f>E21</f>
        <v>TOP CON SERVIS s.r.o.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40</v>
      </c>
      <c r="D91" s="40"/>
      <c r="E91" s="40"/>
      <c r="F91" s="26" t="str">
        <f>IF(E18="","",E18)</f>
        <v>Vyplň údaj</v>
      </c>
      <c r="G91" s="40"/>
      <c r="H91" s="40"/>
      <c r="I91" s="147" t="s">
        <v>47</v>
      </c>
      <c r="J91" s="36" t="str">
        <f>E24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14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9.28" customHeight="1">
      <c r="A93" s="38"/>
      <c r="B93" s="39"/>
      <c r="C93" s="191" t="s">
        <v>113</v>
      </c>
      <c r="D93" s="192"/>
      <c r="E93" s="192"/>
      <c r="F93" s="192"/>
      <c r="G93" s="192"/>
      <c r="H93" s="192"/>
      <c r="I93" s="193"/>
      <c r="J93" s="194" t="s">
        <v>114</v>
      </c>
      <c r="K93" s="192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4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2.8" customHeight="1">
      <c r="A95" s="38"/>
      <c r="B95" s="39"/>
      <c r="C95" s="195" t="s">
        <v>115</v>
      </c>
      <c r="D95" s="40"/>
      <c r="E95" s="40"/>
      <c r="F95" s="40"/>
      <c r="G95" s="40"/>
      <c r="H95" s="40"/>
      <c r="I95" s="144"/>
      <c r="J95" s="110">
        <f>J118</f>
        <v>0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U95" s="16" t="s">
        <v>116</v>
      </c>
    </row>
    <row r="96" s="9" customFormat="1" ht="24.96" customHeight="1">
      <c r="A96" s="9"/>
      <c r="B96" s="196"/>
      <c r="C96" s="197"/>
      <c r="D96" s="198" t="s">
        <v>768</v>
      </c>
      <c r="E96" s="199"/>
      <c r="F96" s="199"/>
      <c r="G96" s="199"/>
      <c r="H96" s="199"/>
      <c r="I96" s="200"/>
      <c r="J96" s="201">
        <f>J119</f>
        <v>0</v>
      </c>
      <c r="K96" s="197"/>
      <c r="L96" s="202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96"/>
      <c r="C97" s="197"/>
      <c r="D97" s="198" t="s">
        <v>117</v>
      </c>
      <c r="E97" s="199"/>
      <c r="F97" s="199"/>
      <c r="G97" s="199"/>
      <c r="H97" s="199"/>
      <c r="I97" s="200"/>
      <c r="J97" s="201">
        <f>J140</f>
        <v>0</v>
      </c>
      <c r="K97" s="197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3"/>
      <c r="C98" s="204"/>
      <c r="D98" s="205" t="s">
        <v>769</v>
      </c>
      <c r="E98" s="206"/>
      <c r="F98" s="206"/>
      <c r="G98" s="206"/>
      <c r="H98" s="206"/>
      <c r="I98" s="207"/>
      <c r="J98" s="208">
        <f>J141</f>
        <v>0</v>
      </c>
      <c r="K98" s="204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144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186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18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2" t="s">
        <v>137</v>
      </c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1" t="s">
        <v>16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90" t="str">
        <f>E7</f>
        <v>Oprava mostních objektů na trati Dobříš - Vrané nad Vltavou</v>
      </c>
      <c r="F108" s="31"/>
      <c r="G108" s="31"/>
      <c r="H108" s="31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1" t="s">
        <v>110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003/2 - most v km 23,038 - Železniční svršek</v>
      </c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24</v>
      </c>
      <c r="D112" s="40"/>
      <c r="E112" s="40"/>
      <c r="F112" s="26" t="str">
        <f>F12</f>
        <v>Bojov I</v>
      </c>
      <c r="G112" s="40"/>
      <c r="H112" s="40"/>
      <c r="I112" s="147" t="s">
        <v>26</v>
      </c>
      <c r="J112" s="79" t="str">
        <f>IF(J12="","",J12)</f>
        <v>9. 3. 2020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1" t="s">
        <v>34</v>
      </c>
      <c r="D114" s="40"/>
      <c r="E114" s="40"/>
      <c r="F114" s="26" t="str">
        <f>E15</f>
        <v>Správa železnic, státní organizace</v>
      </c>
      <c r="G114" s="40"/>
      <c r="H114" s="40"/>
      <c r="I114" s="147" t="s">
        <v>42</v>
      </c>
      <c r="J114" s="36" t="str">
        <f>E21</f>
        <v>TOP CON SERVIS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1" t="s">
        <v>40</v>
      </c>
      <c r="D115" s="40"/>
      <c r="E115" s="40"/>
      <c r="F115" s="26" t="str">
        <f>IF(E18="","",E18)</f>
        <v>Vyplň údaj</v>
      </c>
      <c r="G115" s="40"/>
      <c r="H115" s="40"/>
      <c r="I115" s="147" t="s">
        <v>47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210"/>
      <c r="B117" s="211"/>
      <c r="C117" s="212" t="s">
        <v>138</v>
      </c>
      <c r="D117" s="213" t="s">
        <v>75</v>
      </c>
      <c r="E117" s="213" t="s">
        <v>71</v>
      </c>
      <c r="F117" s="213" t="s">
        <v>72</v>
      </c>
      <c r="G117" s="213" t="s">
        <v>139</v>
      </c>
      <c r="H117" s="213" t="s">
        <v>140</v>
      </c>
      <c r="I117" s="214" t="s">
        <v>141</v>
      </c>
      <c r="J117" s="213" t="s">
        <v>114</v>
      </c>
      <c r="K117" s="215" t="s">
        <v>142</v>
      </c>
      <c r="L117" s="216"/>
      <c r="M117" s="100" t="s">
        <v>1</v>
      </c>
      <c r="N117" s="101" t="s">
        <v>54</v>
      </c>
      <c r="O117" s="101" t="s">
        <v>143</v>
      </c>
      <c r="P117" s="101" t="s">
        <v>144</v>
      </c>
      <c r="Q117" s="101" t="s">
        <v>145</v>
      </c>
      <c r="R117" s="101" t="s">
        <v>146</v>
      </c>
      <c r="S117" s="101" t="s">
        <v>147</v>
      </c>
      <c r="T117" s="102" t="s">
        <v>148</v>
      </c>
      <c r="U117" s="210"/>
      <c r="V117" s="210"/>
      <c r="W117" s="210"/>
      <c r="X117" s="210"/>
      <c r="Y117" s="210"/>
      <c r="Z117" s="210"/>
      <c r="AA117" s="210"/>
      <c r="AB117" s="210"/>
      <c r="AC117" s="210"/>
      <c r="AD117" s="210"/>
      <c r="AE117" s="210"/>
    </row>
    <row r="118" s="2" customFormat="1" ht="22.8" customHeight="1">
      <c r="A118" s="38"/>
      <c r="B118" s="39"/>
      <c r="C118" s="107" t="s">
        <v>149</v>
      </c>
      <c r="D118" s="40"/>
      <c r="E118" s="40"/>
      <c r="F118" s="40"/>
      <c r="G118" s="40"/>
      <c r="H118" s="40"/>
      <c r="I118" s="144"/>
      <c r="J118" s="217">
        <f>BK118</f>
        <v>0</v>
      </c>
      <c r="K118" s="40"/>
      <c r="L118" s="44"/>
      <c r="M118" s="103"/>
      <c r="N118" s="218"/>
      <c r="O118" s="104"/>
      <c r="P118" s="219">
        <f>P119+P140</f>
        <v>0</v>
      </c>
      <c r="Q118" s="104"/>
      <c r="R118" s="219">
        <f>R119+R140</f>
        <v>171.08524700160001</v>
      </c>
      <c r="S118" s="104"/>
      <c r="T118" s="220">
        <f>T119+T140</f>
        <v>160.31260000000003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6" t="s">
        <v>89</v>
      </c>
      <c r="AU118" s="16" t="s">
        <v>116</v>
      </c>
      <c r="BK118" s="221">
        <f>BK119+BK140</f>
        <v>0</v>
      </c>
    </row>
    <row r="119" s="12" customFormat="1" ht="25.92" customHeight="1">
      <c r="A119" s="12"/>
      <c r="B119" s="222"/>
      <c r="C119" s="223"/>
      <c r="D119" s="224" t="s">
        <v>89</v>
      </c>
      <c r="E119" s="225" t="s">
        <v>178</v>
      </c>
      <c r="F119" s="225" t="s">
        <v>398</v>
      </c>
      <c r="G119" s="223"/>
      <c r="H119" s="223"/>
      <c r="I119" s="226"/>
      <c r="J119" s="227">
        <f>BK119</f>
        <v>0</v>
      </c>
      <c r="K119" s="223"/>
      <c r="L119" s="228"/>
      <c r="M119" s="229"/>
      <c r="N119" s="230"/>
      <c r="O119" s="230"/>
      <c r="P119" s="231">
        <f>SUM(P120:P139)</f>
        <v>0</v>
      </c>
      <c r="Q119" s="230"/>
      <c r="R119" s="231">
        <f>SUM(R120:R139)</f>
        <v>171.08524700160001</v>
      </c>
      <c r="S119" s="230"/>
      <c r="T119" s="232">
        <f>SUM(T120:T139)</f>
        <v>160.31260000000003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3" t="s">
        <v>23</v>
      </c>
      <c r="AT119" s="234" t="s">
        <v>89</v>
      </c>
      <c r="AU119" s="234" t="s">
        <v>90</v>
      </c>
      <c r="AY119" s="233" t="s">
        <v>152</v>
      </c>
      <c r="BK119" s="235">
        <f>SUM(BK120:BK139)</f>
        <v>0</v>
      </c>
    </row>
    <row r="120" s="2" customFormat="1" ht="16.5" customHeight="1">
      <c r="A120" s="38"/>
      <c r="B120" s="39"/>
      <c r="C120" s="238" t="s">
        <v>23</v>
      </c>
      <c r="D120" s="238" t="s">
        <v>154</v>
      </c>
      <c r="E120" s="239" t="s">
        <v>770</v>
      </c>
      <c r="F120" s="240" t="s">
        <v>771</v>
      </c>
      <c r="G120" s="241" t="s">
        <v>248</v>
      </c>
      <c r="H120" s="242">
        <v>4</v>
      </c>
      <c r="I120" s="243"/>
      <c r="J120" s="244">
        <f>ROUND(I120*H120,2)</f>
        <v>0</v>
      </c>
      <c r="K120" s="240" t="s">
        <v>158</v>
      </c>
      <c r="L120" s="44"/>
      <c r="M120" s="245" t="s">
        <v>1</v>
      </c>
      <c r="N120" s="246" t="s">
        <v>55</v>
      </c>
      <c r="O120" s="91"/>
      <c r="P120" s="247">
        <f>O120*H120</f>
        <v>0</v>
      </c>
      <c r="Q120" s="247">
        <v>0</v>
      </c>
      <c r="R120" s="247">
        <f>Q120*H120</f>
        <v>0</v>
      </c>
      <c r="S120" s="247">
        <v>0</v>
      </c>
      <c r="T120" s="24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49" t="s">
        <v>159</v>
      </c>
      <c r="AT120" s="249" t="s">
        <v>154</v>
      </c>
      <c r="AU120" s="249" t="s">
        <v>23</v>
      </c>
      <c r="AY120" s="16" t="s">
        <v>152</v>
      </c>
      <c r="BE120" s="250">
        <f>IF(N120="základní",J120,0)</f>
        <v>0</v>
      </c>
      <c r="BF120" s="250">
        <f>IF(N120="snížená",J120,0)</f>
        <v>0</v>
      </c>
      <c r="BG120" s="250">
        <f>IF(N120="zákl. přenesená",J120,0)</f>
        <v>0</v>
      </c>
      <c r="BH120" s="250">
        <f>IF(N120="sníž. přenesená",J120,0)</f>
        <v>0</v>
      </c>
      <c r="BI120" s="250">
        <f>IF(N120="nulová",J120,0)</f>
        <v>0</v>
      </c>
      <c r="BJ120" s="16" t="s">
        <v>23</v>
      </c>
      <c r="BK120" s="250">
        <f>ROUND(I120*H120,2)</f>
        <v>0</v>
      </c>
      <c r="BL120" s="16" t="s">
        <v>159</v>
      </c>
      <c r="BM120" s="249" t="s">
        <v>772</v>
      </c>
    </row>
    <row r="121" s="2" customFormat="1" ht="16.5" customHeight="1">
      <c r="A121" s="38"/>
      <c r="B121" s="39"/>
      <c r="C121" s="238" t="s">
        <v>22</v>
      </c>
      <c r="D121" s="238" t="s">
        <v>154</v>
      </c>
      <c r="E121" s="239" t="s">
        <v>773</v>
      </c>
      <c r="F121" s="240" t="s">
        <v>774</v>
      </c>
      <c r="G121" s="241" t="s">
        <v>195</v>
      </c>
      <c r="H121" s="242">
        <v>24</v>
      </c>
      <c r="I121" s="243"/>
      <c r="J121" s="244">
        <f>ROUND(I121*H121,2)</f>
        <v>0</v>
      </c>
      <c r="K121" s="240" t="s">
        <v>158</v>
      </c>
      <c r="L121" s="44"/>
      <c r="M121" s="245" t="s">
        <v>1</v>
      </c>
      <c r="N121" s="246" t="s">
        <v>55</v>
      </c>
      <c r="O121" s="91"/>
      <c r="P121" s="247">
        <f>O121*H121</f>
        <v>0</v>
      </c>
      <c r="Q121" s="247">
        <v>0</v>
      </c>
      <c r="R121" s="247">
        <f>Q121*H121</f>
        <v>0</v>
      </c>
      <c r="S121" s="247">
        <v>0.60399999999999998</v>
      </c>
      <c r="T121" s="248">
        <f>S121*H121</f>
        <v>14.495999999999999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49" t="s">
        <v>159</v>
      </c>
      <c r="AT121" s="249" t="s">
        <v>154</v>
      </c>
      <c r="AU121" s="249" t="s">
        <v>23</v>
      </c>
      <c r="AY121" s="16" t="s">
        <v>152</v>
      </c>
      <c r="BE121" s="250">
        <f>IF(N121="základní",J121,0)</f>
        <v>0</v>
      </c>
      <c r="BF121" s="250">
        <f>IF(N121="snížená",J121,0)</f>
        <v>0</v>
      </c>
      <c r="BG121" s="250">
        <f>IF(N121="zákl. přenesená",J121,0)</f>
        <v>0</v>
      </c>
      <c r="BH121" s="250">
        <f>IF(N121="sníž. přenesená",J121,0)</f>
        <v>0</v>
      </c>
      <c r="BI121" s="250">
        <f>IF(N121="nulová",J121,0)</f>
        <v>0</v>
      </c>
      <c r="BJ121" s="16" t="s">
        <v>23</v>
      </c>
      <c r="BK121" s="250">
        <f>ROUND(I121*H121,2)</f>
        <v>0</v>
      </c>
      <c r="BL121" s="16" t="s">
        <v>159</v>
      </c>
      <c r="BM121" s="249" t="s">
        <v>775</v>
      </c>
    </row>
    <row r="122" s="2" customFormat="1" ht="21.75" customHeight="1">
      <c r="A122" s="38"/>
      <c r="B122" s="39"/>
      <c r="C122" s="238" t="s">
        <v>168</v>
      </c>
      <c r="D122" s="238" t="s">
        <v>154</v>
      </c>
      <c r="E122" s="239" t="s">
        <v>776</v>
      </c>
      <c r="F122" s="240" t="s">
        <v>777</v>
      </c>
      <c r="G122" s="241" t="s">
        <v>157</v>
      </c>
      <c r="H122" s="242">
        <v>80</v>
      </c>
      <c r="I122" s="243"/>
      <c r="J122" s="244">
        <f>ROUND(I122*H122,2)</f>
        <v>0</v>
      </c>
      <c r="K122" s="240" t="s">
        <v>158</v>
      </c>
      <c r="L122" s="44"/>
      <c r="M122" s="245" t="s">
        <v>1</v>
      </c>
      <c r="N122" s="246" t="s">
        <v>55</v>
      </c>
      <c r="O122" s="91"/>
      <c r="P122" s="247">
        <f>O122*H122</f>
        <v>0</v>
      </c>
      <c r="Q122" s="247">
        <v>0</v>
      </c>
      <c r="R122" s="247">
        <f>Q122*H122</f>
        <v>0</v>
      </c>
      <c r="S122" s="247">
        <v>1.8080000000000001</v>
      </c>
      <c r="T122" s="248">
        <f>S122*H122</f>
        <v>144.64000000000002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9" t="s">
        <v>159</v>
      </c>
      <c r="AT122" s="249" t="s">
        <v>154</v>
      </c>
      <c r="AU122" s="249" t="s">
        <v>23</v>
      </c>
      <c r="AY122" s="16" t="s">
        <v>152</v>
      </c>
      <c r="BE122" s="250">
        <f>IF(N122="základní",J122,0)</f>
        <v>0</v>
      </c>
      <c r="BF122" s="250">
        <f>IF(N122="snížená",J122,0)</f>
        <v>0</v>
      </c>
      <c r="BG122" s="250">
        <f>IF(N122="zákl. přenesená",J122,0)</f>
        <v>0</v>
      </c>
      <c r="BH122" s="250">
        <f>IF(N122="sníž. přenesená",J122,0)</f>
        <v>0</v>
      </c>
      <c r="BI122" s="250">
        <f>IF(N122="nulová",J122,0)</f>
        <v>0</v>
      </c>
      <c r="BJ122" s="16" t="s">
        <v>23</v>
      </c>
      <c r="BK122" s="250">
        <f>ROUND(I122*H122,2)</f>
        <v>0</v>
      </c>
      <c r="BL122" s="16" t="s">
        <v>159</v>
      </c>
      <c r="BM122" s="249" t="s">
        <v>778</v>
      </c>
    </row>
    <row r="123" s="13" customFormat="1">
      <c r="A123" s="13"/>
      <c r="B123" s="251"/>
      <c r="C123" s="252"/>
      <c r="D123" s="253" t="s">
        <v>161</v>
      </c>
      <c r="E123" s="254" t="s">
        <v>1</v>
      </c>
      <c r="F123" s="255" t="s">
        <v>779</v>
      </c>
      <c r="G123" s="252"/>
      <c r="H123" s="256">
        <v>80</v>
      </c>
      <c r="I123" s="257"/>
      <c r="J123" s="252"/>
      <c r="K123" s="252"/>
      <c r="L123" s="258"/>
      <c r="M123" s="259"/>
      <c r="N123" s="260"/>
      <c r="O123" s="260"/>
      <c r="P123" s="260"/>
      <c r="Q123" s="260"/>
      <c r="R123" s="260"/>
      <c r="S123" s="260"/>
      <c r="T123" s="26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2" t="s">
        <v>161</v>
      </c>
      <c r="AU123" s="262" t="s">
        <v>23</v>
      </c>
      <c r="AV123" s="13" t="s">
        <v>22</v>
      </c>
      <c r="AW123" s="13" t="s">
        <v>46</v>
      </c>
      <c r="AX123" s="13" t="s">
        <v>23</v>
      </c>
      <c r="AY123" s="262" t="s">
        <v>152</v>
      </c>
    </row>
    <row r="124" s="2" customFormat="1" ht="21.75" customHeight="1">
      <c r="A124" s="38"/>
      <c r="B124" s="39"/>
      <c r="C124" s="238" t="s">
        <v>159</v>
      </c>
      <c r="D124" s="238" t="s">
        <v>154</v>
      </c>
      <c r="E124" s="239" t="s">
        <v>780</v>
      </c>
      <c r="F124" s="240" t="s">
        <v>781</v>
      </c>
      <c r="G124" s="241" t="s">
        <v>157</v>
      </c>
      <c r="H124" s="242">
        <v>80</v>
      </c>
      <c r="I124" s="243"/>
      <c r="J124" s="244">
        <f>ROUND(I124*H124,2)</f>
        <v>0</v>
      </c>
      <c r="K124" s="240" t="s">
        <v>158</v>
      </c>
      <c r="L124" s="44"/>
      <c r="M124" s="245" t="s">
        <v>1</v>
      </c>
      <c r="N124" s="246" t="s">
        <v>55</v>
      </c>
      <c r="O124" s="91"/>
      <c r="P124" s="247">
        <f>O124*H124</f>
        <v>0</v>
      </c>
      <c r="Q124" s="247">
        <v>0</v>
      </c>
      <c r="R124" s="247">
        <f>Q124*H124</f>
        <v>0</v>
      </c>
      <c r="S124" s="247">
        <v>0</v>
      </c>
      <c r="T124" s="24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9" t="s">
        <v>159</v>
      </c>
      <c r="AT124" s="249" t="s">
        <v>154</v>
      </c>
      <c r="AU124" s="249" t="s">
        <v>23</v>
      </c>
      <c r="AY124" s="16" t="s">
        <v>152</v>
      </c>
      <c r="BE124" s="250">
        <f>IF(N124="základní",J124,0)</f>
        <v>0</v>
      </c>
      <c r="BF124" s="250">
        <f>IF(N124="snížená",J124,0)</f>
        <v>0</v>
      </c>
      <c r="BG124" s="250">
        <f>IF(N124="zákl. přenesená",J124,0)</f>
        <v>0</v>
      </c>
      <c r="BH124" s="250">
        <f>IF(N124="sníž. přenesená",J124,0)</f>
        <v>0</v>
      </c>
      <c r="BI124" s="250">
        <f>IF(N124="nulová",J124,0)</f>
        <v>0</v>
      </c>
      <c r="BJ124" s="16" t="s">
        <v>23</v>
      </c>
      <c r="BK124" s="250">
        <f>ROUND(I124*H124,2)</f>
        <v>0</v>
      </c>
      <c r="BL124" s="16" t="s">
        <v>159</v>
      </c>
      <c r="BM124" s="249" t="s">
        <v>782</v>
      </c>
    </row>
    <row r="125" s="2" customFormat="1">
      <c r="A125" s="38"/>
      <c r="B125" s="39"/>
      <c r="C125" s="40"/>
      <c r="D125" s="253" t="s">
        <v>254</v>
      </c>
      <c r="E125" s="40"/>
      <c r="F125" s="284" t="s">
        <v>783</v>
      </c>
      <c r="G125" s="40"/>
      <c r="H125" s="40"/>
      <c r="I125" s="144"/>
      <c r="J125" s="40"/>
      <c r="K125" s="40"/>
      <c r="L125" s="44"/>
      <c r="M125" s="285"/>
      <c r="N125" s="286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254</v>
      </c>
      <c r="AU125" s="16" t="s">
        <v>23</v>
      </c>
    </row>
    <row r="126" s="2" customFormat="1" ht="21.75" customHeight="1">
      <c r="A126" s="38"/>
      <c r="B126" s="39"/>
      <c r="C126" s="238" t="s">
        <v>178</v>
      </c>
      <c r="D126" s="238" t="s">
        <v>154</v>
      </c>
      <c r="E126" s="239" t="s">
        <v>784</v>
      </c>
      <c r="F126" s="240" t="s">
        <v>785</v>
      </c>
      <c r="G126" s="241" t="s">
        <v>157</v>
      </c>
      <c r="H126" s="242">
        <v>80</v>
      </c>
      <c r="I126" s="243"/>
      <c r="J126" s="244">
        <f>ROUND(I126*H126,2)</f>
        <v>0</v>
      </c>
      <c r="K126" s="240" t="s">
        <v>158</v>
      </c>
      <c r="L126" s="44"/>
      <c r="M126" s="245" t="s">
        <v>1</v>
      </c>
      <c r="N126" s="246" t="s">
        <v>55</v>
      </c>
      <c r="O126" s="91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9" t="s">
        <v>159</v>
      </c>
      <c r="AT126" s="249" t="s">
        <v>154</v>
      </c>
      <c r="AU126" s="249" t="s">
        <v>23</v>
      </c>
      <c r="AY126" s="16" t="s">
        <v>152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6" t="s">
        <v>23</v>
      </c>
      <c r="BK126" s="250">
        <f>ROUND(I126*H126,2)</f>
        <v>0</v>
      </c>
      <c r="BL126" s="16" t="s">
        <v>159</v>
      </c>
      <c r="BM126" s="249" t="s">
        <v>786</v>
      </c>
    </row>
    <row r="127" s="2" customFormat="1">
      <c r="A127" s="38"/>
      <c r="B127" s="39"/>
      <c r="C127" s="40"/>
      <c r="D127" s="253" t="s">
        <v>254</v>
      </c>
      <c r="E127" s="40"/>
      <c r="F127" s="284" t="s">
        <v>787</v>
      </c>
      <c r="G127" s="40"/>
      <c r="H127" s="40"/>
      <c r="I127" s="144"/>
      <c r="J127" s="40"/>
      <c r="K127" s="40"/>
      <c r="L127" s="44"/>
      <c r="M127" s="285"/>
      <c r="N127" s="286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6" t="s">
        <v>254</v>
      </c>
      <c r="AU127" s="16" t="s">
        <v>23</v>
      </c>
    </row>
    <row r="128" s="2" customFormat="1" ht="16.5" customHeight="1">
      <c r="A128" s="38"/>
      <c r="B128" s="39"/>
      <c r="C128" s="238" t="s">
        <v>184</v>
      </c>
      <c r="D128" s="238" t="s">
        <v>154</v>
      </c>
      <c r="E128" s="239" t="s">
        <v>788</v>
      </c>
      <c r="F128" s="240" t="s">
        <v>789</v>
      </c>
      <c r="G128" s="241" t="s">
        <v>157</v>
      </c>
      <c r="H128" s="242">
        <v>80</v>
      </c>
      <c r="I128" s="243"/>
      <c r="J128" s="244">
        <f>ROUND(I128*H128,2)</f>
        <v>0</v>
      </c>
      <c r="K128" s="240" t="s">
        <v>158</v>
      </c>
      <c r="L128" s="44"/>
      <c r="M128" s="245" t="s">
        <v>1</v>
      </c>
      <c r="N128" s="246" t="s">
        <v>55</v>
      </c>
      <c r="O128" s="91"/>
      <c r="P128" s="247">
        <f>O128*H128</f>
        <v>0</v>
      </c>
      <c r="Q128" s="247">
        <v>2.03485</v>
      </c>
      <c r="R128" s="247">
        <f>Q128*H128</f>
        <v>162.78800000000001</v>
      </c>
      <c r="S128" s="247">
        <v>0</v>
      </c>
      <c r="T128" s="24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9" t="s">
        <v>159</v>
      </c>
      <c r="AT128" s="249" t="s">
        <v>154</v>
      </c>
      <c r="AU128" s="249" t="s">
        <v>23</v>
      </c>
      <c r="AY128" s="16" t="s">
        <v>152</v>
      </c>
      <c r="BE128" s="250">
        <f>IF(N128="základní",J128,0)</f>
        <v>0</v>
      </c>
      <c r="BF128" s="250">
        <f>IF(N128="snížená",J128,0)</f>
        <v>0</v>
      </c>
      <c r="BG128" s="250">
        <f>IF(N128="zákl. přenesená",J128,0)</f>
        <v>0</v>
      </c>
      <c r="BH128" s="250">
        <f>IF(N128="sníž. přenesená",J128,0)</f>
        <v>0</v>
      </c>
      <c r="BI128" s="250">
        <f>IF(N128="nulová",J128,0)</f>
        <v>0</v>
      </c>
      <c r="BJ128" s="16" t="s">
        <v>23</v>
      </c>
      <c r="BK128" s="250">
        <f>ROUND(I128*H128,2)</f>
        <v>0</v>
      </c>
      <c r="BL128" s="16" t="s">
        <v>159</v>
      </c>
      <c r="BM128" s="249" t="s">
        <v>790</v>
      </c>
    </row>
    <row r="129" s="2" customFormat="1">
      <c r="A129" s="38"/>
      <c r="B129" s="39"/>
      <c r="C129" s="40"/>
      <c r="D129" s="253" t="s">
        <v>254</v>
      </c>
      <c r="E129" s="40"/>
      <c r="F129" s="284" t="s">
        <v>791</v>
      </c>
      <c r="G129" s="40"/>
      <c r="H129" s="40"/>
      <c r="I129" s="144"/>
      <c r="J129" s="40"/>
      <c r="K129" s="40"/>
      <c r="L129" s="44"/>
      <c r="M129" s="285"/>
      <c r="N129" s="286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6" t="s">
        <v>254</v>
      </c>
      <c r="AU129" s="16" t="s">
        <v>23</v>
      </c>
    </row>
    <row r="130" s="2" customFormat="1" ht="16.5" customHeight="1">
      <c r="A130" s="38"/>
      <c r="B130" s="39"/>
      <c r="C130" s="238" t="s">
        <v>192</v>
      </c>
      <c r="D130" s="238" t="s">
        <v>154</v>
      </c>
      <c r="E130" s="239" t="s">
        <v>792</v>
      </c>
      <c r="F130" s="240" t="s">
        <v>793</v>
      </c>
      <c r="G130" s="241" t="s">
        <v>195</v>
      </c>
      <c r="H130" s="242">
        <v>31.399999999999999</v>
      </c>
      <c r="I130" s="243"/>
      <c r="J130" s="244">
        <f>ROUND(I130*H130,2)</f>
        <v>0</v>
      </c>
      <c r="K130" s="240" t="s">
        <v>1</v>
      </c>
      <c r="L130" s="44"/>
      <c r="M130" s="245" t="s">
        <v>1</v>
      </c>
      <c r="N130" s="246" t="s">
        <v>55</v>
      </c>
      <c r="O130" s="91"/>
      <c r="P130" s="247">
        <f>O130*H130</f>
        <v>0</v>
      </c>
      <c r="Q130" s="247">
        <v>0.044633343999999998</v>
      </c>
      <c r="R130" s="247">
        <f>Q130*H130</f>
        <v>1.4014870015999998</v>
      </c>
      <c r="S130" s="247">
        <v>0</v>
      </c>
      <c r="T130" s="24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9" t="s">
        <v>159</v>
      </c>
      <c r="AT130" s="249" t="s">
        <v>154</v>
      </c>
      <c r="AU130" s="249" t="s">
        <v>23</v>
      </c>
      <c r="AY130" s="16" t="s">
        <v>152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6" t="s">
        <v>23</v>
      </c>
      <c r="BK130" s="250">
        <f>ROUND(I130*H130,2)</f>
        <v>0</v>
      </c>
      <c r="BL130" s="16" t="s">
        <v>159</v>
      </c>
      <c r="BM130" s="249" t="s">
        <v>794</v>
      </c>
    </row>
    <row r="131" s="2" customFormat="1" ht="16.5" customHeight="1">
      <c r="A131" s="38"/>
      <c r="B131" s="39"/>
      <c r="C131" s="274" t="s">
        <v>188</v>
      </c>
      <c r="D131" s="274" t="s">
        <v>185</v>
      </c>
      <c r="E131" s="275" t="s">
        <v>795</v>
      </c>
      <c r="F131" s="276" t="s">
        <v>796</v>
      </c>
      <c r="G131" s="277" t="s">
        <v>175</v>
      </c>
      <c r="H131" s="278">
        <v>3.1200000000000001</v>
      </c>
      <c r="I131" s="279"/>
      <c r="J131" s="280">
        <f>ROUND(I131*H131,2)</f>
        <v>0</v>
      </c>
      <c r="K131" s="276" t="s">
        <v>158</v>
      </c>
      <c r="L131" s="281"/>
      <c r="M131" s="282" t="s">
        <v>1</v>
      </c>
      <c r="N131" s="283" t="s">
        <v>55</v>
      </c>
      <c r="O131" s="91"/>
      <c r="P131" s="247">
        <f>O131*H131</f>
        <v>0</v>
      </c>
      <c r="Q131" s="247">
        <v>1</v>
      </c>
      <c r="R131" s="247">
        <f>Q131*H131</f>
        <v>3.1200000000000001</v>
      </c>
      <c r="S131" s="247">
        <v>0</v>
      </c>
      <c r="T131" s="24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9" t="s">
        <v>188</v>
      </c>
      <c r="AT131" s="249" t="s">
        <v>185</v>
      </c>
      <c r="AU131" s="249" t="s">
        <v>23</v>
      </c>
      <c r="AY131" s="16" t="s">
        <v>152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6" t="s">
        <v>23</v>
      </c>
      <c r="BK131" s="250">
        <f>ROUND(I131*H131,2)</f>
        <v>0</v>
      </c>
      <c r="BL131" s="16" t="s">
        <v>159</v>
      </c>
      <c r="BM131" s="249" t="s">
        <v>797</v>
      </c>
    </row>
    <row r="132" s="13" customFormat="1">
      <c r="A132" s="13"/>
      <c r="B132" s="251"/>
      <c r="C132" s="252"/>
      <c r="D132" s="253" t="s">
        <v>161</v>
      </c>
      <c r="E132" s="252"/>
      <c r="F132" s="255" t="s">
        <v>798</v>
      </c>
      <c r="G132" s="252"/>
      <c r="H132" s="256">
        <v>3.1200000000000001</v>
      </c>
      <c r="I132" s="257"/>
      <c r="J132" s="252"/>
      <c r="K132" s="252"/>
      <c r="L132" s="258"/>
      <c r="M132" s="259"/>
      <c r="N132" s="260"/>
      <c r="O132" s="260"/>
      <c r="P132" s="260"/>
      <c r="Q132" s="260"/>
      <c r="R132" s="260"/>
      <c r="S132" s="260"/>
      <c r="T132" s="26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2" t="s">
        <v>161</v>
      </c>
      <c r="AU132" s="262" t="s">
        <v>23</v>
      </c>
      <c r="AV132" s="13" t="s">
        <v>22</v>
      </c>
      <c r="AW132" s="13" t="s">
        <v>4</v>
      </c>
      <c r="AX132" s="13" t="s">
        <v>23</v>
      </c>
      <c r="AY132" s="262" t="s">
        <v>152</v>
      </c>
    </row>
    <row r="133" s="2" customFormat="1" ht="21.75" customHeight="1">
      <c r="A133" s="38"/>
      <c r="B133" s="39"/>
      <c r="C133" s="274" t="s">
        <v>205</v>
      </c>
      <c r="D133" s="274" t="s">
        <v>185</v>
      </c>
      <c r="E133" s="275" t="s">
        <v>799</v>
      </c>
      <c r="F133" s="276" t="s">
        <v>800</v>
      </c>
      <c r="G133" s="277" t="s">
        <v>248</v>
      </c>
      <c r="H133" s="278">
        <v>12</v>
      </c>
      <c r="I133" s="279"/>
      <c r="J133" s="280">
        <f>ROUND(I133*H133,2)</f>
        <v>0</v>
      </c>
      <c r="K133" s="276" t="s">
        <v>158</v>
      </c>
      <c r="L133" s="281"/>
      <c r="M133" s="282" t="s">
        <v>1</v>
      </c>
      <c r="N133" s="283" t="s">
        <v>55</v>
      </c>
      <c r="O133" s="91"/>
      <c r="P133" s="247">
        <f>O133*H133</f>
        <v>0</v>
      </c>
      <c r="Q133" s="247">
        <v>0.31</v>
      </c>
      <c r="R133" s="247">
        <f>Q133*H133</f>
        <v>3.7199999999999998</v>
      </c>
      <c r="S133" s="247">
        <v>0</v>
      </c>
      <c r="T133" s="24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9" t="s">
        <v>188</v>
      </c>
      <c r="AT133" s="249" t="s">
        <v>185</v>
      </c>
      <c r="AU133" s="249" t="s">
        <v>23</v>
      </c>
      <c r="AY133" s="16" t="s">
        <v>152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6" t="s">
        <v>23</v>
      </c>
      <c r="BK133" s="250">
        <f>ROUND(I133*H133,2)</f>
        <v>0</v>
      </c>
      <c r="BL133" s="16" t="s">
        <v>159</v>
      </c>
      <c r="BM133" s="249" t="s">
        <v>801</v>
      </c>
    </row>
    <row r="134" s="2" customFormat="1" ht="16.5" customHeight="1">
      <c r="A134" s="38"/>
      <c r="B134" s="39"/>
      <c r="C134" s="238" t="s">
        <v>28</v>
      </c>
      <c r="D134" s="238" t="s">
        <v>154</v>
      </c>
      <c r="E134" s="239" t="s">
        <v>802</v>
      </c>
      <c r="F134" s="240" t="s">
        <v>803</v>
      </c>
      <c r="G134" s="241" t="s">
        <v>195</v>
      </c>
      <c r="H134" s="242">
        <v>7.4000000000000004</v>
      </c>
      <c r="I134" s="243"/>
      <c r="J134" s="244">
        <f>ROUND(I134*H134,2)</f>
        <v>0</v>
      </c>
      <c r="K134" s="240" t="s">
        <v>158</v>
      </c>
      <c r="L134" s="44"/>
      <c r="M134" s="245" t="s">
        <v>1</v>
      </c>
      <c r="N134" s="246" t="s">
        <v>55</v>
      </c>
      <c r="O134" s="91"/>
      <c r="P134" s="247">
        <f>O134*H134</f>
        <v>0</v>
      </c>
      <c r="Q134" s="247">
        <v>0</v>
      </c>
      <c r="R134" s="247">
        <f>Q134*H134</f>
        <v>0</v>
      </c>
      <c r="S134" s="247">
        <v>0.159</v>
      </c>
      <c r="T134" s="248">
        <f>S134*H134</f>
        <v>1.1766000000000001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9" t="s">
        <v>159</v>
      </c>
      <c r="AT134" s="249" t="s">
        <v>154</v>
      </c>
      <c r="AU134" s="249" t="s">
        <v>23</v>
      </c>
      <c r="AY134" s="16" t="s">
        <v>152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6" t="s">
        <v>23</v>
      </c>
      <c r="BK134" s="250">
        <f>ROUND(I134*H134,2)</f>
        <v>0</v>
      </c>
      <c r="BL134" s="16" t="s">
        <v>159</v>
      </c>
      <c r="BM134" s="249" t="s">
        <v>804</v>
      </c>
    </row>
    <row r="135" s="2" customFormat="1" ht="33" customHeight="1">
      <c r="A135" s="38"/>
      <c r="B135" s="39"/>
      <c r="C135" s="238" t="s">
        <v>214</v>
      </c>
      <c r="D135" s="238" t="s">
        <v>154</v>
      </c>
      <c r="E135" s="239" t="s">
        <v>805</v>
      </c>
      <c r="F135" s="240" t="s">
        <v>806</v>
      </c>
      <c r="G135" s="241" t="s">
        <v>195</v>
      </c>
      <c r="H135" s="242">
        <v>150</v>
      </c>
      <c r="I135" s="243"/>
      <c r="J135" s="244">
        <f>ROUND(I135*H135,2)</f>
        <v>0</v>
      </c>
      <c r="K135" s="240" t="s">
        <v>1</v>
      </c>
      <c r="L135" s="44"/>
      <c r="M135" s="245" t="s">
        <v>1</v>
      </c>
      <c r="N135" s="246" t="s">
        <v>55</v>
      </c>
      <c r="O135" s="91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9" t="s">
        <v>159</v>
      </c>
      <c r="AT135" s="249" t="s">
        <v>154</v>
      </c>
      <c r="AU135" s="249" t="s">
        <v>23</v>
      </c>
      <c r="AY135" s="16" t="s">
        <v>152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6" t="s">
        <v>23</v>
      </c>
      <c r="BK135" s="250">
        <f>ROUND(I135*H135,2)</f>
        <v>0</v>
      </c>
      <c r="BL135" s="16" t="s">
        <v>159</v>
      </c>
      <c r="BM135" s="249" t="s">
        <v>807</v>
      </c>
    </row>
    <row r="136" s="2" customFormat="1" ht="21.75" customHeight="1">
      <c r="A136" s="38"/>
      <c r="B136" s="39"/>
      <c r="C136" s="238" t="s">
        <v>181</v>
      </c>
      <c r="D136" s="238" t="s">
        <v>154</v>
      </c>
      <c r="E136" s="239" t="s">
        <v>808</v>
      </c>
      <c r="F136" s="240" t="s">
        <v>809</v>
      </c>
      <c r="G136" s="241" t="s">
        <v>810</v>
      </c>
      <c r="H136" s="242">
        <v>2</v>
      </c>
      <c r="I136" s="243"/>
      <c r="J136" s="244">
        <f>ROUND(I136*H136,2)</f>
        <v>0</v>
      </c>
      <c r="K136" s="240" t="s">
        <v>1</v>
      </c>
      <c r="L136" s="44"/>
      <c r="M136" s="245" t="s">
        <v>1</v>
      </c>
      <c r="N136" s="246" t="s">
        <v>55</v>
      </c>
      <c r="O136" s="91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9" t="s">
        <v>159</v>
      </c>
      <c r="AT136" s="249" t="s">
        <v>154</v>
      </c>
      <c r="AU136" s="249" t="s">
        <v>23</v>
      </c>
      <c r="AY136" s="16" t="s">
        <v>152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6" t="s">
        <v>23</v>
      </c>
      <c r="BK136" s="250">
        <f>ROUND(I136*H136,2)</f>
        <v>0</v>
      </c>
      <c r="BL136" s="16" t="s">
        <v>159</v>
      </c>
      <c r="BM136" s="249" t="s">
        <v>811</v>
      </c>
    </row>
    <row r="137" s="2" customFormat="1" ht="21.75" customHeight="1">
      <c r="A137" s="38"/>
      <c r="B137" s="39"/>
      <c r="C137" s="238" t="s">
        <v>223</v>
      </c>
      <c r="D137" s="238" t="s">
        <v>154</v>
      </c>
      <c r="E137" s="239" t="s">
        <v>812</v>
      </c>
      <c r="F137" s="240" t="s">
        <v>813</v>
      </c>
      <c r="G137" s="241" t="s">
        <v>248</v>
      </c>
      <c r="H137" s="242">
        <v>4</v>
      </c>
      <c r="I137" s="243"/>
      <c r="J137" s="244">
        <f>ROUND(I137*H137,2)</f>
        <v>0</v>
      </c>
      <c r="K137" s="240" t="s">
        <v>158</v>
      </c>
      <c r="L137" s="44"/>
      <c r="M137" s="245" t="s">
        <v>1</v>
      </c>
      <c r="N137" s="246" t="s">
        <v>55</v>
      </c>
      <c r="O137" s="91"/>
      <c r="P137" s="247">
        <f>O137*H137</f>
        <v>0</v>
      </c>
      <c r="Q137" s="247">
        <v>0.013939999999999999</v>
      </c>
      <c r="R137" s="247">
        <f>Q137*H137</f>
        <v>0.055759999999999997</v>
      </c>
      <c r="S137" s="247">
        <v>0</v>
      </c>
      <c r="T137" s="24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9" t="s">
        <v>159</v>
      </c>
      <c r="AT137" s="249" t="s">
        <v>154</v>
      </c>
      <c r="AU137" s="249" t="s">
        <v>23</v>
      </c>
      <c r="AY137" s="16" t="s">
        <v>152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6" t="s">
        <v>23</v>
      </c>
      <c r="BK137" s="250">
        <f>ROUND(I137*H137,2)</f>
        <v>0</v>
      </c>
      <c r="BL137" s="16" t="s">
        <v>159</v>
      </c>
      <c r="BM137" s="249" t="s">
        <v>814</v>
      </c>
    </row>
    <row r="138" s="2" customFormat="1" ht="21.75" customHeight="1">
      <c r="A138" s="38"/>
      <c r="B138" s="39"/>
      <c r="C138" s="238" t="s">
        <v>228</v>
      </c>
      <c r="D138" s="238" t="s">
        <v>154</v>
      </c>
      <c r="E138" s="239" t="s">
        <v>815</v>
      </c>
      <c r="F138" s="240" t="s">
        <v>816</v>
      </c>
      <c r="G138" s="241" t="s">
        <v>195</v>
      </c>
      <c r="H138" s="242">
        <v>0</v>
      </c>
      <c r="I138" s="243"/>
      <c r="J138" s="244">
        <f>ROUND(I138*H138,2)</f>
        <v>0</v>
      </c>
      <c r="K138" s="240" t="s">
        <v>158</v>
      </c>
      <c r="L138" s="44"/>
      <c r="M138" s="245" t="s">
        <v>1</v>
      </c>
      <c r="N138" s="246" t="s">
        <v>55</v>
      </c>
      <c r="O138" s="91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9" t="s">
        <v>159</v>
      </c>
      <c r="AT138" s="249" t="s">
        <v>154</v>
      </c>
      <c r="AU138" s="249" t="s">
        <v>23</v>
      </c>
      <c r="AY138" s="16" t="s">
        <v>152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6" t="s">
        <v>23</v>
      </c>
      <c r="BK138" s="250">
        <f>ROUND(I138*H138,2)</f>
        <v>0</v>
      </c>
      <c r="BL138" s="16" t="s">
        <v>159</v>
      </c>
      <c r="BM138" s="249" t="s">
        <v>817</v>
      </c>
    </row>
    <row r="139" s="2" customFormat="1">
      <c r="A139" s="38"/>
      <c r="B139" s="39"/>
      <c r="C139" s="40"/>
      <c r="D139" s="253" t="s">
        <v>254</v>
      </c>
      <c r="E139" s="40"/>
      <c r="F139" s="284" t="s">
        <v>818</v>
      </c>
      <c r="G139" s="40"/>
      <c r="H139" s="40"/>
      <c r="I139" s="144"/>
      <c r="J139" s="40"/>
      <c r="K139" s="40"/>
      <c r="L139" s="44"/>
      <c r="M139" s="285"/>
      <c r="N139" s="286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254</v>
      </c>
      <c r="AU139" s="16" t="s">
        <v>23</v>
      </c>
    </row>
    <row r="140" s="12" customFormat="1" ht="25.92" customHeight="1">
      <c r="A140" s="12"/>
      <c r="B140" s="222"/>
      <c r="C140" s="223"/>
      <c r="D140" s="224" t="s">
        <v>89</v>
      </c>
      <c r="E140" s="225" t="s">
        <v>150</v>
      </c>
      <c r="F140" s="225" t="s">
        <v>151</v>
      </c>
      <c r="G140" s="223"/>
      <c r="H140" s="223"/>
      <c r="I140" s="226"/>
      <c r="J140" s="227">
        <f>BK140</f>
        <v>0</v>
      </c>
      <c r="K140" s="223"/>
      <c r="L140" s="228"/>
      <c r="M140" s="229"/>
      <c r="N140" s="230"/>
      <c r="O140" s="230"/>
      <c r="P140" s="231">
        <f>P141</f>
        <v>0</v>
      </c>
      <c r="Q140" s="230"/>
      <c r="R140" s="231">
        <f>R141</f>
        <v>0</v>
      </c>
      <c r="S140" s="230"/>
      <c r="T140" s="23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3" t="s">
        <v>23</v>
      </c>
      <c r="AT140" s="234" t="s">
        <v>89</v>
      </c>
      <c r="AU140" s="234" t="s">
        <v>90</v>
      </c>
      <c r="AY140" s="233" t="s">
        <v>152</v>
      </c>
      <c r="BK140" s="235">
        <f>BK141</f>
        <v>0</v>
      </c>
    </row>
    <row r="141" s="12" customFormat="1" ht="22.8" customHeight="1">
      <c r="A141" s="12"/>
      <c r="B141" s="222"/>
      <c r="C141" s="223"/>
      <c r="D141" s="224" t="s">
        <v>89</v>
      </c>
      <c r="E141" s="236" t="s">
        <v>819</v>
      </c>
      <c r="F141" s="236" t="s">
        <v>820</v>
      </c>
      <c r="G141" s="223"/>
      <c r="H141" s="223"/>
      <c r="I141" s="226"/>
      <c r="J141" s="237">
        <f>BK141</f>
        <v>0</v>
      </c>
      <c r="K141" s="223"/>
      <c r="L141" s="228"/>
      <c r="M141" s="229"/>
      <c r="N141" s="230"/>
      <c r="O141" s="230"/>
      <c r="P141" s="231">
        <f>P142</f>
        <v>0</v>
      </c>
      <c r="Q141" s="230"/>
      <c r="R141" s="231">
        <f>R142</f>
        <v>0</v>
      </c>
      <c r="S141" s="230"/>
      <c r="T141" s="232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3" t="s">
        <v>23</v>
      </c>
      <c r="AT141" s="234" t="s">
        <v>89</v>
      </c>
      <c r="AU141" s="234" t="s">
        <v>23</v>
      </c>
      <c r="AY141" s="233" t="s">
        <v>152</v>
      </c>
      <c r="BK141" s="235">
        <f>BK142</f>
        <v>0</v>
      </c>
    </row>
    <row r="142" s="2" customFormat="1" ht="21.75" customHeight="1">
      <c r="A142" s="38"/>
      <c r="B142" s="39"/>
      <c r="C142" s="238" t="s">
        <v>8</v>
      </c>
      <c r="D142" s="238" t="s">
        <v>154</v>
      </c>
      <c r="E142" s="239" t="s">
        <v>821</v>
      </c>
      <c r="F142" s="240" t="s">
        <v>822</v>
      </c>
      <c r="G142" s="241" t="s">
        <v>175</v>
      </c>
      <c r="H142" s="242">
        <v>171.08500000000001</v>
      </c>
      <c r="I142" s="243"/>
      <c r="J142" s="244">
        <f>ROUND(I142*H142,2)</f>
        <v>0</v>
      </c>
      <c r="K142" s="240" t="s">
        <v>158</v>
      </c>
      <c r="L142" s="44"/>
      <c r="M142" s="290" t="s">
        <v>1</v>
      </c>
      <c r="N142" s="291" t="s">
        <v>55</v>
      </c>
      <c r="O142" s="292"/>
      <c r="P142" s="293">
        <f>O142*H142</f>
        <v>0</v>
      </c>
      <c r="Q142" s="293">
        <v>0</v>
      </c>
      <c r="R142" s="293">
        <f>Q142*H142</f>
        <v>0</v>
      </c>
      <c r="S142" s="293">
        <v>0</v>
      </c>
      <c r="T142" s="29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9" t="s">
        <v>159</v>
      </c>
      <c r="AT142" s="249" t="s">
        <v>154</v>
      </c>
      <c r="AU142" s="249" t="s">
        <v>22</v>
      </c>
      <c r="AY142" s="16" t="s">
        <v>152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6" t="s">
        <v>23</v>
      </c>
      <c r="BK142" s="250">
        <f>ROUND(I142*H142,2)</f>
        <v>0</v>
      </c>
      <c r="BL142" s="16" t="s">
        <v>159</v>
      </c>
      <c r="BM142" s="249" t="s">
        <v>823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186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IOLdUIypVXDzkxNKRCoKo0MdvxbjPOsvm5P7033nKtLKct6sLiYReEl0MMc1ZinolTqol9UyIhq3xlUR5As3+Q==" hashValue="1z9xrde2Q4U2xt3GAYQ+d2TP3MyoKpcBwx/0Ukv5HOo8Ar1P4MA9W8rBf3Hj262ZclwJhzQLqiQ6xT/5NwteFg==" algorithmName="SHA-512" password="CC35"/>
  <autoFilter ref="C117:K142"/>
  <mergeCells count="9">
    <mergeCell ref="E7:H7"/>
    <mergeCell ref="E9:H9"/>
    <mergeCell ref="E18:H18"/>
    <mergeCell ref="E27:H27"/>
    <mergeCell ref="E84:H84"/>
    <mergeCell ref="E86:H86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22</v>
      </c>
    </row>
    <row r="4" s="1" customFormat="1" ht="24.96" customHeight="1">
      <c r="B4" s="19"/>
      <c r="D4" s="140" t="s">
        <v>109</v>
      </c>
      <c r="I4" s="136"/>
      <c r="L4" s="19"/>
      <c r="M4" s="141" t="s">
        <v>10</v>
      </c>
      <c r="AT4" s="16" t="s">
        <v>4</v>
      </c>
    </row>
    <row r="5" s="1" customFormat="1" ht="6.96" customHeight="1">
      <c r="B5" s="19"/>
      <c r="I5" s="136"/>
      <c r="L5" s="19"/>
    </row>
    <row r="6" s="1" customFormat="1" ht="12" customHeight="1">
      <c r="B6" s="19"/>
      <c r="D6" s="142" t="s">
        <v>16</v>
      </c>
      <c r="I6" s="136"/>
      <c r="L6" s="19"/>
    </row>
    <row r="7" s="1" customFormat="1" ht="16.5" customHeight="1">
      <c r="B7" s="19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19"/>
    </row>
    <row r="8" s="2" customFormat="1" ht="12" customHeight="1">
      <c r="A8" s="38"/>
      <c r="B8" s="44"/>
      <c r="C8" s="38"/>
      <c r="D8" s="142" t="s">
        <v>110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824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19</v>
      </c>
      <c r="E11" s="38"/>
      <c r="F11" s="146" t="s">
        <v>20</v>
      </c>
      <c r="G11" s="38"/>
      <c r="H11" s="38"/>
      <c r="I11" s="147" t="s">
        <v>21</v>
      </c>
      <c r="J11" s="146" t="s">
        <v>22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24</v>
      </c>
      <c r="E12" s="38"/>
      <c r="F12" s="146" t="s">
        <v>25</v>
      </c>
      <c r="G12" s="38"/>
      <c r="H12" s="38"/>
      <c r="I12" s="147" t="s">
        <v>26</v>
      </c>
      <c r="J12" s="148" t="str">
        <f>'Rekapitulace zakázky'!AN8</f>
        <v>9. 3. 2020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21.84" customHeight="1">
      <c r="A13" s="38"/>
      <c r="B13" s="44"/>
      <c r="C13" s="38"/>
      <c r="D13" s="149" t="s">
        <v>29</v>
      </c>
      <c r="E13" s="38"/>
      <c r="F13" s="150" t="s">
        <v>30</v>
      </c>
      <c r="G13" s="38"/>
      <c r="H13" s="38"/>
      <c r="I13" s="151" t="s">
        <v>31</v>
      </c>
      <c r="J13" s="150" t="s">
        <v>32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34</v>
      </c>
      <c r="E14" s="38"/>
      <c r="F14" s="38"/>
      <c r="G14" s="38"/>
      <c r="H14" s="38"/>
      <c r="I14" s="147" t="s">
        <v>35</v>
      </c>
      <c r="J14" s="146" t="s">
        <v>36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37</v>
      </c>
      <c r="F15" s="38"/>
      <c r="G15" s="38"/>
      <c r="H15" s="38"/>
      <c r="I15" s="147" t="s">
        <v>38</v>
      </c>
      <c r="J15" s="146" t="s">
        <v>39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40</v>
      </c>
      <c r="E17" s="38"/>
      <c r="F17" s="38"/>
      <c r="G17" s="38"/>
      <c r="H17" s="38"/>
      <c r="I17" s="147" t="s">
        <v>35</v>
      </c>
      <c r="J17" s="32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46"/>
      <c r="G18" s="146"/>
      <c r="H18" s="146"/>
      <c r="I18" s="147" t="s">
        <v>38</v>
      </c>
      <c r="J18" s="32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42</v>
      </c>
      <c r="E20" s="38"/>
      <c r="F20" s="38"/>
      <c r="G20" s="38"/>
      <c r="H20" s="38"/>
      <c r="I20" s="147" t="s">
        <v>35</v>
      </c>
      <c r="J20" s="146" t="s">
        <v>43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44</v>
      </c>
      <c r="F21" s="38"/>
      <c r="G21" s="38"/>
      <c r="H21" s="38"/>
      <c r="I21" s="147" t="s">
        <v>38</v>
      </c>
      <c r="J21" s="146" t="s">
        <v>45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47</v>
      </c>
      <c r="E23" s="38"/>
      <c r="F23" s="38"/>
      <c r="G23" s="38"/>
      <c r="H23" s="38"/>
      <c r="I23" s="147" t="s">
        <v>35</v>
      </c>
      <c r="J23" s="146" t="str">
        <f>IF('Rekapitulace zakázky'!AN19="","",'Rekapitulace zakázky'!AN19)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zakázky'!E20="","",'Rekapitulace zakázky'!E20)</f>
        <v xml:space="preserve"> </v>
      </c>
      <c r="F24" s="38"/>
      <c r="G24" s="38"/>
      <c r="H24" s="38"/>
      <c r="I24" s="147" t="s">
        <v>38</v>
      </c>
      <c r="J24" s="146" t="str">
        <f>IF('Rekapitulace zakázky'!AN20="","",'Rekapitulace zakázky'!AN20)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49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5"/>
      <c r="J27" s="152"/>
      <c r="K27" s="152"/>
      <c r="L27" s="156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7"/>
      <c r="E29" s="157"/>
      <c r="F29" s="157"/>
      <c r="G29" s="157"/>
      <c r="H29" s="157"/>
      <c r="I29" s="158"/>
      <c r="J29" s="157"/>
      <c r="K29" s="157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50</v>
      </c>
      <c r="E30" s="38"/>
      <c r="F30" s="38"/>
      <c r="G30" s="38"/>
      <c r="H30" s="38"/>
      <c r="I30" s="144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7"/>
      <c r="E31" s="157"/>
      <c r="F31" s="157"/>
      <c r="G31" s="157"/>
      <c r="H31" s="157"/>
      <c r="I31" s="158"/>
      <c r="J31" s="157"/>
      <c r="K31" s="157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52</v>
      </c>
      <c r="G32" s="38"/>
      <c r="H32" s="38"/>
      <c r="I32" s="162" t="s">
        <v>51</v>
      </c>
      <c r="J32" s="161" t="s">
        <v>53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3" t="s">
        <v>54</v>
      </c>
      <c r="E33" s="142" t="s">
        <v>55</v>
      </c>
      <c r="F33" s="164">
        <f>ROUND((SUM(BE122:BE148)),  2)</f>
        <v>0</v>
      </c>
      <c r="G33" s="38"/>
      <c r="H33" s="38"/>
      <c r="I33" s="165">
        <v>0.20999999999999999</v>
      </c>
      <c r="J33" s="164">
        <f>ROUND(((SUM(BE122:BE148))*I33),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56</v>
      </c>
      <c r="F34" s="164">
        <f>ROUND((SUM(BF122:BF148)),  2)</f>
        <v>0</v>
      </c>
      <c r="G34" s="38"/>
      <c r="H34" s="38"/>
      <c r="I34" s="165">
        <v>0.14999999999999999</v>
      </c>
      <c r="J34" s="164">
        <f>ROUND(((SUM(BF122:BF148))*I34),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57</v>
      </c>
      <c r="F35" s="164">
        <f>ROUND((SUM(BG122:BG148)),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58</v>
      </c>
      <c r="F36" s="164">
        <f>ROUND((SUM(BH122:BH148)),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59</v>
      </c>
      <c r="F37" s="164">
        <f>ROUND((SUM(BI122:BI148)),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6"/>
      <c r="D39" s="167" t="s">
        <v>60</v>
      </c>
      <c r="E39" s="168"/>
      <c r="F39" s="168"/>
      <c r="G39" s="169" t="s">
        <v>61</v>
      </c>
      <c r="H39" s="170" t="s">
        <v>62</v>
      </c>
      <c r="I39" s="171"/>
      <c r="J39" s="172">
        <f>SUM(J30:J37)</f>
        <v>0</v>
      </c>
      <c r="K39" s="17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9"/>
      <c r="I41" s="136"/>
      <c r="L41" s="19"/>
    </row>
    <row r="42" s="1" customFormat="1" ht="14.4" customHeight="1">
      <c r="B42" s="19"/>
      <c r="I42" s="136"/>
      <c r="L42" s="19"/>
    </row>
    <row r="43" s="1" customFormat="1" ht="14.4" customHeight="1">
      <c r="B43" s="19"/>
      <c r="I43" s="136"/>
      <c r="L43" s="19"/>
    </row>
    <row r="44" s="1" customFormat="1" ht="14.4" customHeight="1">
      <c r="B44" s="19"/>
      <c r="I44" s="136"/>
      <c r="L44" s="19"/>
    </row>
    <row r="45" s="1" customFormat="1" ht="14.4" customHeight="1">
      <c r="B45" s="19"/>
      <c r="I45" s="136"/>
      <c r="L45" s="19"/>
    </row>
    <row r="46" s="1" customFormat="1" ht="14.4" customHeight="1">
      <c r="B46" s="19"/>
      <c r="I46" s="136"/>
      <c r="L46" s="19"/>
    </row>
    <row r="47" s="1" customFormat="1" ht="14.4" customHeight="1">
      <c r="B47" s="19"/>
      <c r="I47" s="136"/>
      <c r="L47" s="19"/>
    </row>
    <row r="48" s="1" customFormat="1" ht="14.4" customHeight="1">
      <c r="B48" s="19"/>
      <c r="I48" s="136"/>
      <c r="L48" s="19"/>
    </row>
    <row r="49" s="2" customFormat="1" ht="14.4" customHeight="1">
      <c r="B49" s="63"/>
      <c r="D49" s="174" t="s">
        <v>63</v>
      </c>
      <c r="E49" s="175"/>
      <c r="F49" s="175"/>
      <c r="G49" s="174" t="s">
        <v>64</v>
      </c>
      <c r="H49" s="175"/>
      <c r="I49" s="176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7" t="s">
        <v>65</v>
      </c>
      <c r="E60" s="178"/>
      <c r="F60" s="179" t="s">
        <v>66</v>
      </c>
      <c r="G60" s="177" t="s">
        <v>65</v>
      </c>
      <c r="H60" s="178"/>
      <c r="I60" s="180"/>
      <c r="J60" s="181" t="s">
        <v>66</v>
      </c>
      <c r="K60" s="178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67</v>
      </c>
      <c r="E64" s="182"/>
      <c r="F64" s="182"/>
      <c r="G64" s="174" t="s">
        <v>68</v>
      </c>
      <c r="H64" s="182"/>
      <c r="I64" s="183"/>
      <c r="J64" s="182"/>
      <c r="K64" s="182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7" t="s">
        <v>65</v>
      </c>
      <c r="E75" s="178"/>
      <c r="F75" s="179" t="s">
        <v>66</v>
      </c>
      <c r="G75" s="177" t="s">
        <v>65</v>
      </c>
      <c r="H75" s="178"/>
      <c r="I75" s="180"/>
      <c r="J75" s="181" t="s">
        <v>66</v>
      </c>
      <c r="K75" s="178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4"/>
      <c r="C76" s="185"/>
      <c r="D76" s="185"/>
      <c r="E76" s="185"/>
      <c r="F76" s="185"/>
      <c r="G76" s="185"/>
      <c r="H76" s="185"/>
      <c r="I76" s="186"/>
      <c r="J76" s="185"/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7"/>
      <c r="C80" s="188"/>
      <c r="D80" s="188"/>
      <c r="E80" s="188"/>
      <c r="F80" s="188"/>
      <c r="G80" s="188"/>
      <c r="H80" s="188"/>
      <c r="I80" s="189"/>
      <c r="J80" s="188"/>
      <c r="K80" s="188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112</v>
      </c>
      <c r="D81" s="40"/>
      <c r="E81" s="40"/>
      <c r="F81" s="40"/>
      <c r="G81" s="40"/>
      <c r="H81" s="40"/>
      <c r="I81" s="14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0" t="str">
        <f>E7</f>
        <v>Oprava mostních objektů na trati Dobříš - Vrané nad Vltavou</v>
      </c>
      <c r="F84" s="31"/>
      <c r="G84" s="31"/>
      <c r="H84" s="31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110</v>
      </c>
      <c r="D85" s="40"/>
      <c r="E85" s="40"/>
      <c r="F85" s="40"/>
      <c r="G85" s="40"/>
      <c r="H85" s="40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76" t="str">
        <f>E9</f>
        <v>003/3 - most v km 23,038 - VRN</v>
      </c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24</v>
      </c>
      <c r="D88" s="40"/>
      <c r="E88" s="40"/>
      <c r="F88" s="26" t="str">
        <f>F12</f>
        <v>Bojov I</v>
      </c>
      <c r="G88" s="40"/>
      <c r="H88" s="40"/>
      <c r="I88" s="147" t="s">
        <v>26</v>
      </c>
      <c r="J88" s="79" t="str">
        <f>IF(J12="","",J12)</f>
        <v>9. 3. 2020</v>
      </c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4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1" t="s">
        <v>34</v>
      </c>
      <c r="D90" s="40"/>
      <c r="E90" s="40"/>
      <c r="F90" s="26" t="str">
        <f>E15</f>
        <v>Správa železnic, státní organizace</v>
      </c>
      <c r="G90" s="40"/>
      <c r="H90" s="40"/>
      <c r="I90" s="147" t="s">
        <v>42</v>
      </c>
      <c r="J90" s="36" t="str">
        <f>E21</f>
        <v>TOP CON SERVIS s.r.o.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40</v>
      </c>
      <c r="D91" s="40"/>
      <c r="E91" s="40"/>
      <c r="F91" s="26" t="str">
        <f>IF(E18="","",E18)</f>
        <v>Vyplň údaj</v>
      </c>
      <c r="G91" s="40"/>
      <c r="H91" s="40"/>
      <c r="I91" s="147" t="s">
        <v>47</v>
      </c>
      <c r="J91" s="36" t="str">
        <f>E24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14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9.28" customHeight="1">
      <c r="A93" s="38"/>
      <c r="B93" s="39"/>
      <c r="C93" s="191" t="s">
        <v>113</v>
      </c>
      <c r="D93" s="192"/>
      <c r="E93" s="192"/>
      <c r="F93" s="192"/>
      <c r="G93" s="192"/>
      <c r="H93" s="192"/>
      <c r="I93" s="193"/>
      <c r="J93" s="194" t="s">
        <v>114</v>
      </c>
      <c r="K93" s="192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4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2.8" customHeight="1">
      <c r="A95" s="38"/>
      <c r="B95" s="39"/>
      <c r="C95" s="195" t="s">
        <v>115</v>
      </c>
      <c r="D95" s="40"/>
      <c r="E95" s="40"/>
      <c r="F95" s="40"/>
      <c r="G95" s="40"/>
      <c r="H95" s="40"/>
      <c r="I95" s="144"/>
      <c r="J95" s="110">
        <f>J122</f>
        <v>0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U95" s="16" t="s">
        <v>116</v>
      </c>
    </row>
    <row r="96" s="9" customFormat="1" ht="24.96" customHeight="1">
      <c r="A96" s="9"/>
      <c r="B96" s="196"/>
      <c r="C96" s="197"/>
      <c r="D96" s="198" t="s">
        <v>825</v>
      </c>
      <c r="E96" s="199"/>
      <c r="F96" s="199"/>
      <c r="G96" s="199"/>
      <c r="H96" s="199"/>
      <c r="I96" s="200"/>
      <c r="J96" s="201">
        <f>J123</f>
        <v>0</v>
      </c>
      <c r="K96" s="197"/>
      <c r="L96" s="202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203"/>
      <c r="C97" s="204"/>
      <c r="D97" s="205" t="s">
        <v>826</v>
      </c>
      <c r="E97" s="206"/>
      <c r="F97" s="206"/>
      <c r="G97" s="206"/>
      <c r="H97" s="206"/>
      <c r="I97" s="207"/>
      <c r="J97" s="208">
        <f>J124</f>
        <v>0</v>
      </c>
      <c r="K97" s="204"/>
      <c r="L97" s="20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203"/>
      <c r="C98" s="204"/>
      <c r="D98" s="205" t="s">
        <v>827</v>
      </c>
      <c r="E98" s="206"/>
      <c r="F98" s="206"/>
      <c r="G98" s="206"/>
      <c r="H98" s="206"/>
      <c r="I98" s="207"/>
      <c r="J98" s="208">
        <f>J131</f>
        <v>0</v>
      </c>
      <c r="K98" s="204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3"/>
      <c r="C99" s="204"/>
      <c r="D99" s="205" t="s">
        <v>828</v>
      </c>
      <c r="E99" s="206"/>
      <c r="F99" s="206"/>
      <c r="G99" s="206"/>
      <c r="H99" s="206"/>
      <c r="I99" s="207"/>
      <c r="J99" s="208">
        <f>J138</f>
        <v>0</v>
      </c>
      <c r="K99" s="204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3"/>
      <c r="C100" s="204"/>
      <c r="D100" s="205" t="s">
        <v>829</v>
      </c>
      <c r="E100" s="206"/>
      <c r="F100" s="206"/>
      <c r="G100" s="206"/>
      <c r="H100" s="206"/>
      <c r="I100" s="207"/>
      <c r="J100" s="208">
        <f>J141</f>
        <v>0</v>
      </c>
      <c r="K100" s="204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204"/>
      <c r="D101" s="205" t="s">
        <v>830</v>
      </c>
      <c r="E101" s="206"/>
      <c r="F101" s="206"/>
      <c r="G101" s="206"/>
      <c r="H101" s="206"/>
      <c r="I101" s="207"/>
      <c r="J101" s="208">
        <f>J145</f>
        <v>0</v>
      </c>
      <c r="K101" s="204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3"/>
      <c r="C102" s="204"/>
      <c r="D102" s="205" t="s">
        <v>831</v>
      </c>
      <c r="E102" s="206"/>
      <c r="F102" s="206"/>
      <c r="G102" s="206"/>
      <c r="H102" s="206"/>
      <c r="I102" s="207"/>
      <c r="J102" s="208">
        <f>J147</f>
        <v>0</v>
      </c>
      <c r="K102" s="204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6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2" t="s">
        <v>137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0" t="str">
        <f>E7</f>
        <v>Oprava mostních objektů na trati Dobříš - Vrané nad Vltavou</v>
      </c>
      <c r="F112" s="31"/>
      <c r="G112" s="31"/>
      <c r="H112" s="31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110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003/3 - most v km 23,038 - VRN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24</v>
      </c>
      <c r="D116" s="40"/>
      <c r="E116" s="40"/>
      <c r="F116" s="26" t="str">
        <f>F12</f>
        <v>Bojov I</v>
      </c>
      <c r="G116" s="40"/>
      <c r="H116" s="40"/>
      <c r="I116" s="147" t="s">
        <v>26</v>
      </c>
      <c r="J116" s="79" t="str">
        <f>IF(J12="","",J12)</f>
        <v>9. 3. 2020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1" t="s">
        <v>34</v>
      </c>
      <c r="D118" s="40"/>
      <c r="E118" s="40"/>
      <c r="F118" s="26" t="str">
        <f>E15</f>
        <v>Správa železnic, státní organizace</v>
      </c>
      <c r="G118" s="40"/>
      <c r="H118" s="40"/>
      <c r="I118" s="147" t="s">
        <v>42</v>
      </c>
      <c r="J118" s="36" t="str">
        <f>E21</f>
        <v>TOP CON SERVIS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1" t="s">
        <v>40</v>
      </c>
      <c r="D119" s="40"/>
      <c r="E119" s="40"/>
      <c r="F119" s="26" t="str">
        <f>IF(E18="","",E18)</f>
        <v>Vyplň údaj</v>
      </c>
      <c r="G119" s="40"/>
      <c r="H119" s="40"/>
      <c r="I119" s="147" t="s">
        <v>47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10"/>
      <c r="B121" s="211"/>
      <c r="C121" s="212" t="s">
        <v>138</v>
      </c>
      <c r="D121" s="213" t="s">
        <v>75</v>
      </c>
      <c r="E121" s="213" t="s">
        <v>71</v>
      </c>
      <c r="F121" s="213" t="s">
        <v>72</v>
      </c>
      <c r="G121" s="213" t="s">
        <v>139</v>
      </c>
      <c r="H121" s="213" t="s">
        <v>140</v>
      </c>
      <c r="I121" s="214" t="s">
        <v>141</v>
      </c>
      <c r="J121" s="213" t="s">
        <v>114</v>
      </c>
      <c r="K121" s="215" t="s">
        <v>142</v>
      </c>
      <c r="L121" s="216"/>
      <c r="M121" s="100" t="s">
        <v>1</v>
      </c>
      <c r="N121" s="101" t="s">
        <v>54</v>
      </c>
      <c r="O121" s="101" t="s">
        <v>143</v>
      </c>
      <c r="P121" s="101" t="s">
        <v>144</v>
      </c>
      <c r="Q121" s="101" t="s">
        <v>145</v>
      </c>
      <c r="R121" s="101" t="s">
        <v>146</v>
      </c>
      <c r="S121" s="101" t="s">
        <v>147</v>
      </c>
      <c r="T121" s="102" t="s">
        <v>148</v>
      </c>
      <c r="U121" s="21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/>
    </row>
    <row r="122" s="2" customFormat="1" ht="22.8" customHeight="1">
      <c r="A122" s="38"/>
      <c r="B122" s="39"/>
      <c r="C122" s="107" t="s">
        <v>149</v>
      </c>
      <c r="D122" s="40"/>
      <c r="E122" s="40"/>
      <c r="F122" s="40"/>
      <c r="G122" s="40"/>
      <c r="H122" s="40"/>
      <c r="I122" s="144"/>
      <c r="J122" s="217">
        <f>BK122</f>
        <v>0</v>
      </c>
      <c r="K122" s="40"/>
      <c r="L122" s="44"/>
      <c r="M122" s="103"/>
      <c r="N122" s="218"/>
      <c r="O122" s="104"/>
      <c r="P122" s="219">
        <f>P123</f>
        <v>0</v>
      </c>
      <c r="Q122" s="104"/>
      <c r="R122" s="219">
        <f>R123</f>
        <v>0</v>
      </c>
      <c r="S122" s="104"/>
      <c r="T122" s="220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6" t="s">
        <v>89</v>
      </c>
      <c r="AU122" s="16" t="s">
        <v>116</v>
      </c>
      <c r="BK122" s="221">
        <f>BK123</f>
        <v>0</v>
      </c>
    </row>
    <row r="123" s="12" customFormat="1" ht="25.92" customHeight="1">
      <c r="A123" s="12"/>
      <c r="B123" s="222"/>
      <c r="C123" s="223"/>
      <c r="D123" s="224" t="s">
        <v>89</v>
      </c>
      <c r="E123" s="225" t="s">
        <v>832</v>
      </c>
      <c r="F123" s="225" t="s">
        <v>833</v>
      </c>
      <c r="G123" s="223"/>
      <c r="H123" s="223"/>
      <c r="I123" s="226"/>
      <c r="J123" s="227">
        <f>BK123</f>
        <v>0</v>
      </c>
      <c r="K123" s="223"/>
      <c r="L123" s="228"/>
      <c r="M123" s="229"/>
      <c r="N123" s="230"/>
      <c r="O123" s="230"/>
      <c r="P123" s="231">
        <f>P124+P131+P138+P141+P145+P147</f>
        <v>0</v>
      </c>
      <c r="Q123" s="230"/>
      <c r="R123" s="231">
        <f>R124+R131+R138+R141+R145+R147</f>
        <v>0</v>
      </c>
      <c r="S123" s="230"/>
      <c r="T123" s="232">
        <f>T124+T131+T138+T141+T145+T147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3" t="s">
        <v>178</v>
      </c>
      <c r="AT123" s="234" t="s">
        <v>89</v>
      </c>
      <c r="AU123" s="234" t="s">
        <v>90</v>
      </c>
      <c r="AY123" s="233" t="s">
        <v>152</v>
      </c>
      <c r="BK123" s="235">
        <f>BK124+BK131+BK138+BK141+BK145+BK147</f>
        <v>0</v>
      </c>
    </row>
    <row r="124" s="12" customFormat="1" ht="22.8" customHeight="1">
      <c r="A124" s="12"/>
      <c r="B124" s="222"/>
      <c r="C124" s="223"/>
      <c r="D124" s="224" t="s">
        <v>89</v>
      </c>
      <c r="E124" s="236" t="s">
        <v>834</v>
      </c>
      <c r="F124" s="236" t="s">
        <v>835</v>
      </c>
      <c r="G124" s="223"/>
      <c r="H124" s="223"/>
      <c r="I124" s="226"/>
      <c r="J124" s="237">
        <f>BK124</f>
        <v>0</v>
      </c>
      <c r="K124" s="223"/>
      <c r="L124" s="228"/>
      <c r="M124" s="229"/>
      <c r="N124" s="230"/>
      <c r="O124" s="230"/>
      <c r="P124" s="231">
        <f>SUM(P125:P130)</f>
        <v>0</v>
      </c>
      <c r="Q124" s="230"/>
      <c r="R124" s="231">
        <f>SUM(R125:R130)</f>
        <v>0</v>
      </c>
      <c r="S124" s="230"/>
      <c r="T124" s="232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3" t="s">
        <v>178</v>
      </c>
      <c r="AT124" s="234" t="s">
        <v>89</v>
      </c>
      <c r="AU124" s="234" t="s">
        <v>23</v>
      </c>
      <c r="AY124" s="233" t="s">
        <v>152</v>
      </c>
      <c r="BK124" s="235">
        <f>SUM(BK125:BK130)</f>
        <v>0</v>
      </c>
    </row>
    <row r="125" s="2" customFormat="1" ht="16.5" customHeight="1">
      <c r="A125" s="38"/>
      <c r="B125" s="39"/>
      <c r="C125" s="238" t="s">
        <v>23</v>
      </c>
      <c r="D125" s="238" t="s">
        <v>154</v>
      </c>
      <c r="E125" s="239" t="s">
        <v>836</v>
      </c>
      <c r="F125" s="240" t="s">
        <v>837</v>
      </c>
      <c r="G125" s="241" t="s">
        <v>838</v>
      </c>
      <c r="H125" s="242">
        <v>1</v>
      </c>
      <c r="I125" s="243"/>
      <c r="J125" s="244">
        <f>ROUND(I125*H125,2)</f>
        <v>0</v>
      </c>
      <c r="K125" s="240" t="s">
        <v>839</v>
      </c>
      <c r="L125" s="44"/>
      <c r="M125" s="245" t="s">
        <v>1</v>
      </c>
      <c r="N125" s="246" t="s">
        <v>55</v>
      </c>
      <c r="O125" s="91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9" t="s">
        <v>159</v>
      </c>
      <c r="AT125" s="249" t="s">
        <v>154</v>
      </c>
      <c r="AU125" s="249" t="s">
        <v>22</v>
      </c>
      <c r="AY125" s="16" t="s">
        <v>152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6" t="s">
        <v>23</v>
      </c>
      <c r="BK125" s="250">
        <f>ROUND(I125*H125,2)</f>
        <v>0</v>
      </c>
      <c r="BL125" s="16" t="s">
        <v>159</v>
      </c>
      <c r="BM125" s="249" t="s">
        <v>22</v>
      </c>
    </row>
    <row r="126" s="2" customFormat="1">
      <c r="A126" s="38"/>
      <c r="B126" s="39"/>
      <c r="C126" s="40"/>
      <c r="D126" s="253" t="s">
        <v>254</v>
      </c>
      <c r="E126" s="40"/>
      <c r="F126" s="284" t="s">
        <v>840</v>
      </c>
      <c r="G126" s="40"/>
      <c r="H126" s="40"/>
      <c r="I126" s="144"/>
      <c r="J126" s="40"/>
      <c r="K126" s="40"/>
      <c r="L126" s="44"/>
      <c r="M126" s="285"/>
      <c r="N126" s="28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254</v>
      </c>
      <c r="AU126" s="16" t="s">
        <v>22</v>
      </c>
    </row>
    <row r="127" s="2" customFormat="1" ht="16.5" customHeight="1">
      <c r="A127" s="38"/>
      <c r="B127" s="39"/>
      <c r="C127" s="238" t="s">
        <v>22</v>
      </c>
      <c r="D127" s="238" t="s">
        <v>154</v>
      </c>
      <c r="E127" s="239" t="s">
        <v>841</v>
      </c>
      <c r="F127" s="240" t="s">
        <v>842</v>
      </c>
      <c r="G127" s="241" t="s">
        <v>838</v>
      </c>
      <c r="H127" s="242">
        <v>1</v>
      </c>
      <c r="I127" s="243"/>
      <c r="J127" s="244">
        <f>ROUND(I127*H127,2)</f>
        <v>0</v>
      </c>
      <c r="K127" s="240" t="s">
        <v>843</v>
      </c>
      <c r="L127" s="44"/>
      <c r="M127" s="245" t="s">
        <v>1</v>
      </c>
      <c r="N127" s="246" t="s">
        <v>55</v>
      </c>
      <c r="O127" s="91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9" t="s">
        <v>844</v>
      </c>
      <c r="AT127" s="249" t="s">
        <v>154</v>
      </c>
      <c r="AU127" s="249" t="s">
        <v>22</v>
      </c>
      <c r="AY127" s="16" t="s">
        <v>152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6" t="s">
        <v>23</v>
      </c>
      <c r="BK127" s="250">
        <f>ROUND(I127*H127,2)</f>
        <v>0</v>
      </c>
      <c r="BL127" s="16" t="s">
        <v>844</v>
      </c>
      <c r="BM127" s="249" t="s">
        <v>845</v>
      </c>
    </row>
    <row r="128" s="2" customFormat="1">
      <c r="A128" s="38"/>
      <c r="B128" s="39"/>
      <c r="C128" s="40"/>
      <c r="D128" s="253" t="s">
        <v>254</v>
      </c>
      <c r="E128" s="40"/>
      <c r="F128" s="284" t="s">
        <v>846</v>
      </c>
      <c r="G128" s="40"/>
      <c r="H128" s="40"/>
      <c r="I128" s="144"/>
      <c r="J128" s="40"/>
      <c r="K128" s="40"/>
      <c r="L128" s="44"/>
      <c r="M128" s="285"/>
      <c r="N128" s="28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6" t="s">
        <v>254</v>
      </c>
      <c r="AU128" s="16" t="s">
        <v>22</v>
      </c>
    </row>
    <row r="129" s="2" customFormat="1" ht="16.5" customHeight="1">
      <c r="A129" s="38"/>
      <c r="B129" s="39"/>
      <c r="C129" s="238" t="s">
        <v>168</v>
      </c>
      <c r="D129" s="238" t="s">
        <v>154</v>
      </c>
      <c r="E129" s="239" t="s">
        <v>847</v>
      </c>
      <c r="F129" s="240" t="s">
        <v>842</v>
      </c>
      <c r="G129" s="241" t="s">
        <v>838</v>
      </c>
      <c r="H129" s="242">
        <v>1</v>
      </c>
      <c r="I129" s="243"/>
      <c r="J129" s="244">
        <f>ROUND(I129*H129,2)</f>
        <v>0</v>
      </c>
      <c r="K129" s="240" t="s">
        <v>1</v>
      </c>
      <c r="L129" s="44"/>
      <c r="M129" s="245" t="s">
        <v>1</v>
      </c>
      <c r="N129" s="246" t="s">
        <v>55</v>
      </c>
      <c r="O129" s="91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9" t="s">
        <v>844</v>
      </c>
      <c r="AT129" s="249" t="s">
        <v>154</v>
      </c>
      <c r="AU129" s="249" t="s">
        <v>22</v>
      </c>
      <c r="AY129" s="16" t="s">
        <v>152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6" t="s">
        <v>23</v>
      </c>
      <c r="BK129" s="250">
        <f>ROUND(I129*H129,2)</f>
        <v>0</v>
      </c>
      <c r="BL129" s="16" t="s">
        <v>844</v>
      </c>
      <c r="BM129" s="249" t="s">
        <v>848</v>
      </c>
    </row>
    <row r="130" s="2" customFormat="1">
      <c r="A130" s="38"/>
      <c r="B130" s="39"/>
      <c r="C130" s="40"/>
      <c r="D130" s="253" t="s">
        <v>254</v>
      </c>
      <c r="E130" s="40"/>
      <c r="F130" s="284" t="s">
        <v>849</v>
      </c>
      <c r="G130" s="40"/>
      <c r="H130" s="40"/>
      <c r="I130" s="144"/>
      <c r="J130" s="40"/>
      <c r="K130" s="40"/>
      <c r="L130" s="44"/>
      <c r="M130" s="285"/>
      <c r="N130" s="28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254</v>
      </c>
      <c r="AU130" s="16" t="s">
        <v>22</v>
      </c>
    </row>
    <row r="131" s="12" customFormat="1" ht="22.8" customHeight="1">
      <c r="A131" s="12"/>
      <c r="B131" s="222"/>
      <c r="C131" s="223"/>
      <c r="D131" s="224" t="s">
        <v>89</v>
      </c>
      <c r="E131" s="236" t="s">
        <v>850</v>
      </c>
      <c r="F131" s="236" t="s">
        <v>851</v>
      </c>
      <c r="G131" s="223"/>
      <c r="H131" s="223"/>
      <c r="I131" s="226"/>
      <c r="J131" s="237">
        <f>BK131</f>
        <v>0</v>
      </c>
      <c r="K131" s="223"/>
      <c r="L131" s="228"/>
      <c r="M131" s="229"/>
      <c r="N131" s="230"/>
      <c r="O131" s="230"/>
      <c r="P131" s="231">
        <f>SUM(P132:P137)</f>
        <v>0</v>
      </c>
      <c r="Q131" s="230"/>
      <c r="R131" s="231">
        <f>SUM(R132:R137)</f>
        <v>0</v>
      </c>
      <c r="S131" s="230"/>
      <c r="T131" s="232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3" t="s">
        <v>178</v>
      </c>
      <c r="AT131" s="234" t="s">
        <v>89</v>
      </c>
      <c r="AU131" s="234" t="s">
        <v>23</v>
      </c>
      <c r="AY131" s="233" t="s">
        <v>152</v>
      </c>
      <c r="BK131" s="235">
        <f>SUM(BK132:BK137)</f>
        <v>0</v>
      </c>
    </row>
    <row r="132" s="2" customFormat="1" ht="16.5" customHeight="1">
      <c r="A132" s="38"/>
      <c r="B132" s="39"/>
      <c r="C132" s="238" t="s">
        <v>159</v>
      </c>
      <c r="D132" s="238" t="s">
        <v>154</v>
      </c>
      <c r="E132" s="239" t="s">
        <v>852</v>
      </c>
      <c r="F132" s="240" t="s">
        <v>851</v>
      </c>
      <c r="G132" s="241" t="s">
        <v>838</v>
      </c>
      <c r="H132" s="242">
        <v>1</v>
      </c>
      <c r="I132" s="243"/>
      <c r="J132" s="244">
        <f>ROUND(I132*H132,2)</f>
        <v>0</v>
      </c>
      <c r="K132" s="240" t="s">
        <v>839</v>
      </c>
      <c r="L132" s="44"/>
      <c r="M132" s="245" t="s">
        <v>1</v>
      </c>
      <c r="N132" s="246" t="s">
        <v>55</v>
      </c>
      <c r="O132" s="91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9" t="s">
        <v>159</v>
      </c>
      <c r="AT132" s="249" t="s">
        <v>154</v>
      </c>
      <c r="AU132" s="249" t="s">
        <v>22</v>
      </c>
      <c r="AY132" s="16" t="s">
        <v>152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6" t="s">
        <v>23</v>
      </c>
      <c r="BK132" s="250">
        <f>ROUND(I132*H132,2)</f>
        <v>0</v>
      </c>
      <c r="BL132" s="16" t="s">
        <v>159</v>
      </c>
      <c r="BM132" s="249" t="s">
        <v>188</v>
      </c>
    </row>
    <row r="133" s="2" customFormat="1">
      <c r="A133" s="38"/>
      <c r="B133" s="39"/>
      <c r="C133" s="40"/>
      <c r="D133" s="253" t="s">
        <v>254</v>
      </c>
      <c r="E133" s="40"/>
      <c r="F133" s="284" t="s">
        <v>853</v>
      </c>
      <c r="G133" s="40"/>
      <c r="H133" s="40"/>
      <c r="I133" s="144"/>
      <c r="J133" s="40"/>
      <c r="K133" s="40"/>
      <c r="L133" s="44"/>
      <c r="M133" s="285"/>
      <c r="N133" s="286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254</v>
      </c>
      <c r="AU133" s="16" t="s">
        <v>22</v>
      </c>
    </row>
    <row r="134" s="2" customFormat="1" ht="16.5" customHeight="1">
      <c r="A134" s="38"/>
      <c r="B134" s="39"/>
      <c r="C134" s="238" t="s">
        <v>178</v>
      </c>
      <c r="D134" s="238" t="s">
        <v>154</v>
      </c>
      <c r="E134" s="239" t="s">
        <v>854</v>
      </c>
      <c r="F134" s="240" t="s">
        <v>855</v>
      </c>
      <c r="G134" s="241" t="s">
        <v>838</v>
      </c>
      <c r="H134" s="242">
        <v>1</v>
      </c>
      <c r="I134" s="243"/>
      <c r="J134" s="244">
        <f>ROUND(I134*H134,2)</f>
        <v>0</v>
      </c>
      <c r="K134" s="240" t="s">
        <v>839</v>
      </c>
      <c r="L134" s="44"/>
      <c r="M134" s="245" t="s">
        <v>1</v>
      </c>
      <c r="N134" s="246" t="s">
        <v>55</v>
      </c>
      <c r="O134" s="91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9" t="s">
        <v>159</v>
      </c>
      <c r="AT134" s="249" t="s">
        <v>154</v>
      </c>
      <c r="AU134" s="249" t="s">
        <v>22</v>
      </c>
      <c r="AY134" s="16" t="s">
        <v>152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6" t="s">
        <v>23</v>
      </c>
      <c r="BK134" s="250">
        <f>ROUND(I134*H134,2)</f>
        <v>0</v>
      </c>
      <c r="BL134" s="16" t="s">
        <v>159</v>
      </c>
      <c r="BM134" s="249" t="s">
        <v>28</v>
      </c>
    </row>
    <row r="135" s="2" customFormat="1">
      <c r="A135" s="38"/>
      <c r="B135" s="39"/>
      <c r="C135" s="40"/>
      <c r="D135" s="253" t="s">
        <v>254</v>
      </c>
      <c r="E135" s="40"/>
      <c r="F135" s="284" t="s">
        <v>856</v>
      </c>
      <c r="G135" s="40"/>
      <c r="H135" s="40"/>
      <c r="I135" s="144"/>
      <c r="J135" s="40"/>
      <c r="K135" s="40"/>
      <c r="L135" s="44"/>
      <c r="M135" s="285"/>
      <c r="N135" s="286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254</v>
      </c>
      <c r="AU135" s="16" t="s">
        <v>22</v>
      </c>
    </row>
    <row r="136" s="2" customFormat="1" ht="16.5" customHeight="1">
      <c r="A136" s="38"/>
      <c r="B136" s="39"/>
      <c r="C136" s="238" t="s">
        <v>184</v>
      </c>
      <c r="D136" s="238" t="s">
        <v>154</v>
      </c>
      <c r="E136" s="239" t="s">
        <v>857</v>
      </c>
      <c r="F136" s="240" t="s">
        <v>858</v>
      </c>
      <c r="G136" s="241" t="s">
        <v>838</v>
      </c>
      <c r="H136" s="242">
        <v>1</v>
      </c>
      <c r="I136" s="243"/>
      <c r="J136" s="244">
        <f>ROUND(I136*H136,2)</f>
        <v>0</v>
      </c>
      <c r="K136" s="240" t="s">
        <v>839</v>
      </c>
      <c r="L136" s="44"/>
      <c r="M136" s="245" t="s">
        <v>1</v>
      </c>
      <c r="N136" s="246" t="s">
        <v>55</v>
      </c>
      <c r="O136" s="91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9" t="s">
        <v>159</v>
      </c>
      <c r="AT136" s="249" t="s">
        <v>154</v>
      </c>
      <c r="AU136" s="249" t="s">
        <v>22</v>
      </c>
      <c r="AY136" s="16" t="s">
        <v>152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6" t="s">
        <v>23</v>
      </c>
      <c r="BK136" s="250">
        <f>ROUND(I136*H136,2)</f>
        <v>0</v>
      </c>
      <c r="BL136" s="16" t="s">
        <v>159</v>
      </c>
      <c r="BM136" s="249" t="s">
        <v>181</v>
      </c>
    </row>
    <row r="137" s="2" customFormat="1">
      <c r="A137" s="38"/>
      <c r="B137" s="39"/>
      <c r="C137" s="40"/>
      <c r="D137" s="253" t="s">
        <v>254</v>
      </c>
      <c r="E137" s="40"/>
      <c r="F137" s="284" t="s">
        <v>859</v>
      </c>
      <c r="G137" s="40"/>
      <c r="H137" s="40"/>
      <c r="I137" s="144"/>
      <c r="J137" s="40"/>
      <c r="K137" s="40"/>
      <c r="L137" s="44"/>
      <c r="M137" s="285"/>
      <c r="N137" s="286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6" t="s">
        <v>254</v>
      </c>
      <c r="AU137" s="16" t="s">
        <v>22</v>
      </c>
    </row>
    <row r="138" s="12" customFormat="1" ht="22.8" customHeight="1">
      <c r="A138" s="12"/>
      <c r="B138" s="222"/>
      <c r="C138" s="223"/>
      <c r="D138" s="224" t="s">
        <v>89</v>
      </c>
      <c r="E138" s="236" t="s">
        <v>860</v>
      </c>
      <c r="F138" s="236" t="s">
        <v>861</v>
      </c>
      <c r="G138" s="223"/>
      <c r="H138" s="223"/>
      <c r="I138" s="226"/>
      <c r="J138" s="237">
        <f>BK138</f>
        <v>0</v>
      </c>
      <c r="K138" s="223"/>
      <c r="L138" s="228"/>
      <c r="M138" s="229"/>
      <c r="N138" s="230"/>
      <c r="O138" s="230"/>
      <c r="P138" s="231">
        <f>SUM(P139:P140)</f>
        <v>0</v>
      </c>
      <c r="Q138" s="230"/>
      <c r="R138" s="231">
        <f>SUM(R139:R140)</f>
        <v>0</v>
      </c>
      <c r="S138" s="230"/>
      <c r="T138" s="232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3" t="s">
        <v>178</v>
      </c>
      <c r="AT138" s="234" t="s">
        <v>89</v>
      </c>
      <c r="AU138" s="234" t="s">
        <v>23</v>
      </c>
      <c r="AY138" s="233" t="s">
        <v>152</v>
      </c>
      <c r="BK138" s="235">
        <f>SUM(BK139:BK140)</f>
        <v>0</v>
      </c>
    </row>
    <row r="139" s="2" customFormat="1" ht="16.5" customHeight="1">
      <c r="A139" s="38"/>
      <c r="B139" s="39"/>
      <c r="C139" s="238" t="s">
        <v>192</v>
      </c>
      <c r="D139" s="238" t="s">
        <v>154</v>
      </c>
      <c r="E139" s="239" t="s">
        <v>862</v>
      </c>
      <c r="F139" s="240" t="s">
        <v>863</v>
      </c>
      <c r="G139" s="241" t="s">
        <v>838</v>
      </c>
      <c r="H139" s="242">
        <v>1</v>
      </c>
      <c r="I139" s="243"/>
      <c r="J139" s="244">
        <f>ROUND(I139*H139,2)</f>
        <v>0</v>
      </c>
      <c r="K139" s="240" t="s">
        <v>839</v>
      </c>
      <c r="L139" s="44"/>
      <c r="M139" s="245" t="s">
        <v>1</v>
      </c>
      <c r="N139" s="246" t="s">
        <v>55</v>
      </c>
      <c r="O139" s="91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9" t="s">
        <v>159</v>
      </c>
      <c r="AT139" s="249" t="s">
        <v>154</v>
      </c>
      <c r="AU139" s="249" t="s">
        <v>22</v>
      </c>
      <c r="AY139" s="16" t="s">
        <v>152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6" t="s">
        <v>23</v>
      </c>
      <c r="BK139" s="250">
        <f>ROUND(I139*H139,2)</f>
        <v>0</v>
      </c>
      <c r="BL139" s="16" t="s">
        <v>159</v>
      </c>
      <c r="BM139" s="249" t="s">
        <v>236</v>
      </c>
    </row>
    <row r="140" s="2" customFormat="1">
      <c r="A140" s="38"/>
      <c r="B140" s="39"/>
      <c r="C140" s="40"/>
      <c r="D140" s="253" t="s">
        <v>254</v>
      </c>
      <c r="E140" s="40"/>
      <c r="F140" s="284" t="s">
        <v>864</v>
      </c>
      <c r="G140" s="40"/>
      <c r="H140" s="40"/>
      <c r="I140" s="144"/>
      <c r="J140" s="40"/>
      <c r="K140" s="40"/>
      <c r="L140" s="44"/>
      <c r="M140" s="285"/>
      <c r="N140" s="28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254</v>
      </c>
      <c r="AU140" s="16" t="s">
        <v>22</v>
      </c>
    </row>
    <row r="141" s="12" customFormat="1" ht="22.8" customHeight="1">
      <c r="A141" s="12"/>
      <c r="B141" s="222"/>
      <c r="C141" s="223"/>
      <c r="D141" s="224" t="s">
        <v>89</v>
      </c>
      <c r="E141" s="236" t="s">
        <v>865</v>
      </c>
      <c r="F141" s="236" t="s">
        <v>866</v>
      </c>
      <c r="G141" s="223"/>
      <c r="H141" s="223"/>
      <c r="I141" s="226"/>
      <c r="J141" s="237">
        <f>BK141</f>
        <v>0</v>
      </c>
      <c r="K141" s="223"/>
      <c r="L141" s="228"/>
      <c r="M141" s="229"/>
      <c r="N141" s="230"/>
      <c r="O141" s="230"/>
      <c r="P141" s="231">
        <f>SUM(P142:P144)</f>
        <v>0</v>
      </c>
      <c r="Q141" s="230"/>
      <c r="R141" s="231">
        <f>SUM(R142:R144)</f>
        <v>0</v>
      </c>
      <c r="S141" s="230"/>
      <c r="T141" s="232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3" t="s">
        <v>178</v>
      </c>
      <c r="AT141" s="234" t="s">
        <v>89</v>
      </c>
      <c r="AU141" s="234" t="s">
        <v>23</v>
      </c>
      <c r="AY141" s="233" t="s">
        <v>152</v>
      </c>
      <c r="BK141" s="235">
        <f>SUM(BK142:BK144)</f>
        <v>0</v>
      </c>
    </row>
    <row r="142" s="2" customFormat="1" ht="16.5" customHeight="1">
      <c r="A142" s="38"/>
      <c r="B142" s="39"/>
      <c r="C142" s="238" t="s">
        <v>188</v>
      </c>
      <c r="D142" s="238" t="s">
        <v>154</v>
      </c>
      <c r="E142" s="239" t="s">
        <v>867</v>
      </c>
      <c r="F142" s="240" t="s">
        <v>866</v>
      </c>
      <c r="G142" s="241" t="s">
        <v>838</v>
      </c>
      <c r="H142" s="242">
        <v>1</v>
      </c>
      <c r="I142" s="243"/>
      <c r="J142" s="244">
        <f>ROUND(I142*H142,2)</f>
        <v>0</v>
      </c>
      <c r="K142" s="240" t="s">
        <v>839</v>
      </c>
      <c r="L142" s="44"/>
      <c r="M142" s="245" t="s">
        <v>1</v>
      </c>
      <c r="N142" s="246" t="s">
        <v>55</v>
      </c>
      <c r="O142" s="91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9" t="s">
        <v>159</v>
      </c>
      <c r="AT142" s="249" t="s">
        <v>154</v>
      </c>
      <c r="AU142" s="249" t="s">
        <v>22</v>
      </c>
      <c r="AY142" s="16" t="s">
        <v>152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6" t="s">
        <v>23</v>
      </c>
      <c r="BK142" s="250">
        <f>ROUND(I142*H142,2)</f>
        <v>0</v>
      </c>
      <c r="BL142" s="16" t="s">
        <v>159</v>
      </c>
      <c r="BM142" s="249" t="s">
        <v>209</v>
      </c>
    </row>
    <row r="143" s="2" customFormat="1" ht="16.5" customHeight="1">
      <c r="A143" s="38"/>
      <c r="B143" s="39"/>
      <c r="C143" s="238" t="s">
        <v>205</v>
      </c>
      <c r="D143" s="238" t="s">
        <v>154</v>
      </c>
      <c r="E143" s="239" t="s">
        <v>868</v>
      </c>
      <c r="F143" s="240" t="s">
        <v>869</v>
      </c>
      <c r="G143" s="241" t="s">
        <v>838</v>
      </c>
      <c r="H143" s="242">
        <v>1</v>
      </c>
      <c r="I143" s="243"/>
      <c r="J143" s="244">
        <f>ROUND(I143*H143,2)</f>
        <v>0</v>
      </c>
      <c r="K143" s="240" t="s">
        <v>839</v>
      </c>
      <c r="L143" s="44"/>
      <c r="M143" s="245" t="s">
        <v>1</v>
      </c>
      <c r="N143" s="246" t="s">
        <v>55</v>
      </c>
      <c r="O143" s="91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9" t="s">
        <v>159</v>
      </c>
      <c r="AT143" s="249" t="s">
        <v>154</v>
      </c>
      <c r="AU143" s="249" t="s">
        <v>22</v>
      </c>
      <c r="AY143" s="16" t="s">
        <v>152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6" t="s">
        <v>23</v>
      </c>
      <c r="BK143" s="250">
        <f>ROUND(I143*H143,2)</f>
        <v>0</v>
      </c>
      <c r="BL143" s="16" t="s">
        <v>159</v>
      </c>
      <c r="BM143" s="249" t="s">
        <v>213</v>
      </c>
    </row>
    <row r="144" s="2" customFormat="1">
      <c r="A144" s="38"/>
      <c r="B144" s="39"/>
      <c r="C144" s="40"/>
      <c r="D144" s="253" t="s">
        <v>254</v>
      </c>
      <c r="E144" s="40"/>
      <c r="F144" s="284" t="s">
        <v>870</v>
      </c>
      <c r="G144" s="40"/>
      <c r="H144" s="40"/>
      <c r="I144" s="144"/>
      <c r="J144" s="40"/>
      <c r="K144" s="40"/>
      <c r="L144" s="44"/>
      <c r="M144" s="285"/>
      <c r="N144" s="286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254</v>
      </c>
      <c r="AU144" s="16" t="s">
        <v>22</v>
      </c>
    </row>
    <row r="145" s="12" customFormat="1" ht="22.8" customHeight="1">
      <c r="A145" s="12"/>
      <c r="B145" s="222"/>
      <c r="C145" s="223"/>
      <c r="D145" s="224" t="s">
        <v>89</v>
      </c>
      <c r="E145" s="236" t="s">
        <v>871</v>
      </c>
      <c r="F145" s="236" t="s">
        <v>872</v>
      </c>
      <c r="G145" s="223"/>
      <c r="H145" s="223"/>
      <c r="I145" s="226"/>
      <c r="J145" s="237">
        <f>BK145</f>
        <v>0</v>
      </c>
      <c r="K145" s="223"/>
      <c r="L145" s="228"/>
      <c r="M145" s="229"/>
      <c r="N145" s="230"/>
      <c r="O145" s="230"/>
      <c r="P145" s="231">
        <f>P146</f>
        <v>0</v>
      </c>
      <c r="Q145" s="230"/>
      <c r="R145" s="231">
        <f>R146</f>
        <v>0</v>
      </c>
      <c r="S145" s="230"/>
      <c r="T145" s="232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3" t="s">
        <v>178</v>
      </c>
      <c r="AT145" s="234" t="s">
        <v>89</v>
      </c>
      <c r="AU145" s="234" t="s">
        <v>23</v>
      </c>
      <c r="AY145" s="233" t="s">
        <v>152</v>
      </c>
      <c r="BK145" s="235">
        <f>BK146</f>
        <v>0</v>
      </c>
    </row>
    <row r="146" s="2" customFormat="1" ht="16.5" customHeight="1">
      <c r="A146" s="38"/>
      <c r="B146" s="39"/>
      <c r="C146" s="238" t="s">
        <v>28</v>
      </c>
      <c r="D146" s="238" t="s">
        <v>154</v>
      </c>
      <c r="E146" s="239" t="s">
        <v>873</v>
      </c>
      <c r="F146" s="240" t="s">
        <v>872</v>
      </c>
      <c r="G146" s="241" t="s">
        <v>838</v>
      </c>
      <c r="H146" s="242">
        <v>1</v>
      </c>
      <c r="I146" s="243"/>
      <c r="J146" s="244">
        <f>ROUND(I146*H146,2)</f>
        <v>0</v>
      </c>
      <c r="K146" s="240" t="s">
        <v>839</v>
      </c>
      <c r="L146" s="44"/>
      <c r="M146" s="245" t="s">
        <v>1</v>
      </c>
      <c r="N146" s="246" t="s">
        <v>55</v>
      </c>
      <c r="O146" s="91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9" t="s">
        <v>844</v>
      </c>
      <c r="AT146" s="249" t="s">
        <v>154</v>
      </c>
      <c r="AU146" s="249" t="s">
        <v>22</v>
      </c>
      <c r="AY146" s="16" t="s">
        <v>152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6" t="s">
        <v>23</v>
      </c>
      <c r="BK146" s="250">
        <f>ROUND(I146*H146,2)</f>
        <v>0</v>
      </c>
      <c r="BL146" s="16" t="s">
        <v>844</v>
      </c>
      <c r="BM146" s="249" t="s">
        <v>874</v>
      </c>
    </row>
    <row r="147" s="12" customFormat="1" ht="22.8" customHeight="1">
      <c r="A147" s="12"/>
      <c r="B147" s="222"/>
      <c r="C147" s="223"/>
      <c r="D147" s="224" t="s">
        <v>89</v>
      </c>
      <c r="E147" s="236" t="s">
        <v>875</v>
      </c>
      <c r="F147" s="236" t="s">
        <v>876</v>
      </c>
      <c r="G147" s="223"/>
      <c r="H147" s="223"/>
      <c r="I147" s="226"/>
      <c r="J147" s="237">
        <f>BK147</f>
        <v>0</v>
      </c>
      <c r="K147" s="223"/>
      <c r="L147" s="228"/>
      <c r="M147" s="229"/>
      <c r="N147" s="230"/>
      <c r="O147" s="230"/>
      <c r="P147" s="231">
        <f>P148</f>
        <v>0</v>
      </c>
      <c r="Q147" s="230"/>
      <c r="R147" s="231">
        <f>R148</f>
        <v>0</v>
      </c>
      <c r="S147" s="230"/>
      <c r="T147" s="232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3" t="s">
        <v>178</v>
      </c>
      <c r="AT147" s="234" t="s">
        <v>89</v>
      </c>
      <c r="AU147" s="234" t="s">
        <v>23</v>
      </c>
      <c r="AY147" s="233" t="s">
        <v>152</v>
      </c>
      <c r="BK147" s="235">
        <f>BK148</f>
        <v>0</v>
      </c>
    </row>
    <row r="148" s="2" customFormat="1" ht="16.5" customHeight="1">
      <c r="A148" s="38"/>
      <c r="B148" s="39"/>
      <c r="C148" s="238" t="s">
        <v>214</v>
      </c>
      <c r="D148" s="238" t="s">
        <v>154</v>
      </c>
      <c r="E148" s="239" t="s">
        <v>877</v>
      </c>
      <c r="F148" s="240" t="s">
        <v>878</v>
      </c>
      <c r="G148" s="241" t="s">
        <v>838</v>
      </c>
      <c r="H148" s="242">
        <v>1</v>
      </c>
      <c r="I148" s="243"/>
      <c r="J148" s="244">
        <f>ROUND(I148*H148,2)</f>
        <v>0</v>
      </c>
      <c r="K148" s="240" t="s">
        <v>839</v>
      </c>
      <c r="L148" s="44"/>
      <c r="M148" s="290" t="s">
        <v>1</v>
      </c>
      <c r="N148" s="291" t="s">
        <v>55</v>
      </c>
      <c r="O148" s="292"/>
      <c r="P148" s="293">
        <f>O148*H148</f>
        <v>0</v>
      </c>
      <c r="Q148" s="293">
        <v>0</v>
      </c>
      <c r="R148" s="293">
        <f>Q148*H148</f>
        <v>0</v>
      </c>
      <c r="S148" s="293">
        <v>0</v>
      </c>
      <c r="T148" s="29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9" t="s">
        <v>159</v>
      </c>
      <c r="AT148" s="249" t="s">
        <v>154</v>
      </c>
      <c r="AU148" s="249" t="s">
        <v>22</v>
      </c>
      <c r="AY148" s="16" t="s">
        <v>152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6" t="s">
        <v>23</v>
      </c>
      <c r="BK148" s="250">
        <f>ROUND(I148*H148,2)</f>
        <v>0</v>
      </c>
      <c r="BL148" s="16" t="s">
        <v>159</v>
      </c>
      <c r="BM148" s="249" t="s">
        <v>200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186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GEk3FgZ436dnw+w8L8RFJgYYh6oKbpRIUf8eegVAQGxTAXklU4FGaqKMNG6HWDG5d0tuEj0+A1j5nOqoPtr7dQ==" hashValue="wTgFXhNSOZHJ+wQAgPhhTUg91NyS7gOY/Fzs9NhP7hEwq8lCIbcAKO2VVr43792zaIJsWY9aMt8aQbyoOff1gg==" algorithmName="SHA-512" password="CC35"/>
  <autoFilter ref="C121:K148"/>
  <mergeCells count="9">
    <mergeCell ref="E7:H7"/>
    <mergeCell ref="E9:H9"/>
    <mergeCell ref="E18:H18"/>
    <mergeCell ref="E27:H27"/>
    <mergeCell ref="E84:H84"/>
    <mergeCell ref="E86:H86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22</v>
      </c>
    </row>
    <row r="4" s="1" customFormat="1" ht="24.96" customHeight="1">
      <c r="B4" s="19"/>
      <c r="D4" s="140" t="s">
        <v>109</v>
      </c>
      <c r="I4" s="136"/>
      <c r="L4" s="19"/>
      <c r="M4" s="141" t="s">
        <v>10</v>
      </c>
      <c r="AT4" s="16" t="s">
        <v>4</v>
      </c>
    </row>
    <row r="5" s="1" customFormat="1" ht="6.96" customHeight="1">
      <c r="B5" s="19"/>
      <c r="I5" s="136"/>
      <c r="L5" s="19"/>
    </row>
    <row r="6" s="1" customFormat="1" ht="12" customHeight="1">
      <c r="B6" s="19"/>
      <c r="D6" s="142" t="s">
        <v>16</v>
      </c>
      <c r="I6" s="136"/>
      <c r="L6" s="19"/>
    </row>
    <row r="7" s="1" customFormat="1" ht="16.5" customHeight="1">
      <c r="B7" s="19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19"/>
    </row>
    <row r="8" s="2" customFormat="1" ht="12" customHeight="1">
      <c r="A8" s="38"/>
      <c r="B8" s="44"/>
      <c r="C8" s="38"/>
      <c r="D8" s="142" t="s">
        <v>110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879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19</v>
      </c>
      <c r="E11" s="38"/>
      <c r="F11" s="146" t="s">
        <v>20</v>
      </c>
      <c r="G11" s="38"/>
      <c r="H11" s="38"/>
      <c r="I11" s="147" t="s">
        <v>21</v>
      </c>
      <c r="J11" s="146" t="s">
        <v>22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24</v>
      </c>
      <c r="E12" s="38"/>
      <c r="F12" s="146" t="s">
        <v>25</v>
      </c>
      <c r="G12" s="38"/>
      <c r="H12" s="38"/>
      <c r="I12" s="147" t="s">
        <v>26</v>
      </c>
      <c r="J12" s="148" t="str">
        <f>'Rekapitulace zakázky'!AN8</f>
        <v>9. 3. 2020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21.84" customHeight="1">
      <c r="A13" s="38"/>
      <c r="B13" s="44"/>
      <c r="C13" s="38"/>
      <c r="D13" s="149" t="s">
        <v>29</v>
      </c>
      <c r="E13" s="38"/>
      <c r="F13" s="150" t="s">
        <v>30</v>
      </c>
      <c r="G13" s="38"/>
      <c r="H13" s="38"/>
      <c r="I13" s="151" t="s">
        <v>31</v>
      </c>
      <c r="J13" s="150" t="s">
        <v>32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34</v>
      </c>
      <c r="E14" s="38"/>
      <c r="F14" s="38"/>
      <c r="G14" s="38"/>
      <c r="H14" s="38"/>
      <c r="I14" s="147" t="s">
        <v>35</v>
      </c>
      <c r="J14" s="146" t="s">
        <v>36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37</v>
      </c>
      <c r="F15" s="38"/>
      <c r="G15" s="38"/>
      <c r="H15" s="38"/>
      <c r="I15" s="147" t="s">
        <v>38</v>
      </c>
      <c r="J15" s="146" t="s">
        <v>39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40</v>
      </c>
      <c r="E17" s="38"/>
      <c r="F17" s="38"/>
      <c r="G17" s="38"/>
      <c r="H17" s="38"/>
      <c r="I17" s="147" t="s">
        <v>35</v>
      </c>
      <c r="J17" s="32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46"/>
      <c r="G18" s="146"/>
      <c r="H18" s="146"/>
      <c r="I18" s="147" t="s">
        <v>38</v>
      </c>
      <c r="J18" s="32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42</v>
      </c>
      <c r="E20" s="38"/>
      <c r="F20" s="38"/>
      <c r="G20" s="38"/>
      <c r="H20" s="38"/>
      <c r="I20" s="147" t="s">
        <v>35</v>
      </c>
      <c r="J20" s="146" t="s">
        <v>43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44</v>
      </c>
      <c r="F21" s="38"/>
      <c r="G21" s="38"/>
      <c r="H21" s="38"/>
      <c r="I21" s="147" t="s">
        <v>38</v>
      </c>
      <c r="J21" s="146" t="s">
        <v>45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47</v>
      </c>
      <c r="E23" s="38"/>
      <c r="F23" s="38"/>
      <c r="G23" s="38"/>
      <c r="H23" s="38"/>
      <c r="I23" s="147" t="s">
        <v>35</v>
      </c>
      <c r="J23" s="146" t="str">
        <f>IF('Rekapitulace zakázky'!AN19="","",'Rekapitulace zakázky'!AN19)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zakázky'!E20="","",'Rekapitulace zakázky'!E20)</f>
        <v xml:space="preserve"> </v>
      </c>
      <c r="F24" s="38"/>
      <c r="G24" s="38"/>
      <c r="H24" s="38"/>
      <c r="I24" s="147" t="s">
        <v>38</v>
      </c>
      <c r="J24" s="146" t="str">
        <f>IF('Rekapitulace zakázky'!AN20="","",'Rekapitulace zakázky'!AN20)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49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5"/>
      <c r="J27" s="152"/>
      <c r="K27" s="152"/>
      <c r="L27" s="156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7"/>
      <c r="E29" s="157"/>
      <c r="F29" s="157"/>
      <c r="G29" s="157"/>
      <c r="H29" s="157"/>
      <c r="I29" s="158"/>
      <c r="J29" s="157"/>
      <c r="K29" s="157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50</v>
      </c>
      <c r="E30" s="38"/>
      <c r="F30" s="38"/>
      <c r="G30" s="38"/>
      <c r="H30" s="38"/>
      <c r="I30" s="144"/>
      <c r="J30" s="160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7"/>
      <c r="E31" s="157"/>
      <c r="F31" s="157"/>
      <c r="G31" s="157"/>
      <c r="H31" s="157"/>
      <c r="I31" s="158"/>
      <c r="J31" s="157"/>
      <c r="K31" s="157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52</v>
      </c>
      <c r="G32" s="38"/>
      <c r="H32" s="38"/>
      <c r="I32" s="162" t="s">
        <v>51</v>
      </c>
      <c r="J32" s="161" t="s">
        <v>53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3" t="s">
        <v>54</v>
      </c>
      <c r="E33" s="142" t="s">
        <v>55</v>
      </c>
      <c r="F33" s="164">
        <f>ROUND((SUM(BE117:BE121)),  2)</f>
        <v>0</v>
      </c>
      <c r="G33" s="38"/>
      <c r="H33" s="38"/>
      <c r="I33" s="165">
        <v>0.20999999999999999</v>
      </c>
      <c r="J33" s="164">
        <f>ROUND(((SUM(BE117:BE121))*I33),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56</v>
      </c>
      <c r="F34" s="164">
        <f>ROUND((SUM(BF117:BF121)),  2)</f>
        <v>0</v>
      </c>
      <c r="G34" s="38"/>
      <c r="H34" s="38"/>
      <c r="I34" s="165">
        <v>0.14999999999999999</v>
      </c>
      <c r="J34" s="164">
        <f>ROUND(((SUM(BF117:BF121))*I34),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57</v>
      </c>
      <c r="F35" s="164">
        <f>ROUND((SUM(BG117:BG121)),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58</v>
      </c>
      <c r="F36" s="164">
        <f>ROUND((SUM(BH117:BH121)),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59</v>
      </c>
      <c r="F37" s="164">
        <f>ROUND((SUM(BI117:BI121)),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6"/>
      <c r="D39" s="167" t="s">
        <v>60</v>
      </c>
      <c r="E39" s="168"/>
      <c r="F39" s="168"/>
      <c r="G39" s="169" t="s">
        <v>61</v>
      </c>
      <c r="H39" s="170" t="s">
        <v>62</v>
      </c>
      <c r="I39" s="171"/>
      <c r="J39" s="172">
        <f>SUM(J30:J37)</f>
        <v>0</v>
      </c>
      <c r="K39" s="17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9"/>
      <c r="I41" s="136"/>
      <c r="L41" s="19"/>
    </row>
    <row r="42" s="1" customFormat="1" ht="14.4" customHeight="1">
      <c r="B42" s="19"/>
      <c r="I42" s="136"/>
      <c r="L42" s="19"/>
    </row>
    <row r="43" s="1" customFormat="1" ht="14.4" customHeight="1">
      <c r="B43" s="19"/>
      <c r="I43" s="136"/>
      <c r="L43" s="19"/>
    </row>
    <row r="44" s="1" customFormat="1" ht="14.4" customHeight="1">
      <c r="B44" s="19"/>
      <c r="I44" s="136"/>
      <c r="L44" s="19"/>
    </row>
    <row r="45" s="1" customFormat="1" ht="14.4" customHeight="1">
      <c r="B45" s="19"/>
      <c r="I45" s="136"/>
      <c r="L45" s="19"/>
    </row>
    <row r="46" s="1" customFormat="1" ht="14.4" customHeight="1">
      <c r="B46" s="19"/>
      <c r="I46" s="136"/>
      <c r="L46" s="19"/>
    </row>
    <row r="47" s="1" customFormat="1" ht="14.4" customHeight="1">
      <c r="B47" s="19"/>
      <c r="I47" s="136"/>
      <c r="L47" s="19"/>
    </row>
    <row r="48" s="1" customFormat="1" ht="14.4" customHeight="1">
      <c r="B48" s="19"/>
      <c r="I48" s="136"/>
      <c r="L48" s="19"/>
    </row>
    <row r="49" s="2" customFormat="1" ht="14.4" customHeight="1">
      <c r="B49" s="63"/>
      <c r="D49" s="174" t="s">
        <v>63</v>
      </c>
      <c r="E49" s="175"/>
      <c r="F49" s="175"/>
      <c r="G49" s="174" t="s">
        <v>64</v>
      </c>
      <c r="H49" s="175"/>
      <c r="I49" s="176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7" t="s">
        <v>65</v>
      </c>
      <c r="E60" s="178"/>
      <c r="F60" s="179" t="s">
        <v>66</v>
      </c>
      <c r="G60" s="177" t="s">
        <v>65</v>
      </c>
      <c r="H60" s="178"/>
      <c r="I60" s="180"/>
      <c r="J60" s="181" t="s">
        <v>66</v>
      </c>
      <c r="K60" s="178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67</v>
      </c>
      <c r="E64" s="182"/>
      <c r="F64" s="182"/>
      <c r="G64" s="174" t="s">
        <v>68</v>
      </c>
      <c r="H64" s="182"/>
      <c r="I64" s="183"/>
      <c r="J64" s="182"/>
      <c r="K64" s="182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7" t="s">
        <v>65</v>
      </c>
      <c r="E75" s="178"/>
      <c r="F75" s="179" t="s">
        <v>66</v>
      </c>
      <c r="G75" s="177" t="s">
        <v>65</v>
      </c>
      <c r="H75" s="178"/>
      <c r="I75" s="180"/>
      <c r="J75" s="181" t="s">
        <v>66</v>
      </c>
      <c r="K75" s="178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4"/>
      <c r="C76" s="185"/>
      <c r="D76" s="185"/>
      <c r="E76" s="185"/>
      <c r="F76" s="185"/>
      <c r="G76" s="185"/>
      <c r="H76" s="185"/>
      <c r="I76" s="186"/>
      <c r="J76" s="185"/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7"/>
      <c r="C80" s="188"/>
      <c r="D80" s="188"/>
      <c r="E80" s="188"/>
      <c r="F80" s="188"/>
      <c r="G80" s="188"/>
      <c r="H80" s="188"/>
      <c r="I80" s="189"/>
      <c r="J80" s="188"/>
      <c r="K80" s="188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112</v>
      </c>
      <c r="D81" s="40"/>
      <c r="E81" s="40"/>
      <c r="F81" s="40"/>
      <c r="G81" s="40"/>
      <c r="H81" s="40"/>
      <c r="I81" s="14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0" t="str">
        <f>E7</f>
        <v>Oprava mostních objektů na trati Dobříš - Vrané nad Vltavou</v>
      </c>
      <c r="F84" s="31"/>
      <c r="G84" s="31"/>
      <c r="H84" s="31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110</v>
      </c>
      <c r="D85" s="40"/>
      <c r="E85" s="40"/>
      <c r="F85" s="40"/>
      <c r="G85" s="40"/>
      <c r="H85" s="40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76" t="str">
        <f>E9</f>
        <v>003/4 - most v km 23,038 - DSPS</v>
      </c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24</v>
      </c>
      <c r="D88" s="40"/>
      <c r="E88" s="40"/>
      <c r="F88" s="26" t="str">
        <f>F12</f>
        <v>Bojov I</v>
      </c>
      <c r="G88" s="40"/>
      <c r="H88" s="40"/>
      <c r="I88" s="147" t="s">
        <v>26</v>
      </c>
      <c r="J88" s="79" t="str">
        <f>IF(J12="","",J12)</f>
        <v>9. 3. 2020</v>
      </c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4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1" t="s">
        <v>34</v>
      </c>
      <c r="D90" s="40"/>
      <c r="E90" s="40"/>
      <c r="F90" s="26" t="str">
        <f>E15</f>
        <v>Správa železnic, státní organizace</v>
      </c>
      <c r="G90" s="40"/>
      <c r="H90" s="40"/>
      <c r="I90" s="147" t="s">
        <v>42</v>
      </c>
      <c r="J90" s="36" t="str">
        <f>E21</f>
        <v>TOP CON SERVIS s.r.o.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40</v>
      </c>
      <c r="D91" s="40"/>
      <c r="E91" s="40"/>
      <c r="F91" s="26" t="str">
        <f>IF(E18="","",E18)</f>
        <v>Vyplň údaj</v>
      </c>
      <c r="G91" s="40"/>
      <c r="H91" s="40"/>
      <c r="I91" s="147" t="s">
        <v>47</v>
      </c>
      <c r="J91" s="36" t="str">
        <f>E24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14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9.28" customHeight="1">
      <c r="A93" s="38"/>
      <c r="B93" s="39"/>
      <c r="C93" s="191" t="s">
        <v>113</v>
      </c>
      <c r="D93" s="192"/>
      <c r="E93" s="192"/>
      <c r="F93" s="192"/>
      <c r="G93" s="192"/>
      <c r="H93" s="192"/>
      <c r="I93" s="193"/>
      <c r="J93" s="194" t="s">
        <v>114</v>
      </c>
      <c r="K93" s="192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4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2.8" customHeight="1">
      <c r="A95" s="38"/>
      <c r="B95" s="39"/>
      <c r="C95" s="195" t="s">
        <v>115</v>
      </c>
      <c r="D95" s="40"/>
      <c r="E95" s="40"/>
      <c r="F95" s="40"/>
      <c r="G95" s="40"/>
      <c r="H95" s="40"/>
      <c r="I95" s="144"/>
      <c r="J95" s="110">
        <f>J117</f>
        <v>0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U95" s="16" t="s">
        <v>116</v>
      </c>
    </row>
    <row r="96" s="9" customFormat="1" ht="24.96" customHeight="1">
      <c r="A96" s="9"/>
      <c r="B96" s="196"/>
      <c r="C96" s="197"/>
      <c r="D96" s="198" t="s">
        <v>825</v>
      </c>
      <c r="E96" s="199"/>
      <c r="F96" s="199"/>
      <c r="G96" s="199"/>
      <c r="H96" s="199"/>
      <c r="I96" s="200"/>
      <c r="J96" s="201">
        <f>J118</f>
        <v>0</v>
      </c>
      <c r="K96" s="197"/>
      <c r="L96" s="202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203"/>
      <c r="C97" s="204"/>
      <c r="D97" s="205" t="s">
        <v>826</v>
      </c>
      <c r="E97" s="206"/>
      <c r="F97" s="206"/>
      <c r="G97" s="206"/>
      <c r="H97" s="206"/>
      <c r="I97" s="207"/>
      <c r="J97" s="208">
        <f>J119</f>
        <v>0</v>
      </c>
      <c r="K97" s="204"/>
      <c r="L97" s="20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4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86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8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2" t="s">
        <v>137</v>
      </c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1" t="s">
        <v>16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90" t="str">
        <f>E7</f>
        <v>Oprava mostních objektů na trati Dobříš - Vrané nad Vltavou</v>
      </c>
      <c r="F107" s="31"/>
      <c r="G107" s="31"/>
      <c r="H107" s="31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1" t="s">
        <v>110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003/4 - most v km 23,038 - DSPS</v>
      </c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24</v>
      </c>
      <c r="D111" s="40"/>
      <c r="E111" s="40"/>
      <c r="F111" s="26" t="str">
        <f>F12</f>
        <v>Bojov I</v>
      </c>
      <c r="G111" s="40"/>
      <c r="H111" s="40"/>
      <c r="I111" s="147" t="s">
        <v>26</v>
      </c>
      <c r="J111" s="79" t="str">
        <f>IF(J12="","",J12)</f>
        <v>9. 3. 2020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1" t="s">
        <v>34</v>
      </c>
      <c r="D113" s="40"/>
      <c r="E113" s="40"/>
      <c r="F113" s="26" t="str">
        <f>E15</f>
        <v>Správa železnic, státní organizace</v>
      </c>
      <c r="G113" s="40"/>
      <c r="H113" s="40"/>
      <c r="I113" s="147" t="s">
        <v>42</v>
      </c>
      <c r="J113" s="36" t="str">
        <f>E21</f>
        <v>TOP CON SERVIS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1" t="s">
        <v>40</v>
      </c>
      <c r="D114" s="40"/>
      <c r="E114" s="40"/>
      <c r="F114" s="26" t="str">
        <f>IF(E18="","",E18)</f>
        <v>Vyplň údaj</v>
      </c>
      <c r="G114" s="40"/>
      <c r="H114" s="40"/>
      <c r="I114" s="147" t="s">
        <v>47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10"/>
      <c r="B116" s="211"/>
      <c r="C116" s="212" t="s">
        <v>138</v>
      </c>
      <c r="D116" s="213" t="s">
        <v>75</v>
      </c>
      <c r="E116" s="213" t="s">
        <v>71</v>
      </c>
      <c r="F116" s="213" t="s">
        <v>72</v>
      </c>
      <c r="G116" s="213" t="s">
        <v>139</v>
      </c>
      <c r="H116" s="213" t="s">
        <v>140</v>
      </c>
      <c r="I116" s="214" t="s">
        <v>141</v>
      </c>
      <c r="J116" s="213" t="s">
        <v>114</v>
      </c>
      <c r="K116" s="215" t="s">
        <v>142</v>
      </c>
      <c r="L116" s="216"/>
      <c r="M116" s="100" t="s">
        <v>1</v>
      </c>
      <c r="N116" s="101" t="s">
        <v>54</v>
      </c>
      <c r="O116" s="101" t="s">
        <v>143</v>
      </c>
      <c r="P116" s="101" t="s">
        <v>144</v>
      </c>
      <c r="Q116" s="101" t="s">
        <v>145</v>
      </c>
      <c r="R116" s="101" t="s">
        <v>146</v>
      </c>
      <c r="S116" s="101" t="s">
        <v>147</v>
      </c>
      <c r="T116" s="102" t="s">
        <v>148</v>
      </c>
      <c r="U116" s="210"/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/>
    </row>
    <row r="117" s="2" customFormat="1" ht="22.8" customHeight="1">
      <c r="A117" s="38"/>
      <c r="B117" s="39"/>
      <c r="C117" s="107" t="s">
        <v>149</v>
      </c>
      <c r="D117" s="40"/>
      <c r="E117" s="40"/>
      <c r="F117" s="40"/>
      <c r="G117" s="40"/>
      <c r="H117" s="40"/>
      <c r="I117" s="144"/>
      <c r="J117" s="217">
        <f>BK117</f>
        <v>0</v>
      </c>
      <c r="K117" s="40"/>
      <c r="L117" s="44"/>
      <c r="M117" s="103"/>
      <c r="N117" s="218"/>
      <c r="O117" s="104"/>
      <c r="P117" s="219">
        <f>P118</f>
        <v>0</v>
      </c>
      <c r="Q117" s="104"/>
      <c r="R117" s="219">
        <f>R118</f>
        <v>0</v>
      </c>
      <c r="S117" s="104"/>
      <c r="T117" s="22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6" t="s">
        <v>89</v>
      </c>
      <c r="AU117" s="16" t="s">
        <v>116</v>
      </c>
      <c r="BK117" s="221">
        <f>BK118</f>
        <v>0</v>
      </c>
    </row>
    <row r="118" s="12" customFormat="1" ht="25.92" customHeight="1">
      <c r="A118" s="12"/>
      <c r="B118" s="222"/>
      <c r="C118" s="223"/>
      <c r="D118" s="224" t="s">
        <v>89</v>
      </c>
      <c r="E118" s="225" t="s">
        <v>832</v>
      </c>
      <c r="F118" s="225" t="s">
        <v>833</v>
      </c>
      <c r="G118" s="223"/>
      <c r="H118" s="223"/>
      <c r="I118" s="226"/>
      <c r="J118" s="227">
        <f>BK118</f>
        <v>0</v>
      </c>
      <c r="K118" s="223"/>
      <c r="L118" s="228"/>
      <c r="M118" s="229"/>
      <c r="N118" s="230"/>
      <c r="O118" s="230"/>
      <c r="P118" s="231">
        <f>P119</f>
        <v>0</v>
      </c>
      <c r="Q118" s="230"/>
      <c r="R118" s="231">
        <f>R119</f>
        <v>0</v>
      </c>
      <c r="S118" s="230"/>
      <c r="T118" s="232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3" t="s">
        <v>178</v>
      </c>
      <c r="AT118" s="234" t="s">
        <v>89</v>
      </c>
      <c r="AU118" s="234" t="s">
        <v>90</v>
      </c>
      <c r="AY118" s="233" t="s">
        <v>152</v>
      </c>
      <c r="BK118" s="235">
        <f>BK119</f>
        <v>0</v>
      </c>
    </row>
    <row r="119" s="12" customFormat="1" ht="22.8" customHeight="1">
      <c r="A119" s="12"/>
      <c r="B119" s="222"/>
      <c r="C119" s="223"/>
      <c r="D119" s="224" t="s">
        <v>89</v>
      </c>
      <c r="E119" s="236" t="s">
        <v>834</v>
      </c>
      <c r="F119" s="236" t="s">
        <v>835</v>
      </c>
      <c r="G119" s="223"/>
      <c r="H119" s="223"/>
      <c r="I119" s="226"/>
      <c r="J119" s="237">
        <f>BK119</f>
        <v>0</v>
      </c>
      <c r="K119" s="223"/>
      <c r="L119" s="228"/>
      <c r="M119" s="229"/>
      <c r="N119" s="230"/>
      <c r="O119" s="230"/>
      <c r="P119" s="231">
        <f>SUM(P120:P121)</f>
        <v>0</v>
      </c>
      <c r="Q119" s="230"/>
      <c r="R119" s="231">
        <f>SUM(R120:R121)</f>
        <v>0</v>
      </c>
      <c r="S119" s="230"/>
      <c r="T119" s="232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3" t="s">
        <v>178</v>
      </c>
      <c r="AT119" s="234" t="s">
        <v>89</v>
      </c>
      <c r="AU119" s="234" t="s">
        <v>23</v>
      </c>
      <c r="AY119" s="233" t="s">
        <v>152</v>
      </c>
      <c r="BK119" s="235">
        <f>SUM(BK120:BK121)</f>
        <v>0</v>
      </c>
    </row>
    <row r="120" s="2" customFormat="1" ht="16.5" customHeight="1">
      <c r="A120" s="38"/>
      <c r="B120" s="39"/>
      <c r="C120" s="238" t="s">
        <v>23</v>
      </c>
      <c r="D120" s="238" t="s">
        <v>154</v>
      </c>
      <c r="E120" s="239" t="s">
        <v>880</v>
      </c>
      <c r="F120" s="240" t="s">
        <v>881</v>
      </c>
      <c r="G120" s="241" t="s">
        <v>838</v>
      </c>
      <c r="H120" s="242">
        <v>1</v>
      </c>
      <c r="I120" s="243"/>
      <c r="J120" s="244">
        <f>ROUND(I120*H120,2)</f>
        <v>0</v>
      </c>
      <c r="K120" s="240" t="s">
        <v>839</v>
      </c>
      <c r="L120" s="44"/>
      <c r="M120" s="245" t="s">
        <v>1</v>
      </c>
      <c r="N120" s="246" t="s">
        <v>55</v>
      </c>
      <c r="O120" s="91"/>
      <c r="P120" s="247">
        <f>O120*H120</f>
        <v>0</v>
      </c>
      <c r="Q120" s="247">
        <v>0</v>
      </c>
      <c r="R120" s="247">
        <f>Q120*H120</f>
        <v>0</v>
      </c>
      <c r="S120" s="247">
        <v>0</v>
      </c>
      <c r="T120" s="24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49" t="s">
        <v>159</v>
      </c>
      <c r="AT120" s="249" t="s">
        <v>154</v>
      </c>
      <c r="AU120" s="249" t="s">
        <v>22</v>
      </c>
      <c r="AY120" s="16" t="s">
        <v>152</v>
      </c>
      <c r="BE120" s="250">
        <f>IF(N120="základní",J120,0)</f>
        <v>0</v>
      </c>
      <c r="BF120" s="250">
        <f>IF(N120="snížená",J120,0)</f>
        <v>0</v>
      </c>
      <c r="BG120" s="250">
        <f>IF(N120="zákl. přenesená",J120,0)</f>
        <v>0</v>
      </c>
      <c r="BH120" s="250">
        <f>IF(N120="sníž. přenesená",J120,0)</f>
        <v>0</v>
      </c>
      <c r="BI120" s="250">
        <f>IF(N120="nulová",J120,0)</f>
        <v>0</v>
      </c>
      <c r="BJ120" s="16" t="s">
        <v>23</v>
      </c>
      <c r="BK120" s="250">
        <f>ROUND(I120*H120,2)</f>
        <v>0</v>
      </c>
      <c r="BL120" s="16" t="s">
        <v>159</v>
      </c>
      <c r="BM120" s="249" t="s">
        <v>184</v>
      </c>
    </row>
    <row r="121" s="2" customFormat="1">
      <c r="A121" s="38"/>
      <c r="B121" s="39"/>
      <c r="C121" s="40"/>
      <c r="D121" s="253" t="s">
        <v>254</v>
      </c>
      <c r="E121" s="40"/>
      <c r="F121" s="284" t="s">
        <v>882</v>
      </c>
      <c r="G121" s="40"/>
      <c r="H121" s="40"/>
      <c r="I121" s="144"/>
      <c r="J121" s="40"/>
      <c r="K121" s="40"/>
      <c r="L121" s="44"/>
      <c r="M121" s="295"/>
      <c r="N121" s="296"/>
      <c r="O121" s="292"/>
      <c r="P121" s="292"/>
      <c r="Q121" s="292"/>
      <c r="R121" s="292"/>
      <c r="S121" s="292"/>
      <c r="T121" s="297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254</v>
      </c>
      <c r="AU121" s="16" t="s">
        <v>22</v>
      </c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186"/>
      <c r="J122" s="67"/>
      <c r="K122" s="67"/>
      <c r="L122" s="44"/>
      <c r="M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</sheetData>
  <sheetProtection sheet="1" autoFilter="0" formatColumns="0" formatRows="0" objects="1" scenarios="1" spinCount="100000" saltValue="BUZ+TuXbBPXC46AXFhhNPQRxyE5Lx4powmvORnXdhe3DOvRVRxVmw5rGtekRzWwq9cz/8z9TJNpQD4vyVL70uA==" hashValue="jRKVE6kXdI6u8pK0jRziAubjX1cx3LyhxblDGljVdv0MyhuUfQK9uH5eQLm9R1vTaRy0SBeXIxvy9d3cFDP/Aw==" algorithmName="SHA-512" password="CC35"/>
  <autoFilter ref="C116:K121"/>
  <mergeCells count="9">
    <mergeCell ref="E7:H7"/>
    <mergeCell ref="E9:H9"/>
    <mergeCell ref="E18:H18"/>
    <mergeCell ref="E27:H27"/>
    <mergeCell ref="E84:H84"/>
    <mergeCell ref="E86:H86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Ondrouch Alois</dc:creator>
  <cp:lastModifiedBy>Ondrouch Alois</cp:lastModifiedBy>
  <dcterms:created xsi:type="dcterms:W3CDTF">2020-04-27T11:33:09Z</dcterms:created>
  <dcterms:modified xsi:type="dcterms:W3CDTF">2020-04-27T11:33:17Z</dcterms:modified>
</cp:coreProperties>
</file>