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90" yWindow="885" windowWidth="26985" windowHeight="11670"/>
  </bookViews>
  <sheets>
    <sheet name="Rekapitulace zakázky" sheetId="1" r:id="rId1"/>
    <sheet name="001 - Oprava střechy VB" sheetId="2" r:id="rId2"/>
    <sheet name="002 - Oprava vnějšího pláště" sheetId="3" r:id="rId3"/>
    <sheet name="003 - Oprava přístřešku" sheetId="4" r:id="rId4"/>
    <sheet name="004 - Oprava čekárny a pr..." sheetId="5" r:id="rId5"/>
    <sheet name="005 - Demolice bývalých W..." sheetId="6" r:id="rId6"/>
    <sheet name="006 - Ostatní venkovní úp..." sheetId="7" r:id="rId7"/>
    <sheet name="007 - Elektroinstalace (SEE)" sheetId="8" r:id="rId8"/>
    <sheet name="008 - Vedlejší a ostatní ..." sheetId="9" r:id="rId9"/>
  </sheets>
  <definedNames>
    <definedName name="_xlnm._FilterDatabase" localSheetId="1" hidden="1">'001 - Oprava střechy VB'!$C$130:$K$308</definedName>
    <definedName name="_xlnm._FilterDatabase" localSheetId="2" hidden="1">'002 - Oprava vnějšího pláště'!$C$134:$K$320</definedName>
    <definedName name="_xlnm._FilterDatabase" localSheetId="3" hidden="1">'003 - Oprava přístřešku'!$C$131:$K$268</definedName>
    <definedName name="_xlnm._FilterDatabase" localSheetId="4" hidden="1">'004 - Oprava čekárny a pr...'!$C$131:$K$243</definedName>
    <definedName name="_xlnm._FilterDatabase" localSheetId="5" hidden="1">'005 - Demolice bývalých W...'!$C$119:$K$154</definedName>
    <definedName name="_xlnm._FilterDatabase" localSheetId="6" hidden="1">'006 - Ostatní venkovní úp...'!$C$125:$K$237</definedName>
    <definedName name="_xlnm._FilterDatabase" localSheetId="7" hidden="1">'007 - Elektroinstalace (SEE)'!$C$121:$K$194</definedName>
    <definedName name="_xlnm._FilterDatabase" localSheetId="8" hidden="1">'008 - Vedlejší a ostatní ...'!$C$119:$K$130</definedName>
    <definedName name="_xlnm.Print_Titles" localSheetId="1">'001 - Oprava střechy VB'!$130:$130</definedName>
    <definedName name="_xlnm.Print_Titles" localSheetId="2">'002 - Oprava vnějšího pláště'!$134:$134</definedName>
    <definedName name="_xlnm.Print_Titles" localSheetId="3">'003 - Oprava přístřešku'!$131:$131</definedName>
    <definedName name="_xlnm.Print_Titles" localSheetId="4">'004 - Oprava čekárny a pr...'!$131:$131</definedName>
    <definedName name="_xlnm.Print_Titles" localSheetId="5">'005 - Demolice bývalých W...'!$119:$119</definedName>
    <definedName name="_xlnm.Print_Titles" localSheetId="6">'006 - Ostatní venkovní úp...'!$125:$125</definedName>
    <definedName name="_xlnm.Print_Titles" localSheetId="7">'007 - Elektroinstalace (SEE)'!$121:$121</definedName>
    <definedName name="_xlnm.Print_Titles" localSheetId="8">'008 - Vedlejší a ostatní ...'!$119:$119</definedName>
    <definedName name="_xlnm.Print_Titles" localSheetId="0">'Rekapitulace zakázky'!$92:$92</definedName>
    <definedName name="_xlnm.Print_Area" localSheetId="1">'001 - Oprava střechy VB'!$C$4:$J$39,'001 - Oprava střechy VB'!$C$50:$J$76,'001 - Oprava střechy VB'!$C$82:$J$112,'001 - Oprava střechy VB'!$C$118:$K$308</definedName>
    <definedName name="_xlnm.Print_Area" localSheetId="2">'002 - Oprava vnějšího pláště'!$C$4:$J$39,'002 - Oprava vnějšího pláště'!$C$50:$J$76,'002 - Oprava vnějšího pláště'!$C$82:$J$116,'002 - Oprava vnějšího pláště'!$C$122:$K$320</definedName>
    <definedName name="_xlnm.Print_Area" localSheetId="3">'003 - Oprava přístřešku'!$C$4:$J$39,'003 - Oprava přístřešku'!$C$50:$J$76,'003 - Oprava přístřešku'!$C$82:$J$113,'003 - Oprava přístřešku'!$C$119:$K$268</definedName>
    <definedName name="_xlnm.Print_Area" localSheetId="4">'004 - Oprava čekárny a pr...'!$C$4:$J$39,'004 - Oprava čekárny a pr...'!$C$50:$J$76,'004 - Oprava čekárny a pr...'!$C$82:$J$113,'004 - Oprava čekárny a pr...'!$C$119:$K$243</definedName>
    <definedName name="_xlnm.Print_Area" localSheetId="5">'005 - Demolice bývalých W...'!$C$4:$J$39,'005 - Demolice bývalých W...'!$C$50:$J$76,'005 - Demolice bývalých W...'!$C$82:$J$101,'005 - Demolice bývalých W...'!$C$107:$K$154</definedName>
    <definedName name="_xlnm.Print_Area" localSheetId="6">'006 - Ostatní venkovní úp...'!$C$4:$J$39,'006 - Ostatní venkovní úp...'!$C$50:$J$76,'006 - Ostatní venkovní úp...'!$C$82:$J$107,'006 - Ostatní venkovní úp...'!$C$113:$K$237</definedName>
    <definedName name="_xlnm.Print_Area" localSheetId="7">'007 - Elektroinstalace (SEE)'!$C$4:$J$39,'007 - Elektroinstalace (SEE)'!$C$50:$J$76,'007 - Elektroinstalace (SEE)'!$C$82:$J$103,'007 - Elektroinstalace (SEE)'!$C$109:$K$194</definedName>
    <definedName name="_xlnm.Print_Area" localSheetId="8">'008 - Vedlejší a ostatní ...'!$C$4:$J$39,'008 - Vedlejší a ostatní ...'!$C$50:$J$76,'008 - Vedlejší a ostatní ...'!$C$82:$J$101,'008 - Vedlejší a ostatní ...'!$C$107:$K$130</definedName>
    <definedName name="_xlnm.Print_Area" localSheetId="0">'Rekapitulace zakázky'!$D$4:$AO$76,'Rekapitulace zakázky'!$C$82:$AQ$103</definedName>
  </definedNames>
  <calcPr calcId="145621"/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130" i="9"/>
  <c r="BH130" i="9"/>
  <c r="BG130" i="9"/>
  <c r="BF130" i="9"/>
  <c r="T130" i="9"/>
  <c r="T129" i="9"/>
  <c r="R130" i="9"/>
  <c r="R129" i="9"/>
  <c r="P130" i="9"/>
  <c r="P129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P125" i="9" s="1"/>
  <c r="P121" i="9" s="1"/>
  <c r="P120" i="9" s="1"/>
  <c r="AU102" i="1" s="1"/>
  <c r="BI123" i="9"/>
  <c r="BH123" i="9"/>
  <c r="BG123" i="9"/>
  <c r="BF123" i="9"/>
  <c r="T123" i="9"/>
  <c r="T122" i="9"/>
  <c r="R123" i="9"/>
  <c r="R122" i="9"/>
  <c r="P123" i="9"/>
  <c r="P122" i="9"/>
  <c r="F116" i="9"/>
  <c r="F114" i="9"/>
  <c r="E112" i="9"/>
  <c r="F91" i="9"/>
  <c r="F89" i="9"/>
  <c r="E87" i="9"/>
  <c r="J24" i="9"/>
  <c r="E24" i="9"/>
  <c r="J92" i="9" s="1"/>
  <c r="J23" i="9"/>
  <c r="J21" i="9"/>
  <c r="E21" i="9"/>
  <c r="J91" i="9" s="1"/>
  <c r="J20" i="9"/>
  <c r="J18" i="9"/>
  <c r="E18" i="9"/>
  <c r="F117" i="9" s="1"/>
  <c r="J17" i="9"/>
  <c r="J12" i="9"/>
  <c r="J114" i="9"/>
  <c r="E7" i="9"/>
  <c r="E110" i="9"/>
  <c r="J37" i="8"/>
  <c r="J36" i="8"/>
  <c r="AY101" i="1" s="1"/>
  <c r="J35" i="8"/>
  <c r="AX101" i="1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F118" i="8"/>
  <c r="F116" i="8"/>
  <c r="E114" i="8"/>
  <c r="F91" i="8"/>
  <c r="F89" i="8"/>
  <c r="E87" i="8"/>
  <c r="J24" i="8"/>
  <c r="E24" i="8"/>
  <c r="J119" i="8" s="1"/>
  <c r="J23" i="8"/>
  <c r="J21" i="8"/>
  <c r="E21" i="8"/>
  <c r="J118" i="8" s="1"/>
  <c r="J20" i="8"/>
  <c r="J18" i="8"/>
  <c r="E18" i="8"/>
  <c r="F92" i="8" s="1"/>
  <c r="J17" i="8"/>
  <c r="J12" i="8"/>
  <c r="J116" i="8"/>
  <c r="E7" i="8"/>
  <c r="E112" i="8"/>
  <c r="J37" i="7"/>
  <c r="J36" i="7"/>
  <c r="AY100" i="1" s="1"/>
  <c r="J35" i="7"/>
  <c r="AX100" i="1" s="1"/>
  <c r="BI237" i="7"/>
  <c r="BH237" i="7"/>
  <c r="BG237" i="7"/>
  <c r="BF237" i="7"/>
  <c r="T237" i="7"/>
  <c r="R237" i="7"/>
  <c r="P237" i="7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T215" i="7"/>
  <c r="R216" i="7"/>
  <c r="R215" i="7"/>
  <c r="P216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6" i="7"/>
  <c r="BH206" i="7"/>
  <c r="BG206" i="7"/>
  <c r="BF206" i="7"/>
  <c r="T206" i="7"/>
  <c r="R206" i="7"/>
  <c r="P206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T195" i="7"/>
  <c r="R196" i="7"/>
  <c r="R195" i="7"/>
  <c r="P196" i="7"/>
  <c r="P195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J123" i="7"/>
  <c r="F122" i="7"/>
  <c r="F120" i="7"/>
  <c r="E118" i="7"/>
  <c r="J92" i="7"/>
  <c r="F91" i="7"/>
  <c r="F89" i="7"/>
  <c r="E87" i="7"/>
  <c r="J21" i="7"/>
  <c r="E21" i="7"/>
  <c r="J122" i="7" s="1"/>
  <c r="J20" i="7"/>
  <c r="J18" i="7"/>
  <c r="E18" i="7"/>
  <c r="F123" i="7" s="1"/>
  <c r="J17" i="7"/>
  <c r="J12" i="7"/>
  <c r="J120" i="7"/>
  <c r="E7" i="7"/>
  <c r="E116" i="7" s="1"/>
  <c r="J37" i="6"/>
  <c r="J36" i="6"/>
  <c r="AY99" i="1" s="1"/>
  <c r="J35" i="6"/>
  <c r="AX99" i="1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J117" i="6"/>
  <c r="F116" i="6"/>
  <c r="F114" i="6"/>
  <c r="E112" i="6"/>
  <c r="J92" i="6"/>
  <c r="F91" i="6"/>
  <c r="F89" i="6"/>
  <c r="E87" i="6"/>
  <c r="J21" i="6"/>
  <c r="E21" i="6"/>
  <c r="J116" i="6" s="1"/>
  <c r="J20" i="6"/>
  <c r="J18" i="6"/>
  <c r="E18" i="6"/>
  <c r="F117" i="6" s="1"/>
  <c r="J17" i="6"/>
  <c r="J12" i="6"/>
  <c r="J114" i="6"/>
  <c r="E7" i="6"/>
  <c r="E85" i="6" s="1"/>
  <c r="J37" i="5"/>
  <c r="J36" i="5"/>
  <c r="AY98" i="1" s="1"/>
  <c r="J35" i="5"/>
  <c r="AX98" i="1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T166" i="5" s="1"/>
  <c r="R167" i="5"/>
  <c r="R166" i="5"/>
  <c r="P167" i="5"/>
  <c r="P166" i="5" s="1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J129" i="5"/>
  <c r="F128" i="5"/>
  <c r="F126" i="5"/>
  <c r="E124" i="5"/>
  <c r="J92" i="5"/>
  <c r="F91" i="5"/>
  <c r="F89" i="5"/>
  <c r="E87" i="5"/>
  <c r="J21" i="5"/>
  <c r="E21" i="5"/>
  <c r="J128" i="5" s="1"/>
  <c r="J20" i="5"/>
  <c r="J18" i="5"/>
  <c r="E18" i="5"/>
  <c r="F92" i="5" s="1"/>
  <c r="J17" i="5"/>
  <c r="J12" i="5"/>
  <c r="J126" i="5"/>
  <c r="E7" i="5"/>
  <c r="E122" i="5" s="1"/>
  <c r="J37" i="4"/>
  <c r="J36" i="4"/>
  <c r="AY97" i="1" s="1"/>
  <c r="J35" i="4"/>
  <c r="AX97" i="1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T136" i="4"/>
  <c r="R137" i="4"/>
  <c r="R136" i="4" s="1"/>
  <c r="P137" i="4"/>
  <c r="P136" i="4"/>
  <c r="BI134" i="4"/>
  <c r="BH134" i="4"/>
  <c r="BG134" i="4"/>
  <c r="BF134" i="4"/>
  <c r="T134" i="4"/>
  <c r="T133" i="4" s="1"/>
  <c r="R134" i="4"/>
  <c r="R133" i="4"/>
  <c r="P134" i="4"/>
  <c r="P133" i="4" s="1"/>
  <c r="J129" i="4"/>
  <c r="F128" i="4"/>
  <c r="F126" i="4"/>
  <c r="E124" i="4"/>
  <c r="J92" i="4"/>
  <c r="F91" i="4"/>
  <c r="F89" i="4"/>
  <c r="E87" i="4"/>
  <c r="J21" i="4"/>
  <c r="E21" i="4"/>
  <c r="J91" i="4"/>
  <c r="J20" i="4"/>
  <c r="J18" i="4"/>
  <c r="E18" i="4"/>
  <c r="F129" i="4"/>
  <c r="J17" i="4"/>
  <c r="J12" i="4"/>
  <c r="J126" i="4"/>
  <c r="E7" i="4"/>
  <c r="E85" i="4" s="1"/>
  <c r="J37" i="3"/>
  <c r="J36" i="3"/>
  <c r="AY96" i="1"/>
  <c r="J35" i="3"/>
  <c r="AX96" i="1" s="1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T237" i="3"/>
  <c r="R238" i="3"/>
  <c r="R237" i="3" s="1"/>
  <c r="P238" i="3"/>
  <c r="P237" i="3"/>
  <c r="BI235" i="3"/>
  <c r="BH235" i="3"/>
  <c r="BG235" i="3"/>
  <c r="BF235" i="3"/>
  <c r="T235" i="3"/>
  <c r="T234" i="3" s="1"/>
  <c r="R235" i="3"/>
  <c r="R234" i="3"/>
  <c r="P235" i="3"/>
  <c r="P234" i="3" s="1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T136" i="3"/>
  <c r="R137" i="3"/>
  <c r="R136" i="3" s="1"/>
  <c r="P137" i="3"/>
  <c r="P136" i="3"/>
  <c r="J132" i="3"/>
  <c r="F131" i="3"/>
  <c r="F129" i="3"/>
  <c r="E127" i="3"/>
  <c r="J92" i="3"/>
  <c r="F91" i="3"/>
  <c r="F89" i="3"/>
  <c r="E87" i="3"/>
  <c r="J21" i="3"/>
  <c r="E21" i="3"/>
  <c r="J131" i="3"/>
  <c r="J20" i="3"/>
  <c r="J18" i="3"/>
  <c r="E18" i="3"/>
  <c r="F132" i="3"/>
  <c r="J17" i="3"/>
  <c r="J12" i="3"/>
  <c r="J129" i="3" s="1"/>
  <c r="E7" i="3"/>
  <c r="E125" i="3"/>
  <c r="J37" i="2"/>
  <c r="J36" i="2"/>
  <c r="AY95" i="1"/>
  <c r="J35" i="2"/>
  <c r="AX95" i="1" s="1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T172" i="2"/>
  <c r="R173" i="2"/>
  <c r="R172" i="2" s="1"/>
  <c r="P173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T136" i="2" s="1"/>
  <c r="T135" i="2" s="1"/>
  <c r="R137" i="2"/>
  <c r="R136" i="2"/>
  <c r="R135" i="2" s="1"/>
  <c r="P137" i="2"/>
  <c r="P136" i="2"/>
  <c r="P135" i="2"/>
  <c r="BI133" i="2"/>
  <c r="BH133" i="2"/>
  <c r="BG133" i="2"/>
  <c r="BF133" i="2"/>
  <c r="T133" i="2"/>
  <c r="T132" i="2" s="1"/>
  <c r="R133" i="2"/>
  <c r="R132" i="2"/>
  <c r="P133" i="2"/>
  <c r="P132" i="2" s="1"/>
  <c r="J128" i="2"/>
  <c r="F127" i="2"/>
  <c r="F125" i="2"/>
  <c r="E123" i="2"/>
  <c r="J92" i="2"/>
  <c r="F91" i="2"/>
  <c r="F89" i="2"/>
  <c r="E87" i="2"/>
  <c r="J21" i="2"/>
  <c r="E21" i="2"/>
  <c r="J127" i="2" s="1"/>
  <c r="J20" i="2"/>
  <c r="J18" i="2"/>
  <c r="E18" i="2"/>
  <c r="F92" i="2" s="1"/>
  <c r="J17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J130" i="9"/>
  <c r="J128" i="9"/>
  <c r="J126" i="9"/>
  <c r="J123" i="9"/>
  <c r="J192" i="8"/>
  <c r="BK191" i="8"/>
  <c r="J189" i="8"/>
  <c r="J188" i="8"/>
  <c r="J186" i="8"/>
  <c r="BK185" i="8"/>
  <c r="J184" i="8"/>
  <c r="J182" i="8"/>
  <c r="BK181" i="8"/>
  <c r="BK180" i="8"/>
  <c r="BK179" i="8"/>
  <c r="J178" i="8"/>
  <c r="J177" i="8"/>
  <c r="BK176" i="8"/>
  <c r="BK174" i="8"/>
  <c r="J173" i="8"/>
  <c r="BK172" i="8"/>
  <c r="J170" i="8"/>
  <c r="BK169" i="8"/>
  <c r="BK167" i="8"/>
  <c r="J166" i="8"/>
  <c r="BK165" i="8"/>
  <c r="BK162" i="8"/>
  <c r="BK160" i="8"/>
  <c r="BK158" i="8"/>
  <c r="J155" i="8"/>
  <c r="J153" i="8"/>
  <c r="BK152" i="8"/>
  <c r="BK149" i="8"/>
  <c r="BK147" i="8"/>
  <c r="J146" i="8"/>
  <c r="J144" i="8"/>
  <c r="BK141" i="8"/>
  <c r="BK139" i="8"/>
  <c r="J137" i="8"/>
  <c r="BK134" i="8"/>
  <c r="BK130" i="8"/>
  <c r="BK128" i="8"/>
  <c r="J127" i="8"/>
  <c r="J126" i="8"/>
  <c r="BK124" i="8"/>
  <c r="J237" i="7"/>
  <c r="J235" i="7"/>
  <c r="J233" i="7"/>
  <c r="J223" i="7"/>
  <c r="J220" i="7"/>
  <c r="J218" i="7"/>
  <c r="J214" i="7"/>
  <c r="J213" i="7"/>
  <c r="BK211" i="7"/>
  <c r="J210" i="7"/>
  <c r="BK206" i="7"/>
  <c r="J196" i="7"/>
  <c r="J165" i="7"/>
  <c r="BK162" i="7"/>
  <c r="BK159" i="7"/>
  <c r="J158" i="7"/>
  <c r="BK148" i="7"/>
  <c r="J147" i="7"/>
  <c r="J143" i="7"/>
  <c r="J129" i="7"/>
  <c r="J153" i="6"/>
  <c r="BK152" i="6"/>
  <c r="BK150" i="6"/>
  <c r="BK148" i="6"/>
  <c r="BK147" i="6"/>
  <c r="BK138" i="6"/>
  <c r="BK136" i="6"/>
  <c r="BK133" i="6"/>
  <c r="J127" i="6"/>
  <c r="BK243" i="5"/>
  <c r="J243" i="5"/>
  <c r="BK239" i="5"/>
  <c r="BK238" i="5"/>
  <c r="J234" i="5"/>
  <c r="J229" i="5"/>
  <c r="J225" i="5"/>
  <c r="BK224" i="5"/>
  <c r="BK216" i="5"/>
  <c r="J215" i="5"/>
  <c r="BK209" i="5"/>
  <c r="J208" i="5"/>
  <c r="J205" i="5"/>
  <c r="BK204" i="5"/>
  <c r="BK201" i="5"/>
  <c r="J197" i="5"/>
  <c r="J195" i="5"/>
  <c r="BK193" i="5"/>
  <c r="BK192" i="5"/>
  <c r="BK188" i="5"/>
  <c r="BK183" i="5"/>
  <c r="J181" i="5"/>
  <c r="J174" i="5"/>
  <c r="BK172" i="5"/>
  <c r="BK170" i="5"/>
  <c r="BK163" i="5"/>
  <c r="BK159" i="5"/>
  <c r="J157" i="5"/>
  <c r="J151" i="5"/>
  <c r="J149" i="5"/>
  <c r="BK148" i="5"/>
  <c r="BK144" i="5"/>
  <c r="BK142" i="5"/>
  <c r="BK268" i="4"/>
  <c r="J268" i="4"/>
  <c r="BK267" i="4"/>
  <c r="BK261" i="4"/>
  <c r="J258" i="4"/>
  <c r="J256" i="4"/>
  <c r="J254" i="4"/>
  <c r="J252" i="4"/>
  <c r="J251" i="4"/>
  <c r="BK248" i="4"/>
  <c r="J247" i="4"/>
  <c r="J246" i="4"/>
  <c r="J238" i="4"/>
  <c r="BK237" i="4"/>
  <c r="J235" i="4"/>
  <c r="J233" i="4"/>
  <c r="BK223" i="4"/>
  <c r="J215" i="4"/>
  <c r="BK208" i="4"/>
  <c r="J189" i="4"/>
  <c r="BK188" i="4"/>
  <c r="BK180" i="4"/>
  <c r="J177" i="4"/>
  <c r="J174" i="4"/>
  <c r="BK167" i="4"/>
  <c r="J166" i="4"/>
  <c r="J165" i="4"/>
  <c r="J159" i="4"/>
  <c r="BK157" i="4"/>
  <c r="J153" i="4"/>
  <c r="BK152" i="4"/>
  <c r="J150" i="4"/>
  <c r="J145" i="4"/>
  <c r="J143" i="4"/>
  <c r="BK142" i="4"/>
  <c r="J314" i="3"/>
  <c r="J311" i="3"/>
  <c r="J309" i="3"/>
  <c r="BK307" i="3"/>
  <c r="BK305" i="3"/>
  <c r="J303" i="3"/>
  <c r="BK297" i="3"/>
  <c r="J295" i="3"/>
  <c r="J292" i="3"/>
  <c r="BK291" i="3"/>
  <c r="BK289" i="3"/>
  <c r="J288" i="3"/>
  <c r="BK286" i="3"/>
  <c r="J285" i="3"/>
  <c r="J283" i="3"/>
  <c r="BK280" i="3"/>
  <c r="BK274" i="3"/>
  <c r="J272" i="3"/>
  <c r="J268" i="3"/>
  <c r="BK267" i="3"/>
  <c r="J265" i="3"/>
  <c r="BK264" i="3"/>
  <c r="J262" i="3"/>
  <c r="BK261" i="3"/>
  <c r="J249" i="3"/>
  <c r="BK248" i="3"/>
  <c r="BK206" i="3"/>
  <c r="J202" i="3"/>
  <c r="J198" i="3"/>
  <c r="BK191" i="3"/>
  <c r="BK188" i="3"/>
  <c r="J187" i="3"/>
  <c r="J186" i="3"/>
  <c r="BK184" i="3"/>
  <c r="J181" i="3"/>
  <c r="BK178" i="3"/>
  <c r="BK176" i="3"/>
  <c r="BK163" i="3"/>
  <c r="BK160" i="3"/>
  <c r="BK159" i="3"/>
  <c r="BK149" i="3"/>
  <c r="J144" i="3"/>
  <c r="BK304" i="2"/>
  <c r="J291" i="2"/>
  <c r="BK286" i="2"/>
  <c r="BK285" i="2"/>
  <c r="J282" i="2"/>
  <c r="J280" i="2"/>
  <c r="J278" i="2"/>
  <c r="BK276" i="2"/>
  <c r="J275" i="2"/>
  <c r="BK273" i="2"/>
  <c r="BK271" i="2"/>
  <c r="BK268" i="2"/>
  <c r="BK255" i="2"/>
  <c r="J250" i="2"/>
  <c r="BK237" i="2"/>
  <c r="J213" i="2"/>
  <c r="J209" i="2"/>
  <c r="BK208" i="2"/>
  <c r="BK186" i="2"/>
  <c r="J184" i="2"/>
  <c r="J177" i="2"/>
  <c r="J176" i="2"/>
  <c r="BK170" i="2"/>
  <c r="BK169" i="2"/>
  <c r="J168" i="2"/>
  <c r="BK162" i="2"/>
  <c r="J161" i="2"/>
  <c r="J160" i="2"/>
  <c r="BK157" i="2"/>
  <c r="J153" i="2"/>
  <c r="BK151" i="2"/>
  <c r="BK150" i="2"/>
  <c r="BK149" i="2"/>
  <c r="BK146" i="2"/>
  <c r="BK145" i="2"/>
  <c r="J143" i="2"/>
  <c r="BK140" i="2"/>
  <c r="BK137" i="2"/>
  <c r="BK133" i="2"/>
  <c r="BK130" i="9"/>
  <c r="BK128" i="9"/>
  <c r="BK126" i="9"/>
  <c r="BK123" i="9"/>
  <c r="J194" i="8"/>
  <c r="BK193" i="8"/>
  <c r="J179" i="8"/>
  <c r="J176" i="8"/>
  <c r="J175" i="8"/>
  <c r="BK173" i="8"/>
  <c r="J171" i="8"/>
  <c r="J169" i="8"/>
  <c r="BK168" i="8"/>
  <c r="J165" i="8"/>
  <c r="BK164" i="8"/>
  <c r="BK163" i="8"/>
  <c r="BK161" i="8"/>
  <c r="J160" i="8"/>
  <c r="J158" i="8"/>
  <c r="J157" i="8"/>
  <c r="BK156" i="8"/>
  <c r="BK155" i="8"/>
  <c r="BK153" i="8"/>
  <c r="BK150" i="8"/>
  <c r="J148" i="8"/>
  <c r="BK145" i="8"/>
  <c r="BK143" i="8"/>
  <c r="J142" i="8"/>
  <c r="J141" i="8"/>
  <c r="BK140" i="8"/>
  <c r="J139" i="8"/>
  <c r="BK138" i="8"/>
  <c r="J136" i="8"/>
  <c r="BK135" i="8"/>
  <c r="J134" i="8"/>
  <c r="J133" i="8"/>
  <c r="BK131" i="8"/>
  <c r="J129" i="8"/>
  <c r="BK126" i="8"/>
  <c r="BK235" i="7"/>
  <c r="BK228" i="7"/>
  <c r="J216" i="7"/>
  <c r="BK213" i="7"/>
  <c r="BK210" i="7"/>
  <c r="J199" i="7"/>
  <c r="BK196" i="7"/>
  <c r="J194" i="7"/>
  <c r="BK192" i="7"/>
  <c r="J188" i="7"/>
  <c r="J185" i="7"/>
  <c r="BK180" i="7"/>
  <c r="J178" i="7"/>
  <c r="BK173" i="7"/>
  <c r="BK167" i="7"/>
  <c r="BK165" i="7"/>
  <c r="BK164" i="7"/>
  <c r="J159" i="7"/>
  <c r="J148" i="7"/>
  <c r="BK147" i="7"/>
  <c r="BK145" i="7"/>
  <c r="J131" i="7"/>
  <c r="J150" i="6"/>
  <c r="J147" i="6"/>
  <c r="BK145" i="6"/>
  <c r="J140" i="6"/>
  <c r="J136" i="6"/>
  <c r="BK132" i="6"/>
  <c r="BK131" i="6"/>
  <c r="BK128" i="6"/>
  <c r="BK127" i="6"/>
  <c r="BK123" i="6"/>
  <c r="J241" i="5"/>
  <c r="J239" i="5"/>
  <c r="J238" i="5"/>
  <c r="BK231" i="5"/>
  <c r="J230" i="5"/>
  <c r="BK225" i="5"/>
  <c r="BK220" i="5"/>
  <c r="J216" i="5"/>
  <c r="BK215" i="5"/>
  <c r="BK212" i="5"/>
  <c r="BK210" i="5"/>
  <c r="J209" i="5"/>
  <c r="BK208" i="5"/>
  <c r="J207" i="5"/>
  <c r="J204" i="5"/>
  <c r="J201" i="5"/>
  <c r="J196" i="5"/>
  <c r="J192" i="5"/>
  <c r="J172" i="5"/>
  <c r="J165" i="5"/>
  <c r="J163" i="5"/>
  <c r="BK162" i="5"/>
  <c r="J161" i="5"/>
  <c r="J159" i="5"/>
  <c r="J148" i="5"/>
  <c r="J142" i="5"/>
  <c r="BK137" i="5"/>
  <c r="BK258" i="4"/>
  <c r="BK256" i="4"/>
  <c r="J255" i="4"/>
  <c r="BK254" i="4"/>
  <c r="BK250" i="4"/>
  <c r="BK249" i="4"/>
  <c r="J248" i="4"/>
  <c r="BK246" i="4"/>
  <c r="J244" i="4"/>
  <c r="BK243" i="4"/>
  <c r="BK241" i="4"/>
  <c r="J240" i="4"/>
  <c r="J237" i="4"/>
  <c r="BK231" i="4"/>
  <c r="J227" i="4"/>
  <c r="BK221" i="4"/>
  <c r="BK216" i="4"/>
  <c r="BK215" i="4"/>
  <c r="BK210" i="4"/>
  <c r="BK206" i="4"/>
  <c r="BK205" i="4"/>
  <c r="BK203" i="4"/>
  <c r="J191" i="4"/>
  <c r="BK189" i="4"/>
  <c r="BK187" i="4"/>
  <c r="J180" i="4"/>
  <c r="J179" i="4"/>
  <c r="J176" i="4"/>
  <c r="J171" i="4"/>
  <c r="J170" i="4"/>
  <c r="BK169" i="4"/>
  <c r="J167" i="4"/>
  <c r="BK164" i="4"/>
  <c r="J163" i="4"/>
  <c r="J161" i="4"/>
  <c r="BK159" i="4"/>
  <c r="J157" i="4"/>
  <c r="BK153" i="4"/>
  <c r="J152" i="4"/>
  <c r="BK143" i="4"/>
  <c r="J134" i="4"/>
  <c r="BK319" i="3"/>
  <c r="J319" i="3"/>
  <c r="BK318" i="3"/>
  <c r="J318" i="3"/>
  <c r="BK316" i="3"/>
  <c r="BK314" i="3"/>
  <c r="J312" i="3"/>
  <c r="BK310" i="3"/>
  <c r="BK300" i="3"/>
  <c r="BK298" i="3"/>
  <c r="J297" i="3"/>
  <c r="BK296" i="3"/>
  <c r="BK292" i="3"/>
  <c r="J289" i="3"/>
  <c r="J287" i="3"/>
  <c r="BK282" i="3"/>
  <c r="J276" i="3"/>
  <c r="BK271" i="3"/>
  <c r="BK268" i="3"/>
  <c r="BK265" i="3"/>
  <c r="J259" i="3"/>
  <c r="BK257" i="3"/>
  <c r="BK256" i="3"/>
  <c r="J253" i="3"/>
  <c r="BK252" i="3"/>
  <c r="BK250" i="3"/>
  <c r="J247" i="3"/>
  <c r="BK245" i="3"/>
  <c r="J244" i="3"/>
  <c r="J242" i="3"/>
  <c r="BK240" i="3"/>
  <c r="J238" i="3"/>
  <c r="BK235" i="3"/>
  <c r="BK232" i="3"/>
  <c r="J231" i="3"/>
  <c r="BK229" i="3"/>
  <c r="BK227" i="3"/>
  <c r="J226" i="3"/>
  <c r="BK225" i="3"/>
  <c r="J222" i="3"/>
  <c r="J218" i="3"/>
  <c r="BK217" i="3"/>
  <c r="BK215" i="3"/>
  <c r="J209" i="3"/>
  <c r="J208" i="3"/>
  <c r="J204" i="3"/>
  <c r="J203" i="3"/>
  <c r="BK198" i="3"/>
  <c r="J196" i="3"/>
  <c r="J190" i="3"/>
  <c r="BK189" i="3"/>
  <c r="J188" i="3"/>
  <c r="BK187" i="3"/>
  <c r="BK183" i="3"/>
  <c r="BK179" i="3"/>
  <c r="BK174" i="3"/>
  <c r="J167" i="3"/>
  <c r="BK165" i="3"/>
  <c r="J163" i="3"/>
  <c r="J161" i="3"/>
  <c r="J154" i="3"/>
  <c r="J149" i="3"/>
  <c r="BK141" i="3"/>
  <c r="BK140" i="3"/>
  <c r="J140" i="3"/>
  <c r="BK137" i="3"/>
  <c r="J137" i="3"/>
  <c r="J304" i="2"/>
  <c r="BK297" i="2"/>
  <c r="BK293" i="2"/>
  <c r="J289" i="2"/>
  <c r="J288" i="2"/>
  <c r="J286" i="2"/>
  <c r="J285" i="2"/>
  <c r="J281" i="2"/>
  <c r="J277" i="2"/>
  <c r="BK275" i="2"/>
  <c r="BK274" i="2"/>
  <c r="J269" i="2"/>
  <c r="J268" i="2"/>
  <c r="BK265" i="2"/>
  <c r="J261" i="2"/>
  <c r="J260" i="2"/>
  <c r="BK257" i="2"/>
  <c r="J255" i="2"/>
  <c r="BK248" i="2"/>
  <c r="J244" i="2"/>
  <c r="J239" i="2"/>
  <c r="J237" i="2"/>
  <c r="J233" i="2"/>
  <c r="J229" i="2"/>
  <c r="J224" i="2"/>
  <c r="BK215" i="2"/>
  <c r="BK213" i="2"/>
  <c r="BK206" i="2"/>
  <c r="J202" i="2"/>
  <c r="BK193" i="2"/>
  <c r="BK237" i="7"/>
  <c r="BK229" i="7"/>
  <c r="J228" i="7"/>
  <c r="J227" i="7"/>
  <c r="BK225" i="7"/>
  <c r="J222" i="7"/>
  <c r="BK202" i="7"/>
  <c r="BK198" i="7"/>
  <c r="BK194" i="7"/>
  <c r="J192" i="7"/>
  <c r="BK178" i="7"/>
  <c r="BK174" i="7"/>
  <c r="J173" i="7"/>
  <c r="J167" i="7"/>
  <c r="J162" i="7"/>
  <c r="J157" i="7"/>
  <c r="BK155" i="7"/>
  <c r="J145" i="7"/>
  <c r="BK136" i="7"/>
  <c r="BK130" i="7"/>
  <c r="BK129" i="7"/>
  <c r="BK153" i="6"/>
  <c r="J152" i="6"/>
  <c r="BK151" i="6"/>
  <c r="J148" i="6"/>
  <c r="BK140" i="6"/>
  <c r="J134" i="6"/>
  <c r="J123" i="6"/>
  <c r="BK237" i="5"/>
  <c r="J236" i="5"/>
  <c r="BK230" i="5"/>
  <c r="J224" i="5"/>
  <c r="BK222" i="5"/>
  <c r="J220" i="5"/>
  <c r="BK218" i="5"/>
  <c r="J212" i="5"/>
  <c r="J210" i="5"/>
  <c r="BK207" i="5"/>
  <c r="BK205" i="5"/>
  <c r="BK199" i="5"/>
  <c r="BK197" i="5"/>
  <c r="BK196" i="5"/>
  <c r="J190" i="5"/>
  <c r="J189" i="5"/>
  <c r="BK186" i="5"/>
  <c r="J184" i="5"/>
  <c r="J179" i="5"/>
  <c r="BK177" i="5"/>
  <c r="J176" i="5"/>
  <c r="BK174" i="5"/>
  <c r="BK167" i="5"/>
  <c r="BK161" i="5"/>
  <c r="J152" i="5"/>
  <c r="BK151" i="5"/>
  <c r="BK149" i="5"/>
  <c r="J146" i="5"/>
  <c r="BK145" i="5"/>
  <c r="J135" i="5"/>
  <c r="J267" i="4"/>
  <c r="J261" i="4"/>
  <c r="BK259" i="4"/>
  <c r="BK255" i="4"/>
  <c r="BK252" i="4"/>
  <c r="BK251" i="4"/>
  <c r="J249" i="4"/>
  <c r="BK235" i="4"/>
  <c r="BK233" i="4"/>
  <c r="J231" i="4"/>
  <c r="J229" i="4"/>
  <c r="BK227" i="4"/>
  <c r="J221" i="4"/>
  <c r="BK217" i="4"/>
  <c r="J216" i="4"/>
  <c r="J213" i="4"/>
  <c r="J211" i="4"/>
  <c r="J210" i="4"/>
  <c r="J208" i="4"/>
  <c r="J206" i="4"/>
  <c r="J205" i="4"/>
  <c r="J203" i="4"/>
  <c r="J197" i="4"/>
  <c r="J193" i="4"/>
  <c r="J188" i="4"/>
  <c r="J187" i="4"/>
  <c r="J185" i="4"/>
  <c r="BK184" i="4"/>
  <c r="J183" i="4"/>
  <c r="BK182" i="4"/>
  <c r="BK174" i="4"/>
  <c r="J172" i="4"/>
  <c r="BK171" i="4"/>
  <c r="J169" i="4"/>
  <c r="BK166" i="4"/>
  <c r="BK161" i="4"/>
  <c r="J151" i="4"/>
  <c r="BK147" i="4"/>
  <c r="J142" i="4"/>
  <c r="BK140" i="4"/>
  <c r="J137" i="4"/>
  <c r="BK134" i="4"/>
  <c r="J316" i="3"/>
  <c r="BK312" i="3"/>
  <c r="J305" i="3"/>
  <c r="J300" i="3"/>
  <c r="J298" i="3"/>
  <c r="BK295" i="3"/>
  <c r="J294" i="3"/>
  <c r="BK293" i="3"/>
  <c r="J291" i="3"/>
  <c r="BK288" i="3"/>
  <c r="BK287" i="3"/>
  <c r="J286" i="3"/>
  <c r="J278" i="3"/>
  <c r="BK276" i="3"/>
  <c r="J274" i="3"/>
  <c r="BK272" i="3"/>
  <c r="J271" i="3"/>
  <c r="J267" i="3"/>
  <c r="J257" i="3"/>
  <c r="BK247" i="3"/>
  <c r="BK244" i="3"/>
  <c r="BK242" i="3"/>
  <c r="BK238" i="3"/>
  <c r="J227" i="3"/>
  <c r="J225" i="3"/>
  <c r="BK222" i="3"/>
  <c r="J221" i="3"/>
  <c r="J219" i="3"/>
  <c r="BK218" i="3"/>
  <c r="J215" i="3"/>
  <c r="BK208" i="3"/>
  <c r="BK204" i="3"/>
  <c r="J200" i="3"/>
  <c r="BK199" i="3"/>
  <c r="BK196" i="3"/>
  <c r="J189" i="3"/>
  <c r="BK186" i="3"/>
  <c r="BK180" i="3"/>
  <c r="J178" i="3"/>
  <c r="J176" i="3"/>
  <c r="J174" i="3"/>
  <c r="J172" i="3"/>
  <c r="BK167" i="3"/>
  <c r="J165" i="3"/>
  <c r="J141" i="3"/>
  <c r="BK307" i="2"/>
  <c r="J307" i="2"/>
  <c r="BK306" i="2"/>
  <c r="BK302" i="2"/>
  <c r="BK298" i="2"/>
  <c r="BK291" i="2"/>
  <c r="J283" i="2"/>
  <c r="BK282" i="2"/>
  <c r="BK280" i="2"/>
  <c r="BK277" i="2"/>
  <c r="J276" i="2"/>
  <c r="J274" i="2"/>
  <c r="J273" i="2"/>
  <c r="J271" i="2"/>
  <c r="J263" i="2"/>
  <c r="J258" i="2"/>
  <c r="BK250" i="2"/>
  <c r="J248" i="2"/>
  <c r="J246" i="2"/>
  <c r="BK242" i="2"/>
  <c r="J235" i="2"/>
  <c r="J217" i="2"/>
  <c r="J216" i="2"/>
  <c r="J215" i="2"/>
  <c r="BK209" i="2"/>
  <c r="J208" i="2"/>
  <c r="BK202" i="2"/>
  <c r="BK197" i="2"/>
  <c r="J191" i="2"/>
  <c r="BK184" i="2"/>
  <c r="BK179" i="2"/>
  <c r="BK177" i="2"/>
  <c r="BK176" i="2"/>
  <c r="BK173" i="2"/>
  <c r="J173" i="2"/>
  <c r="J170" i="2"/>
  <c r="J169" i="2"/>
  <c r="BK168" i="2"/>
  <c r="BK166" i="2"/>
  <c r="BK164" i="2"/>
  <c r="BK161" i="2"/>
  <c r="BK160" i="2"/>
  <c r="J157" i="2"/>
  <c r="BK153" i="2"/>
  <c r="J151" i="2"/>
  <c r="J150" i="2"/>
  <c r="J149" i="2"/>
  <c r="J146" i="2"/>
  <c r="J145" i="2"/>
  <c r="BK143" i="2"/>
  <c r="J140" i="2"/>
  <c r="J137" i="2"/>
  <c r="J133" i="2"/>
  <c r="AS94" i="1"/>
  <c r="BK194" i="8"/>
  <c r="J193" i="8"/>
  <c r="BK192" i="8"/>
  <c r="J191" i="8"/>
  <c r="BK189" i="8"/>
  <c r="BK188" i="8"/>
  <c r="BK187" i="8"/>
  <c r="J187" i="8"/>
  <c r="BK186" i="8"/>
  <c r="J185" i="8"/>
  <c r="BK184" i="8"/>
  <c r="BK182" i="8"/>
  <c r="J181" i="8"/>
  <c r="J180" i="8"/>
  <c r="BK178" i="8"/>
  <c r="BK177" i="8"/>
  <c r="BK175" i="8"/>
  <c r="J174" i="8"/>
  <c r="J172" i="8"/>
  <c r="BK171" i="8"/>
  <c r="BK170" i="8"/>
  <c r="J168" i="8"/>
  <c r="J167" i="8"/>
  <c r="BK166" i="8"/>
  <c r="J164" i="8"/>
  <c r="J163" i="8"/>
  <c r="J162" i="8"/>
  <c r="J161" i="8"/>
  <c r="BK157" i="8"/>
  <c r="J156" i="8"/>
  <c r="J152" i="8"/>
  <c r="J150" i="8"/>
  <c r="J149" i="8"/>
  <c r="BK148" i="8"/>
  <c r="J147" i="8"/>
  <c r="BK146" i="8"/>
  <c r="J145" i="8"/>
  <c r="BK144" i="8"/>
  <c r="J143" i="8"/>
  <c r="BK142" i="8"/>
  <c r="J140" i="8"/>
  <c r="J138" i="8"/>
  <c r="BK137" i="8"/>
  <c r="BK136" i="8"/>
  <c r="J135" i="8"/>
  <c r="BK133" i="8"/>
  <c r="BK132" i="8"/>
  <c r="J132" i="8"/>
  <c r="J131" i="8"/>
  <c r="J130" i="8"/>
  <c r="BK129" i="8"/>
  <c r="J128" i="8"/>
  <c r="BK127" i="8"/>
  <c r="J124" i="8"/>
  <c r="BK233" i="7"/>
  <c r="J229" i="7"/>
  <c r="BK227" i="7"/>
  <c r="J225" i="7"/>
  <c r="BK223" i="7"/>
  <c r="BK222" i="7"/>
  <c r="BK220" i="7"/>
  <c r="BK218" i="7"/>
  <c r="BK216" i="7"/>
  <c r="BK214" i="7"/>
  <c r="J211" i="7"/>
  <c r="J206" i="7"/>
  <c r="J202" i="7"/>
  <c r="BK199" i="7"/>
  <c r="J198" i="7"/>
  <c r="BK188" i="7"/>
  <c r="BK185" i="7"/>
  <c r="J180" i="7"/>
  <c r="J174" i="7"/>
  <c r="J164" i="7"/>
  <c r="BK158" i="7"/>
  <c r="BK157" i="7"/>
  <c r="J155" i="7"/>
  <c r="BK150" i="7"/>
  <c r="J150" i="7"/>
  <c r="BK143" i="7"/>
  <c r="J136" i="7"/>
  <c r="BK131" i="7"/>
  <c r="J130" i="7"/>
  <c r="J151" i="6"/>
  <c r="J145" i="6"/>
  <c r="J138" i="6"/>
  <c r="BK134" i="6"/>
  <c r="J133" i="6"/>
  <c r="J132" i="6"/>
  <c r="J131" i="6"/>
  <c r="J128" i="6"/>
  <c r="BK241" i="5"/>
  <c r="J237" i="5"/>
  <c r="BK236" i="5"/>
  <c r="BK234" i="5"/>
  <c r="J231" i="5"/>
  <c r="BK229" i="5"/>
  <c r="J222" i="5"/>
  <c r="J218" i="5"/>
  <c r="J199" i="5"/>
  <c r="BK195" i="5"/>
  <c r="J193" i="5"/>
  <c r="BK190" i="5"/>
  <c r="BK189" i="5"/>
  <c r="J188" i="5"/>
  <c r="J186" i="5"/>
  <c r="BK184" i="5"/>
  <c r="J183" i="5"/>
  <c r="BK181" i="5"/>
  <c r="BK179" i="5"/>
  <c r="J177" i="5"/>
  <c r="BK176" i="5"/>
  <c r="J170" i="5"/>
  <c r="J167" i="5"/>
  <c r="BK165" i="5"/>
  <c r="J162" i="5"/>
  <c r="BK157" i="5"/>
  <c r="BK155" i="5"/>
  <c r="J155" i="5"/>
  <c r="BK154" i="5"/>
  <c r="J154" i="5"/>
  <c r="BK153" i="5"/>
  <c r="J153" i="5"/>
  <c r="BK152" i="5"/>
  <c r="BK146" i="5"/>
  <c r="J145" i="5"/>
  <c r="J144" i="5"/>
  <c r="J137" i="5"/>
  <c r="BK135" i="5"/>
  <c r="J259" i="4"/>
  <c r="J250" i="4"/>
  <c r="BK247" i="4"/>
  <c r="BK244" i="4"/>
  <c r="J243" i="4"/>
  <c r="J241" i="4"/>
  <c r="BK240" i="4"/>
  <c r="BK238" i="4"/>
  <c r="BK229" i="4"/>
  <c r="J223" i="4"/>
  <c r="J217" i="4"/>
  <c r="BK213" i="4"/>
  <c r="BK211" i="4"/>
  <c r="BK197" i="4"/>
  <c r="BK193" i="4"/>
  <c r="BK191" i="4"/>
  <c r="BK185" i="4"/>
  <c r="J184" i="4"/>
  <c r="BK183" i="4"/>
  <c r="J182" i="4"/>
  <c r="BK179" i="4"/>
  <c r="BK177" i="4"/>
  <c r="BK176" i="4"/>
  <c r="BK172" i="4"/>
  <c r="BK170" i="4"/>
  <c r="BK165" i="4"/>
  <c r="J164" i="4"/>
  <c r="BK163" i="4"/>
  <c r="BK151" i="4"/>
  <c r="BK150" i="4"/>
  <c r="J147" i="4"/>
  <c r="BK145" i="4"/>
  <c r="J140" i="4"/>
  <c r="BK137" i="4"/>
  <c r="BK311" i="3"/>
  <c r="J310" i="3"/>
  <c r="BK309" i="3"/>
  <c r="J307" i="3"/>
  <c r="BK303" i="3"/>
  <c r="J296" i="3"/>
  <c r="BK294" i="3"/>
  <c r="J293" i="3"/>
  <c r="BK285" i="3"/>
  <c r="BK283" i="3"/>
  <c r="J282" i="3"/>
  <c r="J280" i="3"/>
  <c r="BK278" i="3"/>
  <c r="J264" i="3"/>
  <c r="BK262" i="3"/>
  <c r="J261" i="3"/>
  <c r="BK259" i="3"/>
  <c r="J256" i="3"/>
  <c r="BK253" i="3"/>
  <c r="J252" i="3"/>
  <c r="J250" i="3"/>
  <c r="BK249" i="3"/>
  <c r="J248" i="3"/>
  <c r="J245" i="3"/>
  <c r="J240" i="3"/>
  <c r="J235" i="3"/>
  <c r="J232" i="3"/>
  <c r="BK231" i="3"/>
  <c r="J229" i="3"/>
  <c r="BK226" i="3"/>
  <c r="BK221" i="3"/>
  <c r="BK219" i="3"/>
  <c r="J217" i="3"/>
  <c r="BK209" i="3"/>
  <c r="J206" i="3"/>
  <c r="BK203" i="3"/>
  <c r="BK202" i="3"/>
  <c r="BK200" i="3"/>
  <c r="J199" i="3"/>
  <c r="J191" i="3"/>
  <c r="BK190" i="3"/>
  <c r="J184" i="3"/>
  <c r="J183" i="3"/>
  <c r="BK181" i="3"/>
  <c r="J180" i="3"/>
  <c r="J179" i="3"/>
  <c r="BK172" i="3"/>
  <c r="BK161" i="3"/>
  <c r="J160" i="3"/>
  <c r="J159" i="3"/>
  <c r="BK154" i="3"/>
  <c r="BK144" i="3"/>
  <c r="J306" i="2"/>
  <c r="J302" i="2"/>
  <c r="J298" i="2"/>
  <c r="J297" i="2"/>
  <c r="J293" i="2"/>
  <c r="BK289" i="2"/>
  <c r="BK288" i="2"/>
  <c r="BK283" i="2"/>
  <c r="BK281" i="2"/>
  <c r="BK278" i="2"/>
  <c r="BK269" i="2"/>
  <c r="J265" i="2"/>
  <c r="BK263" i="2"/>
  <c r="BK261" i="2"/>
  <c r="BK260" i="2"/>
  <c r="BK258" i="2"/>
  <c r="J257" i="2"/>
  <c r="BK246" i="2"/>
  <c r="BK244" i="2"/>
  <c r="J242" i="2"/>
  <c r="BK239" i="2"/>
  <c r="BK235" i="2"/>
  <c r="BK233" i="2"/>
  <c r="BK229" i="2"/>
  <c r="BK224" i="2"/>
  <c r="BK217" i="2"/>
  <c r="BK216" i="2"/>
  <c r="J206" i="2"/>
  <c r="J197" i="2"/>
  <c r="J193" i="2"/>
  <c r="BK191" i="2"/>
  <c r="J186" i="2"/>
  <c r="J179" i="2"/>
  <c r="J166" i="2"/>
  <c r="J164" i="2"/>
  <c r="J162" i="2"/>
  <c r="P139" i="2" l="1"/>
  <c r="T144" i="2"/>
  <c r="T159" i="2"/>
  <c r="BK178" i="2"/>
  <c r="J178" i="2" s="1"/>
  <c r="J107" i="2" s="1"/>
  <c r="BK236" i="2"/>
  <c r="J236" i="2"/>
  <c r="J108" i="2" s="1"/>
  <c r="BK279" i="2"/>
  <c r="J279" i="2"/>
  <c r="J109" i="2"/>
  <c r="R279" i="2"/>
  <c r="R287" i="2"/>
  <c r="P139" i="3"/>
  <c r="T143" i="3"/>
  <c r="T175" i="3"/>
  <c r="R182" i="3"/>
  <c r="P224" i="3"/>
  <c r="R239" i="3"/>
  <c r="R236" i="3" s="1"/>
  <c r="P251" i="3"/>
  <c r="R255" i="3"/>
  <c r="P258" i="3"/>
  <c r="P266" i="3"/>
  <c r="P275" i="3"/>
  <c r="T290" i="3"/>
  <c r="T302" i="3"/>
  <c r="R308" i="3"/>
  <c r="P139" i="4"/>
  <c r="R144" i="4"/>
  <c r="R149" i="4"/>
  <c r="R156" i="4"/>
  <c r="R162" i="4"/>
  <c r="T168" i="4"/>
  <c r="P173" i="4"/>
  <c r="P190" i="4"/>
  <c r="P196" i="4"/>
  <c r="P230" i="4"/>
  <c r="P253" i="4"/>
  <c r="R260" i="4"/>
  <c r="BK134" i="5"/>
  <c r="BK147" i="5"/>
  <c r="J147" i="5"/>
  <c r="J99" i="5" s="1"/>
  <c r="BK160" i="5"/>
  <c r="J160" i="5"/>
  <c r="J100" i="5"/>
  <c r="BK169" i="5"/>
  <c r="BK175" i="5"/>
  <c r="J175" i="5"/>
  <c r="J104" i="5"/>
  <c r="T175" i="5"/>
  <c r="T178" i="5"/>
  <c r="R185" i="5"/>
  <c r="BK198" i="5"/>
  <c r="J198" i="5" s="1"/>
  <c r="J108" i="5" s="1"/>
  <c r="BK211" i="5"/>
  <c r="J211" i="5"/>
  <c r="J109" i="5" s="1"/>
  <c r="BK219" i="5"/>
  <c r="J219" i="5"/>
  <c r="J110" i="5"/>
  <c r="T219" i="5"/>
  <c r="R223" i="5"/>
  <c r="R233" i="5"/>
  <c r="BK122" i="6"/>
  <c r="J122" i="6" s="1"/>
  <c r="J98" i="6" s="1"/>
  <c r="T122" i="6"/>
  <c r="BK144" i="6"/>
  <c r="J144" i="6" s="1"/>
  <c r="J100" i="6" s="1"/>
  <c r="T128" i="7"/>
  <c r="P161" i="7"/>
  <c r="T161" i="7"/>
  <c r="P166" i="7"/>
  <c r="BK197" i="7"/>
  <c r="J197" i="7"/>
  <c r="J102" i="7" s="1"/>
  <c r="R197" i="7"/>
  <c r="P217" i="7"/>
  <c r="P232" i="7"/>
  <c r="P231" i="7" s="1"/>
  <c r="BK123" i="8"/>
  <c r="J123" i="8" s="1"/>
  <c r="J97" i="8" s="1"/>
  <c r="T123" i="8"/>
  <c r="R151" i="8"/>
  <c r="BK154" i="8"/>
  <c r="J154" i="8" s="1"/>
  <c r="J99" i="8" s="1"/>
  <c r="R154" i="8"/>
  <c r="R159" i="8"/>
  <c r="P183" i="8"/>
  <c r="BK190" i="8"/>
  <c r="J190" i="8"/>
  <c r="J102" i="8"/>
  <c r="R190" i="8"/>
  <c r="BK139" i="2"/>
  <c r="BK144" i="2"/>
  <c r="J144" i="2"/>
  <c r="J102" i="2" s="1"/>
  <c r="R159" i="2"/>
  <c r="BK175" i="2"/>
  <c r="R175" i="2"/>
  <c r="R178" i="2"/>
  <c r="P236" i="2"/>
  <c r="P279" i="2"/>
  <c r="P287" i="2"/>
  <c r="P292" i="2"/>
  <c r="R139" i="3"/>
  <c r="R143" i="3"/>
  <c r="P175" i="3"/>
  <c r="T182" i="3"/>
  <c r="T224" i="3"/>
  <c r="T239" i="3"/>
  <c r="T236" i="3" s="1"/>
  <c r="R251" i="3"/>
  <c r="BK258" i="3"/>
  <c r="J258" i="3"/>
  <c r="J110" i="3" s="1"/>
  <c r="T258" i="3"/>
  <c r="T266" i="3"/>
  <c r="T275" i="3"/>
  <c r="R290" i="3"/>
  <c r="P302" i="3"/>
  <c r="T308" i="3"/>
  <c r="R139" i="4"/>
  <c r="BK149" i="4"/>
  <c r="J149" i="4"/>
  <c r="J102" i="4" s="1"/>
  <c r="T149" i="4"/>
  <c r="P156" i="4"/>
  <c r="BK168" i="4"/>
  <c r="J168" i="4" s="1"/>
  <c r="J105" i="4" s="1"/>
  <c r="BK173" i="4"/>
  <c r="J173" i="4"/>
  <c r="J106" i="4" s="1"/>
  <c r="BK190" i="4"/>
  <c r="J190" i="4" s="1"/>
  <c r="J107" i="4" s="1"/>
  <c r="R196" i="4"/>
  <c r="R230" i="4"/>
  <c r="R253" i="4"/>
  <c r="R195" i="4" s="1"/>
  <c r="P260" i="4"/>
  <c r="R134" i="5"/>
  <c r="T147" i="5"/>
  <c r="T160" i="5"/>
  <c r="R169" i="5"/>
  <c r="P175" i="5"/>
  <c r="BK185" i="5"/>
  <c r="J185" i="5"/>
  <c r="J106" i="5" s="1"/>
  <c r="BK194" i="5"/>
  <c r="J194" i="5" s="1"/>
  <c r="J107" i="5" s="1"/>
  <c r="R194" i="5"/>
  <c r="R198" i="5"/>
  <c r="T211" i="5"/>
  <c r="R219" i="5"/>
  <c r="P223" i="5"/>
  <c r="T233" i="5"/>
  <c r="BK130" i="6"/>
  <c r="J130" i="6"/>
  <c r="J99" i="6" s="1"/>
  <c r="P130" i="6"/>
  <c r="P144" i="6"/>
  <c r="R139" i="2"/>
  <c r="P144" i="2"/>
  <c r="BK159" i="2"/>
  <c r="J159" i="2" s="1"/>
  <c r="J103" i="2" s="1"/>
  <c r="T175" i="2"/>
  <c r="P178" i="2"/>
  <c r="T236" i="2"/>
  <c r="T279" i="2"/>
  <c r="BK292" i="2"/>
  <c r="J292" i="2"/>
  <c r="J111" i="2" s="1"/>
  <c r="R292" i="2"/>
  <c r="T292" i="2"/>
  <c r="BK139" i="3"/>
  <c r="J139" i="3" s="1"/>
  <c r="J99" i="3" s="1"/>
  <c r="BK143" i="3"/>
  <c r="J143" i="3"/>
  <c r="J100" i="3" s="1"/>
  <c r="BK175" i="3"/>
  <c r="J175" i="3" s="1"/>
  <c r="J101" i="3" s="1"/>
  <c r="BK182" i="3"/>
  <c r="J182" i="3" s="1"/>
  <c r="J102" i="3" s="1"/>
  <c r="BK224" i="3"/>
  <c r="J224" i="3" s="1"/>
  <c r="J103" i="3" s="1"/>
  <c r="P239" i="3"/>
  <c r="BK255" i="3"/>
  <c r="J255" i="3" s="1"/>
  <c r="J109" i="3" s="1"/>
  <c r="T255" i="3"/>
  <c r="R258" i="3"/>
  <c r="R266" i="3"/>
  <c r="R275" i="3"/>
  <c r="P290" i="3"/>
  <c r="R302" i="3"/>
  <c r="P308" i="3"/>
  <c r="BK139" i="4"/>
  <c r="J139" i="4"/>
  <c r="J100" i="4" s="1"/>
  <c r="T139" i="4"/>
  <c r="T144" i="4"/>
  <c r="P149" i="4"/>
  <c r="BK162" i="4"/>
  <c r="J162" i="4" s="1"/>
  <c r="J104" i="4" s="1"/>
  <c r="T162" i="4"/>
  <c r="R168" i="4"/>
  <c r="R173" i="4"/>
  <c r="R190" i="4"/>
  <c r="T196" i="4"/>
  <c r="T230" i="4"/>
  <c r="T253" i="4"/>
  <c r="T260" i="4"/>
  <c r="P134" i="5"/>
  <c r="P133" i="5" s="1"/>
  <c r="P147" i="5"/>
  <c r="P160" i="5"/>
  <c r="T169" i="5"/>
  <c r="BK178" i="5"/>
  <c r="J178" i="5" s="1"/>
  <c r="J105" i="5" s="1"/>
  <c r="R178" i="5"/>
  <c r="T185" i="5"/>
  <c r="P194" i="5"/>
  <c r="P198" i="5"/>
  <c r="P211" i="5"/>
  <c r="BK223" i="5"/>
  <c r="J223" i="5" s="1"/>
  <c r="J111" i="5" s="1"/>
  <c r="BK233" i="5"/>
  <c r="J233" i="5" s="1"/>
  <c r="J112" i="5" s="1"/>
  <c r="R122" i="6"/>
  <c r="R130" i="6"/>
  <c r="T144" i="6"/>
  <c r="BK128" i="7"/>
  <c r="P128" i="7"/>
  <c r="BK161" i="7"/>
  <c r="J161" i="7" s="1"/>
  <c r="J99" i="7" s="1"/>
  <c r="R161" i="7"/>
  <c r="T166" i="7"/>
  <c r="T197" i="7"/>
  <c r="T217" i="7"/>
  <c r="BK232" i="7"/>
  <c r="BK231" i="7"/>
  <c r="J231" i="7" s="1"/>
  <c r="J105" i="7" s="1"/>
  <c r="T232" i="7"/>
  <c r="T231" i="7"/>
  <c r="R123" i="8"/>
  <c r="P151" i="8"/>
  <c r="BK159" i="8"/>
  <c r="J159" i="8"/>
  <c r="J100" i="8" s="1"/>
  <c r="T159" i="8"/>
  <c r="T183" i="8"/>
  <c r="P190" i="8"/>
  <c r="R125" i="9"/>
  <c r="R121" i="9" s="1"/>
  <c r="R120" i="9" s="1"/>
  <c r="T139" i="2"/>
  <c r="T138" i="2" s="1"/>
  <c r="R144" i="2"/>
  <c r="P159" i="2"/>
  <c r="P175" i="2"/>
  <c r="P174" i="2" s="1"/>
  <c r="T178" i="2"/>
  <c r="R236" i="2"/>
  <c r="BK287" i="2"/>
  <c r="J287" i="2" s="1"/>
  <c r="J110" i="2" s="1"/>
  <c r="T287" i="2"/>
  <c r="T139" i="3"/>
  <c r="T138" i="3" s="1"/>
  <c r="T135" i="3" s="1"/>
  <c r="P143" i="3"/>
  <c r="R175" i="3"/>
  <c r="P182" i="3"/>
  <c r="R224" i="3"/>
  <c r="BK239" i="3"/>
  <c r="J239" i="3"/>
  <c r="J107" i="3" s="1"/>
  <c r="BK251" i="3"/>
  <c r="J251" i="3" s="1"/>
  <c r="J108" i="3" s="1"/>
  <c r="T251" i="3"/>
  <c r="P255" i="3"/>
  <c r="P236" i="3" s="1"/>
  <c r="BK266" i="3"/>
  <c r="J266" i="3"/>
  <c r="J111" i="3" s="1"/>
  <c r="BK275" i="3"/>
  <c r="J275" i="3" s="1"/>
  <c r="J112" i="3" s="1"/>
  <c r="BK290" i="3"/>
  <c r="J290" i="3" s="1"/>
  <c r="J113" i="3" s="1"/>
  <c r="BK302" i="3"/>
  <c r="J302" i="3" s="1"/>
  <c r="J114" i="3" s="1"/>
  <c r="BK308" i="3"/>
  <c r="J308" i="3"/>
  <c r="J115" i="3" s="1"/>
  <c r="BK144" i="4"/>
  <c r="J144" i="4" s="1"/>
  <c r="J101" i="4" s="1"/>
  <c r="P144" i="4"/>
  <c r="BK156" i="4"/>
  <c r="J156" i="4" s="1"/>
  <c r="J103" i="4" s="1"/>
  <c r="T156" i="4"/>
  <c r="P162" i="4"/>
  <c r="P168" i="4"/>
  <c r="T173" i="4"/>
  <c r="T190" i="4"/>
  <c r="BK196" i="4"/>
  <c r="J196" i="4" s="1"/>
  <c r="J109" i="4" s="1"/>
  <c r="BK230" i="4"/>
  <c r="J230" i="4"/>
  <c r="J110" i="4" s="1"/>
  <c r="BK253" i="4"/>
  <c r="J253" i="4" s="1"/>
  <c r="J111" i="4" s="1"/>
  <c r="BK260" i="4"/>
  <c r="J260" i="4"/>
  <c r="J112" i="4" s="1"/>
  <c r="T134" i="5"/>
  <c r="T133" i="5" s="1"/>
  <c r="R147" i="5"/>
  <c r="R160" i="5"/>
  <c r="P169" i="5"/>
  <c r="R175" i="5"/>
  <c r="P178" i="5"/>
  <c r="P185" i="5"/>
  <c r="T194" i="5"/>
  <c r="T198" i="5"/>
  <c r="R211" i="5"/>
  <c r="P219" i="5"/>
  <c r="T223" i="5"/>
  <c r="P233" i="5"/>
  <c r="P122" i="6"/>
  <c r="P121" i="6" s="1"/>
  <c r="P120" i="6" s="1"/>
  <c r="AU99" i="1" s="1"/>
  <c r="T130" i="6"/>
  <c r="R144" i="6"/>
  <c r="R128" i="7"/>
  <c r="BK166" i="7"/>
  <c r="J166" i="7"/>
  <c r="J100" i="7" s="1"/>
  <c r="R166" i="7"/>
  <c r="P197" i="7"/>
  <c r="BK217" i="7"/>
  <c r="J217" i="7" s="1"/>
  <c r="J104" i="7" s="1"/>
  <c r="R217" i="7"/>
  <c r="R232" i="7"/>
  <c r="R231" i="7" s="1"/>
  <c r="P123" i="8"/>
  <c r="BK151" i="8"/>
  <c r="J151" i="8"/>
  <c r="J98" i="8" s="1"/>
  <c r="T151" i="8"/>
  <c r="P154" i="8"/>
  <c r="T154" i="8"/>
  <c r="P159" i="8"/>
  <c r="BK183" i="8"/>
  <c r="J183" i="8" s="1"/>
  <c r="J101" i="8" s="1"/>
  <c r="R183" i="8"/>
  <c r="T190" i="8"/>
  <c r="BK125" i="9"/>
  <c r="J125" i="9"/>
  <c r="J99" i="9" s="1"/>
  <c r="T125" i="9"/>
  <c r="T121" i="9" s="1"/>
  <c r="T120" i="9" s="1"/>
  <c r="BE160" i="2"/>
  <c r="BE161" i="2"/>
  <c r="BE173" i="2"/>
  <c r="BE208" i="2"/>
  <c r="BE209" i="2"/>
  <c r="BE224" i="2"/>
  <c r="BE233" i="2"/>
  <c r="BE248" i="2"/>
  <c r="BE250" i="2"/>
  <c r="BE268" i="2"/>
  <c r="BE271" i="2"/>
  <c r="BE280" i="2"/>
  <c r="BE283" i="2"/>
  <c r="BE286" i="2"/>
  <c r="BE289" i="2"/>
  <c r="BE291" i="2"/>
  <c r="BE298" i="2"/>
  <c r="BE306" i="2"/>
  <c r="BE144" i="3"/>
  <c r="BE149" i="3"/>
  <c r="BE165" i="3"/>
  <c r="BE176" i="3"/>
  <c r="BE183" i="3"/>
  <c r="BE188" i="3"/>
  <c r="BE191" i="3"/>
  <c r="BE196" i="3"/>
  <c r="BE198" i="3"/>
  <c r="BE204" i="3"/>
  <c r="BE215" i="3"/>
  <c r="BE226" i="3"/>
  <c r="BE227" i="3"/>
  <c r="BE231" i="3"/>
  <c r="BE238" i="3"/>
  <c r="BE240" i="3"/>
  <c r="BE244" i="3"/>
  <c r="BE252" i="3"/>
  <c r="BE272" i="3"/>
  <c r="BE274" i="3"/>
  <c r="BE286" i="3"/>
  <c r="BE288" i="3"/>
  <c r="BE291" i="3"/>
  <c r="BE292" i="3"/>
  <c r="BE295" i="3"/>
  <c r="BE296" i="3"/>
  <c r="BE298" i="3"/>
  <c r="BE300" i="3"/>
  <c r="BE312" i="3"/>
  <c r="BE314" i="3"/>
  <c r="BK136" i="3"/>
  <c r="BK234" i="3"/>
  <c r="J234" i="3" s="1"/>
  <c r="J104" i="3" s="1"/>
  <c r="BK237" i="3"/>
  <c r="BK236" i="3"/>
  <c r="J236" i="3" s="1"/>
  <c r="J105" i="3" s="1"/>
  <c r="J89" i="4"/>
  <c r="E122" i="4"/>
  <c r="J128" i="4"/>
  <c r="BE142" i="4"/>
  <c r="BE143" i="4"/>
  <c r="BE147" i="4"/>
  <c r="BE153" i="4"/>
  <c r="BE159" i="4"/>
  <c r="BE161" i="4"/>
  <c r="BE166" i="4"/>
  <c r="BE167" i="4"/>
  <c r="BE185" i="4"/>
  <c r="BE187" i="4"/>
  <c r="BE189" i="4"/>
  <c r="BE203" i="4"/>
  <c r="BE205" i="4"/>
  <c r="BE206" i="4"/>
  <c r="BE208" i="4"/>
  <c r="BE210" i="4"/>
  <c r="BE215" i="4"/>
  <c r="BE223" i="4"/>
  <c r="BE231" i="4"/>
  <c r="BE233" i="4"/>
  <c r="BE250" i="4"/>
  <c r="BE251" i="4"/>
  <c r="BE256" i="4"/>
  <c r="E85" i="5"/>
  <c r="F129" i="5"/>
  <c r="BE137" i="5"/>
  <c r="BE148" i="5"/>
  <c r="BE152" i="5"/>
  <c r="BE153" i="5"/>
  <c r="BE154" i="5"/>
  <c r="BE159" i="5"/>
  <c r="BE170" i="5"/>
  <c r="BE188" i="5"/>
  <c r="BE199" i="5"/>
  <c r="BE204" i="5"/>
  <c r="BE205" i="5"/>
  <c r="BE209" i="5"/>
  <c r="BE212" i="5"/>
  <c r="BE224" i="5"/>
  <c r="BE238" i="5"/>
  <c r="J89" i="6"/>
  <c r="E110" i="6"/>
  <c r="BE123" i="6"/>
  <c r="BE127" i="6"/>
  <c r="BE128" i="6"/>
  <c r="BE147" i="6"/>
  <c r="BE148" i="6"/>
  <c r="BE150" i="6"/>
  <c r="BE152" i="6"/>
  <c r="J89" i="7"/>
  <c r="F92" i="7"/>
  <c r="BE145" i="7"/>
  <c r="BE147" i="7"/>
  <c r="BE148" i="7"/>
  <c r="BE159" i="7"/>
  <c r="BE164" i="7"/>
  <c r="BE165" i="7"/>
  <c r="BE167" i="7"/>
  <c r="BE178" i="7"/>
  <c r="BE192" i="7"/>
  <c r="BE194" i="7"/>
  <c r="BE206" i="7"/>
  <c r="BE210" i="7"/>
  <c r="BE211" i="7"/>
  <c r="BE228" i="7"/>
  <c r="BE229" i="7"/>
  <c r="BE235" i="7"/>
  <c r="BE237" i="7"/>
  <c r="BK215" i="7"/>
  <c r="J215" i="7" s="1"/>
  <c r="J103" i="7" s="1"/>
  <c r="J89" i="8"/>
  <c r="J92" i="8"/>
  <c r="F119" i="8"/>
  <c r="BE124" i="8"/>
  <c r="BE126" i="8"/>
  <c r="BE135" i="8"/>
  <c r="BE136" i="8"/>
  <c r="BE138" i="8"/>
  <c r="BE143" i="8"/>
  <c r="BE147" i="8"/>
  <c r="BE150" i="8"/>
  <c r="BE153" i="8"/>
  <c r="BE155" i="8"/>
  <c r="BE165" i="8"/>
  <c r="BE169" i="8"/>
  <c r="BE171" i="8"/>
  <c r="BE172" i="8"/>
  <c r="BE174" i="8"/>
  <c r="BE177" i="8"/>
  <c r="BE181" i="8"/>
  <c r="BE182" i="8"/>
  <c r="BE184" i="8"/>
  <c r="BE185" i="8"/>
  <c r="BE189" i="8"/>
  <c r="BE191" i="8"/>
  <c r="BE192" i="8"/>
  <c r="BE193" i="8"/>
  <c r="J89" i="2"/>
  <c r="J91" i="2"/>
  <c r="F128" i="2"/>
  <c r="BE133" i="2"/>
  <c r="BE143" i="2"/>
  <c r="BE150" i="2"/>
  <c r="BE153" i="2"/>
  <c r="BE157" i="2"/>
  <c r="BE162" i="2"/>
  <c r="BE164" i="2"/>
  <c r="BE166" i="2"/>
  <c r="BE186" i="2"/>
  <c r="BE191" i="2"/>
  <c r="BE235" i="2"/>
  <c r="BE255" i="2"/>
  <c r="BE260" i="2"/>
  <c r="BE261" i="2"/>
  <c r="BE263" i="2"/>
  <c r="BE269" i="2"/>
  <c r="BE274" i="2"/>
  <c r="BE276" i="2"/>
  <c r="BE282" i="2"/>
  <c r="BE285" i="2"/>
  <c r="BE288" i="2"/>
  <c r="BE307" i="2"/>
  <c r="BK132" i="2"/>
  <c r="BE154" i="3"/>
  <c r="BE159" i="3"/>
  <c r="BE161" i="3"/>
  <c r="BE163" i="3"/>
  <c r="BE181" i="3"/>
  <c r="BE186" i="3"/>
  <c r="BE187" i="3"/>
  <c r="BE189" i="3"/>
  <c r="BE206" i="3"/>
  <c r="BE208" i="3"/>
  <c r="BE209" i="3"/>
  <c r="BE218" i="3"/>
  <c r="BE222" i="3"/>
  <c r="BE225" i="3"/>
  <c r="BE232" i="3"/>
  <c r="BE235" i="3"/>
  <c r="BE242" i="3"/>
  <c r="BE245" i="3"/>
  <c r="BE249" i="3"/>
  <c r="BE253" i="3"/>
  <c r="BE256" i="3"/>
  <c r="BE259" i="3"/>
  <c r="BE264" i="3"/>
  <c r="BE267" i="3"/>
  <c r="BE268" i="3"/>
  <c r="BE278" i="3"/>
  <c r="BE282" i="3"/>
  <c r="BE283" i="3"/>
  <c r="BE307" i="3"/>
  <c r="BE310" i="3"/>
  <c r="BE150" i="4"/>
  <c r="BE152" i="4"/>
  <c r="BE157" i="4"/>
  <c r="BE163" i="4"/>
  <c r="BE172" i="4"/>
  <c r="BE176" i="4"/>
  <c r="BE177" i="4"/>
  <c r="BE184" i="4"/>
  <c r="BE188" i="4"/>
  <c r="BE191" i="4"/>
  <c r="BE213" i="4"/>
  <c r="BE221" i="4"/>
  <c r="BE235" i="4"/>
  <c r="BE238" i="4"/>
  <c r="BE241" i="4"/>
  <c r="BE244" i="4"/>
  <c r="BE247" i="4"/>
  <c r="BE248" i="4"/>
  <c r="BE252" i="4"/>
  <c r="J91" i="5"/>
  <c r="BE142" i="5"/>
  <c r="BE162" i="5"/>
  <c r="BE165" i="5"/>
  <c r="BE192" i="5"/>
  <c r="BE193" i="5"/>
  <c r="BE208" i="5"/>
  <c r="BE215" i="5"/>
  <c r="BE225" i="5"/>
  <c r="BE231" i="5"/>
  <c r="BE237" i="5"/>
  <c r="BE239" i="5"/>
  <c r="F92" i="6"/>
  <c r="BE131" i="6"/>
  <c r="BE132" i="6"/>
  <c r="BE134" i="6"/>
  <c r="BE136" i="6"/>
  <c r="BE145" i="6"/>
  <c r="BE143" i="7"/>
  <c r="BE157" i="7"/>
  <c r="BE158" i="7"/>
  <c r="BE185" i="7"/>
  <c r="BE199" i="7"/>
  <c r="BE213" i="7"/>
  <c r="BE233" i="7"/>
  <c r="BE128" i="8"/>
  <c r="BE193" i="2"/>
  <c r="BE206" i="2"/>
  <c r="BE215" i="2"/>
  <c r="BE244" i="2"/>
  <c r="BE246" i="2"/>
  <c r="BE258" i="2"/>
  <c r="BE275" i="2"/>
  <c r="BE277" i="2"/>
  <c r="BE297" i="2"/>
  <c r="BE304" i="2"/>
  <c r="E85" i="3"/>
  <c r="J89" i="3"/>
  <c r="J91" i="3"/>
  <c r="F92" i="3"/>
  <c r="BE137" i="3"/>
  <c r="BE141" i="3"/>
  <c r="BE160" i="3"/>
  <c r="BE167" i="3"/>
  <c r="BE178" i="3"/>
  <c r="BE179" i="3"/>
  <c r="BE180" i="3"/>
  <c r="BE184" i="3"/>
  <c r="BE217" i="3"/>
  <c r="BE219" i="3"/>
  <c r="BE221" i="3"/>
  <c r="BE229" i="3"/>
  <c r="BE247" i="3"/>
  <c r="BE248" i="3"/>
  <c r="BE261" i="3"/>
  <c r="BE262" i="3"/>
  <c r="BE271" i="3"/>
  <c r="BE276" i="3"/>
  <c r="BE280" i="3"/>
  <c r="BE289" i="3"/>
  <c r="BE293" i="3"/>
  <c r="BE294" i="3"/>
  <c r="BE303" i="3"/>
  <c r="BE305" i="3"/>
  <c r="BE316" i="3"/>
  <c r="BE318" i="3"/>
  <c r="BE319" i="3"/>
  <c r="F92" i="4"/>
  <c r="BE140" i="4"/>
  <c r="BE145" i="4"/>
  <c r="BE151" i="4"/>
  <c r="BE165" i="4"/>
  <c r="BE180" i="4"/>
  <c r="BE183" i="4"/>
  <c r="BE211" i="4"/>
  <c r="BE246" i="4"/>
  <c r="BE261" i="4"/>
  <c r="BK133" i="4"/>
  <c r="BK136" i="4"/>
  <c r="J136" i="4"/>
  <c r="J98" i="4" s="1"/>
  <c r="BE144" i="5"/>
  <c r="BE149" i="5"/>
  <c r="BE151" i="5"/>
  <c r="BE155" i="5"/>
  <c r="BE157" i="5"/>
  <c r="BE163" i="5"/>
  <c r="BE167" i="5"/>
  <c r="BE172" i="5"/>
  <c r="BE174" i="5"/>
  <c r="BE181" i="5"/>
  <c r="BE183" i="5"/>
  <c r="BE184" i="5"/>
  <c r="BE186" i="5"/>
  <c r="BE190" i="5"/>
  <c r="BE197" i="5"/>
  <c r="BE207" i="5"/>
  <c r="BE216" i="5"/>
  <c r="BE222" i="5"/>
  <c r="BE234" i="5"/>
  <c r="BE236" i="5"/>
  <c r="BE153" i="6"/>
  <c r="E85" i="7"/>
  <c r="J91" i="7"/>
  <c r="BE129" i="7"/>
  <c r="BE131" i="7"/>
  <c r="BE136" i="7"/>
  <c r="BE150" i="7"/>
  <c r="BE202" i="7"/>
  <c r="BE214" i="7"/>
  <c r="BE216" i="7"/>
  <c r="BE220" i="7"/>
  <c r="BE222" i="7"/>
  <c r="BE223" i="7"/>
  <c r="J91" i="8"/>
  <c r="BE134" i="8"/>
  <c r="BE137" i="8"/>
  <c r="BE142" i="8"/>
  <c r="BE146" i="8"/>
  <c r="BE152" i="8"/>
  <c r="BE156" i="8"/>
  <c r="BE158" i="8"/>
  <c r="BE160" i="8"/>
  <c r="BE162" i="8"/>
  <c r="BE163" i="8"/>
  <c r="BE166" i="8"/>
  <c r="BE167" i="8"/>
  <c r="BE194" i="8"/>
  <c r="E85" i="9"/>
  <c r="J89" i="9"/>
  <c r="F92" i="9"/>
  <c r="J116" i="9"/>
  <c r="J117" i="9"/>
  <c r="BE126" i="9"/>
  <c r="BE128" i="9"/>
  <c r="E85" i="2"/>
  <c r="BE137" i="2"/>
  <c r="BE140" i="2"/>
  <c r="BE145" i="2"/>
  <c r="BE146" i="2"/>
  <c r="BE149" i="2"/>
  <c r="BE151" i="2"/>
  <c r="BE168" i="2"/>
  <c r="BE169" i="2"/>
  <c r="BE170" i="2"/>
  <c r="BE176" i="2"/>
  <c r="BE177" i="2"/>
  <c r="BE179" i="2"/>
  <c r="BE184" i="2"/>
  <c r="BE197" i="2"/>
  <c r="BE202" i="2"/>
  <c r="BE213" i="2"/>
  <c r="BE216" i="2"/>
  <c r="BE217" i="2"/>
  <c r="BE229" i="2"/>
  <c r="BE237" i="2"/>
  <c r="BE239" i="2"/>
  <c r="BE242" i="2"/>
  <c r="BE257" i="2"/>
  <c r="BE265" i="2"/>
  <c r="BE273" i="2"/>
  <c r="BE278" i="2"/>
  <c r="BE281" i="2"/>
  <c r="BE293" i="2"/>
  <c r="BE302" i="2"/>
  <c r="BK136" i="2"/>
  <c r="BK135" i="2" s="1"/>
  <c r="J135" i="2" s="1"/>
  <c r="J98" i="2" s="1"/>
  <c r="BK172" i="2"/>
  <c r="J172" i="2" s="1"/>
  <c r="J104" i="2" s="1"/>
  <c r="BE140" i="3"/>
  <c r="BE172" i="3"/>
  <c r="BE174" i="3"/>
  <c r="BE190" i="3"/>
  <c r="BE199" i="3"/>
  <c r="BE200" i="3"/>
  <c r="BE202" i="3"/>
  <c r="BE203" i="3"/>
  <c r="BE250" i="3"/>
  <c r="BE257" i="3"/>
  <c r="BE265" i="3"/>
  <c r="BE285" i="3"/>
  <c r="BE287" i="3"/>
  <c r="BE297" i="3"/>
  <c r="BE309" i="3"/>
  <c r="BE311" i="3"/>
  <c r="BE134" i="4"/>
  <c r="BE137" i="4"/>
  <c r="BE164" i="4"/>
  <c r="BE169" i="4"/>
  <c r="BE170" i="4"/>
  <c r="BE171" i="4"/>
  <c r="BE174" i="4"/>
  <c r="BE179" i="4"/>
  <c r="BE182" i="4"/>
  <c r="BE193" i="4"/>
  <c r="BE197" i="4"/>
  <c r="BE216" i="4"/>
  <c r="BE217" i="4"/>
  <c r="BE227" i="4"/>
  <c r="BE229" i="4"/>
  <c r="BE237" i="4"/>
  <c r="BE240" i="4"/>
  <c r="BE243" i="4"/>
  <c r="BE249" i="4"/>
  <c r="BE254" i="4"/>
  <c r="BE255" i="4"/>
  <c r="BE258" i="4"/>
  <c r="BE259" i="4"/>
  <c r="BE267" i="4"/>
  <c r="BE268" i="4"/>
  <c r="J89" i="5"/>
  <c r="BE135" i="5"/>
  <c r="BE145" i="5"/>
  <c r="BE146" i="5"/>
  <c r="BE161" i="5"/>
  <c r="BE176" i="5"/>
  <c r="BE177" i="5"/>
  <c r="BE179" i="5"/>
  <c r="BE189" i="5"/>
  <c r="BE195" i="5"/>
  <c r="BE196" i="5"/>
  <c r="BE201" i="5"/>
  <c r="BE210" i="5"/>
  <c r="BE218" i="5"/>
  <c r="BE220" i="5"/>
  <c r="BE229" i="5"/>
  <c r="BE230" i="5"/>
  <c r="BE241" i="5"/>
  <c r="BE243" i="5"/>
  <c r="BK166" i="5"/>
  <c r="J166" i="5"/>
  <c r="J101" i="5" s="1"/>
  <c r="J91" i="6"/>
  <c r="BE133" i="6"/>
  <c r="BE138" i="6"/>
  <c r="BE140" i="6"/>
  <c r="BE151" i="6"/>
  <c r="BE130" i="7"/>
  <c r="BE155" i="7"/>
  <c r="BE162" i="7"/>
  <c r="BE173" i="7"/>
  <c r="BE174" i="7"/>
  <c r="BE180" i="7"/>
  <c r="BE188" i="7"/>
  <c r="BE196" i="7"/>
  <c r="BE198" i="7"/>
  <c r="BE218" i="7"/>
  <c r="BE225" i="7"/>
  <c r="BE227" i="7"/>
  <c r="BK195" i="7"/>
  <c r="J195" i="7"/>
  <c r="J101" i="7" s="1"/>
  <c r="E85" i="8"/>
  <c r="BE127" i="8"/>
  <c r="BE129" i="8"/>
  <c r="BE130" i="8"/>
  <c r="BE131" i="8"/>
  <c r="BE132" i="8"/>
  <c r="BE133" i="8"/>
  <c r="BE139" i="8"/>
  <c r="BE140" i="8"/>
  <c r="BE141" i="8"/>
  <c r="BE144" i="8"/>
  <c r="BE145" i="8"/>
  <c r="BE148" i="8"/>
  <c r="BE149" i="8"/>
  <c r="BE157" i="8"/>
  <c r="BE161" i="8"/>
  <c r="BE164" i="8"/>
  <c r="BE168" i="8"/>
  <c r="BE170" i="8"/>
  <c r="BE173" i="8"/>
  <c r="BE175" i="8"/>
  <c r="BE176" i="8"/>
  <c r="BE178" i="8"/>
  <c r="BE179" i="8"/>
  <c r="BE180" i="8"/>
  <c r="BE186" i="8"/>
  <c r="BE187" i="8"/>
  <c r="BE188" i="8"/>
  <c r="BE123" i="9"/>
  <c r="BE130" i="9"/>
  <c r="BK122" i="9"/>
  <c r="J122" i="9" s="1"/>
  <c r="J98" i="9" s="1"/>
  <c r="BK129" i="9"/>
  <c r="J129" i="9"/>
  <c r="J100" i="9" s="1"/>
  <c r="F34" i="2"/>
  <c r="BA95" i="1" s="1"/>
  <c r="F36" i="7"/>
  <c r="BC100" i="1" s="1"/>
  <c r="F36" i="8"/>
  <c r="BC101" i="1" s="1"/>
  <c r="F34" i="3"/>
  <c r="BA96" i="1" s="1"/>
  <c r="J34" i="5"/>
  <c r="AW98" i="1" s="1"/>
  <c r="J34" i="2"/>
  <c r="AW95" i="1" s="1"/>
  <c r="F36" i="3"/>
  <c r="BC96" i="1" s="1"/>
  <c r="F36" i="5"/>
  <c r="BC98" i="1" s="1"/>
  <c r="F35" i="9"/>
  <c r="BB102" i="1" s="1"/>
  <c r="F35" i="2"/>
  <c r="BB95" i="1" s="1"/>
  <c r="J34" i="4"/>
  <c r="AW97" i="1" s="1"/>
  <c r="J34" i="6"/>
  <c r="AW99" i="1" s="1"/>
  <c r="F37" i="8"/>
  <c r="BD101" i="1" s="1"/>
  <c r="F37" i="2"/>
  <c r="BD95" i="1" s="1"/>
  <c r="F35" i="4"/>
  <c r="BB97" i="1" s="1"/>
  <c r="F35" i="6"/>
  <c r="BB99" i="1" s="1"/>
  <c r="F36" i="2"/>
  <c r="BC95" i="1" s="1"/>
  <c r="F37" i="4"/>
  <c r="BD97" i="1" s="1"/>
  <c r="J34" i="7"/>
  <c r="AW100" i="1" s="1"/>
  <c r="F34" i="4"/>
  <c r="BA97" i="1" s="1"/>
  <c r="F34" i="6"/>
  <c r="BA99" i="1" s="1"/>
  <c r="F35" i="7"/>
  <c r="BB100" i="1" s="1"/>
  <c r="F36" i="9"/>
  <c r="BC102" i="1" s="1"/>
  <c r="F35" i="5"/>
  <c r="BB98" i="1" s="1"/>
  <c r="J34" i="9"/>
  <c r="AW102" i="1" s="1"/>
  <c r="F34" i="5"/>
  <c r="BA98" i="1" s="1"/>
  <c r="F36" i="4"/>
  <c r="BC97" i="1" s="1"/>
  <c r="F34" i="9"/>
  <c r="BA102" i="1" s="1"/>
  <c r="J34" i="3"/>
  <c r="AW96" i="1" s="1"/>
  <c r="J34" i="8"/>
  <c r="AW101" i="1" s="1"/>
  <c r="F35" i="3"/>
  <c r="BB96" i="1" s="1"/>
  <c r="F37" i="5"/>
  <c r="BD98" i="1" s="1"/>
  <c r="F34" i="7"/>
  <c r="BA100" i="1" s="1"/>
  <c r="F34" i="8"/>
  <c r="BA101" i="1" s="1"/>
  <c r="F37" i="3"/>
  <c r="BD96" i="1" s="1"/>
  <c r="F36" i="6"/>
  <c r="BC99" i="1" s="1"/>
  <c r="F37" i="6"/>
  <c r="BD99" i="1" s="1"/>
  <c r="F35" i="8"/>
  <c r="BB101" i="1" s="1"/>
  <c r="F37" i="7"/>
  <c r="BD100" i="1" s="1"/>
  <c r="F37" i="9"/>
  <c r="BD102" i="1" s="1"/>
  <c r="P168" i="5" l="1"/>
  <c r="BK127" i="7"/>
  <c r="BK126" i="7"/>
  <c r="J126" i="7"/>
  <c r="J96" i="7" s="1"/>
  <c r="T168" i="5"/>
  <c r="T195" i="4"/>
  <c r="T138" i="4"/>
  <c r="T132" i="4" s="1"/>
  <c r="R122" i="8"/>
  <c r="R121" i="6"/>
  <c r="R120" i="6"/>
  <c r="T174" i="2"/>
  <c r="T131" i="2"/>
  <c r="R138" i="2"/>
  <c r="R133" i="5"/>
  <c r="R138" i="4"/>
  <c r="R132" i="4"/>
  <c r="R138" i="3"/>
  <c r="R135" i="3" s="1"/>
  <c r="R174" i="2"/>
  <c r="BK174" i="2"/>
  <c r="J174" i="2"/>
  <c r="J105" i="2"/>
  <c r="T127" i="7"/>
  <c r="T126" i="7"/>
  <c r="P138" i="3"/>
  <c r="P135" i="3" s="1"/>
  <c r="AU96" i="1" s="1"/>
  <c r="P138" i="2"/>
  <c r="P131" i="2"/>
  <c r="AU95" i="1"/>
  <c r="P122" i="8"/>
  <c r="AU101" i="1"/>
  <c r="R127" i="7"/>
  <c r="R126" i="7" s="1"/>
  <c r="P132" i="5"/>
  <c r="AU98" i="1"/>
  <c r="T122" i="8"/>
  <c r="T132" i="5"/>
  <c r="P127" i="7"/>
  <c r="P126" i="7"/>
  <c r="AU100" i="1"/>
  <c r="R168" i="5"/>
  <c r="BK138" i="2"/>
  <c r="J138" i="2"/>
  <c r="J100" i="2"/>
  <c r="T121" i="6"/>
  <c r="T120" i="6" s="1"/>
  <c r="BK168" i="5"/>
  <c r="J168" i="5"/>
  <c r="J102" i="5"/>
  <c r="BK133" i="5"/>
  <c r="J133" i="5"/>
  <c r="J97" i="5"/>
  <c r="P195" i="4"/>
  <c r="P132" i="4" s="1"/>
  <c r="AU97" i="1" s="1"/>
  <c r="P138" i="4"/>
  <c r="J132" i="2"/>
  <c r="J97" i="2" s="1"/>
  <c r="BK195" i="4"/>
  <c r="J195" i="4"/>
  <c r="J108" i="4" s="1"/>
  <c r="J134" i="5"/>
  <c r="J98" i="5"/>
  <c r="J169" i="5"/>
  <c r="J103" i="5" s="1"/>
  <c r="J128" i="7"/>
  <c r="J98" i="7"/>
  <c r="J139" i="2"/>
  <c r="J101" i="2"/>
  <c r="J136" i="3"/>
  <c r="J97" i="3"/>
  <c r="BK138" i="3"/>
  <c r="J138" i="3" s="1"/>
  <c r="J98" i="3" s="1"/>
  <c r="BK121" i="6"/>
  <c r="J121" i="6"/>
  <c r="J97" i="6" s="1"/>
  <c r="J136" i="2"/>
  <c r="J99" i="2"/>
  <c r="J175" i="2"/>
  <c r="J106" i="2" s="1"/>
  <c r="J237" i="3"/>
  <c r="J106" i="3"/>
  <c r="J133" i="4"/>
  <c r="J97" i="4" s="1"/>
  <c r="J232" i="7"/>
  <c r="J106" i="7"/>
  <c r="BK122" i="8"/>
  <c r="J122" i="8" s="1"/>
  <c r="J30" i="8" s="1"/>
  <c r="AG101" i="1" s="1"/>
  <c r="BK138" i="4"/>
  <c r="J138" i="4"/>
  <c r="J99" i="4"/>
  <c r="BK121" i="9"/>
  <c r="J121" i="9" s="1"/>
  <c r="J97" i="9" s="1"/>
  <c r="BC94" i="1"/>
  <c r="AY94" i="1" s="1"/>
  <c r="F33" i="4"/>
  <c r="AZ97" i="1" s="1"/>
  <c r="J33" i="6"/>
  <c r="AV99" i="1" s="1"/>
  <c r="AT99" i="1" s="1"/>
  <c r="F33" i="9"/>
  <c r="AZ102" i="1" s="1"/>
  <c r="BA94" i="1"/>
  <c r="AW94" i="1"/>
  <c r="AK30" i="1" s="1"/>
  <c r="BD94" i="1"/>
  <c r="W33" i="1" s="1"/>
  <c r="J33" i="2"/>
  <c r="AV95" i="1" s="1"/>
  <c r="AT95" i="1" s="1"/>
  <c r="F33" i="8"/>
  <c r="AZ101" i="1"/>
  <c r="F33" i="3"/>
  <c r="AZ96" i="1" s="1"/>
  <c r="J33" i="7"/>
  <c r="AV100" i="1"/>
  <c r="AT100" i="1" s="1"/>
  <c r="F33" i="6"/>
  <c r="AZ99" i="1"/>
  <c r="BB94" i="1"/>
  <c r="W31" i="1" s="1"/>
  <c r="J33" i="5"/>
  <c r="AV98" i="1" s="1"/>
  <c r="AT98" i="1" s="1"/>
  <c r="F33" i="2"/>
  <c r="AZ95" i="1" s="1"/>
  <c r="F33" i="7"/>
  <c r="AZ100" i="1"/>
  <c r="J33" i="4"/>
  <c r="AV97" i="1" s="1"/>
  <c r="AT97" i="1" s="1"/>
  <c r="F33" i="5"/>
  <c r="AZ98" i="1" s="1"/>
  <c r="J33" i="8"/>
  <c r="AV101" i="1" s="1"/>
  <c r="AT101" i="1" s="1"/>
  <c r="J33" i="3"/>
  <c r="AV96" i="1" s="1"/>
  <c r="AT96" i="1" s="1"/>
  <c r="J33" i="9"/>
  <c r="AV102" i="1"/>
  <c r="AT102" i="1" s="1"/>
  <c r="R132" i="5" l="1"/>
  <c r="R131" i="2"/>
  <c r="J39" i="8"/>
  <c r="BK132" i="4"/>
  <c r="J132" i="4"/>
  <c r="BK131" i="2"/>
  <c r="J131" i="2"/>
  <c r="J96" i="2" s="1"/>
  <c r="BK135" i="3"/>
  <c r="J135" i="3"/>
  <c r="J96" i="3"/>
  <c r="BK132" i="5"/>
  <c r="J132" i="5"/>
  <c r="J96" i="5"/>
  <c r="BK120" i="6"/>
  <c r="J120" i="6" s="1"/>
  <c r="J96" i="6" s="1"/>
  <c r="J127" i="7"/>
  <c r="J97" i="7"/>
  <c r="J96" i="8"/>
  <c r="BK120" i="9"/>
  <c r="J120" i="9"/>
  <c r="J96" i="9"/>
  <c r="AN101" i="1"/>
  <c r="AU94" i="1"/>
  <c r="AZ94" i="1"/>
  <c r="AV94" i="1"/>
  <c r="AK29" i="1" s="1"/>
  <c r="J30" i="4"/>
  <c r="AG97" i="1"/>
  <c r="AN97" i="1"/>
  <c r="W30" i="1"/>
  <c r="AX94" i="1"/>
  <c r="W32" i="1"/>
  <c r="J30" i="7"/>
  <c r="AG100" i="1" s="1"/>
  <c r="AN100" i="1" s="1"/>
  <c r="J39" i="4" l="1"/>
  <c r="J96" i="4"/>
  <c r="J39" i="7"/>
  <c r="J30" i="5"/>
  <c r="AG98" i="1" s="1"/>
  <c r="AN98" i="1" s="1"/>
  <c r="W29" i="1"/>
  <c r="J30" i="9"/>
  <c r="AG102" i="1" s="1"/>
  <c r="AN102" i="1" s="1"/>
  <c r="J30" i="6"/>
  <c r="AG99" i="1" s="1"/>
  <c r="AN99" i="1" s="1"/>
  <c r="J30" i="2"/>
  <c r="AG95" i="1"/>
  <c r="AN95" i="1" s="1"/>
  <c r="J30" i="3"/>
  <c r="AG96" i="1"/>
  <c r="AN96" i="1"/>
  <c r="AT94" i="1"/>
  <c r="J39" i="9" l="1"/>
  <c r="J39" i="2"/>
  <c r="J39" i="3"/>
  <c r="J39" i="5"/>
  <c r="J39" i="6"/>
  <c r="AG94" i="1"/>
  <c r="AK26" i="1"/>
  <c r="AK35" i="1" s="1"/>
  <c r="AN94" i="1" l="1"/>
</calcChain>
</file>

<file path=xl/sharedStrings.xml><?xml version="1.0" encoding="utf-8"?>
<sst xmlns="http://schemas.openxmlformats.org/spreadsheetml/2006/main" count="10368" uniqueCount="1795">
  <si>
    <t>Export Komplet</t>
  </si>
  <si>
    <t/>
  </si>
  <si>
    <t>2.0</t>
  </si>
  <si>
    <t>ZAMOK</t>
  </si>
  <si>
    <t>False</t>
  </si>
  <si>
    <t>{7fe72f0c-b7ce-4abb-b147-a8ddc888fbbb}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</si>
  <si>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</si>
  <si>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</si>
  <si>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</si>
  <si>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</si>
  <si>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</si>
  <si>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</si>
  <si>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</si>
  <si>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</si>
  <si>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Ratbor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</si>
  <si>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</si>
  <si>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</si>
  <si>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Ratboř ON - oprava</t>
  </si>
  <si>
    <t>KSO:</t>
  </si>
  <si>
    <t>CC-CZ:</t>
  </si>
  <si>
    <t>Místo:</t>
  </si>
  <si>
    <t>žst. Ratboř</t>
  </si>
  <si>
    <t>Datum:</t>
  </si>
  <si>
    <t>3. 4. 2020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</si>
  <si>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</si>
  <si>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</si>
  <si>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</si>
  <si>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</si>
  <si>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</si>
  <si>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</si>
  <si>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</si>
  <si>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</si>
  <si>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</si>
  <si>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</si>
  <si>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</si>
  <si>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</si>
  <si>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</si>
  <si>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</si>
  <si>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</si>
  <si>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</si>
  <si>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</si>
  <si>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</si>
  <si>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</si>
  <si>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</si>
  <si>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</si>
  <si>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</si>
  <si>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</si>
  <si>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</si>
  <si>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</si>
  <si>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</si>
  <si>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</si>
  <si>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</si>
  <si>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</si>
  <si>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</si>
  <si>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</si>
  <si>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</si>
  <si>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</si>
  <si>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</si>
  <si>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</si>
  <si>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</si>
  <si>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</si>
  <si>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</si>
  <si>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</si>
  <si>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</si>
  <si>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</si>
  <si>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</si>
  <si>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</si>
  <si>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</si>
  <si>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</si>
  <si>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</si>
  <si>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</si>
  <si>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</si>
  <si>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</si>
  <si>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</si>
  <si>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</si>
  <si>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</si>
  <si>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</si>
  <si>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</si>
  <si>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</si>
  <si>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</si>
  <si>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</si>
  <si>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</si>
  <si>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</si>
  <si>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</si>
  <si>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VB</t>
  </si>
  <si>
    <t>STA</t>
  </si>
  <si>
    <t>1</t>
  </si>
  <si>
    <t>{b1806255-dd36-4474-9312-34d611a3bb64}</t>
  </si>
  <si>
    <t>2</t>
  </si>
  <si>
    <t>002</t>
  </si>
  <si>
    <t>Oprava vnějšího pláště</t>
  </si>
  <si>
    <t>{52be353d-48c1-43ea-b3bc-747410c20155}</t>
  </si>
  <si>
    <t>003</t>
  </si>
  <si>
    <t>Oprava přístřešku</t>
  </si>
  <si>
    <t>{32c15bf9-753d-4725-abf4-5c83d9ff992b}</t>
  </si>
  <si>
    <t>004</t>
  </si>
  <si>
    <t>Oprava čekárny a provozních prostor</t>
  </si>
  <si>
    <t>{c55b31ab-e38e-4e9f-8794-1fb25f70ebe8}</t>
  </si>
  <si>
    <t>005</t>
  </si>
  <si>
    <t>Demolice bývalých WC na p.č. 100</t>
  </si>
  <si>
    <t>{acdc8856-f1b5-47a4-a93e-9e87e33ca303}</t>
  </si>
  <si>
    <t>006</t>
  </si>
  <si>
    <t>Ostatní venkovní úpravy</t>
  </si>
  <si>
    <t>{70a3575f-d56a-435a-913f-d7e87d69b489}</t>
  </si>
  <si>
    <t>007</t>
  </si>
  <si>
    <t>Elektroinstalace (SEE)</t>
  </si>
  <si>
    <t>{6e57795e-4a08-432b-b458-6ffc8b34c040}</t>
  </si>
  <si>
    <t>008</t>
  </si>
  <si>
    <t>Vedlejší a ostatní náklady</t>
  </si>
  <si>
    <t>VON</t>
  </si>
  <si>
    <t>{1a788998-3487-41a3-b4eb-d61171e7ae02}</t>
  </si>
  <si>
    <t>KRYCÍ LIST SOUPISU PRACÍ</t>
  </si>
  <si>
    <t>Objekt:</t>
  </si>
  <si>
    <t>001 - Oprava střechy VB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</si>
  <si>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</si>
  <si>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</si>
  <si>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</si>
  <si>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</si>
  <si>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</si>
  <si>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</si>
  <si>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M - Práce a dodávky M</t>
  </si>
  <si>
    <t xml:space="preserve">    58-M - Revize vyhrazených technických zařízení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</si>
  <si>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</si>
  <si>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</si>
  <si>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</si>
  <si>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</si>
  <si>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</si>
  <si>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</si>
  <si>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</si>
  <si>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</si>
  <si>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</si>
  <si>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</si>
  <si>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</si>
  <si>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</si>
  <si>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</si>
  <si>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</si>
  <si>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</si>
  <si>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</si>
  <si>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</si>
  <si>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</si>
  <si>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</si>
  <si>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</si>
  <si>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</si>
  <si>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</si>
  <si>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</si>
  <si>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</si>
  <si>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</si>
  <si>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</si>
  <si>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</si>
  <si>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</si>
  <si>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</si>
  <si>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</si>
  <si>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</si>
  <si>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</si>
  <si>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-546217935</t>
  </si>
  <si>
    <t>P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</si>
  <si>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</si>
  <si>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M</t>
  </si>
  <si>
    <t>Práce a dodávky M</t>
  </si>
  <si>
    <t>3</t>
  </si>
  <si>
    <t>58-M</t>
  </si>
  <si>
    <t>Revize vyhrazených technických zařízení</t>
  </si>
  <si>
    <t>58030100R</t>
  </si>
  <si>
    <t>Revize spalinových cest dle zákona č. 320/2015 Sb., o hasičském záchranném sboru a zákona č. 133/1985 Sb., o požární ochraně</t>
  </si>
  <si>
    <t>soubor</t>
  </si>
  <si>
    <t>64</t>
  </si>
  <si>
    <t>2027499282</t>
  </si>
  <si>
    <t>HSV</t>
  </si>
  <si>
    <t>Práce a dodávky HSV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</si>
  <si>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</si>
  <si>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</si>
  <si>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</si>
  <si>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</si>
  <si>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1070916503</t>
  </si>
  <si>
    <t>Poznámka k položce:_x000D_
přezděny budou pouze 2 dvouprůduchové komíny, jednoprůduchový nad čekárnou bude zrušen</t>
  </si>
  <si>
    <t>VV</t>
  </si>
  <si>
    <t>2*0,9*0,6*2</t>
  </si>
  <si>
    <t>31638111R</t>
  </si>
  <si>
    <t>Zabezpečení komínových těles po odbourání nadstřešní části v prostoru půdy</t>
  </si>
  <si>
    <t>kus</t>
  </si>
  <si>
    <t>484819664</t>
  </si>
  <si>
    <t>9</t>
  </si>
  <si>
    <t>Ostatní konstrukce a práce-bourání</t>
  </si>
  <si>
    <t>5</t>
  </si>
  <si>
    <t>000000004</t>
  </si>
  <si>
    <t xml:space="preserve">D+M doplňků střechy vč. povrchové úpravy - konzole, antény, průchodky, držáky aj. vč. demontáže stávajících </t>
  </si>
  <si>
    <t>kpl</t>
  </si>
  <si>
    <t>224208424</t>
  </si>
  <si>
    <t>6</t>
  </si>
  <si>
    <t>953845214</t>
  </si>
  <si>
    <t>Vyvložkování stávajícího komínového tělesa nerezovými vložkami ohebnými D do 200 mm v 3 m</t>
  </si>
  <si>
    <t>-68000662</t>
  </si>
  <si>
    <t>Poznámka k položce:_x000D_
jedná se o kompletní práce včetně ukončení komínového tělesa, sopouchu s dopojením spotřebiče, revizní uzávěry, kondenzátní jímky a nutné manipulační otvory včetně zapravení a povrchové úpravy_x000D_
_x000D_
vyvložkován bude pouze jeden aktivní průduch ze 4 (2x 2průduchový komín)</t>
  </si>
  <si>
    <t>1"aktivní průduch - střední část - byt"</t>
  </si>
  <si>
    <t>7</t>
  </si>
  <si>
    <t>953845224</t>
  </si>
  <si>
    <t>Příplatek k vyvložkování komínového průduchu nerezovými vložkami ohebnými D do 200 mm ZKD 1m výšky</t>
  </si>
  <si>
    <t>m</t>
  </si>
  <si>
    <t>-20688231</t>
  </si>
  <si>
    <t>8</t>
  </si>
  <si>
    <t>977331113</t>
  </si>
  <si>
    <t>Frézování hloubky do 30 mm komínového průduchu z cihel plných pálených</t>
  </si>
  <si>
    <t>-1480523712</t>
  </si>
  <si>
    <t>99701301R</t>
  </si>
  <si>
    <t>Vyklizení suti a komunálního odpadu z prostorů přes 15 m2 s naložením, odvozem a likvidací</t>
  </si>
  <si>
    <t>2004334859</t>
  </si>
  <si>
    <t>Poznámka k položce:_x000D_
jedná se o velkoobjemové vyklizení a vyčištění půdního prostoru</t>
  </si>
  <si>
    <t>10</t>
  </si>
  <si>
    <t>962032631</t>
  </si>
  <si>
    <t>Bourání zdiva komínového nad střechou z cihel na MV nebo MVC</t>
  </si>
  <si>
    <t>-829937182</t>
  </si>
  <si>
    <t>2*0,9*0,6*2"přezdívané komíny"</t>
  </si>
  <si>
    <t>0,6*0,6*2"rušený komín nad čekárnou"</t>
  </si>
  <si>
    <t>Součet</t>
  </si>
  <si>
    <t>11</t>
  </si>
  <si>
    <t>976047231</t>
  </si>
  <si>
    <t>Vybourání betonových nebo ŽB krycích desek</t>
  </si>
  <si>
    <t>m2</t>
  </si>
  <si>
    <t>1598867071</t>
  </si>
  <si>
    <t>0,9*0,9+2*1,2*0,9</t>
  </si>
  <si>
    <t>997</t>
  </si>
  <si>
    <t xml:space="preserve"> Přesun sutě</t>
  </si>
  <si>
    <t>12</t>
  </si>
  <si>
    <t>997013113</t>
  </si>
  <si>
    <t>Vnitrostaveništní doprava suti a vybouraných hmot pro budovy v do 12 m</t>
  </si>
  <si>
    <t>t</t>
  </si>
  <si>
    <t>-543515667</t>
  </si>
  <si>
    <t>13</t>
  </si>
  <si>
    <t>997013501</t>
  </si>
  <si>
    <t>Odvoz suti na skládku a vybouraných hmot nebo meziskládku do 1 km se složením</t>
  </si>
  <si>
    <t>1176735493</t>
  </si>
  <si>
    <t>14</t>
  </si>
  <si>
    <t>997013509</t>
  </si>
  <si>
    <t>Příplatek k odvozu suti a vybouraných hmot na skládku ZKD 1 km přes 1 km</t>
  </si>
  <si>
    <t>-354419518</t>
  </si>
  <si>
    <t>23,125*19 'Přepočtené koeficientem množství</t>
  </si>
  <si>
    <t>99701350R</t>
  </si>
  <si>
    <t>Odvoz výzisku z železného šrotu na místo určené objednatelem do 20 km se složením</t>
  </si>
  <si>
    <t>1008271996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</si>
  <si>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</si>
  <si>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16</t>
  </si>
  <si>
    <t>997013609</t>
  </si>
  <si>
    <t>Poplatek za uložení na skládce (skládkovné) stavebního odpadu ze směsí nebo oddělených frakcí betonu, cihel a keramických výrobků kód odpadu 17 01 07</t>
  </si>
  <si>
    <t>1997926794</t>
  </si>
  <si>
    <t>4,591+0,523</t>
  </si>
  <si>
    <t>17</t>
  </si>
  <si>
    <t>997013811</t>
  </si>
  <si>
    <t>Poplatek za uložení na skládce (skládkovné) stavebního odpadu dřevěného kód odpadu 17 02 01</t>
  </si>
  <si>
    <t>-981690068</t>
  </si>
  <si>
    <t>18</t>
  </si>
  <si>
    <t>997013821</t>
  </si>
  <si>
    <t>Poplatek za uložení na skládce (skládkovné) stavebního odpadu s obsahem azbestu kód odpadu 17 06 05</t>
  </si>
  <si>
    <t>-1626423158</t>
  </si>
  <si>
    <t>19</t>
  </si>
  <si>
    <t>997013631</t>
  </si>
  <si>
    <t>Poplatek za uložení na skládce (skládkovné) stavebního odpadu směsného kód odpadu 17 09 04</t>
  </si>
  <si>
    <t>-1036689149</t>
  </si>
  <si>
    <t>23,125-5,114-10,631-6,45</t>
  </si>
  <si>
    <t>998</t>
  </si>
  <si>
    <t>Přesun hmot</t>
  </si>
  <si>
    <t>20</t>
  </si>
  <si>
    <t>998011002</t>
  </si>
  <si>
    <t>Přesun hmot pro budovy zděné v do 12 m</t>
  </si>
  <si>
    <t>-810883283</t>
  </si>
  <si>
    <t>PSV</t>
  </si>
  <si>
    <t>Práce a dodávky PSV</t>
  </si>
  <si>
    <t>742</t>
  </si>
  <si>
    <t xml:space="preserve"> Elektroinstalace</t>
  </si>
  <si>
    <t>742420021</t>
  </si>
  <si>
    <t>Montáž společné televizní antény antenního stožáru včetně upevňovacího materiálu</t>
  </si>
  <si>
    <t>408281285</t>
  </si>
  <si>
    <t>22</t>
  </si>
  <si>
    <t>31674068R</t>
  </si>
  <si>
    <t>stožár anténní Pz v 3m</t>
  </si>
  <si>
    <t>32</t>
  </si>
  <si>
    <t>681383669</t>
  </si>
  <si>
    <t>762</t>
  </si>
  <si>
    <t>Konstrukce tesařské</t>
  </si>
  <si>
    <t>23</t>
  </si>
  <si>
    <t>762081351</t>
  </si>
  <si>
    <t>Vyrovnání a příprava st. krovů pro novou krytinu</t>
  </si>
  <si>
    <t>-1144985585</t>
  </si>
  <si>
    <t>14*10,6+3*12"kraj"</t>
  </si>
  <si>
    <t>14*12,6+5*12,6"střed"</t>
  </si>
  <si>
    <t>10*12,6+5*9"kraj - byt"</t>
  </si>
  <si>
    <t>24</t>
  </si>
  <si>
    <t>76233213R</t>
  </si>
  <si>
    <t>Výměna poškozených nosných částí krovů včetně profilace dle stávajícího vzhledu</t>
  </si>
  <si>
    <t>779594802</t>
  </si>
  <si>
    <t>594,8*0,3"předpoklad výměny do 30%"</t>
  </si>
  <si>
    <t>25</t>
  </si>
  <si>
    <t>762341811</t>
  </si>
  <si>
    <t>Demontáž bednění střech z prken</t>
  </si>
  <si>
    <t>1317737573</t>
  </si>
  <si>
    <t>12*10,6"kraj"</t>
  </si>
  <si>
    <t>12,6*12,6"střed"</t>
  </si>
  <si>
    <t>9*12,6"kraj-byt"</t>
  </si>
  <si>
    <t>26</t>
  </si>
  <si>
    <t>762341210</t>
  </si>
  <si>
    <t>Montáž bednění střech rovných a šikmých sklonu do 60° z hrubých prken na sraz</t>
  </si>
  <si>
    <t>-172696109</t>
  </si>
  <si>
    <t>399,36-149,1"odpočet přesahů z palubek"</t>
  </si>
  <si>
    <t>27</t>
  </si>
  <si>
    <t>60515111</t>
  </si>
  <si>
    <t>řezivo jehličnaté boční prkno 20-30mm</t>
  </si>
  <si>
    <t>128</t>
  </si>
  <si>
    <t>1521078460</t>
  </si>
  <si>
    <t>250,26*0,025</t>
  </si>
  <si>
    <t>6,257*0,1"prořez, ztratné"</t>
  </si>
  <si>
    <t>28</t>
  </si>
  <si>
    <t>762341260</t>
  </si>
  <si>
    <t>Montáž bednění střech rovných a šikmých sklonu do 60° z palubek</t>
  </si>
  <si>
    <t>-804469749</t>
  </si>
  <si>
    <t>(2*12+2*5,3)*1,5"přesahy kraj"</t>
  </si>
  <si>
    <t>(4*6,3+1+2+2,5+3,5)*1,5"přesahy střed"</t>
  </si>
  <si>
    <t>(2*9+2*6,3)*1,5"přesahy kraj - byt"</t>
  </si>
  <si>
    <t>29</t>
  </si>
  <si>
    <t>61191184</t>
  </si>
  <si>
    <t>palubky SM 25x146mm A/B</t>
  </si>
  <si>
    <t>-1047559755</t>
  </si>
  <si>
    <t>149,1</t>
  </si>
  <si>
    <t>149,1*0,1"prořez, ztratné"</t>
  </si>
  <si>
    <t>30</t>
  </si>
  <si>
    <t>762343811</t>
  </si>
  <si>
    <t>Demontáž bednění okapů a štítových říms z prken</t>
  </si>
  <si>
    <t>-1896465930</t>
  </si>
  <si>
    <t>(2*5,3+4*6,3+2*6,3)*0,2"štítová prkna"</t>
  </si>
  <si>
    <t>31</t>
  </si>
  <si>
    <t>762341650</t>
  </si>
  <si>
    <t>Montáž bednění štítových okapových říms z hoblovaných prken</t>
  </si>
  <si>
    <t>-1291915743</t>
  </si>
  <si>
    <t>605151210</t>
  </si>
  <si>
    <t>řezivo jehličnaté boční prkno hoblované a profilované dle stávajícího vzhledu jakost I.-II. tl. 4 - 6 cm</t>
  </si>
  <si>
    <t>-1124755107</t>
  </si>
  <si>
    <t>9,68*0,06</t>
  </si>
  <si>
    <t>0,581*0,1"ztratné, prořez"</t>
  </si>
  <si>
    <t>33</t>
  </si>
  <si>
    <t>762083122</t>
  </si>
  <si>
    <t>Impregnace řeziva proti dřevokaznému hmyzu, houbám a plísním máčením třída ohrožení 3 a 4</t>
  </si>
  <si>
    <t>-836949268</t>
  </si>
  <si>
    <t>6,883+164,01*0,025+0,639</t>
  </si>
  <si>
    <t>34</t>
  </si>
  <si>
    <t>762342812</t>
  </si>
  <si>
    <t>Demontáž laťování střech z latí osové vzdálenosti do 0,50 m</t>
  </si>
  <si>
    <t>1694826774</t>
  </si>
  <si>
    <t>35</t>
  </si>
  <si>
    <t>762342214</t>
  </si>
  <si>
    <t>Montáž laťování na střechách jednoduchých sklonu do 60° osové vzdálenosti do 360 mm</t>
  </si>
  <si>
    <t>1137859217</t>
  </si>
  <si>
    <t>36</t>
  </si>
  <si>
    <t>60514114</t>
  </si>
  <si>
    <t>řezivo jehličnaté lať impregnovaná dl 4 m</t>
  </si>
  <si>
    <t>-407197489</t>
  </si>
  <si>
    <t>27*12*0,04*0,06"kraj"</t>
  </si>
  <si>
    <t>32*12,6*0,04*0,06"střed"</t>
  </si>
  <si>
    <t>32*9*0,04*0,06"kraj-byt"</t>
  </si>
  <si>
    <t>Mezisoučet</t>
  </si>
  <si>
    <t>2,437*0,15"ztratné, prořez, materiálová rezerva"</t>
  </si>
  <si>
    <t>37</t>
  </si>
  <si>
    <t>762342441</t>
  </si>
  <si>
    <t>Montáž lišt trojúhelníkových nebo kontralatí na střechách sklonu do 60°</t>
  </si>
  <si>
    <t>-255280676</t>
  </si>
  <si>
    <t>14*10,6"kraj"</t>
  </si>
  <si>
    <t>14*12,6"střed"</t>
  </si>
  <si>
    <t>10*12,6"kraj-byt"</t>
  </si>
  <si>
    <t>38</t>
  </si>
  <si>
    <t>1541077108</t>
  </si>
  <si>
    <t>450,8*0,06*0,06</t>
  </si>
  <si>
    <t>1,623*0,1"ztratné, prořez"</t>
  </si>
  <si>
    <t>39</t>
  </si>
  <si>
    <t>762395000</t>
  </si>
  <si>
    <t>Spojovací prostředky pro montáž krovu, bednění, laťování, světlíky, klíny</t>
  </si>
  <si>
    <t>-530086055</t>
  </si>
  <si>
    <t>11,622+2,803+1,785</t>
  </si>
  <si>
    <t>40</t>
  </si>
  <si>
    <t>998762202</t>
  </si>
  <si>
    <t>Přesun hmot procentní pro kce tesařské v objektech v do 12 m</t>
  </si>
  <si>
    <t>%</t>
  </si>
  <si>
    <t>-915498610</t>
  </si>
  <si>
    <t>764</t>
  </si>
  <si>
    <t>Konstrukce klempířské</t>
  </si>
  <si>
    <t>41</t>
  </si>
  <si>
    <t>76411165R</t>
  </si>
  <si>
    <t>Krytina střechy rovné z taškových tabulí z Pz plechu s povrchovou úpravou (poplastovaný plech) sklonu do 60°</t>
  </si>
  <si>
    <t>1667356064</t>
  </si>
  <si>
    <t>Poznámka k položce:_x000D_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místě!</t>
  </si>
  <si>
    <t>42</t>
  </si>
  <si>
    <t>764211625</t>
  </si>
  <si>
    <t>Oplechování větraného hřebene s větracím pásem z Pz s povrchovou úpravou (poplastovaný plech) rš 400 mm</t>
  </si>
  <si>
    <t>-619765648</t>
  </si>
  <si>
    <t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</si>
  <si>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28,5+12,6</t>
  </si>
  <si>
    <t>43</t>
  </si>
  <si>
    <t>764001891</t>
  </si>
  <si>
    <t>Demontáž úžlabí do suti</t>
  </si>
  <si>
    <t>298233546</t>
  </si>
  <si>
    <t>4*10</t>
  </si>
  <si>
    <t>44</t>
  </si>
  <si>
    <t>764212606</t>
  </si>
  <si>
    <t>Oplechování úžlabí z Pz s povrchovou úpravou rš 500 mm</t>
  </si>
  <si>
    <t>706360771</t>
  </si>
  <si>
    <t>45</t>
  </si>
  <si>
    <t>764002801</t>
  </si>
  <si>
    <t>Demontáž závětrné lišty do suti</t>
  </si>
  <si>
    <t>-817959489</t>
  </si>
  <si>
    <t>2*5,3+4*6,3+2*6,3</t>
  </si>
  <si>
    <t>46</t>
  </si>
  <si>
    <t>764212635</t>
  </si>
  <si>
    <t>Oplechování štítu závětrnou lištou z Pz s povrchovou úpravou (poplastovaný plech) rš 400 mm</t>
  </si>
  <si>
    <t>1157156076</t>
  </si>
  <si>
    <t>47</t>
  </si>
  <si>
    <t>764002812</t>
  </si>
  <si>
    <t>Demontáž okapového plechu do suti v krytině skládané</t>
  </si>
  <si>
    <t>1267361372</t>
  </si>
  <si>
    <t>2*12"kraj"</t>
  </si>
  <si>
    <t>1+2+2,5+3,5"střed"</t>
  </si>
  <si>
    <t>2*9"kraj-byt"</t>
  </si>
  <si>
    <t>48</t>
  </si>
  <si>
    <t>76421266R</t>
  </si>
  <si>
    <t>Oplechování rovné okapové hrany z Pz s povrchovou úpravou (poplastovaný plech) rš 400 mm</t>
  </si>
  <si>
    <t>782195489</t>
  </si>
  <si>
    <t>49</t>
  </si>
  <si>
    <t>764002821</t>
  </si>
  <si>
    <t>Demontáž střešního výlezu do suti</t>
  </si>
  <si>
    <t>-1097727508</t>
  </si>
  <si>
    <t>50</t>
  </si>
  <si>
    <t>764213652.1</t>
  </si>
  <si>
    <t>Střešní výlez rozměru 600 x 600 mm, střechy s krytinou skládanou nebo plechovou</t>
  </si>
  <si>
    <t>-116899683</t>
  </si>
  <si>
    <t>51</t>
  </si>
  <si>
    <t>764002871</t>
  </si>
  <si>
    <t>Demontáž lemování zdí do suti</t>
  </si>
  <si>
    <t>-937383173</t>
  </si>
  <si>
    <t>52</t>
  </si>
  <si>
    <t>764311604</t>
  </si>
  <si>
    <t>Lemování rovných zdí střech z Pz s povrchovou úpravou rš 330 mm</t>
  </si>
  <si>
    <t>-1231233519</t>
  </si>
  <si>
    <t>53</t>
  </si>
  <si>
    <t>764002881</t>
  </si>
  <si>
    <t>Demontáž lemování střešních prostupů do suti</t>
  </si>
  <si>
    <t>140355776</t>
  </si>
  <si>
    <t>(2,4+2*3)*0,5"komíny"</t>
  </si>
  <si>
    <t>54</t>
  </si>
  <si>
    <t>764314612</t>
  </si>
  <si>
    <t>Lemování prostupů střech s krytinou skládanou nebo plechovou z Pz s povrchovou úpravou</t>
  </si>
  <si>
    <t>-1467058364</t>
  </si>
  <si>
    <t>2*3*0,5"ponechávané 2průduchové komíny"</t>
  </si>
  <si>
    <t>55</t>
  </si>
  <si>
    <t>764003801</t>
  </si>
  <si>
    <t>Demontáž lemování trub, konzol, držáků, ventilačních nástavců a jiných kusových prvků do suti</t>
  </si>
  <si>
    <t>-2101090995</t>
  </si>
  <si>
    <t>56</t>
  </si>
  <si>
    <t>764315621</t>
  </si>
  <si>
    <t>Lemování trub, konzol,držáků z Pz s povrch úpravou (poplastovaný plech) střech s krytinou skládanou D do 75 mm</t>
  </si>
  <si>
    <t>1922260067</t>
  </si>
  <si>
    <t>57</t>
  </si>
  <si>
    <t>764315622</t>
  </si>
  <si>
    <t>Lemování trub, konzol,držáků z Pz s povrch úpravou (poplastovaný plech) střech s krytinou skládanou D do 100 mm</t>
  </si>
  <si>
    <t>178775730</t>
  </si>
  <si>
    <t>58</t>
  </si>
  <si>
    <t>764004801</t>
  </si>
  <si>
    <t>Demontáž podokapního žlabu do suti</t>
  </si>
  <si>
    <t>665540798</t>
  </si>
  <si>
    <t>59</t>
  </si>
  <si>
    <t>764541305</t>
  </si>
  <si>
    <t>Žlab podokapní půlkruhový z TiZn plechu rš 330 mm</t>
  </si>
  <si>
    <t>353189610</t>
  </si>
  <si>
    <t>60</t>
  </si>
  <si>
    <t>764541346</t>
  </si>
  <si>
    <t>Kotlík oválný (trychtýřový) pro podokapní žlaby z TiZn plechu 330/100 mm</t>
  </si>
  <si>
    <t>-997863054</t>
  </si>
  <si>
    <t>61</t>
  </si>
  <si>
    <t>764213456</t>
  </si>
  <si>
    <t>Sněhový zachytávač krytiny z Pz plechu průběžný dvoutrubkový</t>
  </si>
  <si>
    <t>1079972447</t>
  </si>
  <si>
    <t>62</t>
  </si>
  <si>
    <t>764316643</t>
  </si>
  <si>
    <t>Větrací komínek izolovaný s průchodkou na skládané krytině z taškových tabulí s povrch. úpravou (poplastovaný plech) D 110mm</t>
  </si>
  <si>
    <t>-1082392178</t>
  </si>
  <si>
    <t>63</t>
  </si>
  <si>
    <t>998764202</t>
  </si>
  <si>
    <t>Přesun hmot procentní pro konstrukce klempířské v objektech v do 12 m</t>
  </si>
  <si>
    <t>1177208305</t>
  </si>
  <si>
    <t>765</t>
  </si>
  <si>
    <t>Krytina skládaná</t>
  </si>
  <si>
    <t>765131851</t>
  </si>
  <si>
    <t>Demontáž vlnité vláknocementové krytiny sklonu do 30° do suti</t>
  </si>
  <si>
    <t>1913037643</t>
  </si>
  <si>
    <t>65</t>
  </si>
  <si>
    <t>765131871</t>
  </si>
  <si>
    <t>Demontáž hřebene nebo nároží vlnité vláknocementové krytiny sklonu do 30° do suti</t>
  </si>
  <si>
    <t>1905221147</t>
  </si>
  <si>
    <t>66</t>
  </si>
  <si>
    <t>765191023</t>
  </si>
  <si>
    <t>Montáž pojistné hydroizolační fólie kladené ve sklonu přes 20° s lepenými spoji na bednění</t>
  </si>
  <si>
    <t>1752748039</t>
  </si>
  <si>
    <t>67</t>
  </si>
  <si>
    <t>63150819.ISV</t>
  </si>
  <si>
    <t>TYVEK SOLID, 50 000 × 1500mm, role 75 m2, kontaktní pojistná hydroizolace určená pro šikmé střechy a aplikaci na bednění.</t>
  </si>
  <si>
    <t>1782941584</t>
  </si>
  <si>
    <t>399,36*1,15 "ztratné, přesahy"</t>
  </si>
  <si>
    <t>68</t>
  </si>
  <si>
    <t>765113121</t>
  </si>
  <si>
    <t>Okapová hrana s větrací mřížkou jednoduchou</t>
  </si>
  <si>
    <t>294729029</t>
  </si>
  <si>
    <t>69</t>
  </si>
  <si>
    <t>998765202</t>
  </si>
  <si>
    <t>Přesun hmot procentní pro krytiny skládané v objektech v do 12 m</t>
  </si>
  <si>
    <t>1007171604</t>
  </si>
  <si>
    <t>767</t>
  </si>
  <si>
    <t>Konstrukce zámečnické</t>
  </si>
  <si>
    <t>70</t>
  </si>
  <si>
    <t>767851104</t>
  </si>
  <si>
    <t>Montáž lávek komínových - kompletní celé lávky</t>
  </si>
  <si>
    <t>385281183</t>
  </si>
  <si>
    <t>71</t>
  </si>
  <si>
    <t>62866423R</t>
  </si>
  <si>
    <t>komínová lávka kompletní vč. povrchové úpravy a zábradlí</t>
  </si>
  <si>
    <t>-127605902</t>
  </si>
  <si>
    <t>Poznámka k položce:_x000D_
Systémová komínová lávka k taškovým tabulím</t>
  </si>
  <si>
    <t>72</t>
  </si>
  <si>
    <t>998767202</t>
  </si>
  <si>
    <t>Přesun hmot procentní pro zámečnické konstrukce v objektech v do 12 m</t>
  </si>
  <si>
    <t>1078076142</t>
  </si>
  <si>
    <t>783</t>
  </si>
  <si>
    <t xml:space="preserve"> Dokončovací práce</t>
  </si>
  <si>
    <t>73</t>
  </si>
  <si>
    <t>783201201</t>
  </si>
  <si>
    <t>Obroušení tesařských konstrukcí před provedením nátěru</t>
  </si>
  <si>
    <t>1896301216</t>
  </si>
  <si>
    <t>399,36"plné vazby ponechávané"</t>
  </si>
  <si>
    <t>-399,36*0,3"odpočet měněných konstrukcí"</t>
  </si>
  <si>
    <t>74</t>
  </si>
  <si>
    <t>783206805</t>
  </si>
  <si>
    <t>Odstranění nátěrů z tesařských konstrukcí opálením s obroušením všech stávajících vrstev</t>
  </si>
  <si>
    <t>759475739</t>
  </si>
  <si>
    <t>75</t>
  </si>
  <si>
    <t>783201401</t>
  </si>
  <si>
    <t>Příprava podkladu tesařských konstrukcí před provedením nátěru ometení</t>
  </si>
  <si>
    <t>-718084149</t>
  </si>
  <si>
    <t>399,36-294,12"plné vazby - bez přesahů, komplet střecha"</t>
  </si>
  <si>
    <t>294,12*1,35"plné vazby přesahy včetně palubek"</t>
  </si>
  <si>
    <t>76</t>
  </si>
  <si>
    <t>783213121</t>
  </si>
  <si>
    <t>Napouštěcí dvojnásobný syntetický fungicidní nátěr tesařských konstrukcí zabudovaných do konstrukce</t>
  </si>
  <si>
    <t>1451594280</t>
  </si>
  <si>
    <t>399,36"plné vazby komplet střecha (palubky a nově dodávané kce jsou impregnovány v rámci oddílu tesařských kcí"</t>
  </si>
  <si>
    <t>77</t>
  </si>
  <si>
    <t>783218111</t>
  </si>
  <si>
    <t>Lazurovací dvojnásobný syntetický nátěr tesařských konstrukcí</t>
  </si>
  <si>
    <t>287558061</t>
  </si>
  <si>
    <t>294,12*1,35"přesahy vč. palubek"</t>
  </si>
  <si>
    <t>78</t>
  </si>
  <si>
    <t>783306805</t>
  </si>
  <si>
    <t>Odstranění nátěru ze zámečnických konstrukcí opálením s obroušením všech stávajících vrstev</t>
  </si>
  <si>
    <t>-804546150</t>
  </si>
  <si>
    <t>79</t>
  </si>
  <si>
    <t>783221112.1</t>
  </si>
  <si>
    <t>Nátěry syntetické KDK barva dražší matný povrch 1x antikorozní, 1x základní, 2x email</t>
  </si>
  <si>
    <t>1552103293</t>
  </si>
  <si>
    <t>Poznámka k položce:_x000D_
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</si>
  <si>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</si>
  <si>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</si>
  <si>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</si>
  <si>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</si>
  <si>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</si>
  <si>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</si>
  <si>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</si>
  <si>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</si>
  <si>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</si>
  <si>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</si>
  <si>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>O01 - Mobiliář</t>
  </si>
  <si>
    <t>22-M - Montáže oznam. a zabezp. zařízení</t>
  </si>
  <si>
    <t>-876960630</t>
  </si>
  <si>
    <t>34227224R</t>
  </si>
  <si>
    <t>Zednické přípomoci k výměně dveří kompletní - dozdívky, omítky, povrchové úpravy vč. začištění vnitřní i vnější strany aj.</t>
  </si>
  <si>
    <t>-1704656230</t>
  </si>
  <si>
    <t>34623432R</t>
  </si>
  <si>
    <t>Úprava, případně obnovení sklepních oken a příprava pro osazení průvětrníků z tahokovu- dobetonování, dozdívky, povrchová úprava aj. - dle situace na místě</t>
  </si>
  <si>
    <t>-1343797452</t>
  </si>
  <si>
    <t>Poznámka k položce:_x000D_
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</si>
  <si>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</si>
  <si>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</si>
  <si>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</si>
  <si>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456378937</t>
  </si>
  <si>
    <t>8*1*0,5"měněná okna v podkroví"</t>
  </si>
  <si>
    <t>11*1*1,7"okna 1NP"</t>
  </si>
  <si>
    <t>3*1,2*2,7"dveře"</t>
  </si>
  <si>
    <t>629995101</t>
  </si>
  <si>
    <t>Očištění vnějších ploch omytím tlakovou vodou</t>
  </si>
  <si>
    <t>1469782858</t>
  </si>
  <si>
    <t>(10,6+7+10,7)*5,2+3,5*2,1"bok včetně soklu"</t>
  </si>
  <si>
    <t>(3,1+8,4+1,1+1,1+8,4+1,1)*6+8,4*2,1+2"střed včetně soklu"</t>
  </si>
  <si>
    <t>(7,8+9+7,8)*5,3+4,5*2,1"bok-byt včetně soklu"</t>
  </si>
  <si>
    <t>622131121</t>
  </si>
  <si>
    <t>Penetrace akrylát-silikon vnějších stěn nanášená ručně</t>
  </si>
  <si>
    <t>-1740185950</t>
  </si>
  <si>
    <t>(10,6+7+10,7)*4,5+3,5*2,1"bok"</t>
  </si>
  <si>
    <t>(3,1+8,4+1,1+1,1+8,4+1,1)*5,3+8,4*2,1+2"střed"</t>
  </si>
  <si>
    <t>(7,8+9+7,8)*4,5+4,5*2,1"bok-byt"</t>
  </si>
  <si>
    <t>622135001</t>
  </si>
  <si>
    <t>Vyrovnání podkladu vnějších stěn maltou vápenocementovou tl do 10 mm</t>
  </si>
  <si>
    <t>1651293211</t>
  </si>
  <si>
    <t>622142001</t>
  </si>
  <si>
    <t>Potažení vnějších stěn sklovláknitým pletivem vtlačeným do tenkovrstvé hmoty</t>
  </si>
  <si>
    <t>-1191582935</t>
  </si>
  <si>
    <t>629999031R</t>
  </si>
  <si>
    <t>Příplatek za použití omítkových plastových nebo pozinkovaných profilů s tkaninou</t>
  </si>
  <si>
    <t>500662160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</si>
  <si>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</si>
  <si>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</si>
  <si>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omítky s celoplošným přeštukováním členitosti 2 v rozsahu do 80%</t>
  </si>
  <si>
    <t>-493180390</t>
  </si>
  <si>
    <t>Poznámka k položce:_x000D_
finální úprava bude provedena flexi štukem ( např. Cemix 043b - pro podklad z armovací vrstvy do lepidla )</t>
  </si>
  <si>
    <t>629135102</t>
  </si>
  <si>
    <t>Vyrovnávací vrstva pod klempířské prvky z MC š do 300 mm kompletní příprava pro osazení nových klempířských prvků (dobetonování parapetů aj.)</t>
  </si>
  <si>
    <t>1120300090</t>
  </si>
  <si>
    <t>11*1,2+8*0,7"parapety"</t>
  </si>
  <si>
    <t>625681011</t>
  </si>
  <si>
    <t>Ochrana proti holubům hrotovým systémem jednořadým s účinnou šířkou 10 cm</t>
  </si>
  <si>
    <t>-1542941059</t>
  </si>
  <si>
    <t>30"kolena svodů, přečnívající tesařské kce"</t>
  </si>
  <si>
    <t>10,6+0,6+3,1+0,6+0,6+1,1+7,8+0,6"hlavní římsa od kolejí"</t>
  </si>
  <si>
    <t>0,6+10,7+1,1+0,6+0,6+1,1+7,8+0,6"hlavní římsa od komunikace"</t>
  </si>
  <si>
    <t>625681014</t>
  </si>
  <si>
    <t>Ochrana proti holubům hrotový systém čtyřřadý, účinná šíře 25 cm</t>
  </si>
  <si>
    <t>-121981973</t>
  </si>
  <si>
    <t>8"okna podkroví"</t>
  </si>
  <si>
    <t>628641115</t>
  </si>
  <si>
    <t>Kamenická oprava schodů před vstupy, vytmelení, doplnění materiálu,vybroušení, reprofilace, finální obložení keramickými schodovkami</t>
  </si>
  <si>
    <t>706622784</t>
  </si>
  <si>
    <t>Trubní vedení</t>
  </si>
  <si>
    <t>721140802</t>
  </si>
  <si>
    <t>Demontáž litinových dešťových svodů</t>
  </si>
  <si>
    <t>-488842479</t>
  </si>
  <si>
    <t>4*1,5</t>
  </si>
  <si>
    <t>721242805</t>
  </si>
  <si>
    <t>Demontáž lapače střešních splavenin do DN 150</t>
  </si>
  <si>
    <t>-167910212</t>
  </si>
  <si>
    <t>721300941</t>
  </si>
  <si>
    <t>Pročištění a zprovoznění dešťových vpustí vč. odtokového potrubí</t>
  </si>
  <si>
    <t>-1402034818</t>
  </si>
  <si>
    <t>877265271</t>
  </si>
  <si>
    <t>Montáž lapače střešních splavenin vč. dopojení</t>
  </si>
  <si>
    <t>311621170</t>
  </si>
  <si>
    <t>28341110</t>
  </si>
  <si>
    <t>lapače střešních splavenin okapová vpusť s klapkou+inspekční poklop z PP</t>
  </si>
  <si>
    <t>-2088790306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</si>
  <si>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</si>
  <si>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</si>
  <si>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</si>
  <si>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-549865388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</si>
  <si>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</si>
  <si>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</si>
  <si>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419741587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</si>
  <si>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</si>
  <si>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</si>
  <si>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u DK</t>
  </si>
  <si>
    <t>2145473150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</si>
  <si>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</si>
  <si>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</si>
  <si>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-1594290399</t>
  </si>
  <si>
    <t xml:space="preserve">D+M doplňků fasády vč. povrchové úpravy - větrací mřížky, konzole, průvětrníky aj. vč. demontáže stávajících </t>
  </si>
  <si>
    <t>-1607805598</t>
  </si>
  <si>
    <t>93694511</t>
  </si>
  <si>
    <t>Osazení smaltovaných plechových tabulek s číslem popisným</t>
  </si>
  <si>
    <t>742886048</t>
  </si>
  <si>
    <t>4041355R</t>
  </si>
  <si>
    <t>smaltovaná tabulka s číslem popisným</t>
  </si>
  <si>
    <t>1250868711</t>
  </si>
  <si>
    <t>941111122</t>
  </si>
  <si>
    <t>Montáž lešení řadového trubkového lehkého s podlahami zatížení do 200 kg/m2 š do 1,2 m v do 25 m</t>
  </si>
  <si>
    <t>1243058511</t>
  </si>
  <si>
    <t>10,6*6,7+9,4*7,3+10,7*6,7"bok"</t>
  </si>
  <si>
    <t>4,5*7,5+8,4*8+3*7,5+2*3*7,5+8,4*8"střed"</t>
  </si>
  <si>
    <t>2*9*6,7+9*7,3"bok-byt"</t>
  </si>
  <si>
    <t>941111222</t>
  </si>
  <si>
    <t>Příplatek k lešení řadovému trubkovému lehkému s podlahami š 1,2 m v 25 m za první a ZKD den použití</t>
  </si>
  <si>
    <t>731554255</t>
  </si>
  <si>
    <t>663,28*60 'Přepočtené koeficientem množství</t>
  </si>
  <si>
    <t>941111822</t>
  </si>
  <si>
    <t>Demontáž lešení řadového trubkového lehkého s podlahami zatížení do 200 kg/m2 š do 1,2 m v do 25 m</t>
  </si>
  <si>
    <t>1398992466</t>
  </si>
  <si>
    <t>944511111</t>
  </si>
  <si>
    <t>Montáž ochranné sítě z textilie z umělých vláken</t>
  </si>
  <si>
    <t>-1128442765</t>
  </si>
  <si>
    <t>944511211</t>
  </si>
  <si>
    <t>Příplatek k ochranné síti za první a ZKD den použití</t>
  </si>
  <si>
    <t>-1324206102</t>
  </si>
  <si>
    <t>633,28*60 'Přepočtené koeficientem množství</t>
  </si>
  <si>
    <t>944511811</t>
  </si>
  <si>
    <t>Demontáž ochranné sítě z textilie z umělých vláken</t>
  </si>
  <si>
    <t>426903166</t>
  </si>
  <si>
    <t>952901107R</t>
  </si>
  <si>
    <t xml:space="preserve">Čištění budov při provádění oprav a udržovacích prací oken , dveří a konstrukcí </t>
  </si>
  <si>
    <t>1451888929</t>
  </si>
  <si>
    <t>968062356</t>
  </si>
  <si>
    <t>Vybourání dřevěných rámů oken dvojitých včetně křídel pl do 4 m2</t>
  </si>
  <si>
    <t>-181905476</t>
  </si>
  <si>
    <t>8*0,5*1"okna půda"</t>
  </si>
  <si>
    <t>968072456</t>
  </si>
  <si>
    <t>Vybourání kovových dveřních zárubní pl přes 2 m2 vč. křídel</t>
  </si>
  <si>
    <t>-964561625</t>
  </si>
  <si>
    <t>3*1,2*2,7"vchodové dveře"</t>
  </si>
  <si>
    <t>978015381</t>
  </si>
  <si>
    <t>Otlučení (osekání) vnější vápenné nebo vápenocementové omítky stupně členitosti 1 a 2 rozsahu do 80%</t>
  </si>
  <si>
    <t>-1231740423</t>
  </si>
  <si>
    <t>985131211</t>
  </si>
  <si>
    <t>Očištění ploch stěn, rubu kleneb a podlah tryskání pískem sušeným</t>
  </si>
  <si>
    <t>-626279033</t>
  </si>
  <si>
    <t>Poznámka k položce:_x000D_
Sokl</t>
  </si>
  <si>
    <t>(10,6+7+10,7)*0,7"sokl bok"</t>
  </si>
  <si>
    <t>(3,1+8,4+1,1+1+8,4+1)*0,7"sokl střed"</t>
  </si>
  <si>
    <t>(7,8+9+7,8)*0,8"sokl bok - byt"</t>
  </si>
  <si>
    <t>985131311</t>
  </si>
  <si>
    <t>Očištění ploch stěn, rubu kleneb a podlah ruční dočištění ocelovými kartáči</t>
  </si>
  <si>
    <t>1117106116</t>
  </si>
  <si>
    <t>985221111</t>
  </si>
  <si>
    <t>Doplnění zdiva ručně do aktivované malty kamenem délky spáry na 1 m2 upravované plochy do 6 m</t>
  </si>
  <si>
    <t>1765581204</t>
  </si>
  <si>
    <t>58381088</t>
  </si>
  <si>
    <t>kámen upravený třída I pro zdivo - dle stávajícího soklu</t>
  </si>
  <si>
    <t>-1967179410</t>
  </si>
  <si>
    <t>985142111</t>
  </si>
  <si>
    <t>Vysekání spojovací hmoty ze spár zdiva včetně vyčištění hloubky spáry do 40 mm délky spáry na 1 m2 upravované plochy do 6 m</t>
  </si>
  <si>
    <t>-1578840405</t>
  </si>
  <si>
    <t>985231111</t>
  </si>
  <si>
    <t>Spárování zdiva hloubky do 40 mm aktivovanou maltou délky spáry na 1 m2 upravované plochy do 6 m</t>
  </si>
  <si>
    <t>-1894692209</t>
  </si>
  <si>
    <t>622613101</t>
  </si>
  <si>
    <t>Ochranný nátěr vnějších ploch pohledového zdiva silikonový hydrofobizační jednonásobný nanášený ručně na povrch z cihel pálených nebo z přírodního kamene</t>
  </si>
  <si>
    <t>415610394</t>
  </si>
  <si>
    <t>Přesun sutě</t>
  </si>
  <si>
    <t>1270962477</t>
  </si>
  <si>
    <t>1384854814</t>
  </si>
  <si>
    <t>609030734</t>
  </si>
  <si>
    <t>22,811*19 'Přepočtené koeficientem množství</t>
  </si>
  <si>
    <t>400542751</t>
  </si>
  <si>
    <t>171201211</t>
  </si>
  <si>
    <t>Poplatek za uložení odpadu ze sypkých materiálů na skládce - omítka (skládkovné)</t>
  </si>
  <si>
    <t>1917760770</t>
  </si>
  <si>
    <t>2145007538</t>
  </si>
  <si>
    <t>22,811-18,283</t>
  </si>
  <si>
    <t>-84646304</t>
  </si>
  <si>
    <t>741</t>
  </si>
  <si>
    <t>Elektroinstalace</t>
  </si>
  <si>
    <t>741-05.1</t>
  </si>
  <si>
    <t>Stavební přípomoce pro elektroinstalaci - drážky, průrazy, zapravení aj.</t>
  </si>
  <si>
    <t>-1131764137</t>
  </si>
  <si>
    <t>Elektroinstalace - slaboproud - příprava kamery</t>
  </si>
  <si>
    <t>743111315R</t>
  </si>
  <si>
    <t>Montáž protrubkování pro datové rozvody</t>
  </si>
  <si>
    <t>2044399574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</si>
  <si>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8x kamera na fasádu objektu (rohy) + 1x v čekárně</t>
  </si>
  <si>
    <t>345713510</t>
  </si>
  <si>
    <t>trubka elektroinstalační ohebná Kopoflex</t>
  </si>
  <si>
    <t>847196177</t>
  </si>
  <si>
    <t>150*1,1 'Přepočtené koeficientem množství</t>
  </si>
  <si>
    <t>744422110</t>
  </si>
  <si>
    <t>Montáž kabelu UTP</t>
  </si>
  <si>
    <t>548065726</t>
  </si>
  <si>
    <t>341210100</t>
  </si>
  <si>
    <t>UTP Belden 1583ENH, C5E, 100MHz, 4pár, bezhalogenový</t>
  </si>
  <si>
    <t>-912377564</t>
  </si>
  <si>
    <t>300*1,1 'Přepočtené koeficientem množství</t>
  </si>
  <si>
    <t>220450007</t>
  </si>
  <si>
    <t>Montáž datové skříně rack</t>
  </si>
  <si>
    <t>-341446982</t>
  </si>
  <si>
    <t>3571311R</t>
  </si>
  <si>
    <t>datový rack 12U 600x400mm</t>
  </si>
  <si>
    <t>256</t>
  </si>
  <si>
    <t>-660362313</t>
  </si>
  <si>
    <t>742110503</t>
  </si>
  <si>
    <t>Montáž krabic pro slaboproud zapuštěných plastových odbočných univerzální s víčkem</t>
  </si>
  <si>
    <t>-1850421357</t>
  </si>
  <si>
    <t>34571519</t>
  </si>
  <si>
    <t>krabice univerzální odbočná z PH s víčkem, D 73,5 mm x 43 mm</t>
  </si>
  <si>
    <t>530187414</t>
  </si>
  <si>
    <t>748</t>
  </si>
  <si>
    <t>Elektromontáže - osvětlovací zařízení a svítidla</t>
  </si>
  <si>
    <t>21020200R-D</t>
  </si>
  <si>
    <t>Demontáž světelného piktogramu "Ratboř"</t>
  </si>
  <si>
    <t>-1959061786</t>
  </si>
  <si>
    <t>2102030R0</t>
  </si>
  <si>
    <t>Informační systém - montáž prosvětleného piktogramu "Ratboř" uchycený na stěnu</t>
  </si>
  <si>
    <t>ks</t>
  </si>
  <si>
    <t>1992837546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</si>
  <si>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</si>
  <si>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</si>
  <si>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</si>
  <si>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</si>
  <si>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</si>
  <si>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-2099911637</t>
  </si>
  <si>
    <t>998751201</t>
  </si>
  <si>
    <t>Přesun hmot procentní pro vzduchotechniku v objektech v do 12 m</t>
  </si>
  <si>
    <t>1451430916</t>
  </si>
  <si>
    <t>764002851</t>
  </si>
  <si>
    <t>Demontáž oplechování parapetů do suti</t>
  </si>
  <si>
    <t>57916921</t>
  </si>
  <si>
    <t>Poznámka k položce:_x000D_
Jedná se o orientační vnější rozměry otvoru, před realizací nutné přesné zaměření každého okna.</t>
  </si>
  <si>
    <t>764216604</t>
  </si>
  <si>
    <t>Oplechování rovných parapetů mechanicky kotvené z Pz s povrchovou úpravou rš 330 mm vč. přípravy a opravy podkladu</t>
  </si>
  <si>
    <t>-1160016268</t>
  </si>
  <si>
    <t>764004861</t>
  </si>
  <si>
    <t>Demontáž svodu do suti</t>
  </si>
  <si>
    <t>1824381629</t>
  </si>
  <si>
    <t>4*7</t>
  </si>
  <si>
    <t>764548323</t>
  </si>
  <si>
    <t>Svody kruhové včetně objímek, kolen, odskoků z TiZn lesklého plechu průměru 100 mm</t>
  </si>
  <si>
    <t>1858794828</t>
  </si>
  <si>
    <t>1098907674</t>
  </si>
  <si>
    <t>766</t>
  </si>
  <si>
    <t>Konstrukce truhlářské</t>
  </si>
  <si>
    <t>766622216</t>
  </si>
  <si>
    <t>Montáž plastových oken plochy do 1 m2 otevíravých s rámem do zdiva</t>
  </si>
  <si>
    <t>1850442946</t>
  </si>
  <si>
    <t>61140049</t>
  </si>
  <si>
    <t>okno plastové otevíravé/sklopné dvojsklo do plochy 1m2 mléčné</t>
  </si>
  <si>
    <t>-1521855985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</si>
  <si>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oken!_x000D_
_x000D_
Zachovat členění dle stávajících oken.</t>
  </si>
  <si>
    <t>766660421</t>
  </si>
  <si>
    <t>Montáž vchodových dveří jednokřídlových s nadsvětlíkem do zdiva</t>
  </si>
  <si>
    <t>-1520098400</t>
  </si>
  <si>
    <t>5534134R46</t>
  </si>
  <si>
    <t xml:space="preserve">dveře plastové vchodové bezpečnostní 2křídlové bílé s proskleným fixním nadsvětlíkem otevíravé 120x270 cm, zasklení čiré ze 2/3 - izolační bezpečnostní dvojsklo s vloženou fólií, kování bezp. celoobv. vícebodové, vč. zámku a rámu </t>
  </si>
  <si>
    <t>-1580158039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</si>
  <si>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dvojitých dveří!_x000D_
_x000D_
Zachovat členění dle stávajících dveří.</t>
  </si>
  <si>
    <t>998766202</t>
  </si>
  <si>
    <t>Přesun hmot procentní pro konstrukce truhlářské v objektech v do 12 m</t>
  </si>
  <si>
    <t>1958794287</t>
  </si>
  <si>
    <t>7675399</t>
  </si>
  <si>
    <t>Nové čistící zóny vč. přípravy podkladu, rámu a rohoží</t>
  </si>
  <si>
    <t>-575590591</t>
  </si>
  <si>
    <t>2*1,2*0,5"vstupy čekárna + DK"</t>
  </si>
  <si>
    <t>767610115</t>
  </si>
  <si>
    <t>Montáž oken jednoduchých pevných do zdiva plochy do 0,6 m2</t>
  </si>
  <si>
    <t>855710896</t>
  </si>
  <si>
    <t>4*0,7*0,5</t>
  </si>
  <si>
    <t>767-06</t>
  </si>
  <si>
    <t>sklepní dvířka, ocelový rám, výplň mřížka z tahokovu vč povrchové úpravy žárovým zinkováním, kompletní konstrukce včetně kotvení</t>
  </si>
  <si>
    <t>-716357821</t>
  </si>
  <si>
    <t>Poznámka k položce:_x000D_
orientační vnější rozměry 70/50cm</t>
  </si>
  <si>
    <t>767641110</t>
  </si>
  <si>
    <t>Montáž dokončení okování dveří otvíravých jednokřídlových</t>
  </si>
  <si>
    <t>-1215398015</t>
  </si>
  <si>
    <t>549146300</t>
  </si>
  <si>
    <t>kování bezpečnostní včetně štítu Golem nerez-  klika-klika</t>
  </si>
  <si>
    <t>1402364670</t>
  </si>
  <si>
    <t>Poznámka k položce:_x000D_
provedení dle upřesnění zástupce investora na místě u konkrétních dveří</t>
  </si>
  <si>
    <t>549641500</t>
  </si>
  <si>
    <t>vložka zámková cylindrická oboustranná bezpečnostní FAB DYNAMIC + 4 klíče</t>
  </si>
  <si>
    <t>-505397426</t>
  </si>
  <si>
    <t>80</t>
  </si>
  <si>
    <t>767649191</t>
  </si>
  <si>
    <t>Montáž dveří - samozavírače hydraulického</t>
  </si>
  <si>
    <t>-16792550</t>
  </si>
  <si>
    <t>81</t>
  </si>
  <si>
    <t>549172500</t>
  </si>
  <si>
    <t>samozavírač dveří hydraulický</t>
  </si>
  <si>
    <t>-1630889170</t>
  </si>
  <si>
    <t>82</t>
  </si>
  <si>
    <t>767996801</t>
  </si>
  <si>
    <t>Demontáž atypických zámečnických konstrukcí rozebráním hmotnosti jednotlivých dílů do 50 kg</t>
  </si>
  <si>
    <t>kg</t>
  </si>
  <si>
    <t>1648043419</t>
  </si>
  <si>
    <t>83</t>
  </si>
  <si>
    <t>235618397</t>
  </si>
  <si>
    <t>84</t>
  </si>
  <si>
    <t>271444031</t>
  </si>
  <si>
    <t>85</t>
  </si>
  <si>
    <t>783221112</t>
  </si>
  <si>
    <t>Nátěry syntetické KDK lesklý povrch 1x antikorozní, 1x základní, 2x email</t>
  </si>
  <si>
    <t>-1467946054</t>
  </si>
  <si>
    <t>86</t>
  </si>
  <si>
    <t>783823133</t>
  </si>
  <si>
    <t>Penetrační silikátový nátěr hladkých, tenkovrstvých zrnitých nebo štukových omítek</t>
  </si>
  <si>
    <t>-1196300281</t>
  </si>
  <si>
    <t>87</t>
  </si>
  <si>
    <t>783827423</t>
  </si>
  <si>
    <t>Krycí dvojnásobný silikátový nátěr omítek stupně členitosti 1 a 2</t>
  </si>
  <si>
    <t>-1784788743</t>
  </si>
  <si>
    <t>88</t>
  </si>
  <si>
    <t>783827429</t>
  </si>
  <si>
    <t>Příplatek k cenám dvojnásobného nátěru omítek stupně členitosti 1 a 2 za biocidní přísadu</t>
  </si>
  <si>
    <t>-366712309</t>
  </si>
  <si>
    <t>89</t>
  </si>
  <si>
    <t>783897611</t>
  </si>
  <si>
    <t>Příplatek k cenám dvojnásobného krycího nátěru omítek za barevné provedení v odstínu středně sytém</t>
  </si>
  <si>
    <t>102425971</t>
  </si>
  <si>
    <t>90</t>
  </si>
  <si>
    <t>783897603</t>
  </si>
  <si>
    <t>Příplatek k cenám dvojnásobného krycího nátěru omítek za provedení styku 2 barev</t>
  </si>
  <si>
    <t>-875734417</t>
  </si>
  <si>
    <t>91</t>
  </si>
  <si>
    <t>783846523</t>
  </si>
  <si>
    <t>Antigraffiti nátěr trvalý do 100 cyklů odstranění graffiti omítek hladkých, zrnitých, štukových</t>
  </si>
  <si>
    <t>622878514</t>
  </si>
  <si>
    <t>(7+10,7+1+8,4+1+7,8+9+7,8+1,1+8,4+3,1+10,6)*2,7"do výšky orámování oken a dveří"</t>
  </si>
  <si>
    <t>92</t>
  </si>
  <si>
    <t>783846533</t>
  </si>
  <si>
    <t>Antigraffiti nátěr trvalý do 100 cyklů odstranění graffiti lícového zdiva</t>
  </si>
  <si>
    <t>412129246</t>
  </si>
  <si>
    <t>55,59"sokl"</t>
  </si>
  <si>
    <t>O01</t>
  </si>
  <si>
    <t>Mobiliář</t>
  </si>
  <si>
    <t>93</t>
  </si>
  <si>
    <t>O0013</t>
  </si>
  <si>
    <t>D+M venkovní lavice, vel. 1300/500, vč povrchové úpravy - viz TZ</t>
  </si>
  <si>
    <t>-444712738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</si>
  <si>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</si>
  <si>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94</t>
  </si>
  <si>
    <t>O0014</t>
  </si>
  <si>
    <t>D+M odpadkové koše, ocelový plech, vel. 500x250 V=1100 mm - viz TZ</t>
  </si>
  <si>
    <t>1255636511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</si>
  <si>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</si>
  <si>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95</t>
  </si>
  <si>
    <t>O0015</t>
  </si>
  <si>
    <t>Odvoz a likvidace stávajících venkovních lavic, košů a květináčů</t>
  </si>
  <si>
    <t>603723195</t>
  </si>
  <si>
    <t>22-M</t>
  </si>
  <si>
    <t>Montáže oznam. a zabezp. zařízení</t>
  </si>
  <si>
    <t>96</t>
  </si>
  <si>
    <t>220320021-D</t>
  </si>
  <si>
    <t>Demontáž hodin</t>
  </si>
  <si>
    <t>1620811814</t>
  </si>
  <si>
    <t>97</t>
  </si>
  <si>
    <t>220320021</t>
  </si>
  <si>
    <t>Montáž hodin venkovních</t>
  </si>
  <si>
    <t>-1705522202</t>
  </si>
  <si>
    <t>98</t>
  </si>
  <si>
    <t>3944525R2</t>
  </si>
  <si>
    <t>Čtvercové venkovní hodiny analogové jednostranné na stěnu METROLINE typ 242.A.60.J.B.C11.LLX</t>
  </si>
  <si>
    <t>106032507</t>
  </si>
  <si>
    <t>99</t>
  </si>
  <si>
    <t>220370440-D.1</t>
  </si>
  <si>
    <t>Demontáž reproduktoru vč. konzoly</t>
  </si>
  <si>
    <t>-180582362</t>
  </si>
  <si>
    <t>Poznámka k položce:_x000D_
Práce na těchto zařízeních je nutné koordinovat se správcem těchto zařízení - správou sdělovací a zabezpečovací techniky SSZT!</t>
  </si>
  <si>
    <t>100</t>
  </si>
  <si>
    <t>220370440</t>
  </si>
  <si>
    <t>Montáž reproduktoru vč. konzoly</t>
  </si>
  <si>
    <t>-1909268727</t>
  </si>
  <si>
    <t>101</t>
  </si>
  <si>
    <t>22-M-000</t>
  </si>
  <si>
    <t>reproduktor DEXON SC20AH vč. konzoly kompletní</t>
  </si>
  <si>
    <t>1688625937</t>
  </si>
  <si>
    <t>102</t>
  </si>
  <si>
    <t>220370101</t>
  </si>
  <si>
    <t>Funkční dodavatelské přezkoušení železničního rozhlasového zařízení reproduktoru</t>
  </si>
  <si>
    <t>-946459403</t>
  </si>
  <si>
    <t>103</t>
  </si>
  <si>
    <t>22037044R2</t>
  </si>
  <si>
    <t>Zapravení a výměna stávajícího vedení oznamovacích a slaboproudých zařízení na fasádě</t>
  </si>
  <si>
    <t>-411759124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</si>
  <si>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</si>
  <si>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</si>
  <si>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</si>
  <si>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</si>
  <si>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</si>
  <si>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</si>
  <si>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>1061375623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</si>
  <si>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</si>
  <si>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</si>
  <si>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</si>
  <si>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779594945</t>
  </si>
  <si>
    <t>Zemní práce</t>
  </si>
  <si>
    <t>113107130</t>
  </si>
  <si>
    <t>Odstranění podkladu z betonu prostého tl 100 mm ručně</t>
  </si>
  <si>
    <t>-2130291734</t>
  </si>
  <si>
    <t>10,6*3,2</t>
  </si>
  <si>
    <t>113107122</t>
  </si>
  <si>
    <t>Odstranění podkladu z kameniva drceného tl 200 mm ručně</t>
  </si>
  <si>
    <t>2125294089</t>
  </si>
  <si>
    <t>181951102</t>
  </si>
  <si>
    <t>Úprava pláně v hornině tř. 1 až 4 se zhutněním</t>
  </si>
  <si>
    <t>-1539230661</t>
  </si>
  <si>
    <t>Zakládání</t>
  </si>
  <si>
    <t>275321511</t>
  </si>
  <si>
    <t>Základové patky ze ŽB bez zvýšených nároků na prostředí tř. C 25/30 - sloupy</t>
  </si>
  <si>
    <t>-1718438169</t>
  </si>
  <si>
    <t>3*0,5*0,5*1,2"sloupy"</t>
  </si>
  <si>
    <t>275351111</t>
  </si>
  <si>
    <t>Bednění základových bloků tradiční oboustranné</t>
  </si>
  <si>
    <t>1144441428</t>
  </si>
  <si>
    <t>3*2*0,2</t>
  </si>
  <si>
    <t>Komunikace</t>
  </si>
  <si>
    <t>564760111</t>
  </si>
  <si>
    <t>Podklad z kameniva hrubého drceného vel. 16-32 mm tl 200 mm</t>
  </si>
  <si>
    <t>-1539002894</t>
  </si>
  <si>
    <t>56472111R</t>
  </si>
  <si>
    <t>Podklad z kameniva hrubého drceného vel. 8-16 mm tl 50 mm</t>
  </si>
  <si>
    <t>-1427189790</t>
  </si>
  <si>
    <t>596841222</t>
  </si>
  <si>
    <t>Kladení betonové dlažby komunikací pro pěší do lože z cement malty vel do 0,25 m2 plochy do 300 m2</t>
  </si>
  <si>
    <t>839094544</t>
  </si>
  <si>
    <t>5924600R</t>
  </si>
  <si>
    <t xml:space="preserve">dlažba plošná betonová terasová reliéfní impregnovaná LAURIA PCT 400x400x40mm </t>
  </si>
  <si>
    <t>-601693256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</si>
  <si>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</si>
  <si>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33,92*1,03 'Přepočtené koeficientem množství</t>
  </si>
  <si>
    <t>916131213</t>
  </si>
  <si>
    <t>Osazení silničního obrubníku betonového stojatého s boční opěrou do lože z betonu prostého</t>
  </si>
  <si>
    <t>-1647591013</t>
  </si>
  <si>
    <t>3,2+10,6</t>
  </si>
  <si>
    <t>59217033</t>
  </si>
  <si>
    <t>obrubník betonový silniční 1000x100x300mm</t>
  </si>
  <si>
    <t>-212645301</t>
  </si>
  <si>
    <t>13,8*1,03 'Přepočtené koeficientem množství</t>
  </si>
  <si>
    <t>915331111.1</t>
  </si>
  <si>
    <t>Předformátované vodorovné dopravní značení čára šířky 50mm - hrana</t>
  </si>
  <si>
    <t>771669336</t>
  </si>
  <si>
    <t>830059641</t>
  </si>
  <si>
    <t>-17591896</t>
  </si>
  <si>
    <t>37405098</t>
  </si>
  <si>
    <t>237560217</t>
  </si>
  <si>
    <t>-1769003920</t>
  </si>
  <si>
    <t>961044111</t>
  </si>
  <si>
    <t>Bourání základů z betonu prostého</t>
  </si>
  <si>
    <t>-151527859</t>
  </si>
  <si>
    <t>965081333</t>
  </si>
  <si>
    <t>Bourání podlah z dlaždic bez podkladního lože nebo mazaniny, s jakoukoliv výplní spár betonových, teracových nebo čedičových tl. do 30 mm, plochy přes 1 m2</t>
  </si>
  <si>
    <t>855075297</t>
  </si>
  <si>
    <t>113202111</t>
  </si>
  <si>
    <t>Vytrhání obrub</t>
  </si>
  <si>
    <t>1039135645</t>
  </si>
  <si>
    <t>949101112</t>
  </si>
  <si>
    <t>Lešení pomocné pro objekty pozemních staveb s lešeňovou podlahou v do 3,5 m zatížení do 150 kg/m2</t>
  </si>
  <si>
    <t>-1487015679</t>
  </si>
  <si>
    <t>1884453549</t>
  </si>
  <si>
    <t>28,865-17,978</t>
  </si>
  <si>
    <t>407553427</t>
  </si>
  <si>
    <t>1894783035</t>
  </si>
  <si>
    <t>7,739*19 'Přepočtené koeficientem množství</t>
  </si>
  <si>
    <t>-28820986</t>
  </si>
  <si>
    <t>96064852</t>
  </si>
  <si>
    <t>10,887-7,682-2,37-0,682</t>
  </si>
  <si>
    <t>1036298799</t>
  </si>
  <si>
    <t>-1311855354</t>
  </si>
  <si>
    <t>997221551</t>
  </si>
  <si>
    <t>Vodorovná doprava suti ze sypkých materiálů do 1 km</t>
  </si>
  <si>
    <t>-712123638</t>
  </si>
  <si>
    <t>997221559</t>
  </si>
  <si>
    <t>Příplatek ZKD 1 km u vodorovné dopravy suti ze sypkých materiálů</t>
  </si>
  <si>
    <t>-2065232545</t>
  </si>
  <si>
    <t>17,978*19 'Přepočtené koeficientem množství</t>
  </si>
  <si>
    <t>997221611</t>
  </si>
  <si>
    <t>Nakládání suti na dopravní prostředky pro vodorovnou dopravu</t>
  </si>
  <si>
    <t>757922082</t>
  </si>
  <si>
    <t>997221815</t>
  </si>
  <si>
    <t>Poplatek za uložení betonového odpadu na skládce (skládkovné)</t>
  </si>
  <si>
    <t>-2018675428</t>
  </si>
  <si>
    <t>997221855</t>
  </si>
  <si>
    <t>Poplatek za uložení odpadu z kameniva na skládce (skládkovné)</t>
  </si>
  <si>
    <t>952622119</t>
  </si>
  <si>
    <t>-1800235031</t>
  </si>
  <si>
    <t>34,197-31,938</t>
  </si>
  <si>
    <t>998223011</t>
  </si>
  <si>
    <t>Přesun hmot pro pozemní komunikace s krytem dlážděným</t>
  </si>
  <si>
    <t>-434632137</t>
  </si>
  <si>
    <t>28,344+3,594</t>
  </si>
  <si>
    <t>Výměna nosných částí krovů včetně profilace dle stávajícího vzhledu</t>
  </si>
  <si>
    <t>673503618</t>
  </si>
  <si>
    <t>Poznámka k položce:_x000D_
Jedná se o kompletní výměnu včetně demontáže stávajících konstrukcí a přípravy pro osazení</t>
  </si>
  <si>
    <t>3*3,3+6*1"sloupy+pásky 150/150 mm"</t>
  </si>
  <si>
    <t>2*2*10,6"pozednice 150/150mm + 200/150 mm"</t>
  </si>
  <si>
    <t>11*4,2"krokve 150/150 mm"</t>
  </si>
  <si>
    <t>1797575685</t>
  </si>
  <si>
    <t>10,6*4,2</t>
  </si>
  <si>
    <t>-1243139609</t>
  </si>
  <si>
    <t>-669992701</t>
  </si>
  <si>
    <t>44,52*1,1 'Přepočtené koeficientem množství</t>
  </si>
  <si>
    <t>1075935078</t>
  </si>
  <si>
    <t>(4,2+1,2)*0,2"štítová prkna"</t>
  </si>
  <si>
    <t>1865379425</t>
  </si>
  <si>
    <t>-521988784</t>
  </si>
  <si>
    <t>(4,2+1,2)*0,06</t>
  </si>
  <si>
    <t>-1489842121</t>
  </si>
  <si>
    <t>48,972*0,025+0,324</t>
  </si>
  <si>
    <t>-72129815</t>
  </si>
  <si>
    <t>-936579302</t>
  </si>
  <si>
    <t>-343171032</t>
  </si>
  <si>
    <t>13*10,6*0,04*0,06</t>
  </si>
  <si>
    <t>0,331*0,15"prořez,ztratné, mat. rezerva"</t>
  </si>
  <si>
    <t>-1961301706</t>
  </si>
  <si>
    <t>11*4,2</t>
  </si>
  <si>
    <t>525928223</t>
  </si>
  <si>
    <t>11*4,2*0,06*0,06</t>
  </si>
  <si>
    <t>0,166*0,15"ztratné, prořez, mat. rezerva"</t>
  </si>
  <si>
    <t>1141215378</t>
  </si>
  <si>
    <t>1,548+0,381+0,191</t>
  </si>
  <si>
    <t>-1055870785</t>
  </si>
  <si>
    <t>764111641.LND</t>
  </si>
  <si>
    <t>Krytina střechy rovné drážkováním ze svitků LINDAB SEAMLINE Elite rš 670 mm sklonu do 30°</t>
  </si>
  <si>
    <t>905824519</t>
  </si>
  <si>
    <t>Poznámka k položce:_x000D_
Předpokládaná barva 088 břidlicově šedá matná, kód barvy BRSE, NCS S 7005-B20G, RAL 7016, struktura jemně strukturovaná,  barva bude finálně odsouhlasena na základě předložení vzorníku zástupcem ivestora na místě.</t>
  </si>
  <si>
    <t>2127430059</t>
  </si>
  <si>
    <t>4,2+1,2</t>
  </si>
  <si>
    <t>28368943</t>
  </si>
  <si>
    <t>-1291051891</t>
  </si>
  <si>
    <t>1539597845</t>
  </si>
  <si>
    <t>701679373</t>
  </si>
  <si>
    <t>-903865418</t>
  </si>
  <si>
    <t>1288773428</t>
  </si>
  <si>
    <t>-957763441</t>
  </si>
  <si>
    <t>1840113564</t>
  </si>
  <si>
    <t>1355655394</t>
  </si>
  <si>
    <t>75160991</t>
  </si>
  <si>
    <t>936247054</t>
  </si>
  <si>
    <t>-1951684695</t>
  </si>
  <si>
    <t>-1623400056</t>
  </si>
  <si>
    <t>1889027887</t>
  </si>
  <si>
    <t>-429576813</t>
  </si>
  <si>
    <t>-699473732</t>
  </si>
  <si>
    <t>-720717679</t>
  </si>
  <si>
    <t>44,52*1,15 'Přepočtené koeficientem množství</t>
  </si>
  <si>
    <t>-164844626</t>
  </si>
  <si>
    <t>-1087858749</t>
  </si>
  <si>
    <t>467595577</t>
  </si>
  <si>
    <t>3*3,3*0,6+6*1*0,6"sloupy+pásky 150/150 mm"</t>
  </si>
  <si>
    <t>2*10,6*0,6+2*10,6*0,7"pozednice 150/150mm + 200/150 mm"</t>
  </si>
  <si>
    <t>11*4,2*0,6"krokve 150/150 mm"</t>
  </si>
  <si>
    <t>10,6*4,2"palubky-strop"</t>
  </si>
  <si>
    <t>-1926116155</t>
  </si>
  <si>
    <t>2072693327</t>
  </si>
  <si>
    <t>004 - Oprava čekárny a provozních prostor</t>
  </si>
  <si>
    <t xml:space="preserve">    O01 - Mobiliář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</si>
  <si>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</si>
  <si>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</si>
  <si>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</si>
  <si>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</si>
  <si>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</si>
  <si>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</t>
  </si>
  <si>
    <t>611325421</t>
  </si>
  <si>
    <t>Oprava vnitřní vápenocementové štukové omítky stropů v rozsahu plochy do 10%</t>
  </si>
  <si>
    <t>901539995</t>
  </si>
  <si>
    <t>22,23+13,14"prostory DK"</t>
  </si>
  <si>
    <t>612325421</t>
  </si>
  <si>
    <t>Oprava vnitřní vápenocementové štukové omítky stěn v rozsahu plochy do 10%</t>
  </si>
  <si>
    <t>-156688150</t>
  </si>
  <si>
    <t>(2*3,9+2*5,7)*3"DK"</t>
  </si>
  <si>
    <t>(2*3,7+2*3,55)*3"denní místnost DK"</t>
  </si>
  <si>
    <t>(8+6)*3"soc. zázemí DK"</t>
  </si>
  <si>
    <t>612325413</t>
  </si>
  <si>
    <t>Oprava vnitřní vápenocementové hladké omítky stěn v rozsahu plochy do 50%</t>
  </si>
  <si>
    <t>5637182</t>
  </si>
  <si>
    <t>(2*6,1+2*5,7)*3"čekárna"</t>
  </si>
  <si>
    <t>612131121</t>
  </si>
  <si>
    <t>Penetrace akrylát-silikonová vnitřních stěn nanášená ručně</t>
  </si>
  <si>
    <t>1301860948</t>
  </si>
  <si>
    <t>612142001</t>
  </si>
  <si>
    <t>Potažení vnitřních stěn sklovláknitým pletivem vtlačeným do tenkovrstvé hmoty</t>
  </si>
  <si>
    <t>776460319</t>
  </si>
  <si>
    <t>612311131</t>
  </si>
  <si>
    <t>Potažení vnitřních stěn vápenným štukem tloušťky do 3 mm ručně</t>
  </si>
  <si>
    <t>1440455690</t>
  </si>
  <si>
    <t>97805954R2.1</t>
  </si>
  <si>
    <t>Demontáž a zpětná montáž příp. přemístění garnýží, nástěnek, klaprámů, cedulí a ost. doplňkových kcí pro provedení prací</t>
  </si>
  <si>
    <t>1882913007</t>
  </si>
  <si>
    <t>95290111R2</t>
  </si>
  <si>
    <t>Opatření nutná k ochraně a zabezpečení sdělovacího a ostatního zařízení dopravní kanceláře pro provedení prací včetně projednání</t>
  </si>
  <si>
    <t>1809370656</t>
  </si>
  <si>
    <t>Poznámka k položce:_x000D_
Položka obsahuje veškeré konstrukce a práce pro zajištění provizorního chodu dopravní kanceláře po dobu akce včetně ochrany obsluhy a zařízení (práce budou probíhat za provozu)</t>
  </si>
  <si>
    <t>97805954R.1</t>
  </si>
  <si>
    <t>Stavební přípomoce pro elektroinstalaci, slaboproud a ZTI kompletní vč. zapravení a povrchové úpravy</t>
  </si>
  <si>
    <t>410963110</t>
  </si>
  <si>
    <t>978012121</t>
  </si>
  <si>
    <t>Otlučení (osekání) vnitřní vápenné nebo vápenocementové omítky stropů rákosových v rozsahu do 10 %</t>
  </si>
  <si>
    <t>627854421</t>
  </si>
  <si>
    <t>978013121</t>
  </si>
  <si>
    <t>Otlučení (osekání) vnitřní vápenné nebo vápenocementové omítky stěn v rozsahu do 10 %</t>
  </si>
  <si>
    <t>-933627482</t>
  </si>
  <si>
    <t>978013161</t>
  </si>
  <si>
    <t>Otlučení vnitřní vápenné nebo vápenocementové omítky stěn v rozsahu do 50 %</t>
  </si>
  <si>
    <t>-2003613812</t>
  </si>
  <si>
    <t>965081213</t>
  </si>
  <si>
    <t>Bourání podlah z dlaždic keramických nebo xylolitových tl do 10 mm plochy přes 1 m2</t>
  </si>
  <si>
    <t>157818747</t>
  </si>
  <si>
    <t>6,1*5,7+1,2*0,2"čekárna"</t>
  </si>
  <si>
    <t>949101111</t>
  </si>
  <si>
    <t>Lešení pomocné pro objekty pozemních staveb s lešeňovou podlahou v do 1,9 m zatížení do 150 kg/m2</t>
  </si>
  <si>
    <t>154363405</t>
  </si>
  <si>
    <t>35,37+35,01</t>
  </si>
  <si>
    <t>952901111</t>
  </si>
  <si>
    <t>Vyčištění budov bytové a občanské výstavby při výšce podlaží do 4 m</t>
  </si>
  <si>
    <t>2122952037</t>
  </si>
  <si>
    <t>997013211</t>
  </si>
  <si>
    <t>Vnitrostaveništní doprava suti a vybouraných hmot pro budovy v do 6 m ručně</t>
  </si>
  <si>
    <t>-45479933</t>
  </si>
  <si>
    <t>756945867</t>
  </si>
  <si>
    <t>1299778398</t>
  </si>
  <si>
    <t>3,614*19 'Přepočtené koeficientem množství</t>
  </si>
  <si>
    <t>-2093663392</t>
  </si>
  <si>
    <t>998011001</t>
  </si>
  <si>
    <t>Přesun hmot pro budovy zděné v do 6 m</t>
  </si>
  <si>
    <t>1473822039</t>
  </si>
  <si>
    <t>O0012</t>
  </si>
  <si>
    <t>D+M lavice do čekárny , vel. 1260-1300, vč povrchové úpravy - upřesnění dle TZ</t>
  </si>
  <si>
    <t>1718208430</t>
  </si>
  <si>
    <t>Poznámka k položce:_x000D_
Lavička ukotvená k podlaze většími ocelovými šrouby chráněnými proti demontáži. Všechny kovové všechny kovové části jsou žárově pozinkovány a následně pokryty polyesterovým práškem či jiným vhodným povrchem_x000D_
_x000D_
Míry: dle dispozic umístění, dle pokynů investora_x000D_
_x000D_
Provedení dle sm. SŽDC PO-20/2019-GŘ - „Moderní design a architektura nádraží a zastávek ČR – Mobiliář“ _x000D_
_x000D_
čj. 62741/2019-SŽDC-GŘ-O23 ze dne 23. 10. 2019</t>
  </si>
  <si>
    <t>O0014.1</t>
  </si>
  <si>
    <t>D+M odpadkový koš objem min. 60l - upřesnění dle TZ</t>
  </si>
  <si>
    <t>971807438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</si>
  <si>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vložky._x000D_
_x000D_
Provedení dle sm. SŽDC PO-20/2019-GŘ - „Moderní design a architektura nádraží a zastávek ČR – Mobiliář“ _x000D_
_x000D_
čj. 62741/2019-SŽDC-GŘ-O23 ze dne 23. 10. 2019</t>
  </si>
  <si>
    <t>Odvoz a likvidace stávajícího vnitřního mobiliáře/vybavení místnosti</t>
  </si>
  <si>
    <t>-1466598978</t>
  </si>
  <si>
    <t>735</t>
  </si>
  <si>
    <t>Ústřední vytápění - otopná tělesa</t>
  </si>
  <si>
    <t>735411136</t>
  </si>
  <si>
    <t>Konvektor nástěnný výšky 600 mm hloubky 120 mm délky 1400 mm výkon 1818 W</t>
  </si>
  <si>
    <t>655397883</t>
  </si>
  <si>
    <t>998735201</t>
  </si>
  <si>
    <t>Přesun hmot procentní pro otopná tělesa v objektech v do 6 m</t>
  </si>
  <si>
    <t>-2044473385</t>
  </si>
  <si>
    <t>763</t>
  </si>
  <si>
    <t>Konstrukce suché výstavby</t>
  </si>
  <si>
    <t>763131511</t>
  </si>
  <si>
    <t>SDK podhled deska 1xA 12,5 bez TI jednovrstvá spodní kce profil CD+UD</t>
  </si>
  <si>
    <t>1837371791</t>
  </si>
  <si>
    <t>763131713</t>
  </si>
  <si>
    <t>SDK podhled napojení na obvodové konstrukce profilem</t>
  </si>
  <si>
    <t>1549760167</t>
  </si>
  <si>
    <t>2*6,1+2*5,7</t>
  </si>
  <si>
    <t>763131714</t>
  </si>
  <si>
    <t>SDK podhled základní penetrační nátěr</t>
  </si>
  <si>
    <t>1233430321</t>
  </si>
  <si>
    <t>998763401</t>
  </si>
  <si>
    <t>Přesun hmot procentní pro sádrokartonové konstrukce v objektech v do 6 m</t>
  </si>
  <si>
    <t>-902009009</t>
  </si>
  <si>
    <t>76665519D1</t>
  </si>
  <si>
    <t>Repase, úprava, revize, nátěr pokladního okna vč.  obložení ostění, kontrolou a přetmelením zasklení, výměny vadných částí aj. orientační rozměry 100/100 cm</t>
  </si>
  <si>
    <t>1175423420</t>
  </si>
  <si>
    <t>Poznámka k položce:_x000D_
Odstranění starých nátěrů, ošetření, vytmelení, přebroušení, impregnace a opatření novým dvojnásobným nátěrem.</t>
  </si>
  <si>
    <t>766441821</t>
  </si>
  <si>
    <t>Demontáž parapetních desek dřevěných nebo plastových šířky do 30 cm délky přes 1,0 m</t>
  </si>
  <si>
    <t>-271760600</t>
  </si>
  <si>
    <t>766694113</t>
  </si>
  <si>
    <t>Montáž parapetních desek dřevěných, laminovaných šířky do 30 cm délky do 2,6 m</t>
  </si>
  <si>
    <t>-1058516262</t>
  </si>
  <si>
    <t>61144402</t>
  </si>
  <si>
    <t>parapet plastový vnitřní komůrkový 305x20x1000mm</t>
  </si>
  <si>
    <t>-307074889</t>
  </si>
  <si>
    <t>3*1,2</t>
  </si>
  <si>
    <t>611444150</t>
  </si>
  <si>
    <t>koncovka k parapetu plastovému vnitřnímu 1 pár</t>
  </si>
  <si>
    <t>sada</t>
  </si>
  <si>
    <t>707247878</t>
  </si>
  <si>
    <t>998766201</t>
  </si>
  <si>
    <t>Přesun hmot procentní pro konstrukce truhlářské v objektech v do 6 m</t>
  </si>
  <si>
    <t>723229694</t>
  </si>
  <si>
    <t>7676621101</t>
  </si>
  <si>
    <t>Zámečnická úprava - zabezpečení konvektoru proti krádeži vč. povrchové úpravy</t>
  </si>
  <si>
    <t>-1602376908</t>
  </si>
  <si>
    <t>767996701</t>
  </si>
  <si>
    <t>Demontáž atypických zámečnických konstrukcí řezáním hmotnosti jednotlivých dílů do 50 kg</t>
  </si>
  <si>
    <t>-642228308</t>
  </si>
  <si>
    <t>998767201</t>
  </si>
  <si>
    <t>Přesun hmot procentní pro zámečnické konstrukce v objektech v do 6 m</t>
  </si>
  <si>
    <t>-573411358</t>
  </si>
  <si>
    <t>771</t>
  </si>
  <si>
    <t>Podlahy z dlaždic</t>
  </si>
  <si>
    <t>771474142</t>
  </si>
  <si>
    <t>Montáž soklíků z dlaždic keramických s požlábkem flexibilní lepidlo v do 120 mm</t>
  </si>
  <si>
    <t>2103939515</t>
  </si>
  <si>
    <t>2*6,1+2*5,7"čekárna"</t>
  </si>
  <si>
    <t>59761312R</t>
  </si>
  <si>
    <t>sokl RAKO TAURUS s požlábkem 298 x 90 x 9 mm - odstín dle výběru investora</t>
  </si>
  <si>
    <t>1369282349</t>
  </si>
  <si>
    <t>Poznámka k položce:_x000D_
Konečné barevné provedení bude odsouhlaseno na základě předložení vzorníku zástupcem investora na místě.</t>
  </si>
  <si>
    <t>79,0909090909091*1,1 'Přepočtené koeficientem množství</t>
  </si>
  <si>
    <t>771574113</t>
  </si>
  <si>
    <t>Montáž podlah keramických režných hladkých lepených flexibilním lepidlem do 12 ks/m2</t>
  </si>
  <si>
    <t>-1311238656</t>
  </si>
  <si>
    <t>597614060.1</t>
  </si>
  <si>
    <t>dlaždice keramické slinuté neglazované, úprava protiskluz min. R10 - odstín dle výběru investora 29,8 x 29,8 x 0,9 cm</t>
  </si>
  <si>
    <t>1821841836</t>
  </si>
  <si>
    <t>35,01*1,1 'Přepočtené koeficientem množství</t>
  </si>
  <si>
    <t>771591111</t>
  </si>
  <si>
    <t>Podlahy penetrace podkladu</t>
  </si>
  <si>
    <t>-373522958</t>
  </si>
  <si>
    <t>771990112</t>
  </si>
  <si>
    <t>Vyrovnání podkladu samonivelační stěrkou tl 4 mm pevnosti 30 Mpa</t>
  </si>
  <si>
    <t>184656055</t>
  </si>
  <si>
    <t>771990192</t>
  </si>
  <si>
    <t>Příplatek k vyrovnání podkladu dlažby samonivelační stěrkou pevnosti 30 Mpa ZKD 1 mm tloušťky</t>
  </si>
  <si>
    <t>-1858367550</t>
  </si>
  <si>
    <t>998771201</t>
  </si>
  <si>
    <t>Přesun hmot procentní pro podlahy z dlaždic v objektech v do 6 m</t>
  </si>
  <si>
    <t>541675353</t>
  </si>
  <si>
    <t>776</t>
  </si>
  <si>
    <t>Podlahy povlakové</t>
  </si>
  <si>
    <t>776261111</t>
  </si>
  <si>
    <t>Montáž čistící zóny</t>
  </si>
  <si>
    <t>423496514</t>
  </si>
  <si>
    <t>Poznámka k položce:_x000D_
Čistící zóna celoplošná v 1.06</t>
  </si>
  <si>
    <t>2*1,2*0,5</t>
  </si>
  <si>
    <t>69752100</t>
  </si>
  <si>
    <t>rohož textilní provedení 100% PP, zatavený do měkčeného PVC</t>
  </si>
  <si>
    <t>855503431</t>
  </si>
  <si>
    <t>69752152</t>
  </si>
  <si>
    <t>rámy náběhové-náběh úzký-45mm-Al</t>
  </si>
  <si>
    <t>1553865539</t>
  </si>
  <si>
    <t>2*3,4</t>
  </si>
  <si>
    <t>998776201</t>
  </si>
  <si>
    <t>Přesun hmot procentní pro podlahy povlakové v objektech v do 6 m</t>
  </si>
  <si>
    <t>161917733</t>
  </si>
  <si>
    <t>Dokončovací práce - nátěry</t>
  </si>
  <si>
    <t>783102801</t>
  </si>
  <si>
    <t>Odstranění nátěrů z KDK konstrukcí</t>
  </si>
  <si>
    <t>1866976057</t>
  </si>
  <si>
    <t>10"ostatní doplňkové kovové kce"</t>
  </si>
  <si>
    <t>Nátěry syntetické KDK 1x antikorozní, 1x základní, 2x email</t>
  </si>
  <si>
    <t>336457376</t>
  </si>
  <si>
    <t>784</t>
  </si>
  <si>
    <t>Dokončovací práce - malby</t>
  </si>
  <si>
    <t>784171121</t>
  </si>
  <si>
    <t>Zakrytí vnitřních ploch, konstrukcí nebo prvků  v místnostech výšky do 3,80 m</t>
  </si>
  <si>
    <t>-1959111620</t>
  </si>
  <si>
    <t>784121001</t>
  </si>
  <si>
    <t>Oškrabání malby v mísnostech výšky do 3,80 m</t>
  </si>
  <si>
    <t>-1203557572</t>
  </si>
  <si>
    <t>35,37+143,1"DK+zázemí"</t>
  </si>
  <si>
    <t>70,8+35,01"čekárna"</t>
  </si>
  <si>
    <t>784121011</t>
  </si>
  <si>
    <t>Rozmývání podkladu po oškrabání malby v místnostech výšky do 3,80 m</t>
  </si>
  <si>
    <t>351752194</t>
  </si>
  <si>
    <t>784181101</t>
  </si>
  <si>
    <t>Základní akrylátová jednonásobná penetrace podkladu v místnostech výšky do 3,80m</t>
  </si>
  <si>
    <t>49475675</t>
  </si>
  <si>
    <t>784211111</t>
  </si>
  <si>
    <t>Dvojnásobné  bílé malby ze směsí za mokra velmi dobře otěruvzdorných v místnostech výšky do 3,80 m</t>
  </si>
  <si>
    <t>-1318971644</t>
  </si>
  <si>
    <t>Poznámka k položce:_x000D_
ref. JUPOL BRILLIANT</t>
  </si>
  <si>
    <t>22037044R</t>
  </si>
  <si>
    <t>Zapravení a výměna stávajícího vedení oznamovacích a slaboproudých zařízení v rámci místnosti</t>
  </si>
  <si>
    <t>-1930770951</t>
  </si>
  <si>
    <t>Poznámka k položce:_x000D_
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</t>
  </si>
  <si>
    <t>742-03</t>
  </si>
  <si>
    <t>1148578311</t>
  </si>
  <si>
    <t>742340002</t>
  </si>
  <si>
    <t>Montáž hodin nástěnných</t>
  </si>
  <si>
    <t>176838493</t>
  </si>
  <si>
    <t>742-04</t>
  </si>
  <si>
    <t>Čtvercové hodiny , průměr číselníku 40 dle norem SŽDC</t>
  </si>
  <si>
    <t>772778030</t>
  </si>
  <si>
    <t>389545849</t>
  </si>
  <si>
    <t>22-M-000.1</t>
  </si>
  <si>
    <t>reproduktor DEXON SK 501, rozměry 160 × 160 × 60 mm, kompletní, provedení antivandal a dle EN 60 849 a BS 5239</t>
  </si>
  <si>
    <t>1414018416</t>
  </si>
  <si>
    <t xml:space="preserve">Poznámka k položce:_x000D_
_x000D_
</t>
  </si>
  <si>
    <t>-2057419961</t>
  </si>
  <si>
    <t>005 - Demolice bývalých WC na p.č. 100</t>
  </si>
  <si>
    <t xml:space="preserve">    1 -  Zemní práce</t>
  </si>
  <si>
    <t xml:space="preserve"> Zemní práce</t>
  </si>
  <si>
    <t>181951112</t>
  </si>
  <si>
    <t>Úprava pláně v hornině třídy těžitelnosti I, skupiny 1 až 3 se zhutněním</t>
  </si>
  <si>
    <t>455081631</t>
  </si>
  <si>
    <t>77,2"objekt"</t>
  </si>
  <si>
    <t>37*1"zpevněné plochy kolem objektu"</t>
  </si>
  <si>
    <t>181311103</t>
  </si>
  <si>
    <t>Rozprostření ornice tl vrstvy do 200 mm v rovině nebo ve svahu do 1:5 ručně</t>
  </si>
  <si>
    <t>-76624092</t>
  </si>
  <si>
    <t>10364100</t>
  </si>
  <si>
    <t>zemina pro terénní úpravy - tříděná</t>
  </si>
  <si>
    <t>-1013646014</t>
  </si>
  <si>
    <t>114,2*0,2*1,8</t>
  </si>
  <si>
    <t>Odpojení a trvalé zaslepení veškerých inženýrských sítí demolovaných objektů</t>
  </si>
  <si>
    <t>-1994802288</t>
  </si>
  <si>
    <t>612581387</t>
  </si>
  <si>
    <t>Vytyčení, zajištění a ochrana stávajících inženýrských sítí vč. jejich dočasného zabezpečení a zajištění po dobu akce</t>
  </si>
  <si>
    <t>102514499</t>
  </si>
  <si>
    <t>7651R2</t>
  </si>
  <si>
    <t>Ekologická likvidace případného obsahu jímky veřejných WC vč. desinfekce</t>
  </si>
  <si>
    <t>-1654277816</t>
  </si>
  <si>
    <t>Poznámka k položce:_x000D_
předpakládaný objem cca 10 m3</t>
  </si>
  <si>
    <t>11310612R2</t>
  </si>
  <si>
    <t>Zrušení jímky veřejných WC včetně vybourání s podlahou a zasypání se zhutněním</t>
  </si>
  <si>
    <t>1593276698</t>
  </si>
  <si>
    <t>Poznámka k položce:_x000D_
předpoklad objemu cca 10 m3</t>
  </si>
  <si>
    <t>981011316</t>
  </si>
  <si>
    <t>Demolice budov zděných na MVC podíl konstrukcí do 35 % postupným rozebíráním</t>
  </si>
  <si>
    <t>-646936495</t>
  </si>
  <si>
    <t>7*9,3*2,7+2,2*5,5*2,7+77,2*2</t>
  </si>
  <si>
    <t>981513116</t>
  </si>
  <si>
    <t>Demolice konstrukcí objektů z betonu prostého</t>
  </si>
  <si>
    <t>-465044141</t>
  </si>
  <si>
    <t>77,2*0,2"deska"</t>
  </si>
  <si>
    <t>37*1*0,1"zpevněné plochy kolem objektu"</t>
  </si>
  <si>
    <t>-1849513308</t>
  </si>
  <si>
    <t>997006512</t>
  </si>
  <si>
    <t>Vodorovné doprava suti s naložením a složením na skládku do 1 km</t>
  </si>
  <si>
    <t>-1878027856</t>
  </si>
  <si>
    <t>997006519</t>
  </si>
  <si>
    <t>Příplatek k vodorovnému přemístění suti na skládku ZKD 1 km přes 1 km</t>
  </si>
  <si>
    <t>-308916008</t>
  </si>
  <si>
    <t>323,209*19 'Přepočtené koeficientem množství</t>
  </si>
  <si>
    <t>997006551</t>
  </si>
  <si>
    <t>Hrubé urovnání suti na skládce bez zhutnění</t>
  </si>
  <si>
    <t>723395132</t>
  </si>
  <si>
    <t>Poplatek za uložení stavebního dřevěného odpadu na skládce (skládkovné)</t>
  </si>
  <si>
    <t>-1240243624</t>
  </si>
  <si>
    <t>997013869</t>
  </si>
  <si>
    <t>Poplatek za uložení stavebního odpadu na recyklační skládce (skládkovné) ze směsí betonu, cihel a keramických výrobků kód odpadu 17 01 07</t>
  </si>
  <si>
    <t>1956495703</t>
  </si>
  <si>
    <t>2010752714</t>
  </si>
  <si>
    <t>323,209-48,45-258,4-5</t>
  </si>
  <si>
    <t>006 - Ostatní venkovní úpravy</t>
  </si>
  <si>
    <t xml:space="preserve">    99 - Přesun hmot</t>
  </si>
  <si>
    <t xml:space="preserve">    711 - Izolace proti vodě, vlhkosti a plynům</t>
  </si>
  <si>
    <t>111201101</t>
  </si>
  <si>
    <t>Odstranění křovin a stromů s odstraněním kořenů průměru kmene do 100 mm do sklonu terénu 1 : 5, při celkové ploše do 1 000 m2</t>
  </si>
  <si>
    <t>-438791260</t>
  </si>
  <si>
    <t>111201401</t>
  </si>
  <si>
    <t>Likvidace odstraněných křovin a stromů na hromadách průměru kmene do 100 mm pro jakoukoliv plochu</t>
  </si>
  <si>
    <t>1941972261</t>
  </si>
  <si>
    <t>113107121</t>
  </si>
  <si>
    <t>Odstranění podkladu z kameniva drceného tl 100 mm ručně</t>
  </si>
  <si>
    <t>-913365765</t>
  </si>
  <si>
    <t>4*13,6"zpevněná plocha před přstřeškem"</t>
  </si>
  <si>
    <t>14*3"přístupová cesta"</t>
  </si>
  <si>
    <t>4,5*8"plocha pro WC"</t>
  </si>
  <si>
    <t>122211101</t>
  </si>
  <si>
    <t>Odkopávky a prokopávky v hornině třídy těžitelnosti I, skupiny 3 ručně</t>
  </si>
  <si>
    <t>1532538749</t>
  </si>
  <si>
    <t>Poznámka k položce:_x000D_
Před zahájením prací je třeba vytýčení inženýrských sítí. V případě kolize budou inženýrské sítě uloženy do chráničky a zabezpečeny proti poškození!</t>
  </si>
  <si>
    <t>4*13,6*0,3"zpevněná plocha před přstřeškem"</t>
  </si>
  <si>
    <t>14*3*0,3"přístupová cesta"</t>
  </si>
  <si>
    <t>4,5*8*0,3"plocha pro WC"</t>
  </si>
  <si>
    <t>4*2*0,3"přístup byt"</t>
  </si>
  <si>
    <t>132112111</t>
  </si>
  <si>
    <t>Hloubení rýh š do 800 mm v soudržných horninách třídy těžitelnosti I, skupiny 1 a 2 ručně</t>
  </si>
  <si>
    <t>-373110911</t>
  </si>
  <si>
    <t>(11+10,6+0,5+8,9+1,1+7,8+9,5+7,8+1+9,4+1+10,7)*0,5*1,2"pro okapový chodník, nopovou fólii a uzemnění hromosvodu"</t>
  </si>
  <si>
    <t>129001101</t>
  </si>
  <si>
    <t>Příplatek za ztížení odkopávky nebo prokopávky v blízkosti inženýrských sítí</t>
  </si>
  <si>
    <t>2092726642</t>
  </si>
  <si>
    <t>42,12+47,58</t>
  </si>
  <si>
    <t>174101101</t>
  </si>
  <si>
    <t>Zásyp jam, šachet rýh nebo kolem objektů sypaninou se zhutněním</t>
  </si>
  <si>
    <t>1809317008</t>
  </si>
  <si>
    <t>58343872</t>
  </si>
  <si>
    <t>kamenivo drcené hrubé frakce 8/16</t>
  </si>
  <si>
    <t>-1242161320</t>
  </si>
  <si>
    <t>47,58*2 'Přepočtené koeficientem množství</t>
  </si>
  <si>
    <t>-870853830</t>
  </si>
  <si>
    <t>132,4"impregnovaná dlažba"</t>
  </si>
  <si>
    <t>(11+10,6+0,5+8,9+1,1+7,8+9,5+7,8+1+9,4+1+10,7)*0,5"okapový chodník"</t>
  </si>
  <si>
    <t>4*2"přístup byt"</t>
  </si>
  <si>
    <t>162751117</t>
  </si>
  <si>
    <t>Vodorovné přemístění do 10000 m výkopku/sypaniny z horniny třídy těžitelnosti I, skupiny 1 až 3</t>
  </si>
  <si>
    <t>-1268590213</t>
  </si>
  <si>
    <t>13,24+42,12+47,58</t>
  </si>
  <si>
    <t>167151101</t>
  </si>
  <si>
    <t>Nakládání výkopku z hornin třídy těžitelnosti I, skupiny 1 až 3 do 100 m3</t>
  </si>
  <si>
    <t>-560177752</t>
  </si>
  <si>
    <t>171201201</t>
  </si>
  <si>
    <t>Uložení sypaniny na skládky</t>
  </si>
  <si>
    <t>-601231412</t>
  </si>
  <si>
    <t>997013873</t>
  </si>
  <si>
    <t>Poplatek za uložení stavebního odpadu na recyklační skládce (skládkovné) zeminy a kamení zatříděného do Katalogu odpadů pod kódem 17 05 04</t>
  </si>
  <si>
    <t>724369482</t>
  </si>
  <si>
    <t>102,94*2 'Přepočtené koeficientem množství</t>
  </si>
  <si>
    <t>34894111R</t>
  </si>
  <si>
    <t>Osazení zástěny mobilních WC,povrchová úprava žárové zinkování, výplň tahokov, včetně ukotvení a přibetonování</t>
  </si>
  <si>
    <t>499531209</t>
  </si>
  <si>
    <t>(4+2+4+2)*2</t>
  </si>
  <si>
    <t>5534231R</t>
  </si>
  <si>
    <t>Zástěna mobilních WC, kompletní provedení včetně rámu a kotvení, výplň tahokov, povrchová úprava žárovým zinkováním</t>
  </si>
  <si>
    <t>-957859090</t>
  </si>
  <si>
    <t>38241311R</t>
  </si>
  <si>
    <t>Vsakovací štěrkový val 2x2x2m (hloubení jámy, vysypání štěrkem do vaku z netkané geotextilie, zasypání zeminou</t>
  </si>
  <si>
    <t>-509242007</t>
  </si>
  <si>
    <t>5647611R1</t>
  </si>
  <si>
    <t>742693390</t>
  </si>
  <si>
    <t>11939328</t>
  </si>
  <si>
    <t>596811222</t>
  </si>
  <si>
    <t>Kladení betonové dlažby komunikací pro pěší do lože z kameniva vel do 0,25 m2 plochy do 300 m2</t>
  </si>
  <si>
    <t>-1112667182</t>
  </si>
  <si>
    <t>(9+1,1+8+10+8+1+9,4+1+10,7)*0,5"okapový chodník"</t>
  </si>
  <si>
    <t>59245620</t>
  </si>
  <si>
    <t>dlažba desková betonová 500x500x60mm přírodní</t>
  </si>
  <si>
    <t>-290072378</t>
  </si>
  <si>
    <t>37,1*1,1 'Přepočtené koeficientem množství</t>
  </si>
  <si>
    <t>1472362860</t>
  </si>
  <si>
    <t>4*13,6"zpevněná plocha před přístřeškem"</t>
  </si>
  <si>
    <t>1815471811</t>
  </si>
  <si>
    <t>132,4*1,1 'Přepočtené koeficientem množství</t>
  </si>
  <si>
    <t>916231213</t>
  </si>
  <si>
    <t>Osazení chodníkového obrubníku betonového stojatého s boční opěrou do lože z betonu prostého</t>
  </si>
  <si>
    <t>-174373426</t>
  </si>
  <si>
    <t>9+0,5+7,8+10+8+1+1+4+2+4+6,4+0,5+10,7"okapový chodník+přístup byt"</t>
  </si>
  <si>
    <t>4+13,6+10+4,5+8+7,5+4"zpevněné plochy+WC"</t>
  </si>
  <si>
    <t>59217017</t>
  </si>
  <si>
    <t>obrubník betonový chodníkový 100x10x25 cm</t>
  </si>
  <si>
    <t>-2129026083</t>
  </si>
  <si>
    <t>116,5*1,1 'Přepočtené koeficientem množství</t>
  </si>
  <si>
    <t>Předformátované vodorovné dopravní značení čára šířky 50mm - hrana obrubníku krytého nástupiště</t>
  </si>
  <si>
    <t>15537302</t>
  </si>
  <si>
    <t>87131031R.1</t>
  </si>
  <si>
    <t>Kanalizační přípojka DN 150 kompletní vč. zemních prací, dopojení do vsakovacích valů a uvedením povrchu do původního stavu (odvod dešťové vody strana u kolejiště)</t>
  </si>
  <si>
    <t>-560474004</t>
  </si>
  <si>
    <t>-74571620</t>
  </si>
  <si>
    <t>981011111</t>
  </si>
  <si>
    <t>Demolice budov dřevěných jednostranně obitých postupným rozebíráním</t>
  </si>
  <si>
    <t>726217056</t>
  </si>
  <si>
    <t>Poznámka k položce:_x000D_
včetně demontáže vlnité krytiny</t>
  </si>
  <si>
    <t>8*3,5*2+1,75*3,2*8"pergola - byt"</t>
  </si>
  <si>
    <t>981511111</t>
  </si>
  <si>
    <t>Demolice konstrukcí objektů zděných na MVC postupným rozebíráním</t>
  </si>
  <si>
    <t>671658278</t>
  </si>
  <si>
    <t>12*2,5*0,3"zbytky objektu na p.č.194"</t>
  </si>
  <si>
    <t>3"kurník, ostatní objekty k odstranění"</t>
  </si>
  <si>
    <t>981511116</t>
  </si>
  <si>
    <t>Demolice konstrukcí objektů z betonu prostého postupným rozebíráním</t>
  </si>
  <si>
    <t>-32399866</t>
  </si>
  <si>
    <t>3*3*0,2"objekt na p.č. 194"</t>
  </si>
  <si>
    <t>3"ostatní objekty"</t>
  </si>
  <si>
    <t>-1977404347</t>
  </si>
  <si>
    <t>966003816</t>
  </si>
  <si>
    <t>Rozebrání oplocení s betonovými sloupky</t>
  </si>
  <si>
    <t>345115120</t>
  </si>
  <si>
    <t>45+8</t>
  </si>
  <si>
    <t>966073810</t>
  </si>
  <si>
    <t>Rozebrání vrat a vrátek k oplocení plochy do 2 m2</t>
  </si>
  <si>
    <t>769519374</t>
  </si>
  <si>
    <t>731202820R</t>
  </si>
  <si>
    <t>Rozřezání ocelové garáže hmotnost do 1000 kg</t>
  </si>
  <si>
    <t>562599301</t>
  </si>
  <si>
    <t>890193262</t>
  </si>
  <si>
    <t>1036450333</t>
  </si>
  <si>
    <t>4,359+3,931+0,613+32,22</t>
  </si>
  <si>
    <t>1989764110</t>
  </si>
  <si>
    <t>41,123*19 'Přepočtené koeficientem množství</t>
  </si>
  <si>
    <t>380740283</t>
  </si>
  <si>
    <t>1693458461</t>
  </si>
  <si>
    <t>-456256473</t>
  </si>
  <si>
    <t>3,975+0,384</t>
  </si>
  <si>
    <t>-2135981011</t>
  </si>
  <si>
    <t>47618686</t>
  </si>
  <si>
    <t>-1910695747</t>
  </si>
  <si>
    <t>21,66+10,56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</si>
  <si>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</si>
  <si>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</si>
  <si>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</si>
  <si>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</si>
  <si>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-1730355532</t>
  </si>
  <si>
    <t>(11+10,6+0,5+8,9+1,1+7,8+9,5+7,8+1+9,4+1+10,7)*1,4</t>
  </si>
  <si>
    <t>711161384</t>
  </si>
  <si>
    <t>Izolace proti zemní vlhkosti nopovou fólií ukončení provětrávací lištou</t>
  </si>
  <si>
    <t>2002338016</t>
  </si>
  <si>
    <t>11+10,6+0,5+8,9+1,1+7,8+9,5+7,8+1+9,4+1+10,7</t>
  </si>
  <si>
    <t>998711201</t>
  </si>
  <si>
    <t>Přesun hmot procentní pro izolace proti vodě, vlhkosti a plynům v objektech v do 6 m</t>
  </si>
  <si>
    <t>-1236603788</t>
  </si>
  <si>
    <t>007 -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</si>
  <si>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</si>
  <si>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</si>
  <si>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</si>
  <si>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</si>
  <si>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</si>
  <si>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</si>
  <si>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</si>
  <si>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</si>
  <si>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</si>
  <si>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</si>
  <si>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1534708686</t>
  </si>
  <si>
    <t>Poznámka k položce:_x000D_
Umístění a napojení čidla dle vyjádření zástupce investora na místě._x000D_
_x000D_
Provedení dle předpisu pro osvětlení venkovních železničních prostor SŽDC E11 č.j.: S 14840/11-OAE</t>
  </si>
  <si>
    <t>34555100</t>
  </si>
  <si>
    <t>zásuvka domovní jednoduchá 16A/250V</t>
  </si>
  <si>
    <t>-1078022437</t>
  </si>
  <si>
    <t>34555120</t>
  </si>
  <si>
    <t>zásuvka domovní dvojitá 16A/250V</t>
  </si>
  <si>
    <t>-690692256</t>
  </si>
  <si>
    <t>R LUX01303</t>
  </si>
  <si>
    <t>pohybový senzor 360st. PIR, 10A/230V, IP20</t>
  </si>
  <si>
    <t>2073003885</t>
  </si>
  <si>
    <t>34571511</t>
  </si>
  <si>
    <t>krabice přístrojová instalační</t>
  </si>
  <si>
    <t>1909499692</t>
  </si>
  <si>
    <t>311317</t>
  </si>
  <si>
    <t>krabice odbočná s víčkem, včetně svorkovnice</t>
  </si>
  <si>
    <t>-1319880484</t>
  </si>
  <si>
    <t>R</t>
  </si>
  <si>
    <t>drobný montážní a pomocný materiál</t>
  </si>
  <si>
    <t>1271755599</t>
  </si>
  <si>
    <t>741313003</t>
  </si>
  <si>
    <t>montáž a zapojení zásuvka domovní</t>
  </si>
  <si>
    <t>-352181317</t>
  </si>
  <si>
    <t>R741310001</t>
  </si>
  <si>
    <t>montáž a zapojení pohybový senzor 360st. PIR</t>
  </si>
  <si>
    <t>862307840</t>
  </si>
  <si>
    <t>741112061</t>
  </si>
  <si>
    <t>montáž a zapojení krabice přístrojová</t>
  </si>
  <si>
    <t>360070493</t>
  </si>
  <si>
    <t>741112001</t>
  </si>
  <si>
    <t>montáž a zapojení krabice odbočná s výstrojí</t>
  </si>
  <si>
    <t>-1285573595</t>
  </si>
  <si>
    <t>34823742</t>
  </si>
  <si>
    <t>A - Sv. přisazené liniové LED, 46W/230V, 4000lm, 4000K / CRI &gt;= 80, IP20</t>
  </si>
  <si>
    <t>-2006249545</t>
  </si>
  <si>
    <t>34823744</t>
  </si>
  <si>
    <t>B - Sv. přisazené liniové LED, průmyslové 50W/230V, 6500lm, IP66, IK08</t>
  </si>
  <si>
    <t>373614928</t>
  </si>
  <si>
    <t>7493100650</t>
  </si>
  <si>
    <t>VO - Venkovní náklopný LED reflektor, přisazená montáž, 29W/230V, 3250lm, 4000K, IP66, certifikovaný pro drážní prostředí</t>
  </si>
  <si>
    <t>-966384435</t>
  </si>
  <si>
    <t>741371001</t>
  </si>
  <si>
    <t>montáž a zapojení svítidlo přisazené  nástěnné / stropní</t>
  </si>
  <si>
    <t>261365598</t>
  </si>
  <si>
    <t>000101208</t>
  </si>
  <si>
    <t>kabel CYKY-J 4x6</t>
  </si>
  <si>
    <t>-477979026</t>
  </si>
  <si>
    <t>101106</t>
  </si>
  <si>
    <t>kabel CYKY 3x2,5</t>
  </si>
  <si>
    <t>1187450282</t>
  </si>
  <si>
    <t>101105</t>
  </si>
  <si>
    <t>kabel CYKY 3x1,5</t>
  </si>
  <si>
    <t>-1631016265</t>
  </si>
  <si>
    <t>34140848</t>
  </si>
  <si>
    <t>vodič izolovaný s Cu jádrem 16mm2</t>
  </si>
  <si>
    <t>-850113509</t>
  </si>
  <si>
    <t>34140844</t>
  </si>
  <si>
    <t>vodič izolovaný s Cu jádrem 6mm2</t>
  </si>
  <si>
    <t>19561174</t>
  </si>
  <si>
    <t>21081013</t>
  </si>
  <si>
    <t>uložení kabelu Cu(-CYKY) do 5x10/12x4/19x2,5/24x1,5</t>
  </si>
  <si>
    <t>1864127826</t>
  </si>
  <si>
    <t>210800112</t>
  </si>
  <si>
    <t>uložení kabel Cu(-CYKY -J) pod omítkou do 5x6</t>
  </si>
  <si>
    <t>350611375</t>
  </si>
  <si>
    <t>210800831</t>
  </si>
  <si>
    <t>uložení vodiče Cu(-CY,CYA) do 1x25</t>
  </si>
  <si>
    <t>-1775098445</t>
  </si>
  <si>
    <t>210100001</t>
  </si>
  <si>
    <t>ukončení v rozvaděči vč.zapojení vodiče do 2,5mm2</t>
  </si>
  <si>
    <t>-1843008926</t>
  </si>
  <si>
    <t>210100003</t>
  </si>
  <si>
    <t>ukončení v rozvaděči vč.zapojení vodiče do 16mm2</t>
  </si>
  <si>
    <t>-1404080115</t>
  </si>
  <si>
    <t>210100101</t>
  </si>
  <si>
    <t>ukončení na svorkovnici vodič do 16mm2</t>
  </si>
  <si>
    <t>-1265038545</t>
  </si>
  <si>
    <t>D2</t>
  </si>
  <si>
    <t>Dodávky a elektromontáže k rozvaděčům</t>
  </si>
  <si>
    <t>R.1</t>
  </si>
  <si>
    <t>nový podružný rozvaděč přízemí RS1. Kovo-plastová rozvodnice pro zapuštěnou montáž, 54 modulů (3x18) 400x600x150, IP40/20, In=160A. Včetně výstroje a zapojení - dle platného shéma rozvaděče</t>
  </si>
  <si>
    <t>1996851867</t>
  </si>
  <si>
    <t>R.2</t>
  </si>
  <si>
    <t>doplnění výstroje stávajícího hlavního rozvaděče HR</t>
  </si>
  <si>
    <t>-1495069075</t>
  </si>
  <si>
    <t>D3</t>
  </si>
  <si>
    <t>Demontáže</t>
  </si>
  <si>
    <t>210901035</t>
  </si>
  <si>
    <t>kabel Al(-AYKY) pevně uložený do 2x16/3x10/5 /dmtž</t>
  </si>
  <si>
    <t>-1851921667</t>
  </si>
  <si>
    <t>210110001</t>
  </si>
  <si>
    <t>spínač nástěnný do IP.1 vč.zapojení 1pólový/ /dmtž</t>
  </si>
  <si>
    <t>647073659</t>
  </si>
  <si>
    <t>210111012</t>
  </si>
  <si>
    <t>zásuvka domovní zapuštěná vč.zapojení průběž /dmtž</t>
  </si>
  <si>
    <t>-492876294</t>
  </si>
  <si>
    <t>210200011</t>
  </si>
  <si>
    <t>svítidlo bytové stropní /dmtž</t>
  </si>
  <si>
    <t>-392655970</t>
  </si>
  <si>
    <t>D4</t>
  </si>
  <si>
    <t>Hromosvod a uzemnění</t>
  </si>
  <si>
    <t>295012</t>
  </si>
  <si>
    <t>vedení drát AlMgSi pr.8mm</t>
  </si>
  <si>
    <t>-1773631774</t>
  </si>
  <si>
    <t>295223</t>
  </si>
  <si>
    <t>jímací tyč hladká JR2,0 FeZn pr.19/2000mm</t>
  </si>
  <si>
    <t>-1807409386</t>
  </si>
  <si>
    <t>295251</t>
  </si>
  <si>
    <t>ochranná stříška jímače OSH FeZn horní</t>
  </si>
  <si>
    <t>474151853</t>
  </si>
  <si>
    <t>295252</t>
  </si>
  <si>
    <t>ochranná stříška jímače OSD FeZn dolní</t>
  </si>
  <si>
    <t>892721645</t>
  </si>
  <si>
    <t>295411</t>
  </si>
  <si>
    <t>svorka k jímací tyči SJ1 4šrouby FeZn</t>
  </si>
  <si>
    <t>-184415994</t>
  </si>
  <si>
    <t>295352</t>
  </si>
  <si>
    <t>podpěra vedení PV na ploché nebo šikmé střeše</t>
  </si>
  <si>
    <t>-952584340</t>
  </si>
  <si>
    <t>R295352</t>
  </si>
  <si>
    <t>podpěra vedení hřebenová</t>
  </si>
  <si>
    <t>-1800811367</t>
  </si>
  <si>
    <t>295312</t>
  </si>
  <si>
    <t>podpěra vedení do zdiva PV1a15 150mm FeZn</t>
  </si>
  <si>
    <t>913719982</t>
  </si>
  <si>
    <t>295401</t>
  </si>
  <si>
    <t>svorka univerzální SU FeZn</t>
  </si>
  <si>
    <t>-2021148772</t>
  </si>
  <si>
    <t>295406</t>
  </si>
  <si>
    <t>svorka křížová SK FeZn</t>
  </si>
  <si>
    <t>38655831</t>
  </si>
  <si>
    <t>295461</t>
  </si>
  <si>
    <t>držák úhelníku DOUa 150mm FeZn středový do zdiva</t>
  </si>
  <si>
    <t>1197049991</t>
  </si>
  <si>
    <t>295452</t>
  </si>
  <si>
    <t>ochranný úhelník svodu OU délka 2,0m</t>
  </si>
  <si>
    <t>-1383434658</t>
  </si>
  <si>
    <t>295404</t>
  </si>
  <si>
    <t>svorka zkušební ZS FeZn</t>
  </si>
  <si>
    <t>-297678699</t>
  </si>
  <si>
    <t>35442062</t>
  </si>
  <si>
    <t>Zemnící pásek FeZn 30/4mm</t>
  </si>
  <si>
    <t>-1521362131</t>
  </si>
  <si>
    <t>35442062.1</t>
  </si>
  <si>
    <t>Zemnící drát FeZn pr.10mm</t>
  </si>
  <si>
    <t>-829760216</t>
  </si>
  <si>
    <t>741420001</t>
  </si>
  <si>
    <t>jímací vedení na povrchu s podpěrami na plochou a sedlovou střechu, úplná mtž do pr. 10mm</t>
  </si>
  <si>
    <t>1162005346</t>
  </si>
  <si>
    <t>210220301</t>
  </si>
  <si>
    <t>svorka hromosvodová do 2 šroubů</t>
  </si>
  <si>
    <t>1843977808</t>
  </si>
  <si>
    <t>210220302</t>
  </si>
  <si>
    <t>svorka hromosvodová do 4 šroubů</t>
  </si>
  <si>
    <t>1064388196</t>
  </si>
  <si>
    <t>210220372</t>
  </si>
  <si>
    <t>ochranný úhelník nebo trubka/ držáky do zdiva</t>
  </si>
  <si>
    <t>-1593585746</t>
  </si>
  <si>
    <t>210220302.1</t>
  </si>
  <si>
    <t>863746167</t>
  </si>
  <si>
    <t>R210220231</t>
  </si>
  <si>
    <t>zemnící tyč do 2m</t>
  </si>
  <si>
    <t>-406376579</t>
  </si>
  <si>
    <t>210220001</t>
  </si>
  <si>
    <t>Zemnící drát FeZn pr.10mm, úplná mtž</t>
  </si>
  <si>
    <t>-1443575958</t>
  </si>
  <si>
    <t>210220001.1</t>
  </si>
  <si>
    <t>Zemnící pásek FeZn 30/4mm, úplná motáž</t>
  </si>
  <si>
    <t>-1448722501</t>
  </si>
  <si>
    <t>D5</t>
  </si>
  <si>
    <t>Ostatní náklady</t>
  </si>
  <si>
    <t>218009001</t>
  </si>
  <si>
    <t>poplatek za recyklaci svítidla</t>
  </si>
  <si>
    <t>74888593</t>
  </si>
  <si>
    <t>218009011</t>
  </si>
  <si>
    <t>poplatek za recyklaci světelného zdroje</t>
  </si>
  <si>
    <t>816447798</t>
  </si>
  <si>
    <t>219001213</t>
  </si>
  <si>
    <t>vybour.otvoru ve zdi/cihla/ do pr.60mm/tl.do 0,45m</t>
  </si>
  <si>
    <t>907196147</t>
  </si>
  <si>
    <t>219002611</t>
  </si>
  <si>
    <t>vysekání rýhy/zeď cihla/ hl.do 30mm/š.do 30mm</t>
  </si>
  <si>
    <t>956210761</t>
  </si>
  <si>
    <t>219003236</t>
  </si>
  <si>
    <t>zazdívka otvoru ve zdivu/cihla/do 0,25m2/tl.0,90m</t>
  </si>
  <si>
    <t>1700988788</t>
  </si>
  <si>
    <t>219003613</t>
  </si>
  <si>
    <t>omítka na stěně/jednotl.plocha do 1,00m2/vč.malty</t>
  </si>
  <si>
    <t>-396567853</t>
  </si>
  <si>
    <t>D6</t>
  </si>
  <si>
    <t>Revize, zkoušky, měření</t>
  </si>
  <si>
    <t>R.3</t>
  </si>
  <si>
    <t>Zkoušky technologických zařízení pod napětím včetně vyhotovení průkazu způsobilosti UTZ</t>
  </si>
  <si>
    <t>1872293322</t>
  </si>
  <si>
    <t>R.4</t>
  </si>
  <si>
    <t>Uvedení do provozu</t>
  </si>
  <si>
    <t>-40594241</t>
  </si>
  <si>
    <t>21730901</t>
  </si>
  <si>
    <t>vypracování zprávy VR/cena akce do 1.000.000 kč</t>
  </si>
  <si>
    <t>-1912690597</t>
  </si>
  <si>
    <t>210280003</t>
  </si>
  <si>
    <t>zkoušky a prohlídky el.rozvodů a zařízení celková prohlídka pro objem mtž. prací do 1 000 000 Kč včetně výchozí revize a revize "D" dle vyhl. č. 100, příl. č. 4</t>
  </si>
  <si>
    <t>885283259</t>
  </si>
  <si>
    <t>008 -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</si>
  <si>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</si>
  <si>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</si>
  <si>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</si>
  <si>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</si>
  <si>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</si>
  <si>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</si>
  <si>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</si>
  <si>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</si>
  <si>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</si>
  <si>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</si>
  <si>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</si>
  <si>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</si>
  <si>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</si>
  <si>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</si>
  <si>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</si>
  <si>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</si>
  <si>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</si>
  <si>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</si>
  <si>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</si>
  <si>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7651R</t>
  </si>
  <si>
    <t>Opatření nutná k bezpečné demontáži a likvidaci materiálů obsahujících azbest vč. splnění požadavků dotčených orgánů</t>
  </si>
  <si>
    <t>1287460536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</si>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</sst>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topLeftCell="A82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2"/>
      <c r="AQ5" s="22"/>
      <c r="AR5" s="20"/>
      <c r="BE5" s="29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2"/>
      <c r="AQ6" s="22"/>
      <c r="AR6" s="20"/>
      <c r="BE6" s="30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30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30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0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0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0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300"/>
      <c r="BS13" s="17" t="s">
        <v>6</v>
      </c>
    </row>
    <row r="14" spans="1:74" ht="12.75">
      <c r="B14" s="21"/>
      <c r="C14" s="22"/>
      <c r="D14" s="22"/>
      <c r="E14" s="305" t="s">
        <v>31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30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0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0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00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0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0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00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0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0"/>
    </row>
    <row r="23" spans="1:71" s="1" customFormat="1" ht="16.5" customHeight="1">
      <c r="B23" s="21"/>
      <c r="C23" s="22"/>
      <c r="D23" s="22"/>
      <c r="E23" s="307" t="s">
        <v>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2"/>
      <c r="AP23" s="22"/>
      <c r="AQ23" s="22"/>
      <c r="AR23" s="20"/>
      <c r="BE23" s="30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0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8">
        <f>ROUND(AG94,2)</f>
        <v>0</v>
      </c>
      <c r="AL26" s="309"/>
      <c r="AM26" s="309"/>
      <c r="AN26" s="309"/>
      <c r="AO26" s="309"/>
      <c r="AP26" s="36"/>
      <c r="AQ26" s="36"/>
      <c r="AR26" s="39"/>
      <c r="BE26" s="30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0" t="s">
        <v>39</v>
      </c>
      <c r="M28" s="310"/>
      <c r="N28" s="310"/>
      <c r="O28" s="310"/>
      <c r="P28" s="310"/>
      <c r="Q28" s="36"/>
      <c r="R28" s="36"/>
      <c r="S28" s="36"/>
      <c r="T28" s="36"/>
      <c r="U28" s="36"/>
      <c r="V28" s="36"/>
      <c r="W28" s="310" t="s">
        <v>40</v>
      </c>
      <c r="X28" s="310"/>
      <c r="Y28" s="310"/>
      <c r="Z28" s="310"/>
      <c r="AA28" s="310"/>
      <c r="AB28" s="310"/>
      <c r="AC28" s="310"/>
      <c r="AD28" s="310"/>
      <c r="AE28" s="310"/>
      <c r="AF28" s="36"/>
      <c r="AG28" s="36"/>
      <c r="AH28" s="36"/>
      <c r="AI28" s="36"/>
      <c r="AJ28" s="36"/>
      <c r="AK28" s="310" t="s">
        <v>41</v>
      </c>
      <c r="AL28" s="310"/>
      <c r="AM28" s="310"/>
      <c r="AN28" s="310"/>
      <c r="AO28" s="310"/>
      <c r="AP28" s="36"/>
      <c r="AQ28" s="36"/>
      <c r="AR28" s="39"/>
      <c r="BE28" s="300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13">
        <v>0.21</v>
      </c>
      <c r="M29" s="312"/>
      <c r="N29" s="312"/>
      <c r="O29" s="312"/>
      <c r="P29" s="312"/>
      <c r="Q29" s="41"/>
      <c r="R29" s="41"/>
      <c r="S29" s="41"/>
      <c r="T29" s="41"/>
      <c r="U29" s="41"/>
      <c r="V29" s="41"/>
      <c r="W29" s="311">
        <f>ROUND(AZ94,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1"/>
      <c r="AG29" s="41"/>
      <c r="AH29" s="41"/>
      <c r="AI29" s="41"/>
      <c r="AJ29" s="41"/>
      <c r="AK29" s="311">
        <f>ROUND(AV94, 2)</f>
        <v>0</v>
      </c>
      <c r="AL29" s="312"/>
      <c r="AM29" s="312"/>
      <c r="AN29" s="312"/>
      <c r="AO29" s="312"/>
      <c r="AP29" s="41"/>
      <c r="AQ29" s="41"/>
      <c r="AR29" s="42"/>
      <c r="BE29" s="301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13">
        <v>0.15</v>
      </c>
      <c r="M30" s="312"/>
      <c r="N30" s="312"/>
      <c r="O30" s="312"/>
      <c r="P30" s="312"/>
      <c r="Q30" s="41"/>
      <c r="R30" s="41"/>
      <c r="S30" s="41"/>
      <c r="T30" s="41"/>
      <c r="U30" s="41"/>
      <c r="V30" s="41"/>
      <c r="W30" s="311">
        <f>ROUND(BA94,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1"/>
      <c r="AG30" s="41"/>
      <c r="AH30" s="41"/>
      <c r="AI30" s="41"/>
      <c r="AJ30" s="41"/>
      <c r="AK30" s="311">
        <f>ROUND(AW94, 2)</f>
        <v>0</v>
      </c>
      <c r="AL30" s="312"/>
      <c r="AM30" s="312"/>
      <c r="AN30" s="312"/>
      <c r="AO30" s="312"/>
      <c r="AP30" s="41"/>
      <c r="AQ30" s="41"/>
      <c r="AR30" s="42"/>
      <c r="BE30" s="301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13">
        <v>0.21</v>
      </c>
      <c r="M31" s="312"/>
      <c r="N31" s="312"/>
      <c r="O31" s="312"/>
      <c r="P31" s="312"/>
      <c r="Q31" s="41"/>
      <c r="R31" s="41"/>
      <c r="S31" s="41"/>
      <c r="T31" s="41"/>
      <c r="U31" s="41"/>
      <c r="V31" s="41"/>
      <c r="W31" s="311">
        <f>ROUND(BB94,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1"/>
      <c r="AG31" s="41"/>
      <c r="AH31" s="41"/>
      <c r="AI31" s="41"/>
      <c r="AJ31" s="41"/>
      <c r="AK31" s="311">
        <v>0</v>
      </c>
      <c r="AL31" s="312"/>
      <c r="AM31" s="312"/>
      <c r="AN31" s="312"/>
      <c r="AO31" s="312"/>
      <c r="AP31" s="41"/>
      <c r="AQ31" s="41"/>
      <c r="AR31" s="42"/>
      <c r="BE31" s="301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13">
        <v>0.15</v>
      </c>
      <c r="M32" s="312"/>
      <c r="N32" s="312"/>
      <c r="O32" s="312"/>
      <c r="P32" s="312"/>
      <c r="Q32" s="41"/>
      <c r="R32" s="41"/>
      <c r="S32" s="41"/>
      <c r="T32" s="41"/>
      <c r="U32" s="41"/>
      <c r="V32" s="41"/>
      <c r="W32" s="311">
        <f>ROUND(BC94,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1"/>
      <c r="AG32" s="41"/>
      <c r="AH32" s="41"/>
      <c r="AI32" s="41"/>
      <c r="AJ32" s="41"/>
      <c r="AK32" s="311">
        <v>0</v>
      </c>
      <c r="AL32" s="312"/>
      <c r="AM32" s="312"/>
      <c r="AN32" s="312"/>
      <c r="AO32" s="312"/>
      <c r="AP32" s="41"/>
      <c r="AQ32" s="41"/>
      <c r="AR32" s="42"/>
      <c r="BE32" s="301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13">
        <v>0</v>
      </c>
      <c r="M33" s="312"/>
      <c r="N33" s="312"/>
      <c r="O33" s="312"/>
      <c r="P33" s="312"/>
      <c r="Q33" s="41"/>
      <c r="R33" s="41"/>
      <c r="S33" s="41"/>
      <c r="T33" s="41"/>
      <c r="U33" s="41"/>
      <c r="V33" s="41"/>
      <c r="W33" s="311">
        <f>ROUND(BD94,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1"/>
      <c r="AG33" s="41"/>
      <c r="AH33" s="41"/>
      <c r="AI33" s="41"/>
      <c r="AJ33" s="41"/>
      <c r="AK33" s="311">
        <v>0</v>
      </c>
      <c r="AL33" s="312"/>
      <c r="AM33" s="312"/>
      <c r="AN33" s="312"/>
      <c r="AO33" s="312"/>
      <c r="AP33" s="41"/>
      <c r="AQ33" s="41"/>
      <c r="AR33" s="42"/>
      <c r="BE33" s="30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00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17" t="s">
        <v>50</v>
      </c>
      <c r="Y35" s="315"/>
      <c r="Z35" s="315"/>
      <c r="AA35" s="315"/>
      <c r="AB35" s="315"/>
      <c r="AC35" s="45"/>
      <c r="AD35" s="45"/>
      <c r="AE35" s="45"/>
      <c r="AF35" s="45"/>
      <c r="AG35" s="45"/>
      <c r="AH35" s="45"/>
      <c r="AI35" s="45"/>
      <c r="AJ35" s="45"/>
      <c r="AK35" s="314">
        <f>SUM(AK26:AK33)</f>
        <v>0</v>
      </c>
      <c r="AL35" s="315"/>
      <c r="AM35" s="315"/>
      <c r="AN35" s="315"/>
      <c r="AO35" s="31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Ratbor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8" t="str">
        <f>K6</f>
        <v>Ratboř ON - oprava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žst. Ratboř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0" t="str">
        <f>IF(AN8= "","",AN8)</f>
        <v>3. 4. 2020</v>
      </c>
      <c r="AN87" s="28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81" t="str">
        <f>IF(E17="","",E17)</f>
        <v xml:space="preserve"> </v>
      </c>
      <c r="AN89" s="282"/>
      <c r="AO89" s="282"/>
      <c r="AP89" s="282"/>
      <c r="AQ89" s="36"/>
      <c r="AR89" s="39"/>
      <c r="AS89" s="283" t="s">
        <v>58</v>
      </c>
      <c r="AT89" s="28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81" t="str">
        <f>IF(E20="","",E20)</f>
        <v>L. Ulrich, DiS</v>
      </c>
      <c r="AN90" s="282"/>
      <c r="AO90" s="282"/>
      <c r="AP90" s="282"/>
      <c r="AQ90" s="36"/>
      <c r="AR90" s="39"/>
      <c r="AS90" s="285"/>
      <c r="AT90" s="28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7"/>
      <c r="AT91" s="28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9" t="s">
        <v>59</v>
      </c>
      <c r="D92" s="290"/>
      <c r="E92" s="290"/>
      <c r="F92" s="290"/>
      <c r="G92" s="290"/>
      <c r="H92" s="73"/>
      <c r="I92" s="292" t="s">
        <v>60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1" t="s">
        <v>61</v>
      </c>
      <c r="AH92" s="290"/>
      <c r="AI92" s="290"/>
      <c r="AJ92" s="290"/>
      <c r="AK92" s="290"/>
      <c r="AL92" s="290"/>
      <c r="AM92" s="290"/>
      <c r="AN92" s="292" t="s">
        <v>62</v>
      </c>
      <c r="AO92" s="290"/>
      <c r="AP92" s="293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7">
        <f>ROUND(SUM(AG95:AG102),2)</f>
        <v>0</v>
      </c>
      <c r="AH94" s="297"/>
      <c r="AI94" s="297"/>
      <c r="AJ94" s="297"/>
      <c r="AK94" s="297"/>
      <c r="AL94" s="297"/>
      <c r="AM94" s="297"/>
      <c r="AN94" s="298">
        <f t="shared" ref="AN94:AN102" si="0">SUM(AG94,AT94)</f>
        <v>0</v>
      </c>
      <c r="AO94" s="298"/>
      <c r="AP94" s="298"/>
      <c r="AQ94" s="85" t="s">
        <v>1</v>
      </c>
      <c r="AR94" s="86"/>
      <c r="AS94" s="87">
        <f>ROUND(SUM(AS95:AS102),2)</f>
        <v>0</v>
      </c>
      <c r="AT94" s="88">
        <f t="shared" ref="AT94:AT102" si="1">ROUND(SUM(AV94:AW94),2)</f>
        <v>0</v>
      </c>
      <c r="AU94" s="89">
        <f>ROUND(SUM(AU95:AU102),5)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ROUND(SUM(AZ95:AZ102),2)</f>
        <v>0</v>
      </c>
      <c r="BA94" s="88">
        <f>ROUND(SUM(BA95:BA102),2)</f>
        <v>0</v>
      </c>
      <c r="BB94" s="88">
        <f>ROUND(SUM(BB95:BB102),2)</f>
        <v>0</v>
      </c>
      <c r="BC94" s="88">
        <f>ROUND(SUM(BC95:BC102),2)</f>
        <v>0</v>
      </c>
      <c r="BD94" s="90">
        <f>ROUND(SUM(BD95:BD102),2)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A95" s="93" t="s">
        <v>82</v>
      </c>
      <c r="B95" s="94"/>
      <c r="C95" s="95"/>
      <c r="D95" s="294" t="s">
        <v>83</v>
      </c>
      <c r="E95" s="294"/>
      <c r="F95" s="294"/>
      <c r="G95" s="294"/>
      <c r="H95" s="294"/>
      <c r="I95" s="96"/>
      <c r="J95" s="294" t="s">
        <v>84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95">
        <f>'001 - Oprava střechy VB'!J30</f>
        <v>0</v>
      </c>
      <c r="AH95" s="296"/>
      <c r="AI95" s="296"/>
      <c r="AJ95" s="296"/>
      <c r="AK95" s="296"/>
      <c r="AL95" s="296"/>
      <c r="AM95" s="296"/>
      <c r="AN95" s="295">
        <f t="shared" si="0"/>
        <v>0</v>
      </c>
      <c r="AO95" s="296"/>
      <c r="AP95" s="296"/>
      <c r="AQ95" s="97" t="s">
        <v>85</v>
      </c>
      <c r="AR95" s="98"/>
      <c r="AS95" s="99">
        <v>0</v>
      </c>
      <c r="AT95" s="100">
        <f t="shared" si="1"/>
        <v>0</v>
      </c>
      <c r="AU95" s="101">
        <f>'001 - Oprava střechy VB'!P131</f>
        <v>0</v>
      </c>
      <c r="AV95" s="100">
        <f>'001 - Oprava střechy VB'!J33</f>
        <v>0</v>
      </c>
      <c r="AW95" s="100">
        <f>'001 - Oprava střechy VB'!J34</f>
        <v>0</v>
      </c>
      <c r="AX95" s="100">
        <f>'001 - Oprava střechy VB'!J35</f>
        <v>0</v>
      </c>
      <c r="AY95" s="100">
        <f>'001 - Oprava střechy VB'!J36</f>
        <v>0</v>
      </c>
      <c r="AZ95" s="100">
        <f>'001 - Oprava střechy VB'!F33</f>
        <v>0</v>
      </c>
      <c r="BA95" s="100">
        <f>'001 - Oprava střechy VB'!F34</f>
        <v>0</v>
      </c>
      <c r="BB95" s="100">
        <f>'001 - Oprava střechy VB'!F35</f>
        <v>0</v>
      </c>
      <c r="BC95" s="100">
        <f>'001 - Oprava střechy VB'!F36</f>
        <v>0</v>
      </c>
      <c r="BD95" s="102">
        <f>'001 - Oprava střechy VB'!F37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94" t="s">
        <v>89</v>
      </c>
      <c r="E96" s="294"/>
      <c r="F96" s="294"/>
      <c r="G96" s="294"/>
      <c r="H96" s="294"/>
      <c r="I96" s="96"/>
      <c r="J96" s="294" t="s">
        <v>90</v>
      </c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5">
        <f>'002 - Oprava vnějšího pláště'!J30</f>
        <v>0</v>
      </c>
      <c r="AH96" s="296"/>
      <c r="AI96" s="296"/>
      <c r="AJ96" s="296"/>
      <c r="AK96" s="296"/>
      <c r="AL96" s="296"/>
      <c r="AM96" s="296"/>
      <c r="AN96" s="295">
        <f t="shared" si="0"/>
        <v>0</v>
      </c>
      <c r="AO96" s="296"/>
      <c r="AP96" s="296"/>
      <c r="AQ96" s="97" t="s">
        <v>85</v>
      </c>
      <c r="AR96" s="98"/>
      <c r="AS96" s="99">
        <v>0</v>
      </c>
      <c r="AT96" s="100">
        <f t="shared" si="1"/>
        <v>0</v>
      </c>
      <c r="AU96" s="101">
        <f>'002 - Oprava vnějšího pláště'!P135</f>
        <v>0</v>
      </c>
      <c r="AV96" s="100">
        <f>'002 - Oprava vnějšího pláště'!J33</f>
        <v>0</v>
      </c>
      <c r="AW96" s="100">
        <f>'002 - Oprava vnějšího pláště'!J34</f>
        <v>0</v>
      </c>
      <c r="AX96" s="100">
        <f>'002 - Oprava vnějšího pláště'!J35</f>
        <v>0</v>
      </c>
      <c r="AY96" s="100">
        <f>'002 - Oprava vnějšího pláště'!J36</f>
        <v>0</v>
      </c>
      <c r="AZ96" s="100">
        <f>'002 - Oprava vnějšího pláště'!F33</f>
        <v>0</v>
      </c>
      <c r="BA96" s="100">
        <f>'002 - Oprava vnějšího pláště'!F34</f>
        <v>0</v>
      </c>
      <c r="BB96" s="100">
        <f>'002 - Oprava vnějšího pláště'!F35</f>
        <v>0</v>
      </c>
      <c r="BC96" s="100">
        <f>'002 - Oprava vnějšího pláště'!F36</f>
        <v>0</v>
      </c>
      <c r="BD96" s="102">
        <f>'002 - Oprava vnějšího pláště'!F37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91" s="7" customFormat="1" ht="16.5" customHeight="1">
      <c r="A97" s="93" t="s">
        <v>82</v>
      </c>
      <c r="B97" s="94"/>
      <c r="C97" s="95"/>
      <c r="D97" s="294" t="s">
        <v>92</v>
      </c>
      <c r="E97" s="294"/>
      <c r="F97" s="294"/>
      <c r="G97" s="294"/>
      <c r="H97" s="294"/>
      <c r="I97" s="96"/>
      <c r="J97" s="294" t="s">
        <v>93</v>
      </c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5">
        <f>'003 - Oprava přístřešku'!J30</f>
        <v>0</v>
      </c>
      <c r="AH97" s="296"/>
      <c r="AI97" s="296"/>
      <c r="AJ97" s="296"/>
      <c r="AK97" s="296"/>
      <c r="AL97" s="296"/>
      <c r="AM97" s="296"/>
      <c r="AN97" s="295">
        <f t="shared" si="0"/>
        <v>0</v>
      </c>
      <c r="AO97" s="296"/>
      <c r="AP97" s="296"/>
      <c r="AQ97" s="97" t="s">
        <v>85</v>
      </c>
      <c r="AR97" s="98"/>
      <c r="AS97" s="99">
        <v>0</v>
      </c>
      <c r="AT97" s="100">
        <f t="shared" si="1"/>
        <v>0</v>
      </c>
      <c r="AU97" s="101">
        <f>'003 - Oprava přístřešku'!P132</f>
        <v>0</v>
      </c>
      <c r="AV97" s="100">
        <f>'003 - Oprava přístřešku'!J33</f>
        <v>0</v>
      </c>
      <c r="AW97" s="100">
        <f>'003 - Oprava přístřešku'!J34</f>
        <v>0</v>
      </c>
      <c r="AX97" s="100">
        <f>'003 - Oprava přístřešku'!J35</f>
        <v>0</v>
      </c>
      <c r="AY97" s="100">
        <f>'003 - Oprava přístřešku'!J36</f>
        <v>0</v>
      </c>
      <c r="AZ97" s="100">
        <f>'003 - Oprava přístřešku'!F33</f>
        <v>0</v>
      </c>
      <c r="BA97" s="100">
        <f>'003 - Oprava přístřešku'!F34</f>
        <v>0</v>
      </c>
      <c r="BB97" s="100">
        <f>'003 - Oprava přístřešku'!F35</f>
        <v>0</v>
      </c>
      <c r="BC97" s="100">
        <f>'003 - Oprava přístřešku'!F36</f>
        <v>0</v>
      </c>
      <c r="BD97" s="102">
        <f>'003 - Oprava přístřešku'!F37</f>
        <v>0</v>
      </c>
      <c r="BT97" s="103" t="s">
        <v>86</v>
      </c>
      <c r="BV97" s="103" t="s">
        <v>80</v>
      </c>
      <c r="BW97" s="103" t="s">
        <v>94</v>
      </c>
      <c r="BX97" s="103" t="s">
        <v>5</v>
      </c>
      <c r="CL97" s="103" t="s">
        <v>1</v>
      </c>
      <c r="CM97" s="103" t="s">
        <v>88</v>
      </c>
    </row>
    <row r="98" spans="1:91" s="7" customFormat="1" ht="16.5" customHeight="1">
      <c r="A98" s="93" t="s">
        <v>82</v>
      </c>
      <c r="B98" s="94"/>
      <c r="C98" s="95"/>
      <c r="D98" s="294" t="s">
        <v>95</v>
      </c>
      <c r="E98" s="294"/>
      <c r="F98" s="294"/>
      <c r="G98" s="294"/>
      <c r="H98" s="294"/>
      <c r="I98" s="96"/>
      <c r="J98" s="294" t="s">
        <v>96</v>
      </c>
      <c r="K98" s="294"/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95">
        <f>'004 - Oprava čekárny a pr...'!J30</f>
        <v>0</v>
      </c>
      <c r="AH98" s="296"/>
      <c r="AI98" s="296"/>
      <c r="AJ98" s="296"/>
      <c r="AK98" s="296"/>
      <c r="AL98" s="296"/>
      <c r="AM98" s="296"/>
      <c r="AN98" s="295">
        <f t="shared" si="0"/>
        <v>0</v>
      </c>
      <c r="AO98" s="296"/>
      <c r="AP98" s="296"/>
      <c r="AQ98" s="97" t="s">
        <v>85</v>
      </c>
      <c r="AR98" s="98"/>
      <c r="AS98" s="99">
        <v>0</v>
      </c>
      <c r="AT98" s="100">
        <f t="shared" si="1"/>
        <v>0</v>
      </c>
      <c r="AU98" s="101">
        <f>'004 - Oprava čekárny a pr...'!P132</f>
        <v>0</v>
      </c>
      <c r="AV98" s="100">
        <f>'004 - Oprava čekárny a pr...'!J33</f>
        <v>0</v>
      </c>
      <c r="AW98" s="100">
        <f>'004 - Oprava čekárny a pr...'!J34</f>
        <v>0</v>
      </c>
      <c r="AX98" s="100">
        <f>'004 - Oprava čekárny a pr...'!J35</f>
        <v>0</v>
      </c>
      <c r="AY98" s="100">
        <f>'004 - Oprava čekárny a pr...'!J36</f>
        <v>0</v>
      </c>
      <c r="AZ98" s="100">
        <f>'004 - Oprava čekárny a pr...'!F33</f>
        <v>0</v>
      </c>
      <c r="BA98" s="100">
        <f>'004 - Oprava čekárny a pr...'!F34</f>
        <v>0</v>
      </c>
      <c r="BB98" s="100">
        <f>'004 - Oprava čekárny a pr...'!F35</f>
        <v>0</v>
      </c>
      <c r="BC98" s="100">
        <f>'004 - Oprava čekárny a pr...'!F36</f>
        <v>0</v>
      </c>
      <c r="BD98" s="102">
        <f>'004 - Oprava čekárny a pr...'!F37</f>
        <v>0</v>
      </c>
      <c r="BT98" s="103" t="s">
        <v>86</v>
      </c>
      <c r="BV98" s="103" t="s">
        <v>80</v>
      </c>
      <c r="BW98" s="103" t="s">
        <v>97</v>
      </c>
      <c r="BX98" s="103" t="s">
        <v>5</v>
      </c>
      <c r="CL98" s="103" t="s">
        <v>1</v>
      </c>
      <c r="CM98" s="103" t="s">
        <v>88</v>
      </c>
    </row>
    <row r="99" spans="1:91" s="7" customFormat="1" ht="16.5" customHeight="1">
      <c r="A99" s="93" t="s">
        <v>82</v>
      </c>
      <c r="B99" s="94"/>
      <c r="C99" s="95"/>
      <c r="D99" s="294" t="s">
        <v>98</v>
      </c>
      <c r="E99" s="294"/>
      <c r="F99" s="294"/>
      <c r="G99" s="294"/>
      <c r="H99" s="294"/>
      <c r="I99" s="96"/>
      <c r="J99" s="294" t="s">
        <v>99</v>
      </c>
      <c r="K99" s="294"/>
      <c r="L99" s="294"/>
      <c r="M99" s="294"/>
      <c r="N99" s="294"/>
      <c r="O99" s="294"/>
      <c r="P99" s="294"/>
      <c r="Q99" s="294"/>
      <c r="R99" s="294"/>
      <c r="S99" s="294"/>
      <c r="T99" s="294"/>
      <c r="U99" s="294"/>
      <c r="V99" s="294"/>
      <c r="W99" s="294"/>
      <c r="X99" s="294"/>
      <c r="Y99" s="294"/>
      <c r="Z99" s="294"/>
      <c r="AA99" s="294"/>
      <c r="AB99" s="294"/>
      <c r="AC99" s="294"/>
      <c r="AD99" s="294"/>
      <c r="AE99" s="294"/>
      <c r="AF99" s="294"/>
      <c r="AG99" s="295">
        <f>'005 - Demolice bývalých W...'!J30</f>
        <v>0</v>
      </c>
      <c r="AH99" s="296"/>
      <c r="AI99" s="296"/>
      <c r="AJ99" s="296"/>
      <c r="AK99" s="296"/>
      <c r="AL99" s="296"/>
      <c r="AM99" s="296"/>
      <c r="AN99" s="295">
        <f t="shared" si="0"/>
        <v>0</v>
      </c>
      <c r="AO99" s="296"/>
      <c r="AP99" s="296"/>
      <c r="AQ99" s="97" t="s">
        <v>85</v>
      </c>
      <c r="AR99" s="98"/>
      <c r="AS99" s="99">
        <v>0</v>
      </c>
      <c r="AT99" s="100">
        <f t="shared" si="1"/>
        <v>0</v>
      </c>
      <c r="AU99" s="101">
        <f>'005 - Demolice bývalých W...'!P120</f>
        <v>0</v>
      </c>
      <c r="AV99" s="100">
        <f>'005 - Demolice bývalých W...'!J33</f>
        <v>0</v>
      </c>
      <c r="AW99" s="100">
        <f>'005 - Demolice bývalých W...'!J34</f>
        <v>0</v>
      </c>
      <c r="AX99" s="100">
        <f>'005 - Demolice bývalých W...'!J35</f>
        <v>0</v>
      </c>
      <c r="AY99" s="100">
        <f>'005 - Demolice bývalých W...'!J36</f>
        <v>0</v>
      </c>
      <c r="AZ99" s="100">
        <f>'005 - Demolice bývalých W...'!F33</f>
        <v>0</v>
      </c>
      <c r="BA99" s="100">
        <f>'005 - Demolice bývalých W...'!F34</f>
        <v>0</v>
      </c>
      <c r="BB99" s="100">
        <f>'005 - Demolice bývalých W...'!F35</f>
        <v>0</v>
      </c>
      <c r="BC99" s="100">
        <f>'005 - Demolice bývalých W...'!F36</f>
        <v>0</v>
      </c>
      <c r="BD99" s="102">
        <f>'005 - Demolice bývalých W...'!F37</f>
        <v>0</v>
      </c>
      <c r="BT99" s="103" t="s">
        <v>86</v>
      </c>
      <c r="BV99" s="103" t="s">
        <v>80</v>
      </c>
      <c r="BW99" s="103" t="s">
        <v>100</v>
      </c>
      <c r="BX99" s="103" t="s">
        <v>5</v>
      </c>
      <c r="CL99" s="103" t="s">
        <v>1</v>
      </c>
      <c r="CM99" s="103" t="s">
        <v>88</v>
      </c>
    </row>
    <row r="100" spans="1:91" s="7" customFormat="1" ht="16.5" customHeight="1">
      <c r="A100" s="93" t="s">
        <v>82</v>
      </c>
      <c r="B100" s="94"/>
      <c r="C100" s="95"/>
      <c r="D100" s="294" t="s">
        <v>101</v>
      </c>
      <c r="E100" s="294"/>
      <c r="F100" s="294"/>
      <c r="G100" s="294"/>
      <c r="H100" s="294"/>
      <c r="I100" s="96"/>
      <c r="J100" s="294" t="s">
        <v>102</v>
      </c>
      <c r="K100" s="294"/>
      <c r="L100" s="294"/>
      <c r="M100" s="294"/>
      <c r="N100" s="294"/>
      <c r="O100" s="294"/>
      <c r="P100" s="294"/>
      <c r="Q100" s="294"/>
      <c r="R100" s="294"/>
      <c r="S100" s="294"/>
      <c r="T100" s="294"/>
      <c r="U100" s="294"/>
      <c r="V100" s="294"/>
      <c r="W100" s="294"/>
      <c r="X100" s="294"/>
      <c r="Y100" s="294"/>
      <c r="Z100" s="294"/>
      <c r="AA100" s="294"/>
      <c r="AB100" s="294"/>
      <c r="AC100" s="294"/>
      <c r="AD100" s="294"/>
      <c r="AE100" s="294"/>
      <c r="AF100" s="294"/>
      <c r="AG100" s="295">
        <f>'006 - Ostatní venkovní úp...'!J30</f>
        <v>0</v>
      </c>
      <c r="AH100" s="296"/>
      <c r="AI100" s="296"/>
      <c r="AJ100" s="296"/>
      <c r="AK100" s="296"/>
      <c r="AL100" s="296"/>
      <c r="AM100" s="296"/>
      <c r="AN100" s="295">
        <f t="shared" si="0"/>
        <v>0</v>
      </c>
      <c r="AO100" s="296"/>
      <c r="AP100" s="296"/>
      <c r="AQ100" s="97" t="s">
        <v>85</v>
      </c>
      <c r="AR100" s="98"/>
      <c r="AS100" s="99">
        <v>0</v>
      </c>
      <c r="AT100" s="100">
        <f t="shared" si="1"/>
        <v>0</v>
      </c>
      <c r="AU100" s="101">
        <f>'006 - Ostatní venkovní úp...'!P126</f>
        <v>0</v>
      </c>
      <c r="AV100" s="100">
        <f>'006 - Ostatní venkovní úp...'!J33</f>
        <v>0</v>
      </c>
      <c r="AW100" s="100">
        <f>'006 - Ostatní venkovní úp...'!J34</f>
        <v>0</v>
      </c>
      <c r="AX100" s="100">
        <f>'006 - Ostatní venkovní úp...'!J35</f>
        <v>0</v>
      </c>
      <c r="AY100" s="100">
        <f>'006 - Ostatní venkovní úp...'!J36</f>
        <v>0</v>
      </c>
      <c r="AZ100" s="100">
        <f>'006 - Ostatní venkovní úp...'!F33</f>
        <v>0</v>
      </c>
      <c r="BA100" s="100">
        <f>'006 - Ostatní venkovní úp...'!F34</f>
        <v>0</v>
      </c>
      <c r="BB100" s="100">
        <f>'006 - Ostatní venkovní úp...'!F35</f>
        <v>0</v>
      </c>
      <c r="BC100" s="100">
        <f>'006 - Ostatní venkovní úp...'!F36</f>
        <v>0</v>
      </c>
      <c r="BD100" s="102">
        <f>'006 - Ostatní venkovní úp...'!F37</f>
        <v>0</v>
      </c>
      <c r="BT100" s="103" t="s">
        <v>86</v>
      </c>
      <c r="BV100" s="103" t="s">
        <v>80</v>
      </c>
      <c r="BW100" s="103" t="s">
        <v>103</v>
      </c>
      <c r="BX100" s="103" t="s">
        <v>5</v>
      </c>
      <c r="CL100" s="103" t="s">
        <v>1</v>
      </c>
      <c r="CM100" s="103" t="s">
        <v>88</v>
      </c>
    </row>
    <row r="101" spans="1:91" s="7" customFormat="1" ht="16.5" customHeight="1">
      <c r="A101" s="93" t="s">
        <v>82</v>
      </c>
      <c r="B101" s="94"/>
      <c r="C101" s="95"/>
      <c r="D101" s="294" t="s">
        <v>104</v>
      </c>
      <c r="E101" s="294"/>
      <c r="F101" s="294"/>
      <c r="G101" s="294"/>
      <c r="H101" s="294"/>
      <c r="I101" s="96"/>
      <c r="J101" s="294" t="s">
        <v>105</v>
      </c>
      <c r="K101" s="294"/>
      <c r="L101" s="294"/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4"/>
      <c r="AA101" s="294"/>
      <c r="AB101" s="294"/>
      <c r="AC101" s="294"/>
      <c r="AD101" s="294"/>
      <c r="AE101" s="294"/>
      <c r="AF101" s="294"/>
      <c r="AG101" s="295">
        <f>'007 - Elektroinstalace (SEE)'!J30</f>
        <v>0</v>
      </c>
      <c r="AH101" s="296"/>
      <c r="AI101" s="296"/>
      <c r="AJ101" s="296"/>
      <c r="AK101" s="296"/>
      <c r="AL101" s="296"/>
      <c r="AM101" s="296"/>
      <c r="AN101" s="295">
        <f t="shared" si="0"/>
        <v>0</v>
      </c>
      <c r="AO101" s="296"/>
      <c r="AP101" s="296"/>
      <c r="AQ101" s="97" t="s">
        <v>85</v>
      </c>
      <c r="AR101" s="98"/>
      <c r="AS101" s="99">
        <v>0</v>
      </c>
      <c r="AT101" s="100">
        <f t="shared" si="1"/>
        <v>0</v>
      </c>
      <c r="AU101" s="101">
        <f>'007 - Elektroinstalace (SEE)'!P122</f>
        <v>0</v>
      </c>
      <c r="AV101" s="100">
        <f>'007 - Elektroinstalace (SEE)'!J33</f>
        <v>0</v>
      </c>
      <c r="AW101" s="100">
        <f>'007 - Elektroinstalace (SEE)'!J34</f>
        <v>0</v>
      </c>
      <c r="AX101" s="100">
        <f>'007 - Elektroinstalace (SEE)'!J35</f>
        <v>0</v>
      </c>
      <c r="AY101" s="100">
        <f>'007 - Elektroinstalace (SEE)'!J36</f>
        <v>0</v>
      </c>
      <c r="AZ101" s="100">
        <f>'007 - Elektroinstalace (SEE)'!F33</f>
        <v>0</v>
      </c>
      <c r="BA101" s="100">
        <f>'007 - Elektroinstalace (SEE)'!F34</f>
        <v>0</v>
      </c>
      <c r="BB101" s="100">
        <f>'007 - Elektroinstalace (SEE)'!F35</f>
        <v>0</v>
      </c>
      <c r="BC101" s="100">
        <f>'007 - Elektroinstalace (SEE)'!F36</f>
        <v>0</v>
      </c>
      <c r="BD101" s="102">
        <f>'007 - Elektroinstalace (SEE)'!F37</f>
        <v>0</v>
      </c>
      <c r="BT101" s="103" t="s">
        <v>86</v>
      </c>
      <c r="BV101" s="103" t="s">
        <v>80</v>
      </c>
      <c r="BW101" s="103" t="s">
        <v>106</v>
      </c>
      <c r="BX101" s="103" t="s">
        <v>5</v>
      </c>
      <c r="CL101" s="103" t="s">
        <v>1</v>
      </c>
      <c r="CM101" s="103" t="s">
        <v>88</v>
      </c>
    </row>
    <row r="102" spans="1:91" s="7" customFormat="1" ht="16.5" customHeight="1">
      <c r="A102" s="93" t="s">
        <v>82</v>
      </c>
      <c r="B102" s="94"/>
      <c r="C102" s="95"/>
      <c r="D102" s="294" t="s">
        <v>107</v>
      </c>
      <c r="E102" s="294"/>
      <c r="F102" s="294"/>
      <c r="G102" s="294"/>
      <c r="H102" s="294"/>
      <c r="I102" s="96"/>
      <c r="J102" s="294" t="s">
        <v>108</v>
      </c>
      <c r="K102" s="294"/>
      <c r="L102" s="294"/>
      <c r="M102" s="294"/>
      <c r="N102" s="294"/>
      <c r="O102" s="294"/>
      <c r="P102" s="294"/>
      <c r="Q102" s="294"/>
      <c r="R102" s="294"/>
      <c r="S102" s="294"/>
      <c r="T102" s="294"/>
      <c r="U102" s="294"/>
      <c r="V102" s="294"/>
      <c r="W102" s="294"/>
      <c r="X102" s="294"/>
      <c r="Y102" s="294"/>
      <c r="Z102" s="294"/>
      <c r="AA102" s="294"/>
      <c r="AB102" s="294"/>
      <c r="AC102" s="294"/>
      <c r="AD102" s="294"/>
      <c r="AE102" s="294"/>
      <c r="AF102" s="294"/>
      <c r="AG102" s="295">
        <f>'008 - Vedlejší a ostatní ...'!J30</f>
        <v>0</v>
      </c>
      <c r="AH102" s="296"/>
      <c r="AI102" s="296"/>
      <c r="AJ102" s="296"/>
      <c r="AK102" s="296"/>
      <c r="AL102" s="296"/>
      <c r="AM102" s="296"/>
      <c r="AN102" s="295">
        <f t="shared" si="0"/>
        <v>0</v>
      </c>
      <c r="AO102" s="296"/>
      <c r="AP102" s="296"/>
      <c r="AQ102" s="97" t="s">
        <v>109</v>
      </c>
      <c r="AR102" s="98"/>
      <c r="AS102" s="104">
        <v>0</v>
      </c>
      <c r="AT102" s="105">
        <f t="shared" si="1"/>
        <v>0</v>
      </c>
      <c r="AU102" s="106">
        <f>'008 - Vedlejší a ostatní ...'!P120</f>
        <v>0</v>
      </c>
      <c r="AV102" s="105">
        <f>'008 - Vedlejší a ostatní ...'!J33</f>
        <v>0</v>
      </c>
      <c r="AW102" s="105">
        <f>'008 - Vedlejší a ostatní ...'!J34</f>
        <v>0</v>
      </c>
      <c r="AX102" s="105">
        <f>'008 - Vedlejší a ostatní ...'!J35</f>
        <v>0</v>
      </c>
      <c r="AY102" s="105">
        <f>'008 - Vedlejší a ostatní ...'!J36</f>
        <v>0</v>
      </c>
      <c r="AZ102" s="105">
        <f>'008 - Vedlejší a ostatní ...'!F33</f>
        <v>0</v>
      </c>
      <c r="BA102" s="105">
        <f>'008 - Vedlejší a ostatní ...'!F34</f>
        <v>0</v>
      </c>
      <c r="BB102" s="105">
        <f>'008 - Vedlejší a ostatní ...'!F35</f>
        <v>0</v>
      </c>
      <c r="BC102" s="105">
        <f>'008 - Vedlejší a ostatní ...'!F36</f>
        <v>0</v>
      </c>
      <c r="BD102" s="107">
        <f>'008 - Vedlejší a ostatní ...'!F37</f>
        <v>0</v>
      </c>
      <c r="BT102" s="103" t="s">
        <v>86</v>
      </c>
      <c r="BV102" s="103" t="s">
        <v>80</v>
      </c>
      <c r="BW102" s="103" t="s">
        <v>110</v>
      </c>
      <c r="BX102" s="103" t="s">
        <v>5</v>
      </c>
      <c r="CL102" s="103" t="s">
        <v>1</v>
      </c>
      <c r="CM102" s="103" t="s">
        <v>88</v>
      </c>
    </row>
    <row r="103" spans="1:91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rPyJTwXUg37I9M2ulmpBZYlKY8UgyHsM7hccSw33CC5eLuuewJpVmZZqU0QZCbCWtwdFnlvJqfuWkzXlCVHOXA==" saltValue="7QIyGb3vJDewUgPcHPE9MVXTHeDHrng5cXWiOFktTNEv21dqpofBRrRSQNtE5+PEyDHTmGprBgwIEtcJYooO0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Oprava střechy VB'!C2" display="/"/>
    <hyperlink ref="A96" location="'002 - Oprava vnějšího pláště'!C2" display="/"/>
    <hyperlink ref="A97" location="'003 - Oprava přístřešku'!C2" display="/"/>
    <hyperlink ref="A98" location="'004 - Oprava čekárny a pr...'!C2" display="/"/>
    <hyperlink ref="A99" location="'005 - Demolice bývalých W...'!C2" display="/"/>
    <hyperlink ref="A100" location="'006 - Ostatní venkovní úp...'!C2" display="/"/>
    <hyperlink ref="A101" location="'007 - Elektroinstalace (SEE)'!C2" display="/"/>
    <hyperlink ref="A102" location="'008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113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ROUND((SUM(BE131:BE308)),  2)</f>
        <v>0</v>
      </c>
      <c r="G33" s="34"/>
      <c r="H33" s="34"/>
      <c r="I33" s="131">
        <v>0.21</v>
      </c>
      <c r="J33" s="130">
        <f>ROUND(((SUM(BE131:BE308))*I33),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ROUND((SUM(BF131:BF308)),  2)</f>
        <v>0</v>
      </c>
      <c r="G34" s="34"/>
      <c r="H34" s="34"/>
      <c r="I34" s="131">
        <v>0.15</v>
      </c>
      <c r="J34" s="130">
        <f>ROUND(((SUM(BF131:BF308))*I34),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ROUND((SUM(BG131:BG308)),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ROUND((SUM(BH131:BH308)),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ROUND((SUM(BI131:BI308)),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001 - Oprava střechy VB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1:31" s="9" customFormat="1" ht="24.95" customHeight="1">
      <c r="B97" s="161"/>
      <c r="C97" s="162"/>
      <c r="D97" s="163" t="s">
        <v>119</v>
      </c>
      <c r="E97" s="164"/>
      <c r="F97" s="164"/>
      <c r="G97" s="164"/>
      <c r="H97" s="164"/>
      <c r="I97" s="165"/>
      <c r="J97" s="166">
        <f>J132</f>
        <v>0</v>
      </c>
      <c r="K97" s="162"/>
      <c r="L97" s="167"/>
    </row>
    <row r="98" spans="1:31" s="9" customFormat="1" ht="24.95" customHeight="1">
      <c r="B98" s="161"/>
      <c r="C98" s="162"/>
      <c r="D98" s="163" t="s">
        <v>120</v>
      </c>
      <c r="E98" s="164"/>
      <c r="F98" s="164"/>
      <c r="G98" s="164"/>
      <c r="H98" s="164"/>
      <c r="I98" s="165"/>
      <c r="J98" s="166">
        <f>J135</f>
        <v>0</v>
      </c>
      <c r="K98" s="162"/>
      <c r="L98" s="167"/>
    </row>
    <row r="99" spans="1:31" s="10" customFormat="1" ht="19.899999999999999" customHeight="1">
      <c r="B99" s="168"/>
      <c r="C99" s="169"/>
      <c r="D99" s="170" t="s">
        <v>121</v>
      </c>
      <c r="E99" s="171"/>
      <c r="F99" s="171"/>
      <c r="G99" s="171"/>
      <c r="H99" s="171"/>
      <c r="I99" s="172"/>
      <c r="J99" s="173">
        <f>J136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122</v>
      </c>
      <c r="E100" s="164"/>
      <c r="F100" s="164"/>
      <c r="G100" s="164"/>
      <c r="H100" s="164"/>
      <c r="I100" s="165"/>
      <c r="J100" s="166">
        <f>J138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123</v>
      </c>
      <c r="E101" s="171"/>
      <c r="F101" s="171"/>
      <c r="G101" s="171"/>
      <c r="H101" s="171"/>
      <c r="I101" s="172"/>
      <c r="J101" s="173">
        <f>J139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124</v>
      </c>
      <c r="E102" s="171"/>
      <c r="F102" s="171"/>
      <c r="G102" s="171"/>
      <c r="H102" s="171"/>
      <c r="I102" s="172"/>
      <c r="J102" s="173">
        <f>J144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125</v>
      </c>
      <c r="E103" s="171"/>
      <c r="F103" s="171"/>
      <c r="G103" s="171"/>
      <c r="H103" s="171"/>
      <c r="I103" s="172"/>
      <c r="J103" s="173">
        <f>J159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126</v>
      </c>
      <c r="E104" s="171"/>
      <c r="F104" s="171"/>
      <c r="G104" s="171"/>
      <c r="H104" s="171"/>
      <c r="I104" s="172"/>
      <c r="J104" s="173">
        <f>J172</f>
        <v>0</v>
      </c>
      <c r="K104" s="169"/>
      <c r="L104" s="174"/>
    </row>
    <row r="105" spans="1:31" s="9" customFormat="1" ht="24.95" customHeight="1">
      <c r="B105" s="161"/>
      <c r="C105" s="162"/>
      <c r="D105" s="163" t="s">
        <v>127</v>
      </c>
      <c r="E105" s="164"/>
      <c r="F105" s="164"/>
      <c r="G105" s="164"/>
      <c r="H105" s="164"/>
      <c r="I105" s="165"/>
      <c r="J105" s="166">
        <f>J174</f>
        <v>0</v>
      </c>
      <c r="K105" s="162"/>
      <c r="L105" s="167"/>
    </row>
    <row r="106" spans="1:31" s="10" customFormat="1" ht="19.899999999999999" customHeight="1">
      <c r="B106" s="168"/>
      <c r="C106" s="169"/>
      <c r="D106" s="170" t="s">
        <v>128</v>
      </c>
      <c r="E106" s="171"/>
      <c r="F106" s="171"/>
      <c r="G106" s="171"/>
      <c r="H106" s="171"/>
      <c r="I106" s="172"/>
      <c r="J106" s="173">
        <f>J175</f>
        <v>0</v>
      </c>
      <c r="K106" s="169"/>
      <c r="L106" s="174"/>
    </row>
    <row r="107" spans="1:31" s="10" customFormat="1" ht="19.899999999999999" customHeight="1">
      <c r="B107" s="168"/>
      <c r="C107" s="169"/>
      <c r="D107" s="170" t="s">
        <v>129</v>
      </c>
      <c r="E107" s="171"/>
      <c r="F107" s="171"/>
      <c r="G107" s="171"/>
      <c r="H107" s="171"/>
      <c r="I107" s="172"/>
      <c r="J107" s="173">
        <f>J178</f>
        <v>0</v>
      </c>
      <c r="K107" s="169"/>
      <c r="L107" s="174"/>
    </row>
    <row r="108" spans="1:31" s="10" customFormat="1" ht="19.899999999999999" customHeight="1">
      <c r="B108" s="168"/>
      <c r="C108" s="169"/>
      <c r="D108" s="170" t="s">
        <v>130</v>
      </c>
      <c r="E108" s="171"/>
      <c r="F108" s="171"/>
      <c r="G108" s="171"/>
      <c r="H108" s="171"/>
      <c r="I108" s="172"/>
      <c r="J108" s="173">
        <f>J236</f>
        <v>0</v>
      </c>
      <c r="K108" s="169"/>
      <c r="L108" s="174"/>
    </row>
    <row r="109" spans="1:31" s="10" customFormat="1" ht="19.899999999999999" customHeight="1">
      <c r="B109" s="168"/>
      <c r="C109" s="169"/>
      <c r="D109" s="170" t="s">
        <v>131</v>
      </c>
      <c r="E109" s="171"/>
      <c r="F109" s="171"/>
      <c r="G109" s="171"/>
      <c r="H109" s="171"/>
      <c r="I109" s="172"/>
      <c r="J109" s="173">
        <f>J279</f>
        <v>0</v>
      </c>
      <c r="K109" s="169"/>
      <c r="L109" s="174"/>
    </row>
    <row r="110" spans="1:31" s="10" customFormat="1" ht="19.899999999999999" customHeight="1">
      <c r="B110" s="168"/>
      <c r="C110" s="169"/>
      <c r="D110" s="170" t="s">
        <v>132</v>
      </c>
      <c r="E110" s="171"/>
      <c r="F110" s="171"/>
      <c r="G110" s="171"/>
      <c r="H110" s="171"/>
      <c r="I110" s="172"/>
      <c r="J110" s="173">
        <f>J287</f>
        <v>0</v>
      </c>
      <c r="K110" s="169"/>
      <c r="L110" s="174"/>
    </row>
    <row r="111" spans="1:31" s="10" customFormat="1" ht="19.899999999999999" customHeight="1">
      <c r="B111" s="168"/>
      <c r="C111" s="169"/>
      <c r="D111" s="170" t="s">
        <v>133</v>
      </c>
      <c r="E111" s="171"/>
      <c r="F111" s="171"/>
      <c r="G111" s="171"/>
      <c r="H111" s="171"/>
      <c r="I111" s="172"/>
      <c r="J111" s="173">
        <f>J292</f>
        <v>0</v>
      </c>
      <c r="K111" s="169"/>
      <c r="L111" s="174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152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155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134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26" t="str">
        <f>E7</f>
        <v>Ratboř ON - oprava</v>
      </c>
      <c r="F121" s="327"/>
      <c r="G121" s="327"/>
      <c r="H121" s="327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112</v>
      </c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78" t="str">
        <f>E9</f>
        <v>001 - Oprava střechy VB</v>
      </c>
      <c r="F123" s="328"/>
      <c r="G123" s="328"/>
      <c r="H123" s="328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F12</f>
        <v>žst. Ratboř</v>
      </c>
      <c r="G125" s="36"/>
      <c r="H125" s="36"/>
      <c r="I125" s="117" t="s">
        <v>22</v>
      </c>
      <c r="J125" s="66" t="str">
        <f>IF(J12="","",J12)</f>
        <v>3. 4. 2020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E15</f>
        <v>Správa železnic, státní organizace</v>
      </c>
      <c r="G127" s="36"/>
      <c r="H127" s="36"/>
      <c r="I127" s="117" t="s">
        <v>32</v>
      </c>
      <c r="J127" s="32" t="str">
        <f>E21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IF(E18="","",E18)</f>
        <v>Vyplň údaj</v>
      </c>
      <c r="G128" s="36"/>
      <c r="H128" s="36"/>
      <c r="I128" s="117" t="s">
        <v>35</v>
      </c>
      <c r="J128" s="32" t="str">
        <f>E24</f>
        <v>L. Ulrich, DiS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75"/>
      <c r="B130" s="176"/>
      <c r="C130" s="177" t="s">
        <v>135</v>
      </c>
      <c r="D130" s="178" t="s">
        <v>63</v>
      </c>
      <c r="E130" s="178" t="s">
        <v>59</v>
      </c>
      <c r="F130" s="178" t="s">
        <v>60</v>
      </c>
      <c r="G130" s="178" t="s">
        <v>136</v>
      </c>
      <c r="H130" s="178" t="s">
        <v>137</v>
      </c>
      <c r="I130" s="179" t="s">
        <v>138</v>
      </c>
      <c r="J130" s="180" t="s">
        <v>116</v>
      </c>
      <c r="K130" s="181" t="s">
        <v>139</v>
      </c>
      <c r="L130" s="182"/>
      <c r="M130" s="75" t="s">
        <v>1</v>
      </c>
      <c r="N130" s="76" t="s">
        <v>42</v>
      </c>
      <c r="O130" s="76" t="s">
        <v>140</v>
      </c>
      <c r="P130" s="76" t="s">
        <v>141</v>
      </c>
      <c r="Q130" s="76" t="s">
        <v>142</v>
      </c>
      <c r="R130" s="76" t="s">
        <v>143</v>
      </c>
      <c r="S130" s="76" t="s">
        <v>144</v>
      </c>
      <c r="T130" s="77" t="s">
        <v>145</v>
      </c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</row>
    <row r="131" spans="1:65" s="2" customFormat="1" ht="22.9" customHeight="1">
      <c r="A131" s="34"/>
      <c r="B131" s="35"/>
      <c r="C131" s="82" t="s">
        <v>146</v>
      </c>
      <c r="D131" s="36"/>
      <c r="E131" s="36"/>
      <c r="F131" s="36"/>
      <c r="G131" s="36"/>
      <c r="H131" s="36"/>
      <c r="I131" s="115"/>
      <c r="J131" s="183">
        <f>BK131</f>
        <v>0</v>
      </c>
      <c r="K131" s="36"/>
      <c r="L131" s="39"/>
      <c r="M131" s="78"/>
      <c r="N131" s="184"/>
      <c r="O131" s="79"/>
      <c r="P131" s="185">
        <f>P132+P135+P138+P174</f>
        <v>0</v>
      </c>
      <c r="Q131" s="79"/>
      <c r="R131" s="185">
        <f>R132+R135+R138+R174</f>
        <v>21.416391820000001</v>
      </c>
      <c r="S131" s="79"/>
      <c r="T131" s="186">
        <f>T132+T135+T138+T174</f>
        <v>23.125403800000001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118</v>
      </c>
      <c r="BK131" s="187">
        <f>BK132+BK135+BK138+BK174</f>
        <v>0</v>
      </c>
    </row>
    <row r="132" spans="1:65" s="12" customFormat="1" ht="25.9" customHeight="1">
      <c r="B132" s="188"/>
      <c r="C132" s="189"/>
      <c r="D132" s="190" t="s">
        <v>77</v>
      </c>
      <c r="E132" s="191" t="s">
        <v>147</v>
      </c>
      <c r="F132" s="191" t="s">
        <v>148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SUM(P133:P134)</f>
        <v>0</v>
      </c>
      <c r="Q132" s="196"/>
      <c r="R132" s="197">
        <f>SUM(R133:R134)</f>
        <v>0</v>
      </c>
      <c r="S132" s="196"/>
      <c r="T132" s="198">
        <f>SUM(T133:T134)</f>
        <v>0</v>
      </c>
      <c r="AR132" s="199" t="s">
        <v>149</v>
      </c>
      <c r="AT132" s="200" t="s">
        <v>77</v>
      </c>
      <c r="AU132" s="200" t="s">
        <v>78</v>
      </c>
      <c r="AY132" s="199" t="s">
        <v>150</v>
      </c>
      <c r="BK132" s="201">
        <f>SUM(BK133:BK134)</f>
        <v>0</v>
      </c>
    </row>
    <row r="133" spans="1:65" s="2" customFormat="1" ht="16.5" customHeight="1">
      <c r="A133" s="34"/>
      <c r="B133" s="35"/>
      <c r="C133" s="202" t="s">
        <v>86</v>
      </c>
      <c r="D133" s="202" t="s">
        <v>151</v>
      </c>
      <c r="E133" s="203" t="s">
        <v>152</v>
      </c>
      <c r="F133" s="204" t="s">
        <v>148</v>
      </c>
      <c r="G133" s="205" t="s">
        <v>1</v>
      </c>
      <c r="H133" s="206">
        <v>0</v>
      </c>
      <c r="I133" s="207"/>
      <c r="J133" s="208">
        <f>ROUND(I133*H133,2)</f>
        <v>0</v>
      </c>
      <c r="K133" s="209"/>
      <c r="L133" s="39"/>
      <c r="M133" s="210" t="s">
        <v>1</v>
      </c>
      <c r="N133" s="211" t="s">
        <v>43</v>
      </c>
      <c r="O133" s="7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153</v>
      </c>
      <c r="AT133" s="214" t="s">
        <v>151</v>
      </c>
      <c r="AU133" s="214" t="s">
        <v>86</v>
      </c>
      <c r="AY133" s="17" t="s">
        <v>150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86</v>
      </c>
      <c r="BK133" s="215">
        <f>ROUND(I133*H133,2)</f>
        <v>0</v>
      </c>
      <c r="BL133" s="17" t="s">
        <v>153</v>
      </c>
      <c r="BM133" s="214" t="s">
        <v>154</v>
      </c>
    </row>
    <row r="134" spans="1:65" s="2" customFormat="1" ht="87.75">
      <c r="A134" s="34"/>
      <c r="B134" s="35"/>
      <c r="C134" s="36"/>
      <c r="D134" s="216" t="s">
        <v>155</v>
      </c>
      <c r="E134" s="36"/>
      <c r="F134" s="217" t="s">
        <v>156</v>
      </c>
      <c r="G134" s="36"/>
      <c r="H134" s="36"/>
      <c r="I134" s="115"/>
      <c r="J134" s="36"/>
      <c r="K134" s="36"/>
      <c r="L134" s="39"/>
      <c r="M134" s="218"/>
      <c r="N134" s="21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155</v>
      </c>
      <c r="AU134" s="17" t="s">
        <v>86</v>
      </c>
    </row>
    <row r="135" spans="1:65" s="12" customFormat="1" ht="25.9" customHeight="1">
      <c r="B135" s="188"/>
      <c r="C135" s="189"/>
      <c r="D135" s="190" t="s">
        <v>77</v>
      </c>
      <c r="E135" s="191" t="s">
        <v>157</v>
      </c>
      <c r="F135" s="191" t="s">
        <v>158</v>
      </c>
      <c r="G135" s="189"/>
      <c r="H135" s="189"/>
      <c r="I135" s="192"/>
      <c r="J135" s="193">
        <f>BK135</f>
        <v>0</v>
      </c>
      <c r="K135" s="189"/>
      <c r="L135" s="194"/>
      <c r="M135" s="195"/>
      <c r="N135" s="196"/>
      <c r="O135" s="196"/>
      <c r="P135" s="197">
        <f>P136</f>
        <v>0</v>
      </c>
      <c r="Q135" s="196"/>
      <c r="R135" s="197">
        <f>R136</f>
        <v>0</v>
      </c>
      <c r="S135" s="196"/>
      <c r="T135" s="198">
        <f>T136</f>
        <v>0</v>
      </c>
      <c r="AR135" s="199" t="s">
        <v>159</v>
      </c>
      <c r="AT135" s="200" t="s">
        <v>77</v>
      </c>
      <c r="AU135" s="200" t="s">
        <v>78</v>
      </c>
      <c r="AY135" s="199" t="s">
        <v>150</v>
      </c>
      <c r="BK135" s="201">
        <f>BK136</f>
        <v>0</v>
      </c>
    </row>
    <row r="136" spans="1:65" s="12" customFormat="1" ht="22.9" customHeight="1">
      <c r="B136" s="188"/>
      <c r="C136" s="189"/>
      <c r="D136" s="190" t="s">
        <v>77</v>
      </c>
      <c r="E136" s="220" t="s">
        <v>160</v>
      </c>
      <c r="F136" s="220" t="s">
        <v>161</v>
      </c>
      <c r="G136" s="189"/>
      <c r="H136" s="189"/>
      <c r="I136" s="192"/>
      <c r="J136" s="221">
        <f>BK136</f>
        <v>0</v>
      </c>
      <c r="K136" s="189"/>
      <c r="L136" s="194"/>
      <c r="M136" s="195"/>
      <c r="N136" s="196"/>
      <c r="O136" s="196"/>
      <c r="P136" s="197">
        <f>P137</f>
        <v>0</v>
      </c>
      <c r="Q136" s="196"/>
      <c r="R136" s="197">
        <f>R137</f>
        <v>0</v>
      </c>
      <c r="S136" s="196"/>
      <c r="T136" s="198">
        <f>T137</f>
        <v>0</v>
      </c>
      <c r="AR136" s="199" t="s">
        <v>159</v>
      </c>
      <c r="AT136" s="200" t="s">
        <v>77</v>
      </c>
      <c r="AU136" s="200" t="s">
        <v>86</v>
      </c>
      <c r="AY136" s="199" t="s">
        <v>150</v>
      </c>
      <c r="BK136" s="201">
        <f>BK137</f>
        <v>0</v>
      </c>
    </row>
    <row r="137" spans="1:65" s="2" customFormat="1" ht="21.75" customHeight="1">
      <c r="A137" s="34"/>
      <c r="B137" s="35"/>
      <c r="C137" s="202" t="s">
        <v>88</v>
      </c>
      <c r="D137" s="202" t="s">
        <v>151</v>
      </c>
      <c r="E137" s="203" t="s">
        <v>162</v>
      </c>
      <c r="F137" s="204" t="s">
        <v>163</v>
      </c>
      <c r="G137" s="205" t="s">
        <v>164</v>
      </c>
      <c r="H137" s="206">
        <v>1</v>
      </c>
      <c r="I137" s="207"/>
      <c r="J137" s="208">
        <f>ROUND(I137*H137,2)</f>
        <v>0</v>
      </c>
      <c r="K137" s="209"/>
      <c r="L137" s="39"/>
      <c r="M137" s="210" t="s">
        <v>1</v>
      </c>
      <c r="N137" s="211" t="s">
        <v>43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165</v>
      </c>
      <c r="AT137" s="214" t="s">
        <v>151</v>
      </c>
      <c r="AU137" s="214" t="s">
        <v>88</v>
      </c>
      <c r="AY137" s="17" t="s">
        <v>150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86</v>
      </c>
      <c r="BK137" s="215">
        <f>ROUND(I137*H137,2)</f>
        <v>0</v>
      </c>
      <c r="BL137" s="17" t="s">
        <v>165</v>
      </c>
      <c r="BM137" s="214" t="s">
        <v>166</v>
      </c>
    </row>
    <row r="138" spans="1:65" s="12" customFormat="1" ht="25.9" customHeight="1">
      <c r="B138" s="188"/>
      <c r="C138" s="189"/>
      <c r="D138" s="190" t="s">
        <v>77</v>
      </c>
      <c r="E138" s="191" t="s">
        <v>167</v>
      </c>
      <c r="F138" s="191" t="s">
        <v>168</v>
      </c>
      <c r="G138" s="189"/>
      <c r="H138" s="189"/>
      <c r="I138" s="192"/>
      <c r="J138" s="193">
        <f>BK138</f>
        <v>0</v>
      </c>
      <c r="K138" s="189"/>
      <c r="L138" s="194"/>
      <c r="M138" s="195"/>
      <c r="N138" s="196"/>
      <c r="O138" s="196"/>
      <c r="P138" s="197">
        <f>P139+P144+P159+P172</f>
        <v>0</v>
      </c>
      <c r="Q138" s="196"/>
      <c r="R138" s="197">
        <f>R139+R144+R159+R172</f>
        <v>4.911696000000001</v>
      </c>
      <c r="S138" s="196"/>
      <c r="T138" s="198">
        <f>T139+T144+T159+T172</f>
        <v>5.5064399999999996</v>
      </c>
      <c r="AR138" s="199" t="s">
        <v>86</v>
      </c>
      <c r="AT138" s="200" t="s">
        <v>77</v>
      </c>
      <c r="AU138" s="200" t="s">
        <v>78</v>
      </c>
      <c r="AY138" s="199" t="s">
        <v>150</v>
      </c>
      <c r="BK138" s="201">
        <f>BK139+BK144+BK159+BK172</f>
        <v>0</v>
      </c>
    </row>
    <row r="139" spans="1:65" s="12" customFormat="1" ht="22.9" customHeight="1">
      <c r="B139" s="188"/>
      <c r="C139" s="189"/>
      <c r="D139" s="190" t="s">
        <v>77</v>
      </c>
      <c r="E139" s="220" t="s">
        <v>159</v>
      </c>
      <c r="F139" s="220" t="s">
        <v>169</v>
      </c>
      <c r="G139" s="189"/>
      <c r="H139" s="189"/>
      <c r="I139" s="192"/>
      <c r="J139" s="221">
        <f>BK139</f>
        <v>0</v>
      </c>
      <c r="K139" s="189"/>
      <c r="L139" s="194"/>
      <c r="M139" s="195"/>
      <c r="N139" s="196"/>
      <c r="O139" s="196"/>
      <c r="P139" s="197">
        <f>SUM(P140:P143)</f>
        <v>0</v>
      </c>
      <c r="Q139" s="196"/>
      <c r="R139" s="197">
        <f>SUM(R140:R143)</f>
        <v>4.6739460000000008</v>
      </c>
      <c r="S139" s="196"/>
      <c r="T139" s="198">
        <f>SUM(T140:T143)</f>
        <v>0</v>
      </c>
      <c r="AR139" s="199" t="s">
        <v>86</v>
      </c>
      <c r="AT139" s="200" t="s">
        <v>77</v>
      </c>
      <c r="AU139" s="200" t="s">
        <v>86</v>
      </c>
      <c r="AY139" s="199" t="s">
        <v>150</v>
      </c>
      <c r="BK139" s="201">
        <f>SUM(BK140:BK143)</f>
        <v>0</v>
      </c>
    </row>
    <row r="140" spans="1:65" s="2" customFormat="1" ht="21.75" customHeight="1">
      <c r="A140" s="34"/>
      <c r="B140" s="35"/>
      <c r="C140" s="202" t="s">
        <v>159</v>
      </c>
      <c r="D140" s="202" t="s">
        <v>151</v>
      </c>
      <c r="E140" s="203" t="s">
        <v>170</v>
      </c>
      <c r="F140" s="204" t="s">
        <v>171</v>
      </c>
      <c r="G140" s="205" t="s">
        <v>172</v>
      </c>
      <c r="H140" s="206">
        <v>2.16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1.8056000000000001</v>
      </c>
      <c r="R140" s="212">
        <f>Q140*H140</f>
        <v>3.9000960000000005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149</v>
      </c>
      <c r="AT140" s="214" t="s">
        <v>151</v>
      </c>
      <c r="AU140" s="214" t="s">
        <v>88</v>
      </c>
      <c r="AY140" s="17" t="s">
        <v>150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149</v>
      </c>
      <c r="BM140" s="214" t="s">
        <v>173</v>
      </c>
    </row>
    <row r="141" spans="1:65" s="2" customFormat="1" ht="19.5">
      <c r="A141" s="34"/>
      <c r="B141" s="35"/>
      <c r="C141" s="36"/>
      <c r="D141" s="216" t="s">
        <v>155</v>
      </c>
      <c r="E141" s="36"/>
      <c r="F141" s="217" t="s">
        <v>174</v>
      </c>
      <c r="G141" s="36"/>
      <c r="H141" s="36"/>
      <c r="I141" s="115"/>
      <c r="J141" s="36"/>
      <c r="K141" s="36"/>
      <c r="L141" s="39"/>
      <c r="M141" s="218"/>
      <c r="N141" s="21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155</v>
      </c>
      <c r="AU141" s="17" t="s">
        <v>88</v>
      </c>
    </row>
    <row r="142" spans="1:65" s="13" customFormat="1" ht="11.25">
      <c r="B142" s="222"/>
      <c r="C142" s="223"/>
      <c r="D142" s="216" t="s">
        <v>175</v>
      </c>
      <c r="E142" s="224" t="s">
        <v>1</v>
      </c>
      <c r="F142" s="225" t="s">
        <v>176</v>
      </c>
      <c r="G142" s="223"/>
      <c r="H142" s="226">
        <v>2.16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175</v>
      </c>
      <c r="AU142" s="232" t="s">
        <v>88</v>
      </c>
      <c r="AV142" s="13" t="s">
        <v>88</v>
      </c>
      <c r="AW142" s="13" t="s">
        <v>34</v>
      </c>
      <c r="AX142" s="13" t="s">
        <v>86</v>
      </c>
      <c r="AY142" s="232" t="s">
        <v>150</v>
      </c>
    </row>
    <row r="143" spans="1:65" s="2" customFormat="1" ht="16.5" customHeight="1">
      <c r="A143" s="34"/>
      <c r="B143" s="35"/>
      <c r="C143" s="202" t="s">
        <v>149</v>
      </c>
      <c r="D143" s="202" t="s">
        <v>151</v>
      </c>
      <c r="E143" s="203" t="s">
        <v>177</v>
      </c>
      <c r="F143" s="204" t="s">
        <v>178</v>
      </c>
      <c r="G143" s="205" t="s">
        <v>179</v>
      </c>
      <c r="H143" s="206">
        <v>3</v>
      </c>
      <c r="I143" s="207"/>
      <c r="J143" s="208">
        <f>ROUND(I143*H143,2)</f>
        <v>0</v>
      </c>
      <c r="K143" s="209"/>
      <c r="L143" s="39"/>
      <c r="M143" s="210" t="s">
        <v>1</v>
      </c>
      <c r="N143" s="211" t="s">
        <v>43</v>
      </c>
      <c r="O143" s="71"/>
      <c r="P143" s="212">
        <f>O143*H143</f>
        <v>0</v>
      </c>
      <c r="Q143" s="212">
        <v>0.25795000000000001</v>
      </c>
      <c r="R143" s="212">
        <f>Q143*H143</f>
        <v>0.77385000000000004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149</v>
      </c>
      <c r="AT143" s="214" t="s">
        <v>151</v>
      </c>
      <c r="AU143" s="214" t="s">
        <v>88</v>
      </c>
      <c r="AY143" s="17" t="s">
        <v>150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86</v>
      </c>
      <c r="BK143" s="215">
        <f>ROUND(I143*H143,2)</f>
        <v>0</v>
      </c>
      <c r="BL143" s="17" t="s">
        <v>149</v>
      </c>
      <c r="BM143" s="214" t="s">
        <v>180</v>
      </c>
    </row>
    <row r="144" spans="1:65" s="12" customFormat="1" ht="22.9" customHeight="1">
      <c r="B144" s="188"/>
      <c r="C144" s="189"/>
      <c r="D144" s="190" t="s">
        <v>77</v>
      </c>
      <c r="E144" s="220" t="s">
        <v>181</v>
      </c>
      <c r="F144" s="220" t="s">
        <v>182</v>
      </c>
      <c r="G144" s="189"/>
      <c r="H144" s="189"/>
      <c r="I144" s="192"/>
      <c r="J144" s="221">
        <f>BK144</f>
        <v>0</v>
      </c>
      <c r="K144" s="189"/>
      <c r="L144" s="194"/>
      <c r="M144" s="195"/>
      <c r="N144" s="196"/>
      <c r="O144" s="196"/>
      <c r="P144" s="197">
        <f>SUM(P145:P158)</f>
        <v>0</v>
      </c>
      <c r="Q144" s="196"/>
      <c r="R144" s="197">
        <f>SUM(R145:R158)</f>
        <v>0.23775000000000002</v>
      </c>
      <c r="S144" s="196"/>
      <c r="T144" s="198">
        <f>SUM(T145:T158)</f>
        <v>5.5064399999999996</v>
      </c>
      <c r="AR144" s="199" t="s">
        <v>86</v>
      </c>
      <c r="AT144" s="200" t="s">
        <v>77</v>
      </c>
      <c r="AU144" s="200" t="s">
        <v>86</v>
      </c>
      <c r="AY144" s="199" t="s">
        <v>150</v>
      </c>
      <c r="BK144" s="201">
        <f>SUM(BK145:BK158)</f>
        <v>0</v>
      </c>
    </row>
    <row r="145" spans="1:65" s="2" customFormat="1" ht="16.5" customHeight="1">
      <c r="A145" s="34"/>
      <c r="B145" s="35"/>
      <c r="C145" s="202" t="s">
        <v>183</v>
      </c>
      <c r="D145" s="202" t="s">
        <v>151</v>
      </c>
      <c r="E145" s="203" t="s">
        <v>184</v>
      </c>
      <c r="F145" s="204" t="s">
        <v>185</v>
      </c>
      <c r="G145" s="205" t="s">
        <v>186</v>
      </c>
      <c r="H145" s="206">
        <v>1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149</v>
      </c>
      <c r="AT145" s="214" t="s">
        <v>151</v>
      </c>
      <c r="AU145" s="214" t="s">
        <v>88</v>
      </c>
      <c r="AY145" s="17" t="s">
        <v>150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149</v>
      </c>
      <c r="BM145" s="214" t="s">
        <v>187</v>
      </c>
    </row>
    <row r="146" spans="1:65" s="2" customFormat="1" ht="16.5" customHeight="1">
      <c r="A146" s="34"/>
      <c r="B146" s="35"/>
      <c r="C146" s="202" t="s">
        <v>188</v>
      </c>
      <c r="D146" s="202" t="s">
        <v>151</v>
      </c>
      <c r="E146" s="203" t="s">
        <v>189</v>
      </c>
      <c r="F146" s="204" t="s">
        <v>190</v>
      </c>
      <c r="G146" s="205" t="s">
        <v>164</v>
      </c>
      <c r="H146" s="206">
        <v>1</v>
      </c>
      <c r="I146" s="207"/>
      <c r="J146" s="208">
        <f>ROUND(I146*H146,2)</f>
        <v>0</v>
      </c>
      <c r="K146" s="209"/>
      <c r="L146" s="39"/>
      <c r="M146" s="210" t="s">
        <v>1</v>
      </c>
      <c r="N146" s="211" t="s">
        <v>43</v>
      </c>
      <c r="O146" s="71"/>
      <c r="P146" s="212">
        <f>O146*H146</f>
        <v>0</v>
      </c>
      <c r="Q146" s="212">
        <v>0.22606000000000001</v>
      </c>
      <c r="R146" s="212">
        <f>Q146*H146</f>
        <v>0.22606000000000001</v>
      </c>
      <c r="S146" s="212">
        <v>0.17299999999999999</v>
      </c>
      <c r="T146" s="213">
        <f>S146*H146</f>
        <v>0.17299999999999999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149</v>
      </c>
      <c r="AT146" s="214" t="s">
        <v>151</v>
      </c>
      <c r="AU146" s="214" t="s">
        <v>88</v>
      </c>
      <c r="AY146" s="17" t="s">
        <v>150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86</v>
      </c>
      <c r="BK146" s="215">
        <f>ROUND(I146*H146,2)</f>
        <v>0</v>
      </c>
      <c r="BL146" s="17" t="s">
        <v>149</v>
      </c>
      <c r="BM146" s="214" t="s">
        <v>191</v>
      </c>
    </row>
    <row r="147" spans="1:65" s="2" customFormat="1" ht="48.75">
      <c r="A147" s="34"/>
      <c r="B147" s="35"/>
      <c r="C147" s="36"/>
      <c r="D147" s="216" t="s">
        <v>155</v>
      </c>
      <c r="E147" s="36"/>
      <c r="F147" s="217" t="s">
        <v>192</v>
      </c>
      <c r="G147" s="36"/>
      <c r="H147" s="36"/>
      <c r="I147" s="115"/>
      <c r="J147" s="36"/>
      <c r="K147" s="36"/>
      <c r="L147" s="39"/>
      <c r="M147" s="218"/>
      <c r="N147" s="21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155</v>
      </c>
      <c r="AU147" s="17" t="s">
        <v>88</v>
      </c>
    </row>
    <row r="148" spans="1:65" s="13" customFormat="1" ht="11.25">
      <c r="B148" s="222"/>
      <c r="C148" s="223"/>
      <c r="D148" s="216" t="s">
        <v>175</v>
      </c>
      <c r="E148" s="224" t="s">
        <v>1</v>
      </c>
      <c r="F148" s="225" t="s">
        <v>193</v>
      </c>
      <c r="G148" s="223"/>
      <c r="H148" s="226">
        <v>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175</v>
      </c>
      <c r="AU148" s="232" t="s">
        <v>88</v>
      </c>
      <c r="AV148" s="13" t="s">
        <v>88</v>
      </c>
      <c r="AW148" s="13" t="s">
        <v>34</v>
      </c>
      <c r="AX148" s="13" t="s">
        <v>86</v>
      </c>
      <c r="AY148" s="232" t="s">
        <v>150</v>
      </c>
    </row>
    <row r="149" spans="1:65" s="2" customFormat="1" ht="16.5" customHeight="1">
      <c r="A149" s="34"/>
      <c r="B149" s="35"/>
      <c r="C149" s="202" t="s">
        <v>194</v>
      </c>
      <c r="D149" s="202" t="s">
        <v>151</v>
      </c>
      <c r="E149" s="203" t="s">
        <v>195</v>
      </c>
      <c r="F149" s="204" t="s">
        <v>196</v>
      </c>
      <c r="G149" s="205" t="s">
        <v>197</v>
      </c>
      <c r="H149" s="206">
        <v>7</v>
      </c>
      <c r="I149" s="207"/>
      <c r="J149" s="208">
        <f>ROUND(I149*H149,2)</f>
        <v>0</v>
      </c>
      <c r="K149" s="209"/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1.67E-3</v>
      </c>
      <c r="R149" s="212">
        <f>Q149*H149</f>
        <v>1.1690000000000001E-2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149</v>
      </c>
      <c r="AT149" s="214" t="s">
        <v>151</v>
      </c>
      <c r="AU149" s="214" t="s">
        <v>88</v>
      </c>
      <c r="AY149" s="17" t="s">
        <v>150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149</v>
      </c>
      <c r="BM149" s="214" t="s">
        <v>198</v>
      </c>
    </row>
    <row r="150" spans="1:65" s="2" customFormat="1" ht="16.5" customHeight="1">
      <c r="A150" s="34"/>
      <c r="B150" s="35"/>
      <c r="C150" s="202" t="s">
        <v>199</v>
      </c>
      <c r="D150" s="202" t="s">
        <v>151</v>
      </c>
      <c r="E150" s="203" t="s">
        <v>200</v>
      </c>
      <c r="F150" s="204" t="s">
        <v>201</v>
      </c>
      <c r="G150" s="205" t="s">
        <v>197</v>
      </c>
      <c r="H150" s="206">
        <v>10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2.1999999999999999E-2</v>
      </c>
      <c r="T150" s="213">
        <f>S150*H150</f>
        <v>0.21999999999999997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149</v>
      </c>
      <c r="AT150" s="214" t="s">
        <v>151</v>
      </c>
      <c r="AU150" s="214" t="s">
        <v>88</v>
      </c>
      <c r="AY150" s="17" t="s">
        <v>150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149</v>
      </c>
      <c r="BM150" s="214" t="s">
        <v>202</v>
      </c>
    </row>
    <row r="151" spans="1:65" s="2" customFormat="1" ht="16.5" customHeight="1">
      <c r="A151" s="34"/>
      <c r="B151" s="35"/>
      <c r="C151" s="202" t="s">
        <v>181</v>
      </c>
      <c r="D151" s="202" t="s">
        <v>151</v>
      </c>
      <c r="E151" s="203" t="s">
        <v>203</v>
      </c>
      <c r="F151" s="204" t="s">
        <v>204</v>
      </c>
      <c r="G151" s="205" t="s">
        <v>172</v>
      </c>
      <c r="H151" s="206">
        <v>20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149</v>
      </c>
      <c r="AT151" s="214" t="s">
        <v>151</v>
      </c>
      <c r="AU151" s="214" t="s">
        <v>88</v>
      </c>
      <c r="AY151" s="17" t="s">
        <v>150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149</v>
      </c>
      <c r="BM151" s="214" t="s">
        <v>205</v>
      </c>
    </row>
    <row r="152" spans="1:65" s="2" customFormat="1" ht="19.5">
      <c r="A152" s="34"/>
      <c r="B152" s="35"/>
      <c r="C152" s="36"/>
      <c r="D152" s="216" t="s">
        <v>155</v>
      </c>
      <c r="E152" s="36"/>
      <c r="F152" s="217" t="s">
        <v>206</v>
      </c>
      <c r="G152" s="36"/>
      <c r="H152" s="36"/>
      <c r="I152" s="115"/>
      <c r="J152" s="36"/>
      <c r="K152" s="36"/>
      <c r="L152" s="39"/>
      <c r="M152" s="218"/>
      <c r="N152" s="21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155</v>
      </c>
      <c r="AU152" s="17" t="s">
        <v>88</v>
      </c>
    </row>
    <row r="153" spans="1:65" s="2" customFormat="1" ht="16.5" customHeight="1">
      <c r="A153" s="34"/>
      <c r="B153" s="35"/>
      <c r="C153" s="202" t="s">
        <v>207</v>
      </c>
      <c r="D153" s="202" t="s">
        <v>151</v>
      </c>
      <c r="E153" s="203" t="s">
        <v>208</v>
      </c>
      <c r="F153" s="204" t="s">
        <v>209</v>
      </c>
      <c r="G153" s="205" t="s">
        <v>172</v>
      </c>
      <c r="H153" s="206">
        <v>2.88</v>
      </c>
      <c r="I153" s="207"/>
      <c r="J153" s="208">
        <f>ROUND(I153*H153,2)</f>
        <v>0</v>
      </c>
      <c r="K153" s="209"/>
      <c r="L153" s="39"/>
      <c r="M153" s="210" t="s">
        <v>1</v>
      </c>
      <c r="N153" s="211" t="s">
        <v>43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1.5940000000000001</v>
      </c>
      <c r="T153" s="213">
        <f>S153*H153</f>
        <v>4.5907200000000001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149</v>
      </c>
      <c r="AT153" s="214" t="s">
        <v>151</v>
      </c>
      <c r="AU153" s="214" t="s">
        <v>88</v>
      </c>
      <c r="AY153" s="17" t="s">
        <v>150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149</v>
      </c>
      <c r="BM153" s="214" t="s">
        <v>210</v>
      </c>
    </row>
    <row r="154" spans="1:65" s="13" customFormat="1" ht="11.25">
      <c r="B154" s="222"/>
      <c r="C154" s="223"/>
      <c r="D154" s="216" t="s">
        <v>175</v>
      </c>
      <c r="E154" s="224" t="s">
        <v>1</v>
      </c>
      <c r="F154" s="225" t="s">
        <v>211</v>
      </c>
      <c r="G154" s="223"/>
      <c r="H154" s="226">
        <v>2.16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175</v>
      </c>
      <c r="AU154" s="232" t="s">
        <v>88</v>
      </c>
      <c r="AV154" s="13" t="s">
        <v>88</v>
      </c>
      <c r="AW154" s="13" t="s">
        <v>34</v>
      </c>
      <c r="AX154" s="13" t="s">
        <v>78</v>
      </c>
      <c r="AY154" s="232" t="s">
        <v>150</v>
      </c>
    </row>
    <row r="155" spans="1:65" s="13" customFormat="1" ht="11.25">
      <c r="B155" s="222"/>
      <c r="C155" s="223"/>
      <c r="D155" s="216" t="s">
        <v>175</v>
      </c>
      <c r="E155" s="224" t="s">
        <v>1</v>
      </c>
      <c r="F155" s="225" t="s">
        <v>212</v>
      </c>
      <c r="G155" s="223"/>
      <c r="H155" s="226">
        <v>0.72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175</v>
      </c>
      <c r="AU155" s="232" t="s">
        <v>88</v>
      </c>
      <c r="AV155" s="13" t="s">
        <v>88</v>
      </c>
      <c r="AW155" s="13" t="s">
        <v>34</v>
      </c>
      <c r="AX155" s="13" t="s">
        <v>78</v>
      </c>
      <c r="AY155" s="232" t="s">
        <v>150</v>
      </c>
    </row>
    <row r="156" spans="1:65" s="14" customFormat="1" ht="11.25">
      <c r="B156" s="233"/>
      <c r="C156" s="234"/>
      <c r="D156" s="216" t="s">
        <v>175</v>
      </c>
      <c r="E156" s="235" t="s">
        <v>1</v>
      </c>
      <c r="F156" s="236" t="s">
        <v>213</v>
      </c>
      <c r="G156" s="234"/>
      <c r="H156" s="237">
        <v>2.88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175</v>
      </c>
      <c r="AU156" s="243" t="s">
        <v>88</v>
      </c>
      <c r="AV156" s="14" t="s">
        <v>149</v>
      </c>
      <c r="AW156" s="14" t="s">
        <v>34</v>
      </c>
      <c r="AX156" s="14" t="s">
        <v>86</v>
      </c>
      <c r="AY156" s="243" t="s">
        <v>150</v>
      </c>
    </row>
    <row r="157" spans="1:65" s="2" customFormat="1" ht="16.5" customHeight="1">
      <c r="A157" s="34"/>
      <c r="B157" s="35"/>
      <c r="C157" s="202" t="s">
        <v>214</v>
      </c>
      <c r="D157" s="202" t="s">
        <v>151</v>
      </c>
      <c r="E157" s="203" t="s">
        <v>215</v>
      </c>
      <c r="F157" s="204" t="s">
        <v>216</v>
      </c>
      <c r="G157" s="205" t="s">
        <v>217</v>
      </c>
      <c r="H157" s="206">
        <v>2.97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0.17599999999999999</v>
      </c>
      <c r="T157" s="213">
        <f>S157*H157</f>
        <v>0.52271999999999996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149</v>
      </c>
      <c r="AT157" s="214" t="s">
        <v>151</v>
      </c>
      <c r="AU157" s="214" t="s">
        <v>88</v>
      </c>
      <c r="AY157" s="17" t="s">
        <v>150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149</v>
      </c>
      <c r="BM157" s="214" t="s">
        <v>218</v>
      </c>
    </row>
    <row r="158" spans="1:65" s="13" customFormat="1" ht="11.25">
      <c r="B158" s="222"/>
      <c r="C158" s="223"/>
      <c r="D158" s="216" t="s">
        <v>175</v>
      </c>
      <c r="E158" s="224" t="s">
        <v>1</v>
      </c>
      <c r="F158" s="225" t="s">
        <v>219</v>
      </c>
      <c r="G158" s="223"/>
      <c r="H158" s="226">
        <v>2.97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175</v>
      </c>
      <c r="AU158" s="232" t="s">
        <v>88</v>
      </c>
      <c r="AV158" s="13" t="s">
        <v>88</v>
      </c>
      <c r="AW158" s="13" t="s">
        <v>34</v>
      </c>
      <c r="AX158" s="13" t="s">
        <v>86</v>
      </c>
      <c r="AY158" s="232" t="s">
        <v>150</v>
      </c>
    </row>
    <row r="159" spans="1:65" s="12" customFormat="1" ht="22.9" customHeight="1">
      <c r="B159" s="188"/>
      <c r="C159" s="189"/>
      <c r="D159" s="190" t="s">
        <v>77</v>
      </c>
      <c r="E159" s="220" t="s">
        <v>220</v>
      </c>
      <c r="F159" s="220" t="s">
        <v>221</v>
      </c>
      <c r="G159" s="189"/>
      <c r="H159" s="189"/>
      <c r="I159" s="192"/>
      <c r="J159" s="221">
        <f>BK159</f>
        <v>0</v>
      </c>
      <c r="K159" s="189"/>
      <c r="L159" s="194"/>
      <c r="M159" s="195"/>
      <c r="N159" s="196"/>
      <c r="O159" s="196"/>
      <c r="P159" s="197">
        <f>SUM(P160:P171)</f>
        <v>0</v>
      </c>
      <c r="Q159" s="196"/>
      <c r="R159" s="197">
        <f>SUM(R160:R171)</f>
        <v>0</v>
      </c>
      <c r="S159" s="196"/>
      <c r="T159" s="198">
        <f>SUM(T160:T171)</f>
        <v>0</v>
      </c>
      <c r="AR159" s="199" t="s">
        <v>86</v>
      </c>
      <c r="AT159" s="200" t="s">
        <v>77</v>
      </c>
      <c r="AU159" s="200" t="s">
        <v>86</v>
      </c>
      <c r="AY159" s="199" t="s">
        <v>150</v>
      </c>
      <c r="BK159" s="201">
        <f>SUM(BK160:BK171)</f>
        <v>0</v>
      </c>
    </row>
    <row r="160" spans="1:65" s="2" customFormat="1" ht="16.5" customHeight="1">
      <c r="A160" s="34"/>
      <c r="B160" s="35"/>
      <c r="C160" s="202" t="s">
        <v>222</v>
      </c>
      <c r="D160" s="202" t="s">
        <v>151</v>
      </c>
      <c r="E160" s="203" t="s">
        <v>223</v>
      </c>
      <c r="F160" s="204" t="s">
        <v>224</v>
      </c>
      <c r="G160" s="205" t="s">
        <v>225</v>
      </c>
      <c r="H160" s="206">
        <v>23.125</v>
      </c>
      <c r="I160" s="207"/>
      <c r="J160" s="208">
        <f>ROUND(I160*H160,2)</f>
        <v>0</v>
      </c>
      <c r="K160" s="209"/>
      <c r="L160" s="39"/>
      <c r="M160" s="210" t="s">
        <v>1</v>
      </c>
      <c r="N160" s="211" t="s">
        <v>43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149</v>
      </c>
      <c r="AT160" s="214" t="s">
        <v>151</v>
      </c>
      <c r="AU160" s="214" t="s">
        <v>88</v>
      </c>
      <c r="AY160" s="17" t="s">
        <v>150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86</v>
      </c>
      <c r="BK160" s="215">
        <f>ROUND(I160*H160,2)</f>
        <v>0</v>
      </c>
      <c r="BL160" s="17" t="s">
        <v>149</v>
      </c>
      <c r="BM160" s="214" t="s">
        <v>226</v>
      </c>
    </row>
    <row r="161" spans="1:65" s="2" customFormat="1" ht="16.5" customHeight="1">
      <c r="A161" s="34"/>
      <c r="B161" s="35"/>
      <c r="C161" s="202" t="s">
        <v>227</v>
      </c>
      <c r="D161" s="202" t="s">
        <v>151</v>
      </c>
      <c r="E161" s="203" t="s">
        <v>228</v>
      </c>
      <c r="F161" s="204" t="s">
        <v>229</v>
      </c>
      <c r="G161" s="205" t="s">
        <v>225</v>
      </c>
      <c r="H161" s="206">
        <v>23.125</v>
      </c>
      <c r="I161" s="207"/>
      <c r="J161" s="208">
        <f>ROUND(I161*H161,2)</f>
        <v>0</v>
      </c>
      <c r="K161" s="209"/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149</v>
      </c>
      <c r="AT161" s="214" t="s">
        <v>151</v>
      </c>
      <c r="AU161" s="214" t="s">
        <v>88</v>
      </c>
      <c r="AY161" s="17" t="s">
        <v>150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149</v>
      </c>
      <c r="BM161" s="214" t="s">
        <v>230</v>
      </c>
    </row>
    <row r="162" spans="1:65" s="2" customFormat="1" ht="16.5" customHeight="1">
      <c r="A162" s="34"/>
      <c r="B162" s="35"/>
      <c r="C162" s="202" t="s">
        <v>231</v>
      </c>
      <c r="D162" s="202" t="s">
        <v>151</v>
      </c>
      <c r="E162" s="203" t="s">
        <v>232</v>
      </c>
      <c r="F162" s="204" t="s">
        <v>233</v>
      </c>
      <c r="G162" s="205" t="s">
        <v>225</v>
      </c>
      <c r="H162" s="206">
        <v>439.375</v>
      </c>
      <c r="I162" s="207"/>
      <c r="J162" s="208">
        <f>ROUND(I162*H162,2)</f>
        <v>0</v>
      </c>
      <c r="K162" s="209"/>
      <c r="L162" s="39"/>
      <c r="M162" s="210" t="s">
        <v>1</v>
      </c>
      <c r="N162" s="211" t="s">
        <v>43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149</v>
      </c>
      <c r="AT162" s="214" t="s">
        <v>151</v>
      </c>
      <c r="AU162" s="214" t="s">
        <v>88</v>
      </c>
      <c r="AY162" s="17" t="s">
        <v>150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149</v>
      </c>
      <c r="BM162" s="214" t="s">
        <v>234</v>
      </c>
    </row>
    <row r="163" spans="1:65" s="13" customFormat="1" ht="11.25">
      <c r="B163" s="222"/>
      <c r="C163" s="223"/>
      <c r="D163" s="216" t="s">
        <v>175</v>
      </c>
      <c r="E163" s="223"/>
      <c r="F163" s="225" t="s">
        <v>235</v>
      </c>
      <c r="G163" s="223"/>
      <c r="H163" s="226">
        <v>439.375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175</v>
      </c>
      <c r="AU163" s="232" t="s">
        <v>88</v>
      </c>
      <c r="AV163" s="13" t="s">
        <v>88</v>
      </c>
      <c r="AW163" s="13" t="s">
        <v>4</v>
      </c>
      <c r="AX163" s="13" t="s">
        <v>86</v>
      </c>
      <c r="AY163" s="232" t="s">
        <v>150</v>
      </c>
    </row>
    <row r="164" spans="1:65" s="2" customFormat="1" ht="16.5" customHeight="1">
      <c r="A164" s="34"/>
      <c r="B164" s="35"/>
      <c r="C164" s="202" t="s">
        <v>8</v>
      </c>
      <c r="D164" s="202" t="s">
        <v>151</v>
      </c>
      <c r="E164" s="203" t="s">
        <v>236</v>
      </c>
      <c r="F164" s="204" t="s">
        <v>237</v>
      </c>
      <c r="G164" s="205" t="s">
        <v>225</v>
      </c>
      <c r="H164" s="206">
        <v>0.53900000000000003</v>
      </c>
      <c r="I164" s="207"/>
      <c r="J164" s="208">
        <f>ROUND(I164*H164,2)</f>
        <v>0</v>
      </c>
      <c r="K164" s="209"/>
      <c r="L164" s="39"/>
      <c r="M164" s="210" t="s">
        <v>1</v>
      </c>
      <c r="N164" s="211" t="s">
        <v>43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149</v>
      </c>
      <c r="AT164" s="214" t="s">
        <v>151</v>
      </c>
      <c r="AU164" s="214" t="s">
        <v>88</v>
      </c>
      <c r="AY164" s="17" t="s">
        <v>150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149</v>
      </c>
      <c r="BM164" s="214" t="s">
        <v>238</v>
      </c>
    </row>
    <row r="165" spans="1:65" s="2" customFormat="1" ht="58.5">
      <c r="A165" s="34"/>
      <c r="B165" s="35"/>
      <c r="C165" s="36"/>
      <c r="D165" s="216" t="s">
        <v>155</v>
      </c>
      <c r="E165" s="36"/>
      <c r="F165" s="217" t="s">
        <v>239</v>
      </c>
      <c r="G165" s="36"/>
      <c r="H165" s="36"/>
      <c r="I165" s="115"/>
      <c r="J165" s="36"/>
      <c r="K165" s="36"/>
      <c r="L165" s="39"/>
      <c r="M165" s="218"/>
      <c r="N165" s="219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155</v>
      </c>
      <c r="AU165" s="17" t="s">
        <v>88</v>
      </c>
    </row>
    <row r="166" spans="1:65" s="2" customFormat="1" ht="21.75" customHeight="1">
      <c r="A166" s="34"/>
      <c r="B166" s="35"/>
      <c r="C166" s="202" t="s">
        <v>240</v>
      </c>
      <c r="D166" s="202" t="s">
        <v>151</v>
      </c>
      <c r="E166" s="203" t="s">
        <v>241</v>
      </c>
      <c r="F166" s="204" t="s">
        <v>242</v>
      </c>
      <c r="G166" s="205" t="s">
        <v>225</v>
      </c>
      <c r="H166" s="206">
        <v>5.1139999999999999</v>
      </c>
      <c r="I166" s="207"/>
      <c r="J166" s="208">
        <f>ROUND(I166*H166,2)</f>
        <v>0</v>
      </c>
      <c r="K166" s="209"/>
      <c r="L166" s="39"/>
      <c r="M166" s="210" t="s">
        <v>1</v>
      </c>
      <c r="N166" s="211" t="s">
        <v>43</v>
      </c>
      <c r="O166" s="7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149</v>
      </c>
      <c r="AT166" s="214" t="s">
        <v>151</v>
      </c>
      <c r="AU166" s="214" t="s">
        <v>88</v>
      </c>
      <c r="AY166" s="17" t="s">
        <v>150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86</v>
      </c>
      <c r="BK166" s="215">
        <f>ROUND(I166*H166,2)</f>
        <v>0</v>
      </c>
      <c r="BL166" s="17" t="s">
        <v>149</v>
      </c>
      <c r="BM166" s="214" t="s">
        <v>243</v>
      </c>
    </row>
    <row r="167" spans="1:65" s="13" customFormat="1" ht="11.25">
      <c r="B167" s="222"/>
      <c r="C167" s="223"/>
      <c r="D167" s="216" t="s">
        <v>175</v>
      </c>
      <c r="E167" s="224" t="s">
        <v>1</v>
      </c>
      <c r="F167" s="225" t="s">
        <v>244</v>
      </c>
      <c r="G167" s="223"/>
      <c r="H167" s="226">
        <v>5.1139999999999999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175</v>
      </c>
      <c r="AU167" s="232" t="s">
        <v>88</v>
      </c>
      <c r="AV167" s="13" t="s">
        <v>88</v>
      </c>
      <c r="AW167" s="13" t="s">
        <v>34</v>
      </c>
      <c r="AX167" s="13" t="s">
        <v>86</v>
      </c>
      <c r="AY167" s="232" t="s">
        <v>150</v>
      </c>
    </row>
    <row r="168" spans="1:65" s="2" customFormat="1" ht="16.5" customHeight="1">
      <c r="A168" s="34"/>
      <c r="B168" s="35"/>
      <c r="C168" s="202" t="s">
        <v>245</v>
      </c>
      <c r="D168" s="202" t="s">
        <v>151</v>
      </c>
      <c r="E168" s="203" t="s">
        <v>246</v>
      </c>
      <c r="F168" s="204" t="s">
        <v>247</v>
      </c>
      <c r="G168" s="205" t="s">
        <v>225</v>
      </c>
      <c r="H168" s="206">
        <v>10.631</v>
      </c>
      <c r="I168" s="207"/>
      <c r="J168" s="208">
        <f>ROUND(I168*H168,2)</f>
        <v>0</v>
      </c>
      <c r="K168" s="209"/>
      <c r="L168" s="39"/>
      <c r="M168" s="210" t="s">
        <v>1</v>
      </c>
      <c r="N168" s="211" t="s">
        <v>43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149</v>
      </c>
      <c r="AT168" s="214" t="s">
        <v>151</v>
      </c>
      <c r="AU168" s="214" t="s">
        <v>88</v>
      </c>
      <c r="AY168" s="17" t="s">
        <v>150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7" t="s">
        <v>86</v>
      </c>
      <c r="BK168" s="215">
        <f>ROUND(I168*H168,2)</f>
        <v>0</v>
      </c>
      <c r="BL168" s="17" t="s">
        <v>149</v>
      </c>
      <c r="BM168" s="214" t="s">
        <v>248</v>
      </c>
    </row>
    <row r="169" spans="1:65" s="2" customFormat="1" ht="16.5" customHeight="1">
      <c r="A169" s="34"/>
      <c r="B169" s="35"/>
      <c r="C169" s="202" t="s">
        <v>249</v>
      </c>
      <c r="D169" s="202" t="s">
        <v>151</v>
      </c>
      <c r="E169" s="203" t="s">
        <v>250</v>
      </c>
      <c r="F169" s="204" t="s">
        <v>251</v>
      </c>
      <c r="G169" s="205" t="s">
        <v>225</v>
      </c>
      <c r="H169" s="206">
        <v>6.45</v>
      </c>
      <c r="I169" s="207"/>
      <c r="J169" s="208">
        <f>ROUND(I169*H169,2)</f>
        <v>0</v>
      </c>
      <c r="K169" s="209"/>
      <c r="L169" s="39"/>
      <c r="M169" s="210" t="s">
        <v>1</v>
      </c>
      <c r="N169" s="211" t="s">
        <v>43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149</v>
      </c>
      <c r="AT169" s="214" t="s">
        <v>151</v>
      </c>
      <c r="AU169" s="214" t="s">
        <v>88</v>
      </c>
      <c r="AY169" s="17" t="s">
        <v>150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86</v>
      </c>
      <c r="BK169" s="215">
        <f>ROUND(I169*H169,2)</f>
        <v>0</v>
      </c>
      <c r="BL169" s="17" t="s">
        <v>149</v>
      </c>
      <c r="BM169" s="214" t="s">
        <v>252</v>
      </c>
    </row>
    <row r="170" spans="1:65" s="2" customFormat="1" ht="16.5" customHeight="1">
      <c r="A170" s="34"/>
      <c r="B170" s="35"/>
      <c r="C170" s="202" t="s">
        <v>253</v>
      </c>
      <c r="D170" s="202" t="s">
        <v>151</v>
      </c>
      <c r="E170" s="203" t="s">
        <v>254</v>
      </c>
      <c r="F170" s="204" t="s">
        <v>255</v>
      </c>
      <c r="G170" s="205" t="s">
        <v>225</v>
      </c>
      <c r="H170" s="206">
        <v>0.93</v>
      </c>
      <c r="I170" s="207"/>
      <c r="J170" s="208">
        <f>ROUND(I170*H170,2)</f>
        <v>0</v>
      </c>
      <c r="K170" s="209"/>
      <c r="L170" s="39"/>
      <c r="M170" s="210" t="s">
        <v>1</v>
      </c>
      <c r="N170" s="211" t="s">
        <v>43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149</v>
      </c>
      <c r="AT170" s="214" t="s">
        <v>151</v>
      </c>
      <c r="AU170" s="214" t="s">
        <v>88</v>
      </c>
      <c r="AY170" s="17" t="s">
        <v>150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86</v>
      </c>
      <c r="BK170" s="215">
        <f>ROUND(I170*H170,2)</f>
        <v>0</v>
      </c>
      <c r="BL170" s="17" t="s">
        <v>149</v>
      </c>
      <c r="BM170" s="214" t="s">
        <v>256</v>
      </c>
    </row>
    <row r="171" spans="1:65" s="13" customFormat="1" ht="11.25">
      <c r="B171" s="222"/>
      <c r="C171" s="223"/>
      <c r="D171" s="216" t="s">
        <v>175</v>
      </c>
      <c r="E171" s="224" t="s">
        <v>1</v>
      </c>
      <c r="F171" s="225" t="s">
        <v>257</v>
      </c>
      <c r="G171" s="223"/>
      <c r="H171" s="226">
        <v>0.93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175</v>
      </c>
      <c r="AU171" s="232" t="s">
        <v>88</v>
      </c>
      <c r="AV171" s="13" t="s">
        <v>88</v>
      </c>
      <c r="AW171" s="13" t="s">
        <v>34</v>
      </c>
      <c r="AX171" s="13" t="s">
        <v>86</v>
      </c>
      <c r="AY171" s="232" t="s">
        <v>150</v>
      </c>
    </row>
    <row r="172" spans="1:65" s="12" customFormat="1" ht="22.9" customHeight="1">
      <c r="B172" s="188"/>
      <c r="C172" s="189"/>
      <c r="D172" s="190" t="s">
        <v>77</v>
      </c>
      <c r="E172" s="220" t="s">
        <v>258</v>
      </c>
      <c r="F172" s="220" t="s">
        <v>259</v>
      </c>
      <c r="G172" s="189"/>
      <c r="H172" s="189"/>
      <c r="I172" s="192"/>
      <c r="J172" s="221">
        <f>BK172</f>
        <v>0</v>
      </c>
      <c r="K172" s="189"/>
      <c r="L172" s="194"/>
      <c r="M172" s="195"/>
      <c r="N172" s="196"/>
      <c r="O172" s="196"/>
      <c r="P172" s="197">
        <f>P173</f>
        <v>0</v>
      </c>
      <c r="Q172" s="196"/>
      <c r="R172" s="197">
        <f>R173</f>
        <v>0</v>
      </c>
      <c r="S172" s="196"/>
      <c r="T172" s="198">
        <f>T173</f>
        <v>0</v>
      </c>
      <c r="AR172" s="199" t="s">
        <v>86</v>
      </c>
      <c r="AT172" s="200" t="s">
        <v>77</v>
      </c>
      <c r="AU172" s="200" t="s">
        <v>86</v>
      </c>
      <c r="AY172" s="199" t="s">
        <v>150</v>
      </c>
      <c r="BK172" s="201">
        <f>BK173</f>
        <v>0</v>
      </c>
    </row>
    <row r="173" spans="1:65" s="2" customFormat="1" ht="16.5" customHeight="1">
      <c r="A173" s="34"/>
      <c r="B173" s="35"/>
      <c r="C173" s="202" t="s">
        <v>260</v>
      </c>
      <c r="D173" s="202" t="s">
        <v>151</v>
      </c>
      <c r="E173" s="203" t="s">
        <v>261</v>
      </c>
      <c r="F173" s="204" t="s">
        <v>262</v>
      </c>
      <c r="G173" s="205" t="s">
        <v>225</v>
      </c>
      <c r="H173" s="206">
        <v>6.4530000000000003</v>
      </c>
      <c r="I173" s="207"/>
      <c r="J173" s="208">
        <f>ROUND(I173*H173,2)</f>
        <v>0</v>
      </c>
      <c r="K173" s="209"/>
      <c r="L173" s="39"/>
      <c r="M173" s="210" t="s">
        <v>1</v>
      </c>
      <c r="N173" s="211" t="s">
        <v>43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149</v>
      </c>
      <c r="AT173" s="214" t="s">
        <v>151</v>
      </c>
      <c r="AU173" s="214" t="s">
        <v>88</v>
      </c>
      <c r="AY173" s="17" t="s">
        <v>150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86</v>
      </c>
      <c r="BK173" s="215">
        <f>ROUND(I173*H173,2)</f>
        <v>0</v>
      </c>
      <c r="BL173" s="17" t="s">
        <v>149</v>
      </c>
      <c r="BM173" s="214" t="s">
        <v>263</v>
      </c>
    </row>
    <row r="174" spans="1:65" s="12" customFormat="1" ht="25.9" customHeight="1">
      <c r="B174" s="188"/>
      <c r="C174" s="189"/>
      <c r="D174" s="190" t="s">
        <v>77</v>
      </c>
      <c r="E174" s="191" t="s">
        <v>264</v>
      </c>
      <c r="F174" s="191" t="s">
        <v>265</v>
      </c>
      <c r="G174" s="189"/>
      <c r="H174" s="189"/>
      <c r="I174" s="192"/>
      <c r="J174" s="193">
        <f>BK174</f>
        <v>0</v>
      </c>
      <c r="K174" s="189"/>
      <c r="L174" s="194"/>
      <c r="M174" s="195"/>
      <c r="N174" s="196"/>
      <c r="O174" s="196"/>
      <c r="P174" s="197">
        <f>P175+P178+P236+P279+P287+P292</f>
        <v>0</v>
      </c>
      <c r="Q174" s="196"/>
      <c r="R174" s="197">
        <f>R175+R178+R236+R279+R287+R292</f>
        <v>16.504695820000002</v>
      </c>
      <c r="S174" s="196"/>
      <c r="T174" s="198">
        <f>T175+T178+T236+T279+T287+T292</f>
        <v>17.6189638</v>
      </c>
      <c r="AR174" s="199" t="s">
        <v>88</v>
      </c>
      <c r="AT174" s="200" t="s">
        <v>77</v>
      </c>
      <c r="AU174" s="200" t="s">
        <v>78</v>
      </c>
      <c r="AY174" s="199" t="s">
        <v>150</v>
      </c>
      <c r="BK174" s="201">
        <f>BK175+BK178+BK236+BK279+BK287+BK292</f>
        <v>0</v>
      </c>
    </row>
    <row r="175" spans="1:65" s="12" customFormat="1" ht="22.9" customHeight="1">
      <c r="B175" s="188"/>
      <c r="C175" s="189"/>
      <c r="D175" s="190" t="s">
        <v>77</v>
      </c>
      <c r="E175" s="220" t="s">
        <v>266</v>
      </c>
      <c r="F175" s="220" t="s">
        <v>267</v>
      </c>
      <c r="G175" s="189"/>
      <c r="H175" s="189"/>
      <c r="I175" s="192"/>
      <c r="J175" s="221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0.158</v>
      </c>
      <c r="S175" s="196"/>
      <c r="T175" s="198">
        <f>SUM(T176:T177)</f>
        <v>0</v>
      </c>
      <c r="AR175" s="199" t="s">
        <v>88</v>
      </c>
      <c r="AT175" s="200" t="s">
        <v>77</v>
      </c>
      <c r="AU175" s="200" t="s">
        <v>86</v>
      </c>
      <c r="AY175" s="199" t="s">
        <v>150</v>
      </c>
      <c r="BK175" s="201">
        <f>SUM(BK176:BK177)</f>
        <v>0</v>
      </c>
    </row>
    <row r="176" spans="1:65" s="2" customFormat="1" ht="16.5" customHeight="1">
      <c r="A176" s="34"/>
      <c r="B176" s="35"/>
      <c r="C176" s="202" t="s">
        <v>7</v>
      </c>
      <c r="D176" s="202" t="s">
        <v>151</v>
      </c>
      <c r="E176" s="203" t="s">
        <v>268</v>
      </c>
      <c r="F176" s="204" t="s">
        <v>269</v>
      </c>
      <c r="G176" s="205" t="s">
        <v>179</v>
      </c>
      <c r="H176" s="206">
        <v>2</v>
      </c>
      <c r="I176" s="207"/>
      <c r="J176" s="208">
        <f>ROUND(I176*H176,2)</f>
        <v>0</v>
      </c>
      <c r="K176" s="209"/>
      <c r="L176" s="39"/>
      <c r="M176" s="210" t="s">
        <v>1</v>
      </c>
      <c r="N176" s="211" t="s">
        <v>43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240</v>
      </c>
      <c r="AT176" s="214" t="s">
        <v>151</v>
      </c>
      <c r="AU176" s="214" t="s">
        <v>88</v>
      </c>
      <c r="AY176" s="17" t="s">
        <v>150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240</v>
      </c>
      <c r="BM176" s="214" t="s">
        <v>270</v>
      </c>
    </row>
    <row r="177" spans="1:65" s="2" customFormat="1" ht="16.5" customHeight="1">
      <c r="A177" s="34"/>
      <c r="B177" s="35"/>
      <c r="C177" s="244" t="s">
        <v>271</v>
      </c>
      <c r="D177" s="244" t="s">
        <v>157</v>
      </c>
      <c r="E177" s="245" t="s">
        <v>272</v>
      </c>
      <c r="F177" s="246" t="s">
        <v>273</v>
      </c>
      <c r="G177" s="247" t="s">
        <v>179</v>
      </c>
      <c r="H177" s="248">
        <v>2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43</v>
      </c>
      <c r="O177" s="71"/>
      <c r="P177" s="212">
        <f>O177*H177</f>
        <v>0</v>
      </c>
      <c r="Q177" s="212">
        <v>7.9000000000000001E-2</v>
      </c>
      <c r="R177" s="212">
        <f>Q177*H177</f>
        <v>0.158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274</v>
      </c>
      <c r="AT177" s="214" t="s">
        <v>157</v>
      </c>
      <c r="AU177" s="214" t="s">
        <v>88</v>
      </c>
      <c r="AY177" s="17" t="s">
        <v>150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240</v>
      </c>
      <c r="BM177" s="214" t="s">
        <v>275</v>
      </c>
    </row>
    <row r="178" spans="1:65" s="12" customFormat="1" ht="22.9" customHeight="1">
      <c r="B178" s="188"/>
      <c r="C178" s="189"/>
      <c r="D178" s="190" t="s">
        <v>77</v>
      </c>
      <c r="E178" s="220" t="s">
        <v>276</v>
      </c>
      <c r="F178" s="220" t="s">
        <v>277</v>
      </c>
      <c r="G178" s="189"/>
      <c r="H178" s="189"/>
      <c r="I178" s="192"/>
      <c r="J178" s="221">
        <f>BK178</f>
        <v>0</v>
      </c>
      <c r="K178" s="189"/>
      <c r="L178" s="194"/>
      <c r="M178" s="195"/>
      <c r="N178" s="196"/>
      <c r="O178" s="196"/>
      <c r="P178" s="197">
        <f>SUM(P179:P235)</f>
        <v>0</v>
      </c>
      <c r="Q178" s="196"/>
      <c r="R178" s="197">
        <f>SUM(R179:R235)</f>
        <v>11.42218808</v>
      </c>
      <c r="S178" s="196"/>
      <c r="T178" s="198">
        <f>SUM(T179:T235)</f>
        <v>10.630559999999999</v>
      </c>
      <c r="AR178" s="199" t="s">
        <v>88</v>
      </c>
      <c r="AT178" s="200" t="s">
        <v>77</v>
      </c>
      <c r="AU178" s="200" t="s">
        <v>86</v>
      </c>
      <c r="AY178" s="199" t="s">
        <v>150</v>
      </c>
      <c r="BK178" s="201">
        <f>SUM(BK179:BK235)</f>
        <v>0</v>
      </c>
    </row>
    <row r="179" spans="1:65" s="2" customFormat="1" ht="16.5" customHeight="1">
      <c r="A179" s="34"/>
      <c r="B179" s="35"/>
      <c r="C179" s="202" t="s">
        <v>278</v>
      </c>
      <c r="D179" s="202" t="s">
        <v>151</v>
      </c>
      <c r="E179" s="203" t="s">
        <v>279</v>
      </c>
      <c r="F179" s="204" t="s">
        <v>280</v>
      </c>
      <c r="G179" s="205" t="s">
        <v>197</v>
      </c>
      <c r="H179" s="206">
        <v>594.79999999999995</v>
      </c>
      <c r="I179" s="207"/>
      <c r="J179" s="208">
        <f>ROUND(I179*H179,2)</f>
        <v>0</v>
      </c>
      <c r="K179" s="209"/>
      <c r="L179" s="39"/>
      <c r="M179" s="210" t="s">
        <v>1</v>
      </c>
      <c r="N179" s="211" t="s">
        <v>43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240</v>
      </c>
      <c r="AT179" s="214" t="s">
        <v>151</v>
      </c>
      <c r="AU179" s="214" t="s">
        <v>88</v>
      </c>
      <c r="AY179" s="17" t="s">
        <v>150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86</v>
      </c>
      <c r="BK179" s="215">
        <f>ROUND(I179*H179,2)</f>
        <v>0</v>
      </c>
      <c r="BL179" s="17" t="s">
        <v>240</v>
      </c>
      <c r="BM179" s="214" t="s">
        <v>281</v>
      </c>
    </row>
    <row r="180" spans="1:65" s="13" customFormat="1" ht="11.25">
      <c r="B180" s="222"/>
      <c r="C180" s="223"/>
      <c r="D180" s="216" t="s">
        <v>175</v>
      </c>
      <c r="E180" s="224" t="s">
        <v>1</v>
      </c>
      <c r="F180" s="225" t="s">
        <v>282</v>
      </c>
      <c r="G180" s="223"/>
      <c r="H180" s="226">
        <v>184.4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175</v>
      </c>
      <c r="AU180" s="232" t="s">
        <v>88</v>
      </c>
      <c r="AV180" s="13" t="s">
        <v>88</v>
      </c>
      <c r="AW180" s="13" t="s">
        <v>34</v>
      </c>
      <c r="AX180" s="13" t="s">
        <v>78</v>
      </c>
      <c r="AY180" s="232" t="s">
        <v>150</v>
      </c>
    </row>
    <row r="181" spans="1:65" s="13" customFormat="1" ht="11.25">
      <c r="B181" s="222"/>
      <c r="C181" s="223"/>
      <c r="D181" s="216" t="s">
        <v>175</v>
      </c>
      <c r="E181" s="224" t="s">
        <v>1</v>
      </c>
      <c r="F181" s="225" t="s">
        <v>283</v>
      </c>
      <c r="G181" s="223"/>
      <c r="H181" s="226">
        <v>239.4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175</v>
      </c>
      <c r="AU181" s="232" t="s">
        <v>88</v>
      </c>
      <c r="AV181" s="13" t="s">
        <v>88</v>
      </c>
      <c r="AW181" s="13" t="s">
        <v>34</v>
      </c>
      <c r="AX181" s="13" t="s">
        <v>78</v>
      </c>
      <c r="AY181" s="232" t="s">
        <v>150</v>
      </c>
    </row>
    <row r="182" spans="1:65" s="13" customFormat="1" ht="11.25">
      <c r="B182" s="222"/>
      <c r="C182" s="223"/>
      <c r="D182" s="216" t="s">
        <v>175</v>
      </c>
      <c r="E182" s="224" t="s">
        <v>1</v>
      </c>
      <c r="F182" s="225" t="s">
        <v>284</v>
      </c>
      <c r="G182" s="223"/>
      <c r="H182" s="226">
        <v>171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175</v>
      </c>
      <c r="AU182" s="232" t="s">
        <v>88</v>
      </c>
      <c r="AV182" s="13" t="s">
        <v>88</v>
      </c>
      <c r="AW182" s="13" t="s">
        <v>34</v>
      </c>
      <c r="AX182" s="13" t="s">
        <v>78</v>
      </c>
      <c r="AY182" s="232" t="s">
        <v>150</v>
      </c>
    </row>
    <row r="183" spans="1:65" s="14" customFormat="1" ht="11.25">
      <c r="B183" s="233"/>
      <c r="C183" s="234"/>
      <c r="D183" s="216" t="s">
        <v>175</v>
      </c>
      <c r="E183" s="235" t="s">
        <v>1</v>
      </c>
      <c r="F183" s="236" t="s">
        <v>213</v>
      </c>
      <c r="G183" s="234"/>
      <c r="H183" s="237">
        <v>594.79999999999995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175</v>
      </c>
      <c r="AU183" s="243" t="s">
        <v>88</v>
      </c>
      <c r="AV183" s="14" t="s">
        <v>149</v>
      </c>
      <c r="AW183" s="14" t="s">
        <v>34</v>
      </c>
      <c r="AX183" s="14" t="s">
        <v>86</v>
      </c>
      <c r="AY183" s="243" t="s">
        <v>150</v>
      </c>
    </row>
    <row r="184" spans="1:65" s="2" customFormat="1" ht="16.5" customHeight="1">
      <c r="A184" s="34"/>
      <c r="B184" s="35"/>
      <c r="C184" s="202" t="s">
        <v>285</v>
      </c>
      <c r="D184" s="202" t="s">
        <v>151</v>
      </c>
      <c r="E184" s="203" t="s">
        <v>286</v>
      </c>
      <c r="F184" s="204" t="s">
        <v>287</v>
      </c>
      <c r="G184" s="205" t="s">
        <v>197</v>
      </c>
      <c r="H184" s="206">
        <v>178.44</v>
      </c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1.363E-2</v>
      </c>
      <c r="R184" s="212">
        <f>Q184*H184</f>
        <v>2.4321372000000001</v>
      </c>
      <c r="S184" s="212">
        <v>1.4E-2</v>
      </c>
      <c r="T184" s="213">
        <f>S184*H184</f>
        <v>2.4981599999999999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240</v>
      </c>
      <c r="AT184" s="214" t="s">
        <v>151</v>
      </c>
      <c r="AU184" s="214" t="s">
        <v>88</v>
      </c>
      <c r="AY184" s="17" t="s">
        <v>150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240</v>
      </c>
      <c r="BM184" s="214" t="s">
        <v>288</v>
      </c>
    </row>
    <row r="185" spans="1:65" s="13" customFormat="1" ht="11.25">
      <c r="B185" s="222"/>
      <c r="C185" s="223"/>
      <c r="D185" s="216" t="s">
        <v>175</v>
      </c>
      <c r="E185" s="224" t="s">
        <v>1</v>
      </c>
      <c r="F185" s="225" t="s">
        <v>289</v>
      </c>
      <c r="G185" s="223"/>
      <c r="H185" s="226">
        <v>178.44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175</v>
      </c>
      <c r="AU185" s="232" t="s">
        <v>88</v>
      </c>
      <c r="AV185" s="13" t="s">
        <v>88</v>
      </c>
      <c r="AW185" s="13" t="s">
        <v>34</v>
      </c>
      <c r="AX185" s="13" t="s">
        <v>86</v>
      </c>
      <c r="AY185" s="232" t="s">
        <v>150</v>
      </c>
    </row>
    <row r="186" spans="1:65" s="2" customFormat="1" ht="16.5" customHeight="1">
      <c r="A186" s="34"/>
      <c r="B186" s="35"/>
      <c r="C186" s="202" t="s">
        <v>290</v>
      </c>
      <c r="D186" s="202" t="s">
        <v>151</v>
      </c>
      <c r="E186" s="203" t="s">
        <v>291</v>
      </c>
      <c r="F186" s="204" t="s">
        <v>292</v>
      </c>
      <c r="G186" s="205" t="s">
        <v>217</v>
      </c>
      <c r="H186" s="206">
        <v>399.36</v>
      </c>
      <c r="I186" s="207"/>
      <c r="J186" s="208">
        <f>ROUND(I186*H186,2)</f>
        <v>0</v>
      </c>
      <c r="K186" s="209"/>
      <c r="L186" s="39"/>
      <c r="M186" s="210" t="s">
        <v>1</v>
      </c>
      <c r="N186" s="211" t="s">
        <v>43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1.4999999999999999E-2</v>
      </c>
      <c r="T186" s="213">
        <f>S186*H186</f>
        <v>5.9904000000000002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240</v>
      </c>
      <c r="AT186" s="214" t="s">
        <v>151</v>
      </c>
      <c r="AU186" s="214" t="s">
        <v>88</v>
      </c>
      <c r="AY186" s="17" t="s">
        <v>150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86</v>
      </c>
      <c r="BK186" s="215">
        <f>ROUND(I186*H186,2)</f>
        <v>0</v>
      </c>
      <c r="BL186" s="17" t="s">
        <v>240</v>
      </c>
      <c r="BM186" s="214" t="s">
        <v>293</v>
      </c>
    </row>
    <row r="187" spans="1:65" s="13" customFormat="1" ht="11.25">
      <c r="B187" s="222"/>
      <c r="C187" s="223"/>
      <c r="D187" s="216" t="s">
        <v>175</v>
      </c>
      <c r="E187" s="224" t="s">
        <v>1</v>
      </c>
      <c r="F187" s="225" t="s">
        <v>294</v>
      </c>
      <c r="G187" s="223"/>
      <c r="H187" s="226">
        <v>127.2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175</v>
      </c>
      <c r="AU187" s="232" t="s">
        <v>88</v>
      </c>
      <c r="AV187" s="13" t="s">
        <v>88</v>
      </c>
      <c r="AW187" s="13" t="s">
        <v>34</v>
      </c>
      <c r="AX187" s="13" t="s">
        <v>78</v>
      </c>
      <c r="AY187" s="232" t="s">
        <v>150</v>
      </c>
    </row>
    <row r="188" spans="1:65" s="13" customFormat="1" ht="11.25">
      <c r="B188" s="222"/>
      <c r="C188" s="223"/>
      <c r="D188" s="216" t="s">
        <v>175</v>
      </c>
      <c r="E188" s="224" t="s">
        <v>1</v>
      </c>
      <c r="F188" s="225" t="s">
        <v>295</v>
      </c>
      <c r="G188" s="223"/>
      <c r="H188" s="226">
        <v>158.76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175</v>
      </c>
      <c r="AU188" s="232" t="s">
        <v>88</v>
      </c>
      <c r="AV188" s="13" t="s">
        <v>88</v>
      </c>
      <c r="AW188" s="13" t="s">
        <v>34</v>
      </c>
      <c r="AX188" s="13" t="s">
        <v>78</v>
      </c>
      <c r="AY188" s="232" t="s">
        <v>150</v>
      </c>
    </row>
    <row r="189" spans="1:65" s="13" customFormat="1" ht="11.25">
      <c r="B189" s="222"/>
      <c r="C189" s="223"/>
      <c r="D189" s="216" t="s">
        <v>175</v>
      </c>
      <c r="E189" s="224" t="s">
        <v>1</v>
      </c>
      <c r="F189" s="225" t="s">
        <v>296</v>
      </c>
      <c r="G189" s="223"/>
      <c r="H189" s="226">
        <v>113.4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175</v>
      </c>
      <c r="AU189" s="232" t="s">
        <v>88</v>
      </c>
      <c r="AV189" s="13" t="s">
        <v>88</v>
      </c>
      <c r="AW189" s="13" t="s">
        <v>34</v>
      </c>
      <c r="AX189" s="13" t="s">
        <v>78</v>
      </c>
      <c r="AY189" s="232" t="s">
        <v>150</v>
      </c>
    </row>
    <row r="190" spans="1:65" s="14" customFormat="1" ht="11.25">
      <c r="B190" s="233"/>
      <c r="C190" s="234"/>
      <c r="D190" s="216" t="s">
        <v>175</v>
      </c>
      <c r="E190" s="235" t="s">
        <v>1</v>
      </c>
      <c r="F190" s="236" t="s">
        <v>213</v>
      </c>
      <c r="G190" s="234"/>
      <c r="H190" s="237">
        <v>399.36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175</v>
      </c>
      <c r="AU190" s="243" t="s">
        <v>88</v>
      </c>
      <c r="AV190" s="14" t="s">
        <v>149</v>
      </c>
      <c r="AW190" s="14" t="s">
        <v>34</v>
      </c>
      <c r="AX190" s="14" t="s">
        <v>86</v>
      </c>
      <c r="AY190" s="243" t="s">
        <v>150</v>
      </c>
    </row>
    <row r="191" spans="1:65" s="2" customFormat="1" ht="16.5" customHeight="1">
      <c r="A191" s="34"/>
      <c r="B191" s="35"/>
      <c r="C191" s="202" t="s">
        <v>297</v>
      </c>
      <c r="D191" s="202" t="s">
        <v>151</v>
      </c>
      <c r="E191" s="203" t="s">
        <v>298</v>
      </c>
      <c r="F191" s="204" t="s">
        <v>299</v>
      </c>
      <c r="G191" s="205" t="s">
        <v>217</v>
      </c>
      <c r="H191" s="206">
        <v>250.26</v>
      </c>
      <c r="I191" s="207"/>
      <c r="J191" s="208">
        <f>ROUND(I191*H191,2)</f>
        <v>0</v>
      </c>
      <c r="K191" s="209"/>
      <c r="L191" s="39"/>
      <c r="M191" s="210" t="s">
        <v>1</v>
      </c>
      <c r="N191" s="211" t="s">
        <v>43</v>
      </c>
      <c r="O191" s="7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240</v>
      </c>
      <c r="AT191" s="214" t="s">
        <v>151</v>
      </c>
      <c r="AU191" s="214" t="s">
        <v>88</v>
      </c>
      <c r="AY191" s="17" t="s">
        <v>150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7" t="s">
        <v>86</v>
      </c>
      <c r="BK191" s="215">
        <f>ROUND(I191*H191,2)</f>
        <v>0</v>
      </c>
      <c r="BL191" s="17" t="s">
        <v>240</v>
      </c>
      <c r="BM191" s="214" t="s">
        <v>300</v>
      </c>
    </row>
    <row r="192" spans="1:65" s="13" customFormat="1" ht="11.25">
      <c r="B192" s="222"/>
      <c r="C192" s="223"/>
      <c r="D192" s="216" t="s">
        <v>175</v>
      </c>
      <c r="E192" s="224" t="s">
        <v>1</v>
      </c>
      <c r="F192" s="225" t="s">
        <v>301</v>
      </c>
      <c r="G192" s="223"/>
      <c r="H192" s="226">
        <v>250.26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175</v>
      </c>
      <c r="AU192" s="232" t="s">
        <v>88</v>
      </c>
      <c r="AV192" s="13" t="s">
        <v>88</v>
      </c>
      <c r="AW192" s="13" t="s">
        <v>34</v>
      </c>
      <c r="AX192" s="13" t="s">
        <v>86</v>
      </c>
      <c r="AY192" s="232" t="s">
        <v>150</v>
      </c>
    </row>
    <row r="193" spans="1:65" s="2" customFormat="1" ht="16.5" customHeight="1">
      <c r="A193" s="34"/>
      <c r="B193" s="35"/>
      <c r="C193" s="244" t="s">
        <v>302</v>
      </c>
      <c r="D193" s="244" t="s">
        <v>157</v>
      </c>
      <c r="E193" s="245" t="s">
        <v>303</v>
      </c>
      <c r="F193" s="246" t="s">
        <v>304</v>
      </c>
      <c r="G193" s="247" t="s">
        <v>172</v>
      </c>
      <c r="H193" s="248">
        <v>6.883</v>
      </c>
      <c r="I193" s="249"/>
      <c r="J193" s="250">
        <f>ROUND(I193*H193,2)</f>
        <v>0</v>
      </c>
      <c r="K193" s="251"/>
      <c r="L193" s="252"/>
      <c r="M193" s="253" t="s">
        <v>1</v>
      </c>
      <c r="N193" s="254" t="s">
        <v>43</v>
      </c>
      <c r="O193" s="71"/>
      <c r="P193" s="212">
        <f>O193*H193</f>
        <v>0</v>
      </c>
      <c r="Q193" s="212">
        <v>0.55000000000000004</v>
      </c>
      <c r="R193" s="212">
        <f>Q193*H193</f>
        <v>3.7856500000000004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305</v>
      </c>
      <c r="AT193" s="214" t="s">
        <v>157</v>
      </c>
      <c r="AU193" s="214" t="s">
        <v>88</v>
      </c>
      <c r="AY193" s="17" t="s">
        <v>150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305</v>
      </c>
      <c r="BM193" s="214" t="s">
        <v>306</v>
      </c>
    </row>
    <row r="194" spans="1:65" s="13" customFormat="1" ht="11.25">
      <c r="B194" s="222"/>
      <c r="C194" s="223"/>
      <c r="D194" s="216" t="s">
        <v>175</v>
      </c>
      <c r="E194" s="224" t="s">
        <v>1</v>
      </c>
      <c r="F194" s="225" t="s">
        <v>307</v>
      </c>
      <c r="G194" s="223"/>
      <c r="H194" s="226">
        <v>6.2569999999999997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175</v>
      </c>
      <c r="AU194" s="232" t="s">
        <v>88</v>
      </c>
      <c r="AV194" s="13" t="s">
        <v>88</v>
      </c>
      <c r="AW194" s="13" t="s">
        <v>34</v>
      </c>
      <c r="AX194" s="13" t="s">
        <v>78</v>
      </c>
      <c r="AY194" s="232" t="s">
        <v>150</v>
      </c>
    </row>
    <row r="195" spans="1:65" s="13" customFormat="1" ht="11.25">
      <c r="B195" s="222"/>
      <c r="C195" s="223"/>
      <c r="D195" s="216" t="s">
        <v>175</v>
      </c>
      <c r="E195" s="224" t="s">
        <v>1</v>
      </c>
      <c r="F195" s="225" t="s">
        <v>308</v>
      </c>
      <c r="G195" s="223"/>
      <c r="H195" s="226">
        <v>0.626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175</v>
      </c>
      <c r="AU195" s="232" t="s">
        <v>88</v>
      </c>
      <c r="AV195" s="13" t="s">
        <v>88</v>
      </c>
      <c r="AW195" s="13" t="s">
        <v>34</v>
      </c>
      <c r="AX195" s="13" t="s">
        <v>78</v>
      </c>
      <c r="AY195" s="232" t="s">
        <v>150</v>
      </c>
    </row>
    <row r="196" spans="1:65" s="14" customFormat="1" ht="11.25">
      <c r="B196" s="233"/>
      <c r="C196" s="234"/>
      <c r="D196" s="216" t="s">
        <v>175</v>
      </c>
      <c r="E196" s="235" t="s">
        <v>1</v>
      </c>
      <c r="F196" s="236" t="s">
        <v>213</v>
      </c>
      <c r="G196" s="234"/>
      <c r="H196" s="237">
        <v>6.883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175</v>
      </c>
      <c r="AU196" s="243" t="s">
        <v>88</v>
      </c>
      <c r="AV196" s="14" t="s">
        <v>149</v>
      </c>
      <c r="AW196" s="14" t="s">
        <v>34</v>
      </c>
      <c r="AX196" s="14" t="s">
        <v>86</v>
      </c>
      <c r="AY196" s="243" t="s">
        <v>150</v>
      </c>
    </row>
    <row r="197" spans="1:65" s="2" customFormat="1" ht="16.5" customHeight="1">
      <c r="A197" s="34"/>
      <c r="B197" s="35"/>
      <c r="C197" s="202" t="s">
        <v>309</v>
      </c>
      <c r="D197" s="202" t="s">
        <v>151</v>
      </c>
      <c r="E197" s="203" t="s">
        <v>310</v>
      </c>
      <c r="F197" s="204" t="s">
        <v>311</v>
      </c>
      <c r="G197" s="205" t="s">
        <v>217</v>
      </c>
      <c r="H197" s="206">
        <v>149.1</v>
      </c>
      <c r="I197" s="207"/>
      <c r="J197" s="208">
        <f>ROUND(I197*H197,2)</f>
        <v>0</v>
      </c>
      <c r="K197" s="209"/>
      <c r="L197" s="39"/>
      <c r="M197" s="210" t="s">
        <v>1</v>
      </c>
      <c r="N197" s="211" t="s">
        <v>43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240</v>
      </c>
      <c r="AT197" s="214" t="s">
        <v>151</v>
      </c>
      <c r="AU197" s="214" t="s">
        <v>88</v>
      </c>
      <c r="AY197" s="17" t="s">
        <v>150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240</v>
      </c>
      <c r="BM197" s="214" t="s">
        <v>312</v>
      </c>
    </row>
    <row r="198" spans="1:65" s="13" customFormat="1" ht="11.25">
      <c r="B198" s="222"/>
      <c r="C198" s="223"/>
      <c r="D198" s="216" t="s">
        <v>175</v>
      </c>
      <c r="E198" s="224" t="s">
        <v>1</v>
      </c>
      <c r="F198" s="225" t="s">
        <v>313</v>
      </c>
      <c r="G198" s="223"/>
      <c r="H198" s="226">
        <v>51.9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175</v>
      </c>
      <c r="AU198" s="232" t="s">
        <v>88</v>
      </c>
      <c r="AV198" s="13" t="s">
        <v>88</v>
      </c>
      <c r="AW198" s="13" t="s">
        <v>34</v>
      </c>
      <c r="AX198" s="13" t="s">
        <v>78</v>
      </c>
      <c r="AY198" s="232" t="s">
        <v>150</v>
      </c>
    </row>
    <row r="199" spans="1:65" s="13" customFormat="1" ht="11.25">
      <c r="B199" s="222"/>
      <c r="C199" s="223"/>
      <c r="D199" s="216" t="s">
        <v>175</v>
      </c>
      <c r="E199" s="224" t="s">
        <v>1</v>
      </c>
      <c r="F199" s="225" t="s">
        <v>314</v>
      </c>
      <c r="G199" s="223"/>
      <c r="H199" s="226">
        <v>51.3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175</v>
      </c>
      <c r="AU199" s="232" t="s">
        <v>88</v>
      </c>
      <c r="AV199" s="13" t="s">
        <v>88</v>
      </c>
      <c r="AW199" s="13" t="s">
        <v>34</v>
      </c>
      <c r="AX199" s="13" t="s">
        <v>78</v>
      </c>
      <c r="AY199" s="232" t="s">
        <v>150</v>
      </c>
    </row>
    <row r="200" spans="1:65" s="13" customFormat="1" ht="11.25">
      <c r="B200" s="222"/>
      <c r="C200" s="223"/>
      <c r="D200" s="216" t="s">
        <v>175</v>
      </c>
      <c r="E200" s="224" t="s">
        <v>1</v>
      </c>
      <c r="F200" s="225" t="s">
        <v>315</v>
      </c>
      <c r="G200" s="223"/>
      <c r="H200" s="226">
        <v>45.9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175</v>
      </c>
      <c r="AU200" s="232" t="s">
        <v>88</v>
      </c>
      <c r="AV200" s="13" t="s">
        <v>88</v>
      </c>
      <c r="AW200" s="13" t="s">
        <v>34</v>
      </c>
      <c r="AX200" s="13" t="s">
        <v>78</v>
      </c>
      <c r="AY200" s="232" t="s">
        <v>150</v>
      </c>
    </row>
    <row r="201" spans="1:65" s="14" customFormat="1" ht="11.25">
      <c r="B201" s="233"/>
      <c r="C201" s="234"/>
      <c r="D201" s="216" t="s">
        <v>175</v>
      </c>
      <c r="E201" s="235" t="s">
        <v>1</v>
      </c>
      <c r="F201" s="236" t="s">
        <v>213</v>
      </c>
      <c r="G201" s="234"/>
      <c r="H201" s="237">
        <v>149.1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175</v>
      </c>
      <c r="AU201" s="243" t="s">
        <v>88</v>
      </c>
      <c r="AV201" s="14" t="s">
        <v>149</v>
      </c>
      <c r="AW201" s="14" t="s">
        <v>34</v>
      </c>
      <c r="AX201" s="14" t="s">
        <v>86</v>
      </c>
      <c r="AY201" s="243" t="s">
        <v>150</v>
      </c>
    </row>
    <row r="202" spans="1:65" s="2" customFormat="1" ht="16.5" customHeight="1">
      <c r="A202" s="34"/>
      <c r="B202" s="35"/>
      <c r="C202" s="244" t="s">
        <v>316</v>
      </c>
      <c r="D202" s="244" t="s">
        <v>157</v>
      </c>
      <c r="E202" s="245" t="s">
        <v>317</v>
      </c>
      <c r="F202" s="246" t="s">
        <v>318</v>
      </c>
      <c r="G202" s="247" t="s">
        <v>217</v>
      </c>
      <c r="H202" s="248">
        <v>164.01</v>
      </c>
      <c r="I202" s="249"/>
      <c r="J202" s="250">
        <f>ROUND(I202*H202,2)</f>
        <v>0</v>
      </c>
      <c r="K202" s="251"/>
      <c r="L202" s="252"/>
      <c r="M202" s="253" t="s">
        <v>1</v>
      </c>
      <c r="N202" s="254" t="s">
        <v>43</v>
      </c>
      <c r="O202" s="71"/>
      <c r="P202" s="212">
        <f>O202*H202</f>
        <v>0</v>
      </c>
      <c r="Q202" s="212">
        <v>1.176E-2</v>
      </c>
      <c r="R202" s="212">
        <f>Q202*H202</f>
        <v>1.9287575999999997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274</v>
      </c>
      <c r="AT202" s="214" t="s">
        <v>157</v>
      </c>
      <c r="AU202" s="214" t="s">
        <v>88</v>
      </c>
      <c r="AY202" s="17" t="s">
        <v>150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86</v>
      </c>
      <c r="BK202" s="215">
        <f>ROUND(I202*H202,2)</f>
        <v>0</v>
      </c>
      <c r="BL202" s="17" t="s">
        <v>240</v>
      </c>
      <c r="BM202" s="214" t="s">
        <v>319</v>
      </c>
    </row>
    <row r="203" spans="1:65" s="13" customFormat="1" ht="11.25">
      <c r="B203" s="222"/>
      <c r="C203" s="223"/>
      <c r="D203" s="216" t="s">
        <v>175</v>
      </c>
      <c r="E203" s="224" t="s">
        <v>1</v>
      </c>
      <c r="F203" s="225" t="s">
        <v>320</v>
      </c>
      <c r="G203" s="223"/>
      <c r="H203" s="226">
        <v>149.1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175</v>
      </c>
      <c r="AU203" s="232" t="s">
        <v>88</v>
      </c>
      <c r="AV203" s="13" t="s">
        <v>88</v>
      </c>
      <c r="AW203" s="13" t="s">
        <v>34</v>
      </c>
      <c r="AX203" s="13" t="s">
        <v>78</v>
      </c>
      <c r="AY203" s="232" t="s">
        <v>150</v>
      </c>
    </row>
    <row r="204" spans="1:65" s="13" customFormat="1" ht="11.25">
      <c r="B204" s="222"/>
      <c r="C204" s="223"/>
      <c r="D204" s="216" t="s">
        <v>175</v>
      </c>
      <c r="E204" s="224" t="s">
        <v>1</v>
      </c>
      <c r="F204" s="225" t="s">
        <v>321</v>
      </c>
      <c r="G204" s="223"/>
      <c r="H204" s="226">
        <v>14.91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175</v>
      </c>
      <c r="AU204" s="232" t="s">
        <v>88</v>
      </c>
      <c r="AV204" s="13" t="s">
        <v>88</v>
      </c>
      <c r="AW204" s="13" t="s">
        <v>34</v>
      </c>
      <c r="AX204" s="13" t="s">
        <v>78</v>
      </c>
      <c r="AY204" s="232" t="s">
        <v>150</v>
      </c>
    </row>
    <row r="205" spans="1:65" s="14" customFormat="1" ht="11.25">
      <c r="B205" s="233"/>
      <c r="C205" s="234"/>
      <c r="D205" s="216" t="s">
        <v>175</v>
      </c>
      <c r="E205" s="235" t="s">
        <v>1</v>
      </c>
      <c r="F205" s="236" t="s">
        <v>213</v>
      </c>
      <c r="G205" s="234"/>
      <c r="H205" s="237">
        <v>164.01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175</v>
      </c>
      <c r="AU205" s="243" t="s">
        <v>88</v>
      </c>
      <c r="AV205" s="14" t="s">
        <v>149</v>
      </c>
      <c r="AW205" s="14" t="s">
        <v>34</v>
      </c>
      <c r="AX205" s="14" t="s">
        <v>86</v>
      </c>
      <c r="AY205" s="243" t="s">
        <v>150</v>
      </c>
    </row>
    <row r="206" spans="1:65" s="2" customFormat="1" ht="16.5" customHeight="1">
      <c r="A206" s="34"/>
      <c r="B206" s="35"/>
      <c r="C206" s="202" t="s">
        <v>322</v>
      </c>
      <c r="D206" s="202" t="s">
        <v>151</v>
      </c>
      <c r="E206" s="203" t="s">
        <v>323</v>
      </c>
      <c r="F206" s="204" t="s">
        <v>324</v>
      </c>
      <c r="G206" s="205" t="s">
        <v>217</v>
      </c>
      <c r="H206" s="206">
        <v>9.68</v>
      </c>
      <c r="I206" s="207"/>
      <c r="J206" s="208">
        <f>ROUND(I206*H206,2)</f>
        <v>0</v>
      </c>
      <c r="K206" s="209"/>
      <c r="L206" s="39"/>
      <c r="M206" s="210" t="s">
        <v>1</v>
      </c>
      <c r="N206" s="211" t="s">
        <v>43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1.4999999999999999E-2</v>
      </c>
      <c r="T206" s="213">
        <f>S206*H206</f>
        <v>0.1452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240</v>
      </c>
      <c r="AT206" s="214" t="s">
        <v>151</v>
      </c>
      <c r="AU206" s="214" t="s">
        <v>88</v>
      </c>
      <c r="AY206" s="17" t="s">
        <v>150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86</v>
      </c>
      <c r="BK206" s="215">
        <f>ROUND(I206*H206,2)</f>
        <v>0</v>
      </c>
      <c r="BL206" s="17" t="s">
        <v>240</v>
      </c>
      <c r="BM206" s="214" t="s">
        <v>325</v>
      </c>
    </row>
    <row r="207" spans="1:65" s="13" customFormat="1" ht="11.25">
      <c r="B207" s="222"/>
      <c r="C207" s="223"/>
      <c r="D207" s="216" t="s">
        <v>175</v>
      </c>
      <c r="E207" s="224" t="s">
        <v>1</v>
      </c>
      <c r="F207" s="225" t="s">
        <v>326</v>
      </c>
      <c r="G207" s="223"/>
      <c r="H207" s="226">
        <v>9.68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175</v>
      </c>
      <c r="AU207" s="232" t="s">
        <v>88</v>
      </c>
      <c r="AV207" s="13" t="s">
        <v>88</v>
      </c>
      <c r="AW207" s="13" t="s">
        <v>34</v>
      </c>
      <c r="AX207" s="13" t="s">
        <v>86</v>
      </c>
      <c r="AY207" s="232" t="s">
        <v>150</v>
      </c>
    </row>
    <row r="208" spans="1:65" s="2" customFormat="1" ht="16.5" customHeight="1">
      <c r="A208" s="34"/>
      <c r="B208" s="35"/>
      <c r="C208" s="202" t="s">
        <v>327</v>
      </c>
      <c r="D208" s="202" t="s">
        <v>151</v>
      </c>
      <c r="E208" s="203" t="s">
        <v>328</v>
      </c>
      <c r="F208" s="204" t="s">
        <v>329</v>
      </c>
      <c r="G208" s="205" t="s">
        <v>217</v>
      </c>
      <c r="H208" s="206">
        <v>9.68</v>
      </c>
      <c r="I208" s="207"/>
      <c r="J208" s="208">
        <f>ROUND(I208*H208,2)</f>
        <v>0</v>
      </c>
      <c r="K208" s="209"/>
      <c r="L208" s="39"/>
      <c r="M208" s="210" t="s">
        <v>1</v>
      </c>
      <c r="N208" s="211" t="s">
        <v>43</v>
      </c>
      <c r="O208" s="71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240</v>
      </c>
      <c r="AT208" s="214" t="s">
        <v>151</v>
      </c>
      <c r="AU208" s="214" t="s">
        <v>88</v>
      </c>
      <c r="AY208" s="17" t="s">
        <v>150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86</v>
      </c>
      <c r="BK208" s="215">
        <f>ROUND(I208*H208,2)</f>
        <v>0</v>
      </c>
      <c r="BL208" s="17" t="s">
        <v>240</v>
      </c>
      <c r="BM208" s="214" t="s">
        <v>330</v>
      </c>
    </row>
    <row r="209" spans="1:65" s="2" customFormat="1" ht="16.5" customHeight="1">
      <c r="A209" s="34"/>
      <c r="B209" s="35"/>
      <c r="C209" s="244" t="s">
        <v>274</v>
      </c>
      <c r="D209" s="244" t="s">
        <v>157</v>
      </c>
      <c r="E209" s="245" t="s">
        <v>331</v>
      </c>
      <c r="F209" s="246" t="s">
        <v>332</v>
      </c>
      <c r="G209" s="247" t="s">
        <v>172</v>
      </c>
      <c r="H209" s="248">
        <v>0.63900000000000001</v>
      </c>
      <c r="I209" s="249"/>
      <c r="J209" s="250">
        <f>ROUND(I209*H209,2)</f>
        <v>0</v>
      </c>
      <c r="K209" s="251"/>
      <c r="L209" s="252"/>
      <c r="M209" s="253" t="s">
        <v>1</v>
      </c>
      <c r="N209" s="254" t="s">
        <v>43</v>
      </c>
      <c r="O209" s="71"/>
      <c r="P209" s="212">
        <f>O209*H209</f>
        <v>0</v>
      </c>
      <c r="Q209" s="212">
        <v>0.55000000000000004</v>
      </c>
      <c r="R209" s="212">
        <f>Q209*H209</f>
        <v>0.35145000000000004</v>
      </c>
      <c r="S209" s="212">
        <v>0</v>
      </c>
      <c r="T209" s="21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4" t="s">
        <v>274</v>
      </c>
      <c r="AT209" s="214" t="s">
        <v>157</v>
      </c>
      <c r="AU209" s="214" t="s">
        <v>88</v>
      </c>
      <c r="AY209" s="17" t="s">
        <v>150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7" t="s">
        <v>86</v>
      </c>
      <c r="BK209" s="215">
        <f>ROUND(I209*H209,2)</f>
        <v>0</v>
      </c>
      <c r="BL209" s="17" t="s">
        <v>240</v>
      </c>
      <c r="BM209" s="214" t="s">
        <v>333</v>
      </c>
    </row>
    <row r="210" spans="1:65" s="13" customFormat="1" ht="11.25">
      <c r="B210" s="222"/>
      <c r="C210" s="223"/>
      <c r="D210" s="216" t="s">
        <v>175</v>
      </c>
      <c r="E210" s="224" t="s">
        <v>1</v>
      </c>
      <c r="F210" s="225" t="s">
        <v>334</v>
      </c>
      <c r="G210" s="223"/>
      <c r="H210" s="226">
        <v>0.58099999999999996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175</v>
      </c>
      <c r="AU210" s="232" t="s">
        <v>88</v>
      </c>
      <c r="AV210" s="13" t="s">
        <v>88</v>
      </c>
      <c r="AW210" s="13" t="s">
        <v>34</v>
      </c>
      <c r="AX210" s="13" t="s">
        <v>78</v>
      </c>
      <c r="AY210" s="232" t="s">
        <v>150</v>
      </c>
    </row>
    <row r="211" spans="1:65" s="13" customFormat="1" ht="11.25">
      <c r="B211" s="222"/>
      <c r="C211" s="223"/>
      <c r="D211" s="216" t="s">
        <v>175</v>
      </c>
      <c r="E211" s="224" t="s">
        <v>1</v>
      </c>
      <c r="F211" s="225" t="s">
        <v>335</v>
      </c>
      <c r="G211" s="223"/>
      <c r="H211" s="226">
        <v>5.8000000000000003E-2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175</v>
      </c>
      <c r="AU211" s="232" t="s">
        <v>88</v>
      </c>
      <c r="AV211" s="13" t="s">
        <v>88</v>
      </c>
      <c r="AW211" s="13" t="s">
        <v>34</v>
      </c>
      <c r="AX211" s="13" t="s">
        <v>78</v>
      </c>
      <c r="AY211" s="232" t="s">
        <v>150</v>
      </c>
    </row>
    <row r="212" spans="1:65" s="14" customFormat="1" ht="11.25">
      <c r="B212" s="233"/>
      <c r="C212" s="234"/>
      <c r="D212" s="216" t="s">
        <v>175</v>
      </c>
      <c r="E212" s="235" t="s">
        <v>1</v>
      </c>
      <c r="F212" s="236" t="s">
        <v>213</v>
      </c>
      <c r="G212" s="234"/>
      <c r="H212" s="237">
        <v>0.63900000000000001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175</v>
      </c>
      <c r="AU212" s="243" t="s">
        <v>88</v>
      </c>
      <c r="AV212" s="14" t="s">
        <v>149</v>
      </c>
      <c r="AW212" s="14" t="s">
        <v>34</v>
      </c>
      <c r="AX212" s="14" t="s">
        <v>86</v>
      </c>
      <c r="AY212" s="243" t="s">
        <v>150</v>
      </c>
    </row>
    <row r="213" spans="1:65" s="2" customFormat="1" ht="16.5" customHeight="1">
      <c r="A213" s="34"/>
      <c r="B213" s="35"/>
      <c r="C213" s="202" t="s">
        <v>336</v>
      </c>
      <c r="D213" s="202" t="s">
        <v>151</v>
      </c>
      <c r="E213" s="203" t="s">
        <v>337</v>
      </c>
      <c r="F213" s="204" t="s">
        <v>338</v>
      </c>
      <c r="G213" s="205" t="s">
        <v>172</v>
      </c>
      <c r="H213" s="206">
        <v>11.622</v>
      </c>
      <c r="I213" s="207"/>
      <c r="J213" s="208">
        <f>ROUND(I213*H213,2)</f>
        <v>0</v>
      </c>
      <c r="K213" s="209"/>
      <c r="L213" s="39"/>
      <c r="M213" s="210" t="s">
        <v>1</v>
      </c>
      <c r="N213" s="211" t="s">
        <v>43</v>
      </c>
      <c r="O213" s="71"/>
      <c r="P213" s="212">
        <f>O213*H213</f>
        <v>0</v>
      </c>
      <c r="Q213" s="212">
        <v>1.89E-3</v>
      </c>
      <c r="R213" s="212">
        <f>Q213*H213</f>
        <v>2.1965579999999998E-2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240</v>
      </c>
      <c r="AT213" s="214" t="s">
        <v>151</v>
      </c>
      <c r="AU213" s="214" t="s">
        <v>88</v>
      </c>
      <c r="AY213" s="17" t="s">
        <v>150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240</v>
      </c>
      <c r="BM213" s="214" t="s">
        <v>339</v>
      </c>
    </row>
    <row r="214" spans="1:65" s="13" customFormat="1" ht="11.25">
      <c r="B214" s="222"/>
      <c r="C214" s="223"/>
      <c r="D214" s="216" t="s">
        <v>175</v>
      </c>
      <c r="E214" s="224" t="s">
        <v>1</v>
      </c>
      <c r="F214" s="225" t="s">
        <v>340</v>
      </c>
      <c r="G214" s="223"/>
      <c r="H214" s="226">
        <v>11.622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175</v>
      </c>
      <c r="AU214" s="232" t="s">
        <v>88</v>
      </c>
      <c r="AV214" s="13" t="s">
        <v>88</v>
      </c>
      <c r="AW214" s="13" t="s">
        <v>34</v>
      </c>
      <c r="AX214" s="13" t="s">
        <v>86</v>
      </c>
      <c r="AY214" s="232" t="s">
        <v>150</v>
      </c>
    </row>
    <row r="215" spans="1:65" s="2" customFormat="1" ht="16.5" customHeight="1">
      <c r="A215" s="34"/>
      <c r="B215" s="35"/>
      <c r="C215" s="202" t="s">
        <v>341</v>
      </c>
      <c r="D215" s="202" t="s">
        <v>151</v>
      </c>
      <c r="E215" s="203" t="s">
        <v>342</v>
      </c>
      <c r="F215" s="204" t="s">
        <v>343</v>
      </c>
      <c r="G215" s="205" t="s">
        <v>217</v>
      </c>
      <c r="H215" s="206">
        <v>399.36</v>
      </c>
      <c r="I215" s="207"/>
      <c r="J215" s="208">
        <f>ROUND(I215*H215,2)</f>
        <v>0</v>
      </c>
      <c r="K215" s="209"/>
      <c r="L215" s="39"/>
      <c r="M215" s="210" t="s">
        <v>1</v>
      </c>
      <c r="N215" s="211" t="s">
        <v>43</v>
      </c>
      <c r="O215" s="71"/>
      <c r="P215" s="212">
        <f>O215*H215</f>
        <v>0</v>
      </c>
      <c r="Q215" s="212">
        <v>0</v>
      </c>
      <c r="R215" s="212">
        <f>Q215*H215</f>
        <v>0</v>
      </c>
      <c r="S215" s="212">
        <v>5.0000000000000001E-3</v>
      </c>
      <c r="T215" s="213">
        <f>S215*H215</f>
        <v>1.9968000000000001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240</v>
      </c>
      <c r="AT215" s="214" t="s">
        <v>151</v>
      </c>
      <c r="AU215" s="214" t="s">
        <v>88</v>
      </c>
      <c r="AY215" s="17" t="s">
        <v>150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86</v>
      </c>
      <c r="BK215" s="215">
        <f>ROUND(I215*H215,2)</f>
        <v>0</v>
      </c>
      <c r="BL215" s="17" t="s">
        <v>240</v>
      </c>
      <c r="BM215" s="214" t="s">
        <v>344</v>
      </c>
    </row>
    <row r="216" spans="1:65" s="2" customFormat="1" ht="16.5" customHeight="1">
      <c r="A216" s="34"/>
      <c r="B216" s="35"/>
      <c r="C216" s="202" t="s">
        <v>345</v>
      </c>
      <c r="D216" s="202" t="s">
        <v>151</v>
      </c>
      <c r="E216" s="203" t="s">
        <v>346</v>
      </c>
      <c r="F216" s="204" t="s">
        <v>347</v>
      </c>
      <c r="G216" s="205" t="s">
        <v>217</v>
      </c>
      <c r="H216" s="206">
        <v>399.36</v>
      </c>
      <c r="I216" s="207"/>
      <c r="J216" s="208">
        <f>ROUND(I216*H216,2)</f>
        <v>0</v>
      </c>
      <c r="K216" s="209"/>
      <c r="L216" s="39"/>
      <c r="M216" s="210" t="s">
        <v>1</v>
      </c>
      <c r="N216" s="211" t="s">
        <v>43</v>
      </c>
      <c r="O216" s="71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4" t="s">
        <v>240</v>
      </c>
      <c r="AT216" s="214" t="s">
        <v>151</v>
      </c>
      <c r="AU216" s="214" t="s">
        <v>88</v>
      </c>
      <c r="AY216" s="17" t="s">
        <v>150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7" t="s">
        <v>86</v>
      </c>
      <c r="BK216" s="215">
        <f>ROUND(I216*H216,2)</f>
        <v>0</v>
      </c>
      <c r="BL216" s="17" t="s">
        <v>240</v>
      </c>
      <c r="BM216" s="214" t="s">
        <v>348</v>
      </c>
    </row>
    <row r="217" spans="1:65" s="2" customFormat="1" ht="16.5" customHeight="1">
      <c r="A217" s="34"/>
      <c r="B217" s="35"/>
      <c r="C217" s="244" t="s">
        <v>349</v>
      </c>
      <c r="D217" s="244" t="s">
        <v>157</v>
      </c>
      <c r="E217" s="245" t="s">
        <v>350</v>
      </c>
      <c r="F217" s="246" t="s">
        <v>351</v>
      </c>
      <c r="G217" s="247" t="s">
        <v>172</v>
      </c>
      <c r="H217" s="248">
        <v>2.8029999999999999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43</v>
      </c>
      <c r="O217" s="71"/>
      <c r="P217" s="212">
        <f>O217*H217</f>
        <v>0</v>
      </c>
      <c r="Q217" s="212">
        <v>0.55000000000000004</v>
      </c>
      <c r="R217" s="212">
        <f>Q217*H217</f>
        <v>1.5416500000000002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199</v>
      </c>
      <c r="AT217" s="214" t="s">
        <v>157</v>
      </c>
      <c r="AU217" s="214" t="s">
        <v>88</v>
      </c>
      <c r="AY217" s="17" t="s">
        <v>150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149</v>
      </c>
      <c r="BM217" s="214" t="s">
        <v>352</v>
      </c>
    </row>
    <row r="218" spans="1:65" s="13" customFormat="1" ht="11.25">
      <c r="B218" s="222"/>
      <c r="C218" s="223"/>
      <c r="D218" s="216" t="s">
        <v>175</v>
      </c>
      <c r="E218" s="224" t="s">
        <v>1</v>
      </c>
      <c r="F218" s="225" t="s">
        <v>353</v>
      </c>
      <c r="G218" s="223"/>
      <c r="H218" s="226">
        <v>0.77800000000000002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175</v>
      </c>
      <c r="AU218" s="232" t="s">
        <v>88</v>
      </c>
      <c r="AV218" s="13" t="s">
        <v>88</v>
      </c>
      <c r="AW218" s="13" t="s">
        <v>34</v>
      </c>
      <c r="AX218" s="13" t="s">
        <v>78</v>
      </c>
      <c r="AY218" s="232" t="s">
        <v>150</v>
      </c>
    </row>
    <row r="219" spans="1:65" s="13" customFormat="1" ht="11.25">
      <c r="B219" s="222"/>
      <c r="C219" s="223"/>
      <c r="D219" s="216" t="s">
        <v>175</v>
      </c>
      <c r="E219" s="224" t="s">
        <v>1</v>
      </c>
      <c r="F219" s="225" t="s">
        <v>354</v>
      </c>
      <c r="G219" s="223"/>
      <c r="H219" s="226">
        <v>0.96799999999999997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175</v>
      </c>
      <c r="AU219" s="232" t="s">
        <v>88</v>
      </c>
      <c r="AV219" s="13" t="s">
        <v>88</v>
      </c>
      <c r="AW219" s="13" t="s">
        <v>34</v>
      </c>
      <c r="AX219" s="13" t="s">
        <v>78</v>
      </c>
      <c r="AY219" s="232" t="s">
        <v>150</v>
      </c>
    </row>
    <row r="220" spans="1:65" s="13" customFormat="1" ht="11.25">
      <c r="B220" s="222"/>
      <c r="C220" s="223"/>
      <c r="D220" s="216" t="s">
        <v>175</v>
      </c>
      <c r="E220" s="224" t="s">
        <v>1</v>
      </c>
      <c r="F220" s="225" t="s">
        <v>355</v>
      </c>
      <c r="G220" s="223"/>
      <c r="H220" s="226">
        <v>0.69099999999999995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175</v>
      </c>
      <c r="AU220" s="232" t="s">
        <v>88</v>
      </c>
      <c r="AV220" s="13" t="s">
        <v>88</v>
      </c>
      <c r="AW220" s="13" t="s">
        <v>34</v>
      </c>
      <c r="AX220" s="13" t="s">
        <v>78</v>
      </c>
      <c r="AY220" s="232" t="s">
        <v>150</v>
      </c>
    </row>
    <row r="221" spans="1:65" s="15" customFormat="1" ht="11.25">
      <c r="B221" s="255"/>
      <c r="C221" s="256"/>
      <c r="D221" s="216" t="s">
        <v>175</v>
      </c>
      <c r="E221" s="257" t="s">
        <v>1</v>
      </c>
      <c r="F221" s="258" t="s">
        <v>356</v>
      </c>
      <c r="G221" s="256"/>
      <c r="H221" s="259">
        <v>2.4369999999999998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AT221" s="265" t="s">
        <v>175</v>
      </c>
      <c r="AU221" s="265" t="s">
        <v>88</v>
      </c>
      <c r="AV221" s="15" t="s">
        <v>159</v>
      </c>
      <c r="AW221" s="15" t="s">
        <v>34</v>
      </c>
      <c r="AX221" s="15" t="s">
        <v>78</v>
      </c>
      <c r="AY221" s="265" t="s">
        <v>150</v>
      </c>
    </row>
    <row r="222" spans="1:65" s="13" customFormat="1" ht="11.25">
      <c r="B222" s="222"/>
      <c r="C222" s="223"/>
      <c r="D222" s="216" t="s">
        <v>175</v>
      </c>
      <c r="E222" s="224" t="s">
        <v>1</v>
      </c>
      <c r="F222" s="225" t="s">
        <v>357</v>
      </c>
      <c r="G222" s="223"/>
      <c r="H222" s="226">
        <v>0.36599999999999999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175</v>
      </c>
      <c r="AU222" s="232" t="s">
        <v>88</v>
      </c>
      <c r="AV222" s="13" t="s">
        <v>88</v>
      </c>
      <c r="AW222" s="13" t="s">
        <v>34</v>
      </c>
      <c r="AX222" s="13" t="s">
        <v>78</v>
      </c>
      <c r="AY222" s="232" t="s">
        <v>150</v>
      </c>
    </row>
    <row r="223" spans="1:65" s="14" customFormat="1" ht="11.25">
      <c r="B223" s="233"/>
      <c r="C223" s="234"/>
      <c r="D223" s="216" t="s">
        <v>175</v>
      </c>
      <c r="E223" s="235" t="s">
        <v>1</v>
      </c>
      <c r="F223" s="236" t="s">
        <v>213</v>
      </c>
      <c r="G223" s="234"/>
      <c r="H223" s="237">
        <v>2.8029999999999999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175</v>
      </c>
      <c r="AU223" s="243" t="s">
        <v>88</v>
      </c>
      <c r="AV223" s="14" t="s">
        <v>149</v>
      </c>
      <c r="AW223" s="14" t="s">
        <v>34</v>
      </c>
      <c r="AX223" s="14" t="s">
        <v>86</v>
      </c>
      <c r="AY223" s="243" t="s">
        <v>150</v>
      </c>
    </row>
    <row r="224" spans="1:65" s="2" customFormat="1" ht="16.5" customHeight="1">
      <c r="A224" s="34"/>
      <c r="B224" s="35"/>
      <c r="C224" s="202" t="s">
        <v>358</v>
      </c>
      <c r="D224" s="202" t="s">
        <v>151</v>
      </c>
      <c r="E224" s="203" t="s">
        <v>359</v>
      </c>
      <c r="F224" s="204" t="s">
        <v>360</v>
      </c>
      <c r="G224" s="205" t="s">
        <v>197</v>
      </c>
      <c r="H224" s="206">
        <v>450.8</v>
      </c>
      <c r="I224" s="207"/>
      <c r="J224" s="208">
        <f>ROUND(I224*H224,2)</f>
        <v>0</v>
      </c>
      <c r="K224" s="209"/>
      <c r="L224" s="39"/>
      <c r="M224" s="210" t="s">
        <v>1</v>
      </c>
      <c r="N224" s="211" t="s">
        <v>43</v>
      </c>
      <c r="O224" s="7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4" t="s">
        <v>240</v>
      </c>
      <c r="AT224" s="214" t="s">
        <v>151</v>
      </c>
      <c r="AU224" s="214" t="s">
        <v>88</v>
      </c>
      <c r="AY224" s="17" t="s">
        <v>150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86</v>
      </c>
      <c r="BK224" s="215">
        <f>ROUND(I224*H224,2)</f>
        <v>0</v>
      </c>
      <c r="BL224" s="17" t="s">
        <v>240</v>
      </c>
      <c r="BM224" s="214" t="s">
        <v>361</v>
      </c>
    </row>
    <row r="225" spans="1:65" s="13" customFormat="1" ht="11.25">
      <c r="B225" s="222"/>
      <c r="C225" s="223"/>
      <c r="D225" s="216" t="s">
        <v>175</v>
      </c>
      <c r="E225" s="224" t="s">
        <v>1</v>
      </c>
      <c r="F225" s="225" t="s">
        <v>362</v>
      </c>
      <c r="G225" s="223"/>
      <c r="H225" s="226">
        <v>148.4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175</v>
      </c>
      <c r="AU225" s="232" t="s">
        <v>88</v>
      </c>
      <c r="AV225" s="13" t="s">
        <v>88</v>
      </c>
      <c r="AW225" s="13" t="s">
        <v>34</v>
      </c>
      <c r="AX225" s="13" t="s">
        <v>78</v>
      </c>
      <c r="AY225" s="232" t="s">
        <v>150</v>
      </c>
    </row>
    <row r="226" spans="1:65" s="13" customFormat="1" ht="11.25">
      <c r="B226" s="222"/>
      <c r="C226" s="223"/>
      <c r="D226" s="216" t="s">
        <v>175</v>
      </c>
      <c r="E226" s="224" t="s">
        <v>1</v>
      </c>
      <c r="F226" s="225" t="s">
        <v>363</v>
      </c>
      <c r="G226" s="223"/>
      <c r="H226" s="226">
        <v>176.4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175</v>
      </c>
      <c r="AU226" s="232" t="s">
        <v>88</v>
      </c>
      <c r="AV226" s="13" t="s">
        <v>88</v>
      </c>
      <c r="AW226" s="13" t="s">
        <v>34</v>
      </c>
      <c r="AX226" s="13" t="s">
        <v>78</v>
      </c>
      <c r="AY226" s="232" t="s">
        <v>150</v>
      </c>
    </row>
    <row r="227" spans="1:65" s="13" customFormat="1" ht="11.25">
      <c r="B227" s="222"/>
      <c r="C227" s="223"/>
      <c r="D227" s="216" t="s">
        <v>175</v>
      </c>
      <c r="E227" s="224" t="s">
        <v>1</v>
      </c>
      <c r="F227" s="225" t="s">
        <v>364</v>
      </c>
      <c r="G227" s="223"/>
      <c r="H227" s="226">
        <v>126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175</v>
      </c>
      <c r="AU227" s="232" t="s">
        <v>88</v>
      </c>
      <c r="AV227" s="13" t="s">
        <v>88</v>
      </c>
      <c r="AW227" s="13" t="s">
        <v>34</v>
      </c>
      <c r="AX227" s="13" t="s">
        <v>78</v>
      </c>
      <c r="AY227" s="232" t="s">
        <v>150</v>
      </c>
    </row>
    <row r="228" spans="1:65" s="14" customFormat="1" ht="11.25">
      <c r="B228" s="233"/>
      <c r="C228" s="234"/>
      <c r="D228" s="216" t="s">
        <v>175</v>
      </c>
      <c r="E228" s="235" t="s">
        <v>1</v>
      </c>
      <c r="F228" s="236" t="s">
        <v>213</v>
      </c>
      <c r="G228" s="234"/>
      <c r="H228" s="237">
        <v>450.8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175</v>
      </c>
      <c r="AU228" s="243" t="s">
        <v>88</v>
      </c>
      <c r="AV228" s="14" t="s">
        <v>149</v>
      </c>
      <c r="AW228" s="14" t="s">
        <v>34</v>
      </c>
      <c r="AX228" s="14" t="s">
        <v>86</v>
      </c>
      <c r="AY228" s="243" t="s">
        <v>150</v>
      </c>
    </row>
    <row r="229" spans="1:65" s="2" customFormat="1" ht="16.5" customHeight="1">
      <c r="A229" s="34"/>
      <c r="B229" s="35"/>
      <c r="C229" s="244" t="s">
        <v>365</v>
      </c>
      <c r="D229" s="244" t="s">
        <v>157</v>
      </c>
      <c r="E229" s="245" t="s">
        <v>350</v>
      </c>
      <c r="F229" s="246" t="s">
        <v>351</v>
      </c>
      <c r="G229" s="247" t="s">
        <v>172</v>
      </c>
      <c r="H229" s="248">
        <v>1.7849999999999999</v>
      </c>
      <c r="I229" s="249"/>
      <c r="J229" s="250">
        <f>ROUND(I229*H229,2)</f>
        <v>0</v>
      </c>
      <c r="K229" s="251"/>
      <c r="L229" s="252"/>
      <c r="M229" s="253" t="s">
        <v>1</v>
      </c>
      <c r="N229" s="254" t="s">
        <v>43</v>
      </c>
      <c r="O229" s="71"/>
      <c r="P229" s="212">
        <f>O229*H229</f>
        <v>0</v>
      </c>
      <c r="Q229" s="212">
        <v>0.55000000000000004</v>
      </c>
      <c r="R229" s="212">
        <f>Q229*H229</f>
        <v>0.98175000000000001</v>
      </c>
      <c r="S229" s="212">
        <v>0</v>
      </c>
      <c r="T229" s="21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4" t="s">
        <v>274</v>
      </c>
      <c r="AT229" s="214" t="s">
        <v>157</v>
      </c>
      <c r="AU229" s="214" t="s">
        <v>88</v>
      </c>
      <c r="AY229" s="17" t="s">
        <v>150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86</v>
      </c>
      <c r="BK229" s="215">
        <f>ROUND(I229*H229,2)</f>
        <v>0</v>
      </c>
      <c r="BL229" s="17" t="s">
        <v>240</v>
      </c>
      <c r="BM229" s="214" t="s">
        <v>366</v>
      </c>
    </row>
    <row r="230" spans="1:65" s="13" customFormat="1" ht="11.25">
      <c r="B230" s="222"/>
      <c r="C230" s="223"/>
      <c r="D230" s="216" t="s">
        <v>175</v>
      </c>
      <c r="E230" s="224" t="s">
        <v>1</v>
      </c>
      <c r="F230" s="225" t="s">
        <v>367</v>
      </c>
      <c r="G230" s="223"/>
      <c r="H230" s="226">
        <v>1.623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175</v>
      </c>
      <c r="AU230" s="232" t="s">
        <v>88</v>
      </c>
      <c r="AV230" s="13" t="s">
        <v>88</v>
      </c>
      <c r="AW230" s="13" t="s">
        <v>34</v>
      </c>
      <c r="AX230" s="13" t="s">
        <v>78</v>
      </c>
      <c r="AY230" s="232" t="s">
        <v>150</v>
      </c>
    </row>
    <row r="231" spans="1:65" s="13" customFormat="1" ht="11.25">
      <c r="B231" s="222"/>
      <c r="C231" s="223"/>
      <c r="D231" s="216" t="s">
        <v>175</v>
      </c>
      <c r="E231" s="224" t="s">
        <v>1</v>
      </c>
      <c r="F231" s="225" t="s">
        <v>368</v>
      </c>
      <c r="G231" s="223"/>
      <c r="H231" s="226">
        <v>0.16200000000000001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175</v>
      </c>
      <c r="AU231" s="232" t="s">
        <v>88</v>
      </c>
      <c r="AV231" s="13" t="s">
        <v>88</v>
      </c>
      <c r="AW231" s="13" t="s">
        <v>34</v>
      </c>
      <c r="AX231" s="13" t="s">
        <v>78</v>
      </c>
      <c r="AY231" s="232" t="s">
        <v>150</v>
      </c>
    </row>
    <row r="232" spans="1:65" s="14" customFormat="1" ht="11.25">
      <c r="B232" s="233"/>
      <c r="C232" s="234"/>
      <c r="D232" s="216" t="s">
        <v>175</v>
      </c>
      <c r="E232" s="235" t="s">
        <v>1</v>
      </c>
      <c r="F232" s="236" t="s">
        <v>213</v>
      </c>
      <c r="G232" s="234"/>
      <c r="H232" s="237">
        <v>1.7849999999999999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175</v>
      </c>
      <c r="AU232" s="243" t="s">
        <v>88</v>
      </c>
      <c r="AV232" s="14" t="s">
        <v>149</v>
      </c>
      <c r="AW232" s="14" t="s">
        <v>34</v>
      </c>
      <c r="AX232" s="14" t="s">
        <v>86</v>
      </c>
      <c r="AY232" s="243" t="s">
        <v>150</v>
      </c>
    </row>
    <row r="233" spans="1:65" s="2" customFormat="1" ht="16.5" customHeight="1">
      <c r="A233" s="34"/>
      <c r="B233" s="35"/>
      <c r="C233" s="202" t="s">
        <v>369</v>
      </c>
      <c r="D233" s="202" t="s">
        <v>151</v>
      </c>
      <c r="E233" s="203" t="s">
        <v>370</v>
      </c>
      <c r="F233" s="204" t="s">
        <v>371</v>
      </c>
      <c r="G233" s="205" t="s">
        <v>172</v>
      </c>
      <c r="H233" s="206">
        <v>16.21</v>
      </c>
      <c r="I233" s="207"/>
      <c r="J233" s="208">
        <f>ROUND(I233*H233,2)</f>
        <v>0</v>
      </c>
      <c r="K233" s="209"/>
      <c r="L233" s="39"/>
      <c r="M233" s="210" t="s">
        <v>1</v>
      </c>
      <c r="N233" s="211" t="s">
        <v>43</v>
      </c>
      <c r="O233" s="71"/>
      <c r="P233" s="212">
        <f>O233*H233</f>
        <v>0</v>
      </c>
      <c r="Q233" s="212">
        <v>2.3369999999999998E-2</v>
      </c>
      <c r="R233" s="212">
        <f>Q233*H233</f>
        <v>0.37882769999999999</v>
      </c>
      <c r="S233" s="212">
        <v>0</v>
      </c>
      <c r="T233" s="21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4" t="s">
        <v>240</v>
      </c>
      <c r="AT233" s="214" t="s">
        <v>151</v>
      </c>
      <c r="AU233" s="214" t="s">
        <v>88</v>
      </c>
      <c r="AY233" s="17" t="s">
        <v>150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7" t="s">
        <v>86</v>
      </c>
      <c r="BK233" s="215">
        <f>ROUND(I233*H233,2)</f>
        <v>0</v>
      </c>
      <c r="BL233" s="17" t="s">
        <v>240</v>
      </c>
      <c r="BM233" s="214" t="s">
        <v>372</v>
      </c>
    </row>
    <row r="234" spans="1:65" s="13" customFormat="1" ht="11.25">
      <c r="B234" s="222"/>
      <c r="C234" s="223"/>
      <c r="D234" s="216" t="s">
        <v>175</v>
      </c>
      <c r="E234" s="224" t="s">
        <v>1</v>
      </c>
      <c r="F234" s="225" t="s">
        <v>373</v>
      </c>
      <c r="G234" s="223"/>
      <c r="H234" s="226">
        <v>16.21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175</v>
      </c>
      <c r="AU234" s="232" t="s">
        <v>88</v>
      </c>
      <c r="AV234" s="13" t="s">
        <v>88</v>
      </c>
      <c r="AW234" s="13" t="s">
        <v>34</v>
      </c>
      <c r="AX234" s="13" t="s">
        <v>86</v>
      </c>
      <c r="AY234" s="232" t="s">
        <v>150</v>
      </c>
    </row>
    <row r="235" spans="1:65" s="2" customFormat="1" ht="16.5" customHeight="1">
      <c r="A235" s="34"/>
      <c r="B235" s="35"/>
      <c r="C235" s="202" t="s">
        <v>374</v>
      </c>
      <c r="D235" s="202" t="s">
        <v>151</v>
      </c>
      <c r="E235" s="203" t="s">
        <v>375</v>
      </c>
      <c r="F235" s="204" t="s">
        <v>376</v>
      </c>
      <c r="G235" s="205" t="s">
        <v>377</v>
      </c>
      <c r="H235" s="266"/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240</v>
      </c>
      <c r="AT235" s="214" t="s">
        <v>151</v>
      </c>
      <c r="AU235" s="214" t="s">
        <v>88</v>
      </c>
      <c r="AY235" s="17" t="s">
        <v>150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240</v>
      </c>
      <c r="BM235" s="214" t="s">
        <v>378</v>
      </c>
    </row>
    <row r="236" spans="1:65" s="12" customFormat="1" ht="22.9" customHeight="1">
      <c r="B236" s="188"/>
      <c r="C236" s="189"/>
      <c r="D236" s="190" t="s">
        <v>77</v>
      </c>
      <c r="E236" s="220" t="s">
        <v>379</v>
      </c>
      <c r="F236" s="220" t="s">
        <v>380</v>
      </c>
      <c r="G236" s="189"/>
      <c r="H236" s="189"/>
      <c r="I236" s="192"/>
      <c r="J236" s="221">
        <f>BK236</f>
        <v>0</v>
      </c>
      <c r="K236" s="189"/>
      <c r="L236" s="194"/>
      <c r="M236" s="195"/>
      <c r="N236" s="196"/>
      <c r="O236" s="196"/>
      <c r="P236" s="197">
        <f>SUM(P237:P278)</f>
        <v>0</v>
      </c>
      <c r="Q236" s="196"/>
      <c r="R236" s="197">
        <f>SUM(R237:R278)</f>
        <v>3.5269699999999999</v>
      </c>
      <c r="S236" s="196"/>
      <c r="T236" s="198">
        <f>SUM(T237:T278)</f>
        <v>0.5386479999999999</v>
      </c>
      <c r="AR236" s="199" t="s">
        <v>88</v>
      </c>
      <c r="AT236" s="200" t="s">
        <v>77</v>
      </c>
      <c r="AU236" s="200" t="s">
        <v>86</v>
      </c>
      <c r="AY236" s="199" t="s">
        <v>150</v>
      </c>
      <c r="BK236" s="201">
        <f>SUM(BK237:BK278)</f>
        <v>0</v>
      </c>
    </row>
    <row r="237" spans="1:65" s="2" customFormat="1" ht="16.5" customHeight="1">
      <c r="A237" s="34"/>
      <c r="B237" s="35"/>
      <c r="C237" s="202" t="s">
        <v>381</v>
      </c>
      <c r="D237" s="202" t="s">
        <v>151</v>
      </c>
      <c r="E237" s="203" t="s">
        <v>382</v>
      </c>
      <c r="F237" s="204" t="s">
        <v>383</v>
      </c>
      <c r="G237" s="205" t="s">
        <v>217</v>
      </c>
      <c r="H237" s="206">
        <v>399.36</v>
      </c>
      <c r="I237" s="207"/>
      <c r="J237" s="208">
        <f>ROUND(I237*H237,2)</f>
        <v>0</v>
      </c>
      <c r="K237" s="209"/>
      <c r="L237" s="39"/>
      <c r="M237" s="210" t="s">
        <v>1</v>
      </c>
      <c r="N237" s="211" t="s">
        <v>43</v>
      </c>
      <c r="O237" s="71"/>
      <c r="P237" s="212">
        <f>O237*H237</f>
        <v>0</v>
      </c>
      <c r="Q237" s="212">
        <v>6.4999999999999997E-3</v>
      </c>
      <c r="R237" s="212">
        <f>Q237*H237</f>
        <v>2.5958399999999999</v>
      </c>
      <c r="S237" s="212">
        <v>0</v>
      </c>
      <c r="T237" s="21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240</v>
      </c>
      <c r="AT237" s="214" t="s">
        <v>151</v>
      </c>
      <c r="AU237" s="214" t="s">
        <v>88</v>
      </c>
      <c r="AY237" s="17" t="s">
        <v>150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240</v>
      </c>
      <c r="BM237" s="214" t="s">
        <v>384</v>
      </c>
    </row>
    <row r="238" spans="1:65" s="2" customFormat="1" ht="48.75">
      <c r="A238" s="34"/>
      <c r="B238" s="35"/>
      <c r="C238" s="36"/>
      <c r="D238" s="216" t="s">
        <v>155</v>
      </c>
      <c r="E238" s="36"/>
      <c r="F238" s="217" t="s">
        <v>385</v>
      </c>
      <c r="G238" s="36"/>
      <c r="H238" s="36"/>
      <c r="I238" s="115"/>
      <c r="J238" s="36"/>
      <c r="K238" s="36"/>
      <c r="L238" s="39"/>
      <c r="M238" s="218"/>
      <c r="N238" s="219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155</v>
      </c>
      <c r="AU238" s="17" t="s">
        <v>88</v>
      </c>
    </row>
    <row r="239" spans="1:65" s="2" customFormat="1" ht="16.5" customHeight="1">
      <c r="A239" s="34"/>
      <c r="B239" s="35"/>
      <c r="C239" s="202" t="s">
        <v>386</v>
      </c>
      <c r="D239" s="202" t="s">
        <v>151</v>
      </c>
      <c r="E239" s="203" t="s">
        <v>387</v>
      </c>
      <c r="F239" s="204" t="s">
        <v>388</v>
      </c>
      <c r="G239" s="205" t="s">
        <v>197</v>
      </c>
      <c r="H239" s="206">
        <v>41.1</v>
      </c>
      <c r="I239" s="207"/>
      <c r="J239" s="208">
        <f>ROUND(I239*H239,2)</f>
        <v>0</v>
      </c>
      <c r="K239" s="209"/>
      <c r="L239" s="39"/>
      <c r="M239" s="210" t="s">
        <v>1</v>
      </c>
      <c r="N239" s="211" t="s">
        <v>43</v>
      </c>
      <c r="O239" s="71"/>
      <c r="P239" s="212">
        <f>O239*H239</f>
        <v>0</v>
      </c>
      <c r="Q239" s="212">
        <v>4.2199999999999998E-3</v>
      </c>
      <c r="R239" s="212">
        <f>Q239*H239</f>
        <v>0.17344199999999999</v>
      </c>
      <c r="S239" s="212">
        <v>0</v>
      </c>
      <c r="T239" s="21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4" t="s">
        <v>240</v>
      </c>
      <c r="AT239" s="214" t="s">
        <v>151</v>
      </c>
      <c r="AU239" s="214" t="s">
        <v>88</v>
      </c>
      <c r="AY239" s="17" t="s">
        <v>150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7" t="s">
        <v>86</v>
      </c>
      <c r="BK239" s="215">
        <f>ROUND(I239*H239,2)</f>
        <v>0</v>
      </c>
      <c r="BL239" s="17" t="s">
        <v>240</v>
      </c>
      <c r="BM239" s="214" t="s">
        <v>389</v>
      </c>
    </row>
    <row r="240" spans="1:65" s="2" customFormat="1" ht="48.75">
      <c r="A240" s="34"/>
      <c r="B240" s="35"/>
      <c r="C240" s="36"/>
      <c r="D240" s="216" t="s">
        <v>155</v>
      </c>
      <c r="E240" s="36"/>
      <c r="F240" s="217" t="s">
        <v>390</v>
      </c>
      <c r="G240" s="36"/>
      <c r="H240" s="36"/>
      <c r="I240" s="115"/>
      <c r="J240" s="36"/>
      <c r="K240" s="36"/>
      <c r="L240" s="39"/>
      <c r="M240" s="218"/>
      <c r="N240" s="219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155</v>
      </c>
      <c r="AU240" s="17" t="s">
        <v>88</v>
      </c>
    </row>
    <row r="241" spans="1:65" s="13" customFormat="1" ht="11.25">
      <c r="B241" s="222"/>
      <c r="C241" s="223"/>
      <c r="D241" s="216" t="s">
        <v>175</v>
      </c>
      <c r="E241" s="224" t="s">
        <v>1</v>
      </c>
      <c r="F241" s="225" t="s">
        <v>391</v>
      </c>
      <c r="G241" s="223"/>
      <c r="H241" s="226">
        <v>41.1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175</v>
      </c>
      <c r="AU241" s="232" t="s">
        <v>88</v>
      </c>
      <c r="AV241" s="13" t="s">
        <v>88</v>
      </c>
      <c r="AW241" s="13" t="s">
        <v>34</v>
      </c>
      <c r="AX241" s="13" t="s">
        <v>86</v>
      </c>
      <c r="AY241" s="232" t="s">
        <v>150</v>
      </c>
    </row>
    <row r="242" spans="1:65" s="2" customFormat="1" ht="16.5" customHeight="1">
      <c r="A242" s="34"/>
      <c r="B242" s="35"/>
      <c r="C242" s="202" t="s">
        <v>392</v>
      </c>
      <c r="D242" s="202" t="s">
        <v>151</v>
      </c>
      <c r="E242" s="203" t="s">
        <v>393</v>
      </c>
      <c r="F242" s="204" t="s">
        <v>394</v>
      </c>
      <c r="G242" s="205" t="s">
        <v>197</v>
      </c>
      <c r="H242" s="206">
        <v>40</v>
      </c>
      <c r="I242" s="207"/>
      <c r="J242" s="208">
        <f>ROUND(I242*H242,2)</f>
        <v>0</v>
      </c>
      <c r="K242" s="209"/>
      <c r="L242" s="39"/>
      <c r="M242" s="210" t="s">
        <v>1</v>
      </c>
      <c r="N242" s="211" t="s">
        <v>43</v>
      </c>
      <c r="O242" s="71"/>
      <c r="P242" s="212">
        <f>O242*H242</f>
        <v>0</v>
      </c>
      <c r="Q242" s="212">
        <v>0</v>
      </c>
      <c r="R242" s="212">
        <f>Q242*H242</f>
        <v>0</v>
      </c>
      <c r="S242" s="212">
        <v>3.48E-3</v>
      </c>
      <c r="T242" s="213">
        <f>S242*H242</f>
        <v>0.13919999999999999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4" t="s">
        <v>240</v>
      </c>
      <c r="AT242" s="214" t="s">
        <v>151</v>
      </c>
      <c r="AU242" s="214" t="s">
        <v>88</v>
      </c>
      <c r="AY242" s="17" t="s">
        <v>150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7" t="s">
        <v>86</v>
      </c>
      <c r="BK242" s="215">
        <f>ROUND(I242*H242,2)</f>
        <v>0</v>
      </c>
      <c r="BL242" s="17" t="s">
        <v>240</v>
      </c>
      <c r="BM242" s="214" t="s">
        <v>395</v>
      </c>
    </row>
    <row r="243" spans="1:65" s="13" customFormat="1" ht="11.25">
      <c r="B243" s="222"/>
      <c r="C243" s="223"/>
      <c r="D243" s="216" t="s">
        <v>175</v>
      </c>
      <c r="E243" s="224" t="s">
        <v>1</v>
      </c>
      <c r="F243" s="225" t="s">
        <v>396</v>
      </c>
      <c r="G243" s="223"/>
      <c r="H243" s="226">
        <v>40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175</v>
      </c>
      <c r="AU243" s="232" t="s">
        <v>88</v>
      </c>
      <c r="AV243" s="13" t="s">
        <v>88</v>
      </c>
      <c r="AW243" s="13" t="s">
        <v>34</v>
      </c>
      <c r="AX243" s="13" t="s">
        <v>86</v>
      </c>
      <c r="AY243" s="232" t="s">
        <v>150</v>
      </c>
    </row>
    <row r="244" spans="1:65" s="2" customFormat="1" ht="16.5" customHeight="1">
      <c r="A244" s="34"/>
      <c r="B244" s="35"/>
      <c r="C244" s="202" t="s">
        <v>397</v>
      </c>
      <c r="D244" s="202" t="s">
        <v>151</v>
      </c>
      <c r="E244" s="203" t="s">
        <v>398</v>
      </c>
      <c r="F244" s="204" t="s">
        <v>399</v>
      </c>
      <c r="G244" s="205" t="s">
        <v>197</v>
      </c>
      <c r="H244" s="206">
        <v>40</v>
      </c>
      <c r="I244" s="207"/>
      <c r="J244" s="208">
        <f>ROUND(I244*H244,2)</f>
        <v>0</v>
      </c>
      <c r="K244" s="209"/>
      <c r="L244" s="39"/>
      <c r="M244" s="210" t="s">
        <v>1</v>
      </c>
      <c r="N244" s="211" t="s">
        <v>43</v>
      </c>
      <c r="O244" s="71"/>
      <c r="P244" s="212">
        <f>O244*H244</f>
        <v>0</v>
      </c>
      <c r="Q244" s="212">
        <v>4.3400000000000001E-3</v>
      </c>
      <c r="R244" s="212">
        <f>Q244*H244</f>
        <v>0.1736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240</v>
      </c>
      <c r="AT244" s="214" t="s">
        <v>151</v>
      </c>
      <c r="AU244" s="214" t="s">
        <v>88</v>
      </c>
      <c r="AY244" s="17" t="s">
        <v>150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86</v>
      </c>
      <c r="BK244" s="215">
        <f>ROUND(I244*H244,2)</f>
        <v>0</v>
      </c>
      <c r="BL244" s="17" t="s">
        <v>240</v>
      </c>
      <c r="BM244" s="214" t="s">
        <v>400</v>
      </c>
    </row>
    <row r="245" spans="1:65" s="2" customFormat="1" ht="48.75">
      <c r="A245" s="34"/>
      <c r="B245" s="35"/>
      <c r="C245" s="36"/>
      <c r="D245" s="216" t="s">
        <v>155</v>
      </c>
      <c r="E245" s="36"/>
      <c r="F245" s="217" t="s">
        <v>390</v>
      </c>
      <c r="G245" s="36"/>
      <c r="H245" s="36"/>
      <c r="I245" s="115"/>
      <c r="J245" s="36"/>
      <c r="K245" s="36"/>
      <c r="L245" s="39"/>
      <c r="M245" s="218"/>
      <c r="N245" s="219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155</v>
      </c>
      <c r="AU245" s="17" t="s">
        <v>88</v>
      </c>
    </row>
    <row r="246" spans="1:65" s="2" customFormat="1" ht="16.5" customHeight="1">
      <c r="A246" s="34"/>
      <c r="B246" s="35"/>
      <c r="C246" s="202" t="s">
        <v>401</v>
      </c>
      <c r="D246" s="202" t="s">
        <v>151</v>
      </c>
      <c r="E246" s="203" t="s">
        <v>402</v>
      </c>
      <c r="F246" s="204" t="s">
        <v>403</v>
      </c>
      <c r="G246" s="205" t="s">
        <v>197</v>
      </c>
      <c r="H246" s="206">
        <v>48.4</v>
      </c>
      <c r="I246" s="207"/>
      <c r="J246" s="208">
        <f>ROUND(I246*H246,2)</f>
        <v>0</v>
      </c>
      <c r="K246" s="209"/>
      <c r="L246" s="39"/>
      <c r="M246" s="210" t="s">
        <v>1</v>
      </c>
      <c r="N246" s="211" t="s">
        <v>43</v>
      </c>
      <c r="O246" s="71"/>
      <c r="P246" s="212">
        <f>O246*H246</f>
        <v>0</v>
      </c>
      <c r="Q246" s="212">
        <v>0</v>
      </c>
      <c r="R246" s="212">
        <f>Q246*H246</f>
        <v>0</v>
      </c>
      <c r="S246" s="212">
        <v>1.6999999999999999E-3</v>
      </c>
      <c r="T246" s="213">
        <f>S246*H246</f>
        <v>8.2279999999999992E-2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4" t="s">
        <v>240</v>
      </c>
      <c r="AT246" s="214" t="s">
        <v>151</v>
      </c>
      <c r="AU246" s="214" t="s">
        <v>88</v>
      </c>
      <c r="AY246" s="17" t="s">
        <v>150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7" t="s">
        <v>86</v>
      </c>
      <c r="BK246" s="215">
        <f>ROUND(I246*H246,2)</f>
        <v>0</v>
      </c>
      <c r="BL246" s="17" t="s">
        <v>240</v>
      </c>
      <c r="BM246" s="214" t="s">
        <v>404</v>
      </c>
    </row>
    <row r="247" spans="1:65" s="13" customFormat="1" ht="11.25">
      <c r="B247" s="222"/>
      <c r="C247" s="223"/>
      <c r="D247" s="216" t="s">
        <v>175</v>
      </c>
      <c r="E247" s="224" t="s">
        <v>1</v>
      </c>
      <c r="F247" s="225" t="s">
        <v>405</v>
      </c>
      <c r="G247" s="223"/>
      <c r="H247" s="226">
        <v>48.4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175</v>
      </c>
      <c r="AU247" s="232" t="s">
        <v>88</v>
      </c>
      <c r="AV247" s="13" t="s">
        <v>88</v>
      </c>
      <c r="AW247" s="13" t="s">
        <v>34</v>
      </c>
      <c r="AX247" s="13" t="s">
        <v>86</v>
      </c>
      <c r="AY247" s="232" t="s">
        <v>150</v>
      </c>
    </row>
    <row r="248" spans="1:65" s="2" customFormat="1" ht="16.5" customHeight="1">
      <c r="A248" s="34"/>
      <c r="B248" s="35"/>
      <c r="C248" s="202" t="s">
        <v>406</v>
      </c>
      <c r="D248" s="202" t="s">
        <v>151</v>
      </c>
      <c r="E248" s="203" t="s">
        <v>407</v>
      </c>
      <c r="F248" s="204" t="s">
        <v>408</v>
      </c>
      <c r="G248" s="205" t="s">
        <v>197</v>
      </c>
      <c r="H248" s="206">
        <v>48.4</v>
      </c>
      <c r="I248" s="207"/>
      <c r="J248" s="208">
        <f>ROUND(I248*H248,2)</f>
        <v>0</v>
      </c>
      <c r="K248" s="209"/>
      <c r="L248" s="39"/>
      <c r="M248" s="210" t="s">
        <v>1</v>
      </c>
      <c r="N248" s="211" t="s">
        <v>43</v>
      </c>
      <c r="O248" s="71"/>
      <c r="P248" s="212">
        <f>O248*H248</f>
        <v>0</v>
      </c>
      <c r="Q248" s="212">
        <v>3.47E-3</v>
      </c>
      <c r="R248" s="212">
        <f>Q248*H248</f>
        <v>0.16794799999999999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240</v>
      </c>
      <c r="AT248" s="214" t="s">
        <v>151</v>
      </c>
      <c r="AU248" s="214" t="s">
        <v>88</v>
      </c>
      <c r="AY248" s="17" t="s">
        <v>150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86</v>
      </c>
      <c r="BK248" s="215">
        <f>ROUND(I248*H248,2)</f>
        <v>0</v>
      </c>
      <c r="BL248" s="17" t="s">
        <v>240</v>
      </c>
      <c r="BM248" s="214" t="s">
        <v>409</v>
      </c>
    </row>
    <row r="249" spans="1:65" s="2" customFormat="1" ht="48.75">
      <c r="A249" s="34"/>
      <c r="B249" s="35"/>
      <c r="C249" s="36"/>
      <c r="D249" s="216" t="s">
        <v>155</v>
      </c>
      <c r="E249" s="36"/>
      <c r="F249" s="217" t="s">
        <v>390</v>
      </c>
      <c r="G249" s="36"/>
      <c r="H249" s="36"/>
      <c r="I249" s="115"/>
      <c r="J249" s="36"/>
      <c r="K249" s="36"/>
      <c r="L249" s="39"/>
      <c r="M249" s="218"/>
      <c r="N249" s="21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155</v>
      </c>
      <c r="AU249" s="17" t="s">
        <v>88</v>
      </c>
    </row>
    <row r="250" spans="1:65" s="2" customFormat="1" ht="16.5" customHeight="1">
      <c r="A250" s="34"/>
      <c r="B250" s="35"/>
      <c r="C250" s="202" t="s">
        <v>410</v>
      </c>
      <c r="D250" s="202" t="s">
        <v>151</v>
      </c>
      <c r="E250" s="203" t="s">
        <v>411</v>
      </c>
      <c r="F250" s="204" t="s">
        <v>412</v>
      </c>
      <c r="G250" s="205" t="s">
        <v>197</v>
      </c>
      <c r="H250" s="206">
        <v>51</v>
      </c>
      <c r="I250" s="207"/>
      <c r="J250" s="208">
        <f>ROUND(I250*H250,2)</f>
        <v>0</v>
      </c>
      <c r="K250" s="209"/>
      <c r="L250" s="39"/>
      <c r="M250" s="210" t="s">
        <v>1</v>
      </c>
      <c r="N250" s="211" t="s">
        <v>43</v>
      </c>
      <c r="O250" s="71"/>
      <c r="P250" s="212">
        <f>O250*H250</f>
        <v>0</v>
      </c>
      <c r="Q250" s="212">
        <v>0</v>
      </c>
      <c r="R250" s="212">
        <f>Q250*H250</f>
        <v>0</v>
      </c>
      <c r="S250" s="212">
        <v>1.7700000000000001E-3</v>
      </c>
      <c r="T250" s="213">
        <f>S250*H250</f>
        <v>9.0270000000000003E-2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240</v>
      </c>
      <c r="AT250" s="214" t="s">
        <v>151</v>
      </c>
      <c r="AU250" s="214" t="s">
        <v>88</v>
      </c>
      <c r="AY250" s="17" t="s">
        <v>150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86</v>
      </c>
      <c r="BK250" s="215">
        <f>ROUND(I250*H250,2)</f>
        <v>0</v>
      </c>
      <c r="BL250" s="17" t="s">
        <v>240</v>
      </c>
      <c r="BM250" s="214" t="s">
        <v>413</v>
      </c>
    </row>
    <row r="251" spans="1:65" s="13" customFormat="1" ht="11.25">
      <c r="B251" s="222"/>
      <c r="C251" s="223"/>
      <c r="D251" s="216" t="s">
        <v>175</v>
      </c>
      <c r="E251" s="224" t="s">
        <v>1</v>
      </c>
      <c r="F251" s="225" t="s">
        <v>414</v>
      </c>
      <c r="G251" s="223"/>
      <c r="H251" s="226">
        <v>24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175</v>
      </c>
      <c r="AU251" s="232" t="s">
        <v>88</v>
      </c>
      <c r="AV251" s="13" t="s">
        <v>88</v>
      </c>
      <c r="AW251" s="13" t="s">
        <v>34</v>
      </c>
      <c r="AX251" s="13" t="s">
        <v>78</v>
      </c>
      <c r="AY251" s="232" t="s">
        <v>150</v>
      </c>
    </row>
    <row r="252" spans="1:65" s="13" customFormat="1" ht="11.25">
      <c r="B252" s="222"/>
      <c r="C252" s="223"/>
      <c r="D252" s="216" t="s">
        <v>175</v>
      </c>
      <c r="E252" s="224" t="s">
        <v>1</v>
      </c>
      <c r="F252" s="225" t="s">
        <v>415</v>
      </c>
      <c r="G252" s="223"/>
      <c r="H252" s="226">
        <v>9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175</v>
      </c>
      <c r="AU252" s="232" t="s">
        <v>88</v>
      </c>
      <c r="AV252" s="13" t="s">
        <v>88</v>
      </c>
      <c r="AW252" s="13" t="s">
        <v>34</v>
      </c>
      <c r="AX252" s="13" t="s">
        <v>78</v>
      </c>
      <c r="AY252" s="232" t="s">
        <v>150</v>
      </c>
    </row>
    <row r="253" spans="1:65" s="13" customFormat="1" ht="11.25">
      <c r="B253" s="222"/>
      <c r="C253" s="223"/>
      <c r="D253" s="216" t="s">
        <v>175</v>
      </c>
      <c r="E253" s="224" t="s">
        <v>1</v>
      </c>
      <c r="F253" s="225" t="s">
        <v>416</v>
      </c>
      <c r="G253" s="223"/>
      <c r="H253" s="226">
        <v>18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175</v>
      </c>
      <c r="AU253" s="232" t="s">
        <v>88</v>
      </c>
      <c r="AV253" s="13" t="s">
        <v>88</v>
      </c>
      <c r="AW253" s="13" t="s">
        <v>34</v>
      </c>
      <c r="AX253" s="13" t="s">
        <v>78</v>
      </c>
      <c r="AY253" s="232" t="s">
        <v>150</v>
      </c>
    </row>
    <row r="254" spans="1:65" s="14" customFormat="1" ht="11.25">
      <c r="B254" s="233"/>
      <c r="C254" s="234"/>
      <c r="D254" s="216" t="s">
        <v>175</v>
      </c>
      <c r="E254" s="235" t="s">
        <v>1</v>
      </c>
      <c r="F254" s="236" t="s">
        <v>213</v>
      </c>
      <c r="G254" s="234"/>
      <c r="H254" s="237">
        <v>51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175</v>
      </c>
      <c r="AU254" s="243" t="s">
        <v>88</v>
      </c>
      <c r="AV254" s="14" t="s">
        <v>149</v>
      </c>
      <c r="AW254" s="14" t="s">
        <v>34</v>
      </c>
      <c r="AX254" s="14" t="s">
        <v>86</v>
      </c>
      <c r="AY254" s="243" t="s">
        <v>150</v>
      </c>
    </row>
    <row r="255" spans="1:65" s="2" customFormat="1" ht="16.5" customHeight="1">
      <c r="A255" s="34"/>
      <c r="B255" s="35"/>
      <c r="C255" s="202" t="s">
        <v>417</v>
      </c>
      <c r="D255" s="202" t="s">
        <v>151</v>
      </c>
      <c r="E255" s="203" t="s">
        <v>418</v>
      </c>
      <c r="F255" s="204" t="s">
        <v>419</v>
      </c>
      <c r="G255" s="205" t="s">
        <v>197</v>
      </c>
      <c r="H255" s="206">
        <v>51</v>
      </c>
      <c r="I255" s="207"/>
      <c r="J255" s="208">
        <f>ROUND(I255*H255,2)</f>
        <v>0</v>
      </c>
      <c r="K255" s="209"/>
      <c r="L255" s="39"/>
      <c r="M255" s="210" t="s">
        <v>1</v>
      </c>
      <c r="N255" s="211" t="s">
        <v>43</v>
      </c>
      <c r="O255" s="71"/>
      <c r="P255" s="212">
        <f>O255*H255</f>
        <v>0</v>
      </c>
      <c r="Q255" s="212">
        <v>3.5699999999999998E-3</v>
      </c>
      <c r="R255" s="212">
        <f>Q255*H255</f>
        <v>0.18206999999999998</v>
      </c>
      <c r="S255" s="212">
        <v>0</v>
      </c>
      <c r="T255" s="21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4" t="s">
        <v>240</v>
      </c>
      <c r="AT255" s="214" t="s">
        <v>151</v>
      </c>
      <c r="AU255" s="214" t="s">
        <v>88</v>
      </c>
      <c r="AY255" s="17" t="s">
        <v>150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7" t="s">
        <v>86</v>
      </c>
      <c r="BK255" s="215">
        <f>ROUND(I255*H255,2)</f>
        <v>0</v>
      </c>
      <c r="BL255" s="17" t="s">
        <v>240</v>
      </c>
      <c r="BM255" s="214" t="s">
        <v>420</v>
      </c>
    </row>
    <row r="256" spans="1:65" s="2" customFormat="1" ht="48.75">
      <c r="A256" s="34"/>
      <c r="B256" s="35"/>
      <c r="C256" s="36"/>
      <c r="D256" s="216" t="s">
        <v>155</v>
      </c>
      <c r="E256" s="36"/>
      <c r="F256" s="217" t="s">
        <v>390</v>
      </c>
      <c r="G256" s="36"/>
      <c r="H256" s="36"/>
      <c r="I256" s="115"/>
      <c r="J256" s="36"/>
      <c r="K256" s="36"/>
      <c r="L256" s="39"/>
      <c r="M256" s="218"/>
      <c r="N256" s="219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155</v>
      </c>
      <c r="AU256" s="17" t="s">
        <v>88</v>
      </c>
    </row>
    <row r="257" spans="1:65" s="2" customFormat="1" ht="16.5" customHeight="1">
      <c r="A257" s="34"/>
      <c r="B257" s="35"/>
      <c r="C257" s="202" t="s">
        <v>421</v>
      </c>
      <c r="D257" s="202" t="s">
        <v>151</v>
      </c>
      <c r="E257" s="203" t="s">
        <v>422</v>
      </c>
      <c r="F257" s="204" t="s">
        <v>423</v>
      </c>
      <c r="G257" s="205" t="s">
        <v>179</v>
      </c>
      <c r="H257" s="206">
        <v>3</v>
      </c>
      <c r="I257" s="207"/>
      <c r="J257" s="208">
        <f>ROUND(I257*H257,2)</f>
        <v>0</v>
      </c>
      <c r="K257" s="209"/>
      <c r="L257" s="39"/>
      <c r="M257" s="210" t="s">
        <v>1</v>
      </c>
      <c r="N257" s="211" t="s">
        <v>43</v>
      </c>
      <c r="O257" s="71"/>
      <c r="P257" s="212">
        <f>O257*H257</f>
        <v>0</v>
      </c>
      <c r="Q257" s="212">
        <v>0</v>
      </c>
      <c r="R257" s="212">
        <f>Q257*H257</f>
        <v>0</v>
      </c>
      <c r="S257" s="212">
        <v>9.0600000000000003E-3</v>
      </c>
      <c r="T257" s="213">
        <f>S257*H257</f>
        <v>2.7180000000000003E-2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4" t="s">
        <v>240</v>
      </c>
      <c r="AT257" s="214" t="s">
        <v>151</v>
      </c>
      <c r="AU257" s="214" t="s">
        <v>88</v>
      </c>
      <c r="AY257" s="17" t="s">
        <v>150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7" t="s">
        <v>86</v>
      </c>
      <c r="BK257" s="215">
        <f>ROUND(I257*H257,2)</f>
        <v>0</v>
      </c>
      <c r="BL257" s="17" t="s">
        <v>240</v>
      </c>
      <c r="BM257" s="214" t="s">
        <v>424</v>
      </c>
    </row>
    <row r="258" spans="1:65" s="2" customFormat="1" ht="16.5" customHeight="1">
      <c r="A258" s="34"/>
      <c r="B258" s="35"/>
      <c r="C258" s="202" t="s">
        <v>425</v>
      </c>
      <c r="D258" s="202" t="s">
        <v>151</v>
      </c>
      <c r="E258" s="203" t="s">
        <v>426</v>
      </c>
      <c r="F258" s="204" t="s">
        <v>427</v>
      </c>
      <c r="G258" s="205" t="s">
        <v>179</v>
      </c>
      <c r="H258" s="206">
        <v>2</v>
      </c>
      <c r="I258" s="207"/>
      <c r="J258" s="208">
        <f>ROUND(I258*H258,2)</f>
        <v>0</v>
      </c>
      <c r="K258" s="209"/>
      <c r="L258" s="39"/>
      <c r="M258" s="210" t="s">
        <v>1</v>
      </c>
      <c r="N258" s="211" t="s">
        <v>43</v>
      </c>
      <c r="O258" s="71"/>
      <c r="P258" s="212">
        <f>O258*H258</f>
        <v>0</v>
      </c>
      <c r="Q258" s="212">
        <v>3.5599999999999998E-3</v>
      </c>
      <c r="R258" s="212">
        <f>Q258*H258</f>
        <v>7.1199999999999996E-3</v>
      </c>
      <c r="S258" s="212">
        <v>0</v>
      </c>
      <c r="T258" s="21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240</v>
      </c>
      <c r="AT258" s="214" t="s">
        <v>151</v>
      </c>
      <c r="AU258" s="214" t="s">
        <v>88</v>
      </c>
      <c r="AY258" s="17" t="s">
        <v>150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86</v>
      </c>
      <c r="BK258" s="215">
        <f>ROUND(I258*H258,2)</f>
        <v>0</v>
      </c>
      <c r="BL258" s="17" t="s">
        <v>240</v>
      </c>
      <c r="BM258" s="214" t="s">
        <v>428</v>
      </c>
    </row>
    <row r="259" spans="1:65" s="2" customFormat="1" ht="48.75">
      <c r="A259" s="34"/>
      <c r="B259" s="35"/>
      <c r="C259" s="36"/>
      <c r="D259" s="216" t="s">
        <v>155</v>
      </c>
      <c r="E259" s="36"/>
      <c r="F259" s="217" t="s">
        <v>390</v>
      </c>
      <c r="G259" s="36"/>
      <c r="H259" s="36"/>
      <c r="I259" s="115"/>
      <c r="J259" s="36"/>
      <c r="K259" s="36"/>
      <c r="L259" s="39"/>
      <c r="M259" s="218"/>
      <c r="N259" s="219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155</v>
      </c>
      <c r="AU259" s="17" t="s">
        <v>88</v>
      </c>
    </row>
    <row r="260" spans="1:65" s="2" customFormat="1" ht="16.5" customHeight="1">
      <c r="A260" s="34"/>
      <c r="B260" s="35"/>
      <c r="C260" s="202" t="s">
        <v>429</v>
      </c>
      <c r="D260" s="202" t="s">
        <v>151</v>
      </c>
      <c r="E260" s="203" t="s">
        <v>430</v>
      </c>
      <c r="F260" s="204" t="s">
        <v>431</v>
      </c>
      <c r="G260" s="205" t="s">
        <v>197</v>
      </c>
      <c r="H260" s="206">
        <v>5</v>
      </c>
      <c r="I260" s="207"/>
      <c r="J260" s="208">
        <f>ROUND(I260*H260,2)</f>
        <v>0</v>
      </c>
      <c r="K260" s="209"/>
      <c r="L260" s="39"/>
      <c r="M260" s="210" t="s">
        <v>1</v>
      </c>
      <c r="N260" s="211" t="s">
        <v>43</v>
      </c>
      <c r="O260" s="71"/>
      <c r="P260" s="212">
        <f>O260*H260</f>
        <v>0</v>
      </c>
      <c r="Q260" s="212">
        <v>0</v>
      </c>
      <c r="R260" s="212">
        <f>Q260*H260</f>
        <v>0</v>
      </c>
      <c r="S260" s="212">
        <v>1.75E-3</v>
      </c>
      <c r="T260" s="213">
        <f>S260*H260</f>
        <v>8.7500000000000008E-3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4" t="s">
        <v>240</v>
      </c>
      <c r="AT260" s="214" t="s">
        <v>151</v>
      </c>
      <c r="AU260" s="214" t="s">
        <v>88</v>
      </c>
      <c r="AY260" s="17" t="s">
        <v>150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86</v>
      </c>
      <c r="BK260" s="215">
        <f>ROUND(I260*H260,2)</f>
        <v>0</v>
      </c>
      <c r="BL260" s="17" t="s">
        <v>240</v>
      </c>
      <c r="BM260" s="214" t="s">
        <v>432</v>
      </c>
    </row>
    <row r="261" spans="1:65" s="2" customFormat="1" ht="16.5" customHeight="1">
      <c r="A261" s="34"/>
      <c r="B261" s="35"/>
      <c r="C261" s="202" t="s">
        <v>433</v>
      </c>
      <c r="D261" s="202" t="s">
        <v>151</v>
      </c>
      <c r="E261" s="203" t="s">
        <v>434</v>
      </c>
      <c r="F261" s="204" t="s">
        <v>435</v>
      </c>
      <c r="G261" s="205" t="s">
        <v>197</v>
      </c>
      <c r="H261" s="206">
        <v>5</v>
      </c>
      <c r="I261" s="207"/>
      <c r="J261" s="208">
        <f>ROUND(I261*H261,2)</f>
        <v>0</v>
      </c>
      <c r="K261" s="209"/>
      <c r="L261" s="39"/>
      <c r="M261" s="210" t="s">
        <v>1</v>
      </c>
      <c r="N261" s="211" t="s">
        <v>43</v>
      </c>
      <c r="O261" s="71"/>
      <c r="P261" s="212">
        <f>O261*H261</f>
        <v>0</v>
      </c>
      <c r="Q261" s="212">
        <v>2.8900000000000002E-3</v>
      </c>
      <c r="R261" s="212">
        <f>Q261*H261</f>
        <v>1.4450000000000001E-2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240</v>
      </c>
      <c r="AT261" s="214" t="s">
        <v>151</v>
      </c>
      <c r="AU261" s="214" t="s">
        <v>88</v>
      </c>
      <c r="AY261" s="17" t="s">
        <v>150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86</v>
      </c>
      <c r="BK261" s="215">
        <f>ROUND(I261*H261,2)</f>
        <v>0</v>
      </c>
      <c r="BL261" s="17" t="s">
        <v>240</v>
      </c>
      <c r="BM261" s="214" t="s">
        <v>436</v>
      </c>
    </row>
    <row r="262" spans="1:65" s="2" customFormat="1" ht="48.75">
      <c r="A262" s="34"/>
      <c r="B262" s="35"/>
      <c r="C262" s="36"/>
      <c r="D262" s="216" t="s">
        <v>155</v>
      </c>
      <c r="E262" s="36"/>
      <c r="F262" s="217" t="s">
        <v>390</v>
      </c>
      <c r="G262" s="36"/>
      <c r="H262" s="36"/>
      <c r="I262" s="115"/>
      <c r="J262" s="36"/>
      <c r="K262" s="36"/>
      <c r="L262" s="39"/>
      <c r="M262" s="218"/>
      <c r="N262" s="219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155</v>
      </c>
      <c r="AU262" s="17" t="s">
        <v>88</v>
      </c>
    </row>
    <row r="263" spans="1:65" s="2" customFormat="1" ht="16.5" customHeight="1">
      <c r="A263" s="34"/>
      <c r="B263" s="35"/>
      <c r="C263" s="202" t="s">
        <v>437</v>
      </c>
      <c r="D263" s="202" t="s">
        <v>151</v>
      </c>
      <c r="E263" s="203" t="s">
        <v>438</v>
      </c>
      <c r="F263" s="204" t="s">
        <v>439</v>
      </c>
      <c r="G263" s="205" t="s">
        <v>217</v>
      </c>
      <c r="H263" s="206">
        <v>4.2</v>
      </c>
      <c r="I263" s="207"/>
      <c r="J263" s="208">
        <f>ROUND(I263*H263,2)</f>
        <v>0</v>
      </c>
      <c r="K263" s="209"/>
      <c r="L263" s="39"/>
      <c r="M263" s="210" t="s">
        <v>1</v>
      </c>
      <c r="N263" s="211" t="s">
        <v>43</v>
      </c>
      <c r="O263" s="71"/>
      <c r="P263" s="212">
        <f>O263*H263</f>
        <v>0</v>
      </c>
      <c r="Q263" s="212">
        <v>0</v>
      </c>
      <c r="R263" s="212">
        <f>Q263*H263</f>
        <v>0</v>
      </c>
      <c r="S263" s="212">
        <v>5.8399999999999997E-3</v>
      </c>
      <c r="T263" s="213">
        <f>S263*H263</f>
        <v>2.4528000000000001E-2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240</v>
      </c>
      <c r="AT263" s="214" t="s">
        <v>151</v>
      </c>
      <c r="AU263" s="214" t="s">
        <v>88</v>
      </c>
      <c r="AY263" s="17" t="s">
        <v>150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86</v>
      </c>
      <c r="BK263" s="215">
        <f>ROUND(I263*H263,2)</f>
        <v>0</v>
      </c>
      <c r="BL263" s="17" t="s">
        <v>240</v>
      </c>
      <c r="BM263" s="214" t="s">
        <v>440</v>
      </c>
    </row>
    <row r="264" spans="1:65" s="13" customFormat="1" ht="11.25">
      <c r="B264" s="222"/>
      <c r="C264" s="223"/>
      <c r="D264" s="216" t="s">
        <v>175</v>
      </c>
      <c r="E264" s="224" t="s">
        <v>1</v>
      </c>
      <c r="F264" s="225" t="s">
        <v>441</v>
      </c>
      <c r="G264" s="223"/>
      <c r="H264" s="226">
        <v>4.2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175</v>
      </c>
      <c r="AU264" s="232" t="s">
        <v>88</v>
      </c>
      <c r="AV264" s="13" t="s">
        <v>88</v>
      </c>
      <c r="AW264" s="13" t="s">
        <v>34</v>
      </c>
      <c r="AX264" s="13" t="s">
        <v>86</v>
      </c>
      <c r="AY264" s="232" t="s">
        <v>150</v>
      </c>
    </row>
    <row r="265" spans="1:65" s="2" customFormat="1" ht="16.5" customHeight="1">
      <c r="A265" s="34"/>
      <c r="B265" s="35"/>
      <c r="C265" s="202" t="s">
        <v>442</v>
      </c>
      <c r="D265" s="202" t="s">
        <v>151</v>
      </c>
      <c r="E265" s="203" t="s">
        <v>443</v>
      </c>
      <c r="F265" s="204" t="s">
        <v>444</v>
      </c>
      <c r="G265" s="205" t="s">
        <v>217</v>
      </c>
      <c r="H265" s="206">
        <v>3</v>
      </c>
      <c r="I265" s="207"/>
      <c r="J265" s="208">
        <f>ROUND(I265*H265,2)</f>
        <v>0</v>
      </c>
      <c r="K265" s="209"/>
      <c r="L265" s="39"/>
      <c r="M265" s="210" t="s">
        <v>1</v>
      </c>
      <c r="N265" s="211" t="s">
        <v>43</v>
      </c>
      <c r="O265" s="71"/>
      <c r="P265" s="212">
        <f>O265*H265</f>
        <v>0</v>
      </c>
      <c r="Q265" s="212">
        <v>1.082E-2</v>
      </c>
      <c r="R265" s="212">
        <f>Q265*H265</f>
        <v>3.2460000000000003E-2</v>
      </c>
      <c r="S265" s="212">
        <v>0</v>
      </c>
      <c r="T265" s="21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4" t="s">
        <v>240</v>
      </c>
      <c r="AT265" s="214" t="s">
        <v>151</v>
      </c>
      <c r="AU265" s="214" t="s">
        <v>88</v>
      </c>
      <c r="AY265" s="17" t="s">
        <v>150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7" t="s">
        <v>86</v>
      </c>
      <c r="BK265" s="215">
        <f>ROUND(I265*H265,2)</f>
        <v>0</v>
      </c>
      <c r="BL265" s="17" t="s">
        <v>240</v>
      </c>
      <c r="BM265" s="214" t="s">
        <v>445</v>
      </c>
    </row>
    <row r="266" spans="1:65" s="2" customFormat="1" ht="48.75">
      <c r="A266" s="34"/>
      <c r="B266" s="35"/>
      <c r="C266" s="36"/>
      <c r="D266" s="216" t="s">
        <v>155</v>
      </c>
      <c r="E266" s="36"/>
      <c r="F266" s="217" t="s">
        <v>390</v>
      </c>
      <c r="G266" s="36"/>
      <c r="H266" s="36"/>
      <c r="I266" s="115"/>
      <c r="J266" s="36"/>
      <c r="K266" s="36"/>
      <c r="L266" s="39"/>
      <c r="M266" s="218"/>
      <c r="N266" s="219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155</v>
      </c>
      <c r="AU266" s="17" t="s">
        <v>88</v>
      </c>
    </row>
    <row r="267" spans="1:65" s="13" customFormat="1" ht="11.25">
      <c r="B267" s="222"/>
      <c r="C267" s="223"/>
      <c r="D267" s="216" t="s">
        <v>175</v>
      </c>
      <c r="E267" s="224" t="s">
        <v>1</v>
      </c>
      <c r="F267" s="225" t="s">
        <v>446</v>
      </c>
      <c r="G267" s="223"/>
      <c r="H267" s="226">
        <v>3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175</v>
      </c>
      <c r="AU267" s="232" t="s">
        <v>88</v>
      </c>
      <c r="AV267" s="13" t="s">
        <v>88</v>
      </c>
      <c r="AW267" s="13" t="s">
        <v>34</v>
      </c>
      <c r="AX267" s="13" t="s">
        <v>86</v>
      </c>
      <c r="AY267" s="232" t="s">
        <v>150</v>
      </c>
    </row>
    <row r="268" spans="1:65" s="2" customFormat="1" ht="16.5" customHeight="1">
      <c r="A268" s="34"/>
      <c r="B268" s="35"/>
      <c r="C268" s="202" t="s">
        <v>447</v>
      </c>
      <c r="D268" s="202" t="s">
        <v>151</v>
      </c>
      <c r="E268" s="203" t="s">
        <v>448</v>
      </c>
      <c r="F268" s="204" t="s">
        <v>449</v>
      </c>
      <c r="G268" s="205" t="s">
        <v>179</v>
      </c>
      <c r="H268" s="206">
        <v>18</v>
      </c>
      <c r="I268" s="207"/>
      <c r="J268" s="208">
        <f>ROUND(I268*H268,2)</f>
        <v>0</v>
      </c>
      <c r="K268" s="209"/>
      <c r="L268" s="39"/>
      <c r="M268" s="210" t="s">
        <v>1</v>
      </c>
      <c r="N268" s="211" t="s">
        <v>43</v>
      </c>
      <c r="O268" s="71"/>
      <c r="P268" s="212">
        <f>O268*H268</f>
        <v>0</v>
      </c>
      <c r="Q268" s="212">
        <v>0</v>
      </c>
      <c r="R268" s="212">
        <f>Q268*H268</f>
        <v>0</v>
      </c>
      <c r="S268" s="212">
        <v>1.8799999999999999E-3</v>
      </c>
      <c r="T268" s="213">
        <f>S268*H268</f>
        <v>3.3840000000000002E-2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240</v>
      </c>
      <c r="AT268" s="214" t="s">
        <v>151</v>
      </c>
      <c r="AU268" s="214" t="s">
        <v>88</v>
      </c>
      <c r="AY268" s="17" t="s">
        <v>150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86</v>
      </c>
      <c r="BK268" s="215">
        <f>ROUND(I268*H268,2)</f>
        <v>0</v>
      </c>
      <c r="BL268" s="17" t="s">
        <v>240</v>
      </c>
      <c r="BM268" s="214" t="s">
        <v>450</v>
      </c>
    </row>
    <row r="269" spans="1:65" s="2" customFormat="1" ht="21.75" customHeight="1">
      <c r="A269" s="34"/>
      <c r="B269" s="35"/>
      <c r="C269" s="202" t="s">
        <v>451</v>
      </c>
      <c r="D269" s="202" t="s">
        <v>151</v>
      </c>
      <c r="E269" s="203" t="s">
        <v>452</v>
      </c>
      <c r="F269" s="204" t="s">
        <v>453</v>
      </c>
      <c r="G269" s="205" t="s">
        <v>179</v>
      </c>
      <c r="H269" s="206">
        <v>8</v>
      </c>
      <c r="I269" s="207"/>
      <c r="J269" s="208">
        <f>ROUND(I269*H269,2)</f>
        <v>0</v>
      </c>
      <c r="K269" s="209"/>
      <c r="L269" s="39"/>
      <c r="M269" s="210" t="s">
        <v>1</v>
      </c>
      <c r="N269" s="211" t="s">
        <v>43</v>
      </c>
      <c r="O269" s="71"/>
      <c r="P269" s="212">
        <f>O269*H269</f>
        <v>0</v>
      </c>
      <c r="Q269" s="212">
        <v>2.7299999999999998E-3</v>
      </c>
      <c r="R269" s="212">
        <f>Q269*H269</f>
        <v>2.1839999999999998E-2</v>
      </c>
      <c r="S269" s="212">
        <v>0</v>
      </c>
      <c r="T269" s="21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4" t="s">
        <v>240</v>
      </c>
      <c r="AT269" s="214" t="s">
        <v>151</v>
      </c>
      <c r="AU269" s="214" t="s">
        <v>88</v>
      </c>
      <c r="AY269" s="17" t="s">
        <v>150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7" t="s">
        <v>86</v>
      </c>
      <c r="BK269" s="215">
        <f>ROUND(I269*H269,2)</f>
        <v>0</v>
      </c>
      <c r="BL269" s="17" t="s">
        <v>240</v>
      </c>
      <c r="BM269" s="214" t="s">
        <v>454</v>
      </c>
    </row>
    <row r="270" spans="1:65" s="2" customFormat="1" ht="48.75">
      <c r="A270" s="34"/>
      <c r="B270" s="35"/>
      <c r="C270" s="36"/>
      <c r="D270" s="216" t="s">
        <v>155</v>
      </c>
      <c r="E270" s="36"/>
      <c r="F270" s="217" t="s">
        <v>390</v>
      </c>
      <c r="G270" s="36"/>
      <c r="H270" s="36"/>
      <c r="I270" s="115"/>
      <c r="J270" s="36"/>
      <c r="K270" s="36"/>
      <c r="L270" s="39"/>
      <c r="M270" s="218"/>
      <c r="N270" s="219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155</v>
      </c>
      <c r="AU270" s="17" t="s">
        <v>88</v>
      </c>
    </row>
    <row r="271" spans="1:65" s="2" customFormat="1" ht="21.75" customHeight="1">
      <c r="A271" s="34"/>
      <c r="B271" s="35"/>
      <c r="C271" s="202" t="s">
        <v>455</v>
      </c>
      <c r="D271" s="202" t="s">
        <v>151</v>
      </c>
      <c r="E271" s="203" t="s">
        <v>456</v>
      </c>
      <c r="F271" s="204" t="s">
        <v>457</v>
      </c>
      <c r="G271" s="205" t="s">
        <v>179</v>
      </c>
      <c r="H271" s="206">
        <v>2</v>
      </c>
      <c r="I271" s="207"/>
      <c r="J271" s="208">
        <f>ROUND(I271*H271,2)</f>
        <v>0</v>
      </c>
      <c r="K271" s="209"/>
      <c r="L271" s="39"/>
      <c r="M271" s="210" t="s">
        <v>1</v>
      </c>
      <c r="N271" s="211" t="s">
        <v>43</v>
      </c>
      <c r="O271" s="71"/>
      <c r="P271" s="212">
        <f>O271*H271</f>
        <v>0</v>
      </c>
      <c r="Q271" s="212">
        <v>2.8500000000000001E-3</v>
      </c>
      <c r="R271" s="212">
        <f>Q271*H271</f>
        <v>5.7000000000000002E-3</v>
      </c>
      <c r="S271" s="212">
        <v>0</v>
      </c>
      <c r="T271" s="21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4" t="s">
        <v>240</v>
      </c>
      <c r="AT271" s="214" t="s">
        <v>151</v>
      </c>
      <c r="AU271" s="214" t="s">
        <v>88</v>
      </c>
      <c r="AY271" s="17" t="s">
        <v>150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7" t="s">
        <v>86</v>
      </c>
      <c r="BK271" s="215">
        <f>ROUND(I271*H271,2)</f>
        <v>0</v>
      </c>
      <c r="BL271" s="17" t="s">
        <v>240</v>
      </c>
      <c r="BM271" s="214" t="s">
        <v>458</v>
      </c>
    </row>
    <row r="272" spans="1:65" s="2" customFormat="1" ht="48.75">
      <c r="A272" s="34"/>
      <c r="B272" s="35"/>
      <c r="C272" s="36"/>
      <c r="D272" s="216" t="s">
        <v>155</v>
      </c>
      <c r="E272" s="36"/>
      <c r="F272" s="217" t="s">
        <v>390</v>
      </c>
      <c r="G272" s="36"/>
      <c r="H272" s="36"/>
      <c r="I272" s="115"/>
      <c r="J272" s="36"/>
      <c r="K272" s="36"/>
      <c r="L272" s="39"/>
      <c r="M272" s="218"/>
      <c r="N272" s="219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155</v>
      </c>
      <c r="AU272" s="17" t="s">
        <v>88</v>
      </c>
    </row>
    <row r="273" spans="1:65" s="2" customFormat="1" ht="16.5" customHeight="1">
      <c r="A273" s="34"/>
      <c r="B273" s="35"/>
      <c r="C273" s="202" t="s">
        <v>459</v>
      </c>
      <c r="D273" s="202" t="s">
        <v>151</v>
      </c>
      <c r="E273" s="203" t="s">
        <v>460</v>
      </c>
      <c r="F273" s="204" t="s">
        <v>461</v>
      </c>
      <c r="G273" s="205" t="s">
        <v>197</v>
      </c>
      <c r="H273" s="206">
        <v>51</v>
      </c>
      <c r="I273" s="207"/>
      <c r="J273" s="208">
        <f t="shared" ref="J273:J278" si="0">ROUND(I273*H273,2)</f>
        <v>0</v>
      </c>
      <c r="K273" s="209"/>
      <c r="L273" s="39"/>
      <c r="M273" s="210" t="s">
        <v>1</v>
      </c>
      <c r="N273" s="211" t="s">
        <v>43</v>
      </c>
      <c r="O273" s="71"/>
      <c r="P273" s="212">
        <f t="shared" ref="P273:P278" si="1">O273*H273</f>
        <v>0</v>
      </c>
      <c r="Q273" s="212">
        <v>0</v>
      </c>
      <c r="R273" s="212">
        <f t="shared" ref="R273:R278" si="2">Q273*H273</f>
        <v>0</v>
      </c>
      <c r="S273" s="212">
        <v>2.5999999999999999E-3</v>
      </c>
      <c r="T273" s="213">
        <f t="shared" ref="T273:T278" si="3">S273*H273</f>
        <v>0.1326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4" t="s">
        <v>240</v>
      </c>
      <c r="AT273" s="214" t="s">
        <v>151</v>
      </c>
      <c r="AU273" s="214" t="s">
        <v>88</v>
      </c>
      <c r="AY273" s="17" t="s">
        <v>150</v>
      </c>
      <c r="BE273" s="215">
        <f t="shared" ref="BE273:BE278" si="4">IF(N273="základní",J273,0)</f>
        <v>0</v>
      </c>
      <c r="BF273" s="215">
        <f t="shared" ref="BF273:BF278" si="5">IF(N273="snížená",J273,0)</f>
        <v>0</v>
      </c>
      <c r="BG273" s="215">
        <f t="shared" ref="BG273:BG278" si="6">IF(N273="zákl. přenesená",J273,0)</f>
        <v>0</v>
      </c>
      <c r="BH273" s="215">
        <f t="shared" ref="BH273:BH278" si="7">IF(N273="sníž. přenesená",J273,0)</f>
        <v>0</v>
      </c>
      <c r="BI273" s="215">
        <f t="shared" ref="BI273:BI278" si="8">IF(N273="nulová",J273,0)</f>
        <v>0</v>
      </c>
      <c r="BJ273" s="17" t="s">
        <v>86</v>
      </c>
      <c r="BK273" s="215">
        <f t="shared" ref="BK273:BK278" si="9">ROUND(I273*H273,2)</f>
        <v>0</v>
      </c>
      <c r="BL273" s="17" t="s">
        <v>240</v>
      </c>
      <c r="BM273" s="214" t="s">
        <v>462</v>
      </c>
    </row>
    <row r="274" spans="1:65" s="2" customFormat="1" ht="16.5" customHeight="1">
      <c r="A274" s="34"/>
      <c r="B274" s="35"/>
      <c r="C274" s="202" t="s">
        <v>463</v>
      </c>
      <c r="D274" s="202" t="s">
        <v>151</v>
      </c>
      <c r="E274" s="203" t="s">
        <v>464</v>
      </c>
      <c r="F274" s="204" t="s">
        <v>465</v>
      </c>
      <c r="G274" s="205" t="s">
        <v>197</v>
      </c>
      <c r="H274" s="206">
        <v>51</v>
      </c>
      <c r="I274" s="207"/>
      <c r="J274" s="208">
        <f t="shared" si="0"/>
        <v>0</v>
      </c>
      <c r="K274" s="209"/>
      <c r="L274" s="39"/>
      <c r="M274" s="210" t="s">
        <v>1</v>
      </c>
      <c r="N274" s="211" t="s">
        <v>43</v>
      </c>
      <c r="O274" s="71"/>
      <c r="P274" s="212">
        <f t="shared" si="1"/>
        <v>0</v>
      </c>
      <c r="Q274" s="212">
        <v>2.8600000000000001E-3</v>
      </c>
      <c r="R274" s="212">
        <f t="shared" si="2"/>
        <v>0.14586000000000002</v>
      </c>
      <c r="S274" s="212">
        <v>0</v>
      </c>
      <c r="T274" s="213">
        <f t="shared" si="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240</v>
      </c>
      <c r="AT274" s="214" t="s">
        <v>151</v>
      </c>
      <c r="AU274" s="214" t="s">
        <v>88</v>
      </c>
      <c r="AY274" s="17" t="s">
        <v>150</v>
      </c>
      <c r="BE274" s="215">
        <f t="shared" si="4"/>
        <v>0</v>
      </c>
      <c r="BF274" s="215">
        <f t="shared" si="5"/>
        <v>0</v>
      </c>
      <c r="BG274" s="215">
        <f t="shared" si="6"/>
        <v>0</v>
      </c>
      <c r="BH274" s="215">
        <f t="shared" si="7"/>
        <v>0</v>
      </c>
      <c r="BI274" s="215">
        <f t="shared" si="8"/>
        <v>0</v>
      </c>
      <c r="BJ274" s="17" t="s">
        <v>86</v>
      </c>
      <c r="BK274" s="215">
        <f t="shared" si="9"/>
        <v>0</v>
      </c>
      <c r="BL274" s="17" t="s">
        <v>240</v>
      </c>
      <c r="BM274" s="214" t="s">
        <v>466</v>
      </c>
    </row>
    <row r="275" spans="1:65" s="2" customFormat="1" ht="16.5" customHeight="1">
      <c r="A275" s="34"/>
      <c r="B275" s="35"/>
      <c r="C275" s="202" t="s">
        <v>467</v>
      </c>
      <c r="D275" s="202" t="s">
        <v>151</v>
      </c>
      <c r="E275" s="203" t="s">
        <v>468</v>
      </c>
      <c r="F275" s="204" t="s">
        <v>469</v>
      </c>
      <c r="G275" s="205" t="s">
        <v>179</v>
      </c>
      <c r="H275" s="206">
        <v>8</v>
      </c>
      <c r="I275" s="207"/>
      <c r="J275" s="208">
        <f t="shared" si="0"/>
        <v>0</v>
      </c>
      <c r="K275" s="209"/>
      <c r="L275" s="39"/>
      <c r="M275" s="210" t="s">
        <v>1</v>
      </c>
      <c r="N275" s="211" t="s">
        <v>43</v>
      </c>
      <c r="O275" s="71"/>
      <c r="P275" s="212">
        <f t="shared" si="1"/>
        <v>0</v>
      </c>
      <c r="Q275" s="212">
        <v>4.8000000000000001E-4</v>
      </c>
      <c r="R275" s="212">
        <f t="shared" si="2"/>
        <v>3.8400000000000001E-3</v>
      </c>
      <c r="S275" s="212">
        <v>0</v>
      </c>
      <c r="T275" s="213">
        <f t="shared" si="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4" t="s">
        <v>240</v>
      </c>
      <c r="AT275" s="214" t="s">
        <v>151</v>
      </c>
      <c r="AU275" s="214" t="s">
        <v>88</v>
      </c>
      <c r="AY275" s="17" t="s">
        <v>150</v>
      </c>
      <c r="BE275" s="215">
        <f t="shared" si="4"/>
        <v>0</v>
      </c>
      <c r="BF275" s="215">
        <f t="shared" si="5"/>
        <v>0</v>
      </c>
      <c r="BG275" s="215">
        <f t="shared" si="6"/>
        <v>0</v>
      </c>
      <c r="BH275" s="215">
        <f t="shared" si="7"/>
        <v>0</v>
      </c>
      <c r="BI275" s="215">
        <f t="shared" si="8"/>
        <v>0</v>
      </c>
      <c r="BJ275" s="17" t="s">
        <v>86</v>
      </c>
      <c r="BK275" s="215">
        <f t="shared" si="9"/>
        <v>0</v>
      </c>
      <c r="BL275" s="17" t="s">
        <v>240</v>
      </c>
      <c r="BM275" s="214" t="s">
        <v>470</v>
      </c>
    </row>
    <row r="276" spans="1:65" s="2" customFormat="1" ht="16.5" customHeight="1">
      <c r="A276" s="34"/>
      <c r="B276" s="35"/>
      <c r="C276" s="202" t="s">
        <v>471</v>
      </c>
      <c r="D276" s="202" t="s">
        <v>151</v>
      </c>
      <c r="E276" s="203" t="s">
        <v>472</v>
      </c>
      <c r="F276" s="204" t="s">
        <v>473</v>
      </c>
      <c r="G276" s="205" t="s">
        <v>197</v>
      </c>
      <c r="H276" s="206">
        <v>51</v>
      </c>
      <c r="I276" s="207"/>
      <c r="J276" s="208">
        <f t="shared" si="0"/>
        <v>0</v>
      </c>
      <c r="K276" s="209"/>
      <c r="L276" s="39"/>
      <c r="M276" s="210" t="s">
        <v>1</v>
      </c>
      <c r="N276" s="211" t="s">
        <v>43</v>
      </c>
      <c r="O276" s="71"/>
      <c r="P276" s="212">
        <f t="shared" si="1"/>
        <v>0</v>
      </c>
      <c r="Q276" s="212">
        <v>0</v>
      </c>
      <c r="R276" s="212">
        <f t="shared" si="2"/>
        <v>0</v>
      </c>
      <c r="S276" s="212">
        <v>0</v>
      </c>
      <c r="T276" s="213">
        <f t="shared" si="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4" t="s">
        <v>240</v>
      </c>
      <c r="AT276" s="214" t="s">
        <v>151</v>
      </c>
      <c r="AU276" s="214" t="s">
        <v>88</v>
      </c>
      <c r="AY276" s="17" t="s">
        <v>150</v>
      </c>
      <c r="BE276" s="215">
        <f t="shared" si="4"/>
        <v>0</v>
      </c>
      <c r="BF276" s="215">
        <f t="shared" si="5"/>
        <v>0</v>
      </c>
      <c r="BG276" s="215">
        <f t="shared" si="6"/>
        <v>0</v>
      </c>
      <c r="BH276" s="215">
        <f t="shared" si="7"/>
        <v>0</v>
      </c>
      <c r="BI276" s="215">
        <f t="shared" si="8"/>
        <v>0</v>
      </c>
      <c r="BJ276" s="17" t="s">
        <v>86</v>
      </c>
      <c r="BK276" s="215">
        <f t="shared" si="9"/>
        <v>0</v>
      </c>
      <c r="BL276" s="17" t="s">
        <v>240</v>
      </c>
      <c r="BM276" s="214" t="s">
        <v>474</v>
      </c>
    </row>
    <row r="277" spans="1:65" s="2" customFormat="1" ht="21.75" customHeight="1">
      <c r="A277" s="34"/>
      <c r="B277" s="35"/>
      <c r="C277" s="202" t="s">
        <v>475</v>
      </c>
      <c r="D277" s="202" t="s">
        <v>151</v>
      </c>
      <c r="E277" s="203" t="s">
        <v>476</v>
      </c>
      <c r="F277" s="204" t="s">
        <v>477</v>
      </c>
      <c r="G277" s="205" t="s">
        <v>179</v>
      </c>
      <c r="H277" s="206">
        <v>2</v>
      </c>
      <c r="I277" s="207"/>
      <c r="J277" s="208">
        <f t="shared" si="0"/>
        <v>0</v>
      </c>
      <c r="K277" s="209"/>
      <c r="L277" s="39"/>
      <c r="M277" s="210" t="s">
        <v>1</v>
      </c>
      <c r="N277" s="211" t="s">
        <v>43</v>
      </c>
      <c r="O277" s="71"/>
      <c r="P277" s="212">
        <f t="shared" si="1"/>
        <v>0</v>
      </c>
      <c r="Q277" s="212">
        <v>1.4E-3</v>
      </c>
      <c r="R277" s="212">
        <f t="shared" si="2"/>
        <v>2.8E-3</v>
      </c>
      <c r="S277" s="212">
        <v>0</v>
      </c>
      <c r="T277" s="213">
        <f t="shared" si="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4" t="s">
        <v>240</v>
      </c>
      <c r="AT277" s="214" t="s">
        <v>151</v>
      </c>
      <c r="AU277" s="214" t="s">
        <v>88</v>
      </c>
      <c r="AY277" s="17" t="s">
        <v>150</v>
      </c>
      <c r="BE277" s="215">
        <f t="shared" si="4"/>
        <v>0</v>
      </c>
      <c r="BF277" s="215">
        <f t="shared" si="5"/>
        <v>0</v>
      </c>
      <c r="BG277" s="215">
        <f t="shared" si="6"/>
        <v>0</v>
      </c>
      <c r="BH277" s="215">
        <f t="shared" si="7"/>
        <v>0</v>
      </c>
      <c r="BI277" s="215">
        <f t="shared" si="8"/>
        <v>0</v>
      </c>
      <c r="BJ277" s="17" t="s">
        <v>86</v>
      </c>
      <c r="BK277" s="215">
        <f t="shared" si="9"/>
        <v>0</v>
      </c>
      <c r="BL277" s="17" t="s">
        <v>240</v>
      </c>
      <c r="BM277" s="214" t="s">
        <v>478</v>
      </c>
    </row>
    <row r="278" spans="1:65" s="2" customFormat="1" ht="16.5" customHeight="1">
      <c r="A278" s="34"/>
      <c r="B278" s="35"/>
      <c r="C278" s="202" t="s">
        <v>479</v>
      </c>
      <c r="D278" s="202" t="s">
        <v>151</v>
      </c>
      <c r="E278" s="203" t="s">
        <v>480</v>
      </c>
      <c r="F278" s="204" t="s">
        <v>481</v>
      </c>
      <c r="G278" s="205" t="s">
        <v>377</v>
      </c>
      <c r="H278" s="266"/>
      <c r="I278" s="207"/>
      <c r="J278" s="208">
        <f t="shared" si="0"/>
        <v>0</v>
      </c>
      <c r="K278" s="209"/>
      <c r="L278" s="39"/>
      <c r="M278" s="210" t="s">
        <v>1</v>
      </c>
      <c r="N278" s="211" t="s">
        <v>43</v>
      </c>
      <c r="O278" s="71"/>
      <c r="P278" s="212">
        <f t="shared" si="1"/>
        <v>0</v>
      </c>
      <c r="Q278" s="212">
        <v>0</v>
      </c>
      <c r="R278" s="212">
        <f t="shared" si="2"/>
        <v>0</v>
      </c>
      <c r="S278" s="212">
        <v>0</v>
      </c>
      <c r="T278" s="213">
        <f t="shared" si="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4" t="s">
        <v>240</v>
      </c>
      <c r="AT278" s="214" t="s">
        <v>151</v>
      </c>
      <c r="AU278" s="214" t="s">
        <v>88</v>
      </c>
      <c r="AY278" s="17" t="s">
        <v>150</v>
      </c>
      <c r="BE278" s="215">
        <f t="shared" si="4"/>
        <v>0</v>
      </c>
      <c r="BF278" s="215">
        <f t="shared" si="5"/>
        <v>0</v>
      </c>
      <c r="BG278" s="215">
        <f t="shared" si="6"/>
        <v>0</v>
      </c>
      <c r="BH278" s="215">
        <f t="shared" si="7"/>
        <v>0</v>
      </c>
      <c r="BI278" s="215">
        <f t="shared" si="8"/>
        <v>0</v>
      </c>
      <c r="BJ278" s="17" t="s">
        <v>86</v>
      </c>
      <c r="BK278" s="215">
        <f t="shared" si="9"/>
        <v>0</v>
      </c>
      <c r="BL278" s="17" t="s">
        <v>240</v>
      </c>
      <c r="BM278" s="214" t="s">
        <v>482</v>
      </c>
    </row>
    <row r="279" spans="1:65" s="12" customFormat="1" ht="22.9" customHeight="1">
      <c r="B279" s="188"/>
      <c r="C279" s="189"/>
      <c r="D279" s="190" t="s">
        <v>77</v>
      </c>
      <c r="E279" s="220" t="s">
        <v>483</v>
      </c>
      <c r="F279" s="220" t="s">
        <v>484</v>
      </c>
      <c r="G279" s="189"/>
      <c r="H279" s="189"/>
      <c r="I279" s="192"/>
      <c r="J279" s="221">
        <f>BK279</f>
        <v>0</v>
      </c>
      <c r="K279" s="189"/>
      <c r="L279" s="194"/>
      <c r="M279" s="195"/>
      <c r="N279" s="196"/>
      <c r="O279" s="196"/>
      <c r="P279" s="197">
        <f>SUM(P280:P286)</f>
        <v>0</v>
      </c>
      <c r="Q279" s="196"/>
      <c r="R279" s="197">
        <f>SUM(R280:R286)</f>
        <v>1.1522400000000002</v>
      </c>
      <c r="S279" s="196"/>
      <c r="T279" s="198">
        <f>SUM(T280:T286)</f>
        <v>6.4497558000000001</v>
      </c>
      <c r="AR279" s="199" t="s">
        <v>88</v>
      </c>
      <c r="AT279" s="200" t="s">
        <v>77</v>
      </c>
      <c r="AU279" s="200" t="s">
        <v>86</v>
      </c>
      <c r="AY279" s="199" t="s">
        <v>150</v>
      </c>
      <c r="BK279" s="201">
        <f>SUM(BK280:BK286)</f>
        <v>0</v>
      </c>
    </row>
    <row r="280" spans="1:65" s="2" customFormat="1" ht="16.5" customHeight="1">
      <c r="A280" s="34"/>
      <c r="B280" s="35"/>
      <c r="C280" s="202" t="s">
        <v>165</v>
      </c>
      <c r="D280" s="202" t="s">
        <v>151</v>
      </c>
      <c r="E280" s="203" t="s">
        <v>485</v>
      </c>
      <c r="F280" s="204" t="s">
        <v>486</v>
      </c>
      <c r="G280" s="205" t="s">
        <v>217</v>
      </c>
      <c r="H280" s="206">
        <v>399.36</v>
      </c>
      <c r="I280" s="207"/>
      <c r="J280" s="208">
        <f>ROUND(I280*H280,2)</f>
        <v>0</v>
      </c>
      <c r="K280" s="209"/>
      <c r="L280" s="39"/>
      <c r="M280" s="210" t="s">
        <v>1</v>
      </c>
      <c r="N280" s="211" t="s">
        <v>43</v>
      </c>
      <c r="O280" s="71"/>
      <c r="P280" s="212">
        <f>O280*H280</f>
        <v>0</v>
      </c>
      <c r="Q280" s="212">
        <v>0</v>
      </c>
      <c r="R280" s="212">
        <f>Q280*H280</f>
        <v>0</v>
      </c>
      <c r="S280" s="212">
        <v>1.533E-2</v>
      </c>
      <c r="T280" s="213">
        <f>S280*H280</f>
        <v>6.1221888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240</v>
      </c>
      <c r="AT280" s="214" t="s">
        <v>151</v>
      </c>
      <c r="AU280" s="214" t="s">
        <v>88</v>
      </c>
      <c r="AY280" s="17" t="s">
        <v>150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86</v>
      </c>
      <c r="BK280" s="215">
        <f>ROUND(I280*H280,2)</f>
        <v>0</v>
      </c>
      <c r="BL280" s="17" t="s">
        <v>240</v>
      </c>
      <c r="BM280" s="214" t="s">
        <v>487</v>
      </c>
    </row>
    <row r="281" spans="1:65" s="2" customFormat="1" ht="16.5" customHeight="1">
      <c r="A281" s="34"/>
      <c r="B281" s="35"/>
      <c r="C281" s="202" t="s">
        <v>488</v>
      </c>
      <c r="D281" s="202" t="s">
        <v>151</v>
      </c>
      <c r="E281" s="203" t="s">
        <v>489</v>
      </c>
      <c r="F281" s="204" t="s">
        <v>490</v>
      </c>
      <c r="G281" s="205" t="s">
        <v>197</v>
      </c>
      <c r="H281" s="206">
        <v>41.1</v>
      </c>
      <c r="I281" s="207"/>
      <c r="J281" s="208">
        <f>ROUND(I281*H281,2)</f>
        <v>0</v>
      </c>
      <c r="K281" s="209"/>
      <c r="L281" s="39"/>
      <c r="M281" s="210" t="s">
        <v>1</v>
      </c>
      <c r="N281" s="211" t="s">
        <v>43</v>
      </c>
      <c r="O281" s="71"/>
      <c r="P281" s="212">
        <f>O281*H281</f>
        <v>0</v>
      </c>
      <c r="Q281" s="212">
        <v>0</v>
      </c>
      <c r="R281" s="212">
        <f>Q281*H281</f>
        <v>0</v>
      </c>
      <c r="S281" s="212">
        <v>7.9699999999999997E-3</v>
      </c>
      <c r="T281" s="213">
        <f>S281*H281</f>
        <v>0.327567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4" t="s">
        <v>240</v>
      </c>
      <c r="AT281" s="214" t="s">
        <v>151</v>
      </c>
      <c r="AU281" s="214" t="s">
        <v>88</v>
      </c>
      <c r="AY281" s="17" t="s">
        <v>150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7" t="s">
        <v>86</v>
      </c>
      <c r="BK281" s="215">
        <f>ROUND(I281*H281,2)</f>
        <v>0</v>
      </c>
      <c r="BL281" s="17" t="s">
        <v>240</v>
      </c>
      <c r="BM281" s="214" t="s">
        <v>491</v>
      </c>
    </row>
    <row r="282" spans="1:65" s="2" customFormat="1" ht="16.5" customHeight="1">
      <c r="A282" s="34"/>
      <c r="B282" s="35"/>
      <c r="C282" s="202" t="s">
        <v>492</v>
      </c>
      <c r="D282" s="202" t="s">
        <v>151</v>
      </c>
      <c r="E282" s="203" t="s">
        <v>493</v>
      </c>
      <c r="F282" s="204" t="s">
        <v>494</v>
      </c>
      <c r="G282" s="205" t="s">
        <v>217</v>
      </c>
      <c r="H282" s="206">
        <v>399.36</v>
      </c>
      <c r="I282" s="207"/>
      <c r="J282" s="208">
        <f>ROUND(I282*H282,2)</f>
        <v>0</v>
      </c>
      <c r="K282" s="209"/>
      <c r="L282" s="39"/>
      <c r="M282" s="210" t="s">
        <v>1</v>
      </c>
      <c r="N282" s="211" t="s">
        <v>43</v>
      </c>
      <c r="O282" s="71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240</v>
      </c>
      <c r="AT282" s="214" t="s">
        <v>151</v>
      </c>
      <c r="AU282" s="214" t="s">
        <v>88</v>
      </c>
      <c r="AY282" s="17" t="s">
        <v>150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86</v>
      </c>
      <c r="BK282" s="215">
        <f>ROUND(I282*H282,2)</f>
        <v>0</v>
      </c>
      <c r="BL282" s="17" t="s">
        <v>240</v>
      </c>
      <c r="BM282" s="214" t="s">
        <v>495</v>
      </c>
    </row>
    <row r="283" spans="1:65" s="2" customFormat="1" ht="21.75" customHeight="1">
      <c r="A283" s="34"/>
      <c r="B283" s="35"/>
      <c r="C283" s="244" t="s">
        <v>496</v>
      </c>
      <c r="D283" s="244" t="s">
        <v>157</v>
      </c>
      <c r="E283" s="245" t="s">
        <v>497</v>
      </c>
      <c r="F283" s="246" t="s">
        <v>498</v>
      </c>
      <c r="G283" s="247" t="s">
        <v>217</v>
      </c>
      <c r="H283" s="248">
        <v>459.26400000000001</v>
      </c>
      <c r="I283" s="249"/>
      <c r="J283" s="250">
        <f>ROUND(I283*H283,2)</f>
        <v>0</v>
      </c>
      <c r="K283" s="251"/>
      <c r="L283" s="252"/>
      <c r="M283" s="253" t="s">
        <v>1</v>
      </c>
      <c r="N283" s="254" t="s">
        <v>43</v>
      </c>
      <c r="O283" s="71"/>
      <c r="P283" s="212">
        <f>O283*H283</f>
        <v>0</v>
      </c>
      <c r="Q283" s="212">
        <v>2.5000000000000001E-3</v>
      </c>
      <c r="R283" s="212">
        <f>Q283*H283</f>
        <v>1.1481600000000001</v>
      </c>
      <c r="S283" s="212">
        <v>0</v>
      </c>
      <c r="T283" s="21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4" t="s">
        <v>274</v>
      </c>
      <c r="AT283" s="214" t="s">
        <v>157</v>
      </c>
      <c r="AU283" s="214" t="s">
        <v>88</v>
      </c>
      <c r="AY283" s="17" t="s">
        <v>150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7" t="s">
        <v>86</v>
      </c>
      <c r="BK283" s="215">
        <f>ROUND(I283*H283,2)</f>
        <v>0</v>
      </c>
      <c r="BL283" s="17" t="s">
        <v>240</v>
      </c>
      <c r="BM283" s="214" t="s">
        <v>499</v>
      </c>
    </row>
    <row r="284" spans="1:65" s="13" customFormat="1" ht="11.25">
      <c r="B284" s="222"/>
      <c r="C284" s="223"/>
      <c r="D284" s="216" t="s">
        <v>175</v>
      </c>
      <c r="E284" s="224" t="s">
        <v>1</v>
      </c>
      <c r="F284" s="225" t="s">
        <v>500</v>
      </c>
      <c r="G284" s="223"/>
      <c r="H284" s="226">
        <v>459.26400000000001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175</v>
      </c>
      <c r="AU284" s="232" t="s">
        <v>88</v>
      </c>
      <c r="AV284" s="13" t="s">
        <v>88</v>
      </c>
      <c r="AW284" s="13" t="s">
        <v>34</v>
      </c>
      <c r="AX284" s="13" t="s">
        <v>86</v>
      </c>
      <c r="AY284" s="232" t="s">
        <v>150</v>
      </c>
    </row>
    <row r="285" spans="1:65" s="2" customFormat="1" ht="16.5" customHeight="1">
      <c r="A285" s="34"/>
      <c r="B285" s="35"/>
      <c r="C285" s="202" t="s">
        <v>501</v>
      </c>
      <c r="D285" s="202" t="s">
        <v>151</v>
      </c>
      <c r="E285" s="203" t="s">
        <v>502</v>
      </c>
      <c r="F285" s="204" t="s">
        <v>503</v>
      </c>
      <c r="G285" s="205" t="s">
        <v>197</v>
      </c>
      <c r="H285" s="206">
        <v>51</v>
      </c>
      <c r="I285" s="207"/>
      <c r="J285" s="208">
        <f>ROUND(I285*H285,2)</f>
        <v>0</v>
      </c>
      <c r="K285" s="209"/>
      <c r="L285" s="39"/>
      <c r="M285" s="210" t="s">
        <v>1</v>
      </c>
      <c r="N285" s="211" t="s">
        <v>43</v>
      </c>
      <c r="O285" s="71"/>
      <c r="P285" s="212">
        <f>O285*H285</f>
        <v>0</v>
      </c>
      <c r="Q285" s="212">
        <v>8.0000000000000007E-5</v>
      </c>
      <c r="R285" s="212">
        <f>Q285*H285</f>
        <v>4.0800000000000003E-3</v>
      </c>
      <c r="S285" s="212">
        <v>0</v>
      </c>
      <c r="T285" s="21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4" t="s">
        <v>240</v>
      </c>
      <c r="AT285" s="214" t="s">
        <v>151</v>
      </c>
      <c r="AU285" s="214" t="s">
        <v>88</v>
      </c>
      <c r="AY285" s="17" t="s">
        <v>150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7" t="s">
        <v>86</v>
      </c>
      <c r="BK285" s="215">
        <f>ROUND(I285*H285,2)</f>
        <v>0</v>
      </c>
      <c r="BL285" s="17" t="s">
        <v>240</v>
      </c>
      <c r="BM285" s="214" t="s">
        <v>504</v>
      </c>
    </row>
    <row r="286" spans="1:65" s="2" customFormat="1" ht="16.5" customHeight="1">
      <c r="A286" s="34"/>
      <c r="B286" s="35"/>
      <c r="C286" s="202" t="s">
        <v>505</v>
      </c>
      <c r="D286" s="202" t="s">
        <v>151</v>
      </c>
      <c r="E286" s="203" t="s">
        <v>506</v>
      </c>
      <c r="F286" s="204" t="s">
        <v>507</v>
      </c>
      <c r="G286" s="205" t="s">
        <v>377</v>
      </c>
      <c r="H286" s="266"/>
      <c r="I286" s="207"/>
      <c r="J286" s="208">
        <f>ROUND(I286*H286,2)</f>
        <v>0</v>
      </c>
      <c r="K286" s="209"/>
      <c r="L286" s="39"/>
      <c r="M286" s="210" t="s">
        <v>1</v>
      </c>
      <c r="N286" s="211" t="s">
        <v>43</v>
      </c>
      <c r="O286" s="71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4" t="s">
        <v>240</v>
      </c>
      <c r="AT286" s="214" t="s">
        <v>151</v>
      </c>
      <c r="AU286" s="214" t="s">
        <v>88</v>
      </c>
      <c r="AY286" s="17" t="s">
        <v>150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7" t="s">
        <v>86</v>
      </c>
      <c r="BK286" s="215">
        <f>ROUND(I286*H286,2)</f>
        <v>0</v>
      </c>
      <c r="BL286" s="17" t="s">
        <v>240</v>
      </c>
      <c r="BM286" s="214" t="s">
        <v>508</v>
      </c>
    </row>
    <row r="287" spans="1:65" s="12" customFormat="1" ht="22.9" customHeight="1">
      <c r="B287" s="188"/>
      <c r="C287" s="189"/>
      <c r="D287" s="190" t="s">
        <v>77</v>
      </c>
      <c r="E287" s="220" t="s">
        <v>509</v>
      </c>
      <c r="F287" s="220" t="s">
        <v>510</v>
      </c>
      <c r="G287" s="189"/>
      <c r="H287" s="189"/>
      <c r="I287" s="192"/>
      <c r="J287" s="221">
        <f>BK287</f>
        <v>0</v>
      </c>
      <c r="K287" s="189"/>
      <c r="L287" s="194"/>
      <c r="M287" s="195"/>
      <c r="N287" s="196"/>
      <c r="O287" s="196"/>
      <c r="P287" s="197">
        <f>SUM(P288:P291)</f>
        <v>0</v>
      </c>
      <c r="Q287" s="196"/>
      <c r="R287" s="197">
        <f>SUM(R288:R291)</f>
        <v>3.6000000000000004E-2</v>
      </c>
      <c r="S287" s="196"/>
      <c r="T287" s="198">
        <f>SUM(T288:T291)</f>
        <v>0</v>
      </c>
      <c r="AR287" s="199" t="s">
        <v>88</v>
      </c>
      <c r="AT287" s="200" t="s">
        <v>77</v>
      </c>
      <c r="AU287" s="200" t="s">
        <v>86</v>
      </c>
      <c r="AY287" s="199" t="s">
        <v>150</v>
      </c>
      <c r="BK287" s="201">
        <f>SUM(BK288:BK291)</f>
        <v>0</v>
      </c>
    </row>
    <row r="288" spans="1:65" s="2" customFormat="1" ht="16.5" customHeight="1">
      <c r="A288" s="34"/>
      <c r="B288" s="35"/>
      <c r="C288" s="202" t="s">
        <v>511</v>
      </c>
      <c r="D288" s="202" t="s">
        <v>151</v>
      </c>
      <c r="E288" s="203" t="s">
        <v>512</v>
      </c>
      <c r="F288" s="204" t="s">
        <v>513</v>
      </c>
      <c r="G288" s="205" t="s">
        <v>197</v>
      </c>
      <c r="H288" s="206">
        <v>9</v>
      </c>
      <c r="I288" s="207"/>
      <c r="J288" s="208">
        <f>ROUND(I288*H288,2)</f>
        <v>0</v>
      </c>
      <c r="K288" s="209"/>
      <c r="L288" s="39"/>
      <c r="M288" s="210" t="s">
        <v>1</v>
      </c>
      <c r="N288" s="211" t="s">
        <v>43</v>
      </c>
      <c r="O288" s="71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240</v>
      </c>
      <c r="AT288" s="214" t="s">
        <v>151</v>
      </c>
      <c r="AU288" s="214" t="s">
        <v>88</v>
      </c>
      <c r="AY288" s="17" t="s">
        <v>150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86</v>
      </c>
      <c r="BK288" s="215">
        <f>ROUND(I288*H288,2)</f>
        <v>0</v>
      </c>
      <c r="BL288" s="17" t="s">
        <v>240</v>
      </c>
      <c r="BM288" s="214" t="s">
        <v>514</v>
      </c>
    </row>
    <row r="289" spans="1:65" s="2" customFormat="1" ht="16.5" customHeight="1">
      <c r="A289" s="34"/>
      <c r="B289" s="35"/>
      <c r="C289" s="244" t="s">
        <v>515</v>
      </c>
      <c r="D289" s="244" t="s">
        <v>157</v>
      </c>
      <c r="E289" s="245" t="s">
        <v>516</v>
      </c>
      <c r="F289" s="246" t="s">
        <v>517</v>
      </c>
      <c r="G289" s="247" t="s">
        <v>197</v>
      </c>
      <c r="H289" s="248">
        <v>9</v>
      </c>
      <c r="I289" s="249"/>
      <c r="J289" s="250">
        <f>ROUND(I289*H289,2)</f>
        <v>0</v>
      </c>
      <c r="K289" s="251"/>
      <c r="L289" s="252"/>
      <c r="M289" s="253" t="s">
        <v>1</v>
      </c>
      <c r="N289" s="254" t="s">
        <v>43</v>
      </c>
      <c r="O289" s="71"/>
      <c r="P289" s="212">
        <f>O289*H289</f>
        <v>0</v>
      </c>
      <c r="Q289" s="212">
        <v>4.0000000000000001E-3</v>
      </c>
      <c r="R289" s="212">
        <f>Q289*H289</f>
        <v>3.6000000000000004E-2</v>
      </c>
      <c r="S289" s="212">
        <v>0</v>
      </c>
      <c r="T289" s="21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4" t="s">
        <v>274</v>
      </c>
      <c r="AT289" s="214" t="s">
        <v>157</v>
      </c>
      <c r="AU289" s="214" t="s">
        <v>88</v>
      </c>
      <c r="AY289" s="17" t="s">
        <v>150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7" t="s">
        <v>86</v>
      </c>
      <c r="BK289" s="215">
        <f>ROUND(I289*H289,2)</f>
        <v>0</v>
      </c>
      <c r="BL289" s="17" t="s">
        <v>240</v>
      </c>
      <c r="BM289" s="214" t="s">
        <v>518</v>
      </c>
    </row>
    <row r="290" spans="1:65" s="2" customFormat="1" ht="19.5">
      <c r="A290" s="34"/>
      <c r="B290" s="35"/>
      <c r="C290" s="36"/>
      <c r="D290" s="216" t="s">
        <v>155</v>
      </c>
      <c r="E290" s="36"/>
      <c r="F290" s="217" t="s">
        <v>519</v>
      </c>
      <c r="G290" s="36"/>
      <c r="H290" s="36"/>
      <c r="I290" s="115"/>
      <c r="J290" s="36"/>
      <c r="K290" s="36"/>
      <c r="L290" s="39"/>
      <c r="M290" s="218"/>
      <c r="N290" s="219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155</v>
      </c>
      <c r="AU290" s="17" t="s">
        <v>88</v>
      </c>
    </row>
    <row r="291" spans="1:65" s="2" customFormat="1" ht="16.5" customHeight="1">
      <c r="A291" s="34"/>
      <c r="B291" s="35"/>
      <c r="C291" s="202" t="s">
        <v>520</v>
      </c>
      <c r="D291" s="202" t="s">
        <v>151</v>
      </c>
      <c r="E291" s="203" t="s">
        <v>521</v>
      </c>
      <c r="F291" s="204" t="s">
        <v>522</v>
      </c>
      <c r="G291" s="205" t="s">
        <v>377</v>
      </c>
      <c r="H291" s="266"/>
      <c r="I291" s="207"/>
      <c r="J291" s="208">
        <f>ROUND(I291*H291,2)</f>
        <v>0</v>
      </c>
      <c r="K291" s="209"/>
      <c r="L291" s="39"/>
      <c r="M291" s="210" t="s">
        <v>1</v>
      </c>
      <c r="N291" s="211" t="s">
        <v>43</v>
      </c>
      <c r="O291" s="71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4" t="s">
        <v>240</v>
      </c>
      <c r="AT291" s="214" t="s">
        <v>151</v>
      </c>
      <c r="AU291" s="214" t="s">
        <v>88</v>
      </c>
      <c r="AY291" s="17" t="s">
        <v>150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7" t="s">
        <v>86</v>
      </c>
      <c r="BK291" s="215">
        <f>ROUND(I291*H291,2)</f>
        <v>0</v>
      </c>
      <c r="BL291" s="17" t="s">
        <v>240</v>
      </c>
      <c r="BM291" s="214" t="s">
        <v>523</v>
      </c>
    </row>
    <row r="292" spans="1:65" s="12" customFormat="1" ht="22.9" customHeight="1">
      <c r="B292" s="188"/>
      <c r="C292" s="189"/>
      <c r="D292" s="190" t="s">
        <v>77</v>
      </c>
      <c r="E292" s="220" t="s">
        <v>524</v>
      </c>
      <c r="F292" s="220" t="s">
        <v>525</v>
      </c>
      <c r="G292" s="189"/>
      <c r="H292" s="189"/>
      <c r="I292" s="192"/>
      <c r="J292" s="221">
        <f>BK292</f>
        <v>0</v>
      </c>
      <c r="K292" s="189"/>
      <c r="L292" s="194"/>
      <c r="M292" s="195"/>
      <c r="N292" s="196"/>
      <c r="O292" s="196"/>
      <c r="P292" s="197">
        <f>SUM(P293:P308)</f>
        <v>0</v>
      </c>
      <c r="Q292" s="196"/>
      <c r="R292" s="197">
        <f>SUM(R293:R308)</f>
        <v>0.20929774000000001</v>
      </c>
      <c r="S292" s="196"/>
      <c r="T292" s="198">
        <f>SUM(T293:T308)</f>
        <v>0</v>
      </c>
      <c r="AR292" s="199" t="s">
        <v>88</v>
      </c>
      <c r="AT292" s="200" t="s">
        <v>77</v>
      </c>
      <c r="AU292" s="200" t="s">
        <v>86</v>
      </c>
      <c r="AY292" s="199" t="s">
        <v>150</v>
      </c>
      <c r="BK292" s="201">
        <f>SUM(BK293:BK308)</f>
        <v>0</v>
      </c>
    </row>
    <row r="293" spans="1:65" s="2" customFormat="1" ht="16.5" customHeight="1">
      <c r="A293" s="34"/>
      <c r="B293" s="35"/>
      <c r="C293" s="202" t="s">
        <v>526</v>
      </c>
      <c r="D293" s="202" t="s">
        <v>151</v>
      </c>
      <c r="E293" s="203" t="s">
        <v>527</v>
      </c>
      <c r="F293" s="204" t="s">
        <v>528</v>
      </c>
      <c r="G293" s="205" t="s">
        <v>217</v>
      </c>
      <c r="H293" s="206">
        <v>279.55200000000002</v>
      </c>
      <c r="I293" s="207"/>
      <c r="J293" s="208">
        <f>ROUND(I293*H293,2)</f>
        <v>0</v>
      </c>
      <c r="K293" s="209"/>
      <c r="L293" s="39"/>
      <c r="M293" s="210" t="s">
        <v>1</v>
      </c>
      <c r="N293" s="211" t="s">
        <v>43</v>
      </c>
      <c r="O293" s="71"/>
      <c r="P293" s="212">
        <f>O293*H293</f>
        <v>0</v>
      </c>
      <c r="Q293" s="212">
        <v>2.0000000000000002E-5</v>
      </c>
      <c r="R293" s="212">
        <f>Q293*H293</f>
        <v>5.5910400000000011E-3</v>
      </c>
      <c r="S293" s="212">
        <v>0</v>
      </c>
      <c r="T293" s="21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240</v>
      </c>
      <c r="AT293" s="214" t="s">
        <v>151</v>
      </c>
      <c r="AU293" s="214" t="s">
        <v>88</v>
      </c>
      <c r="AY293" s="17" t="s">
        <v>150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86</v>
      </c>
      <c r="BK293" s="215">
        <f>ROUND(I293*H293,2)</f>
        <v>0</v>
      </c>
      <c r="BL293" s="17" t="s">
        <v>240</v>
      </c>
      <c r="BM293" s="214" t="s">
        <v>529</v>
      </c>
    </row>
    <row r="294" spans="1:65" s="13" customFormat="1" ht="11.25">
      <c r="B294" s="222"/>
      <c r="C294" s="223"/>
      <c r="D294" s="216" t="s">
        <v>175</v>
      </c>
      <c r="E294" s="224" t="s">
        <v>1</v>
      </c>
      <c r="F294" s="225" t="s">
        <v>530</v>
      </c>
      <c r="G294" s="223"/>
      <c r="H294" s="226">
        <v>399.36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175</v>
      </c>
      <c r="AU294" s="232" t="s">
        <v>88</v>
      </c>
      <c r="AV294" s="13" t="s">
        <v>88</v>
      </c>
      <c r="AW294" s="13" t="s">
        <v>34</v>
      </c>
      <c r="AX294" s="13" t="s">
        <v>78</v>
      </c>
      <c r="AY294" s="232" t="s">
        <v>150</v>
      </c>
    </row>
    <row r="295" spans="1:65" s="13" customFormat="1" ht="11.25">
      <c r="B295" s="222"/>
      <c r="C295" s="223"/>
      <c r="D295" s="216" t="s">
        <v>175</v>
      </c>
      <c r="E295" s="224" t="s">
        <v>1</v>
      </c>
      <c r="F295" s="225" t="s">
        <v>531</v>
      </c>
      <c r="G295" s="223"/>
      <c r="H295" s="226">
        <v>-119.80800000000001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175</v>
      </c>
      <c r="AU295" s="232" t="s">
        <v>88</v>
      </c>
      <c r="AV295" s="13" t="s">
        <v>88</v>
      </c>
      <c r="AW295" s="13" t="s">
        <v>34</v>
      </c>
      <c r="AX295" s="13" t="s">
        <v>78</v>
      </c>
      <c r="AY295" s="232" t="s">
        <v>150</v>
      </c>
    </row>
    <row r="296" spans="1:65" s="14" customFormat="1" ht="11.25">
      <c r="B296" s="233"/>
      <c r="C296" s="234"/>
      <c r="D296" s="216" t="s">
        <v>175</v>
      </c>
      <c r="E296" s="235" t="s">
        <v>1</v>
      </c>
      <c r="F296" s="236" t="s">
        <v>213</v>
      </c>
      <c r="G296" s="234"/>
      <c r="H296" s="237">
        <v>279.55200000000002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175</v>
      </c>
      <c r="AU296" s="243" t="s">
        <v>88</v>
      </c>
      <c r="AV296" s="14" t="s">
        <v>149</v>
      </c>
      <c r="AW296" s="14" t="s">
        <v>34</v>
      </c>
      <c r="AX296" s="14" t="s">
        <v>86</v>
      </c>
      <c r="AY296" s="243" t="s">
        <v>150</v>
      </c>
    </row>
    <row r="297" spans="1:65" s="2" customFormat="1" ht="16.5" customHeight="1">
      <c r="A297" s="34"/>
      <c r="B297" s="35"/>
      <c r="C297" s="202" t="s">
        <v>532</v>
      </c>
      <c r="D297" s="202" t="s">
        <v>151</v>
      </c>
      <c r="E297" s="203" t="s">
        <v>533</v>
      </c>
      <c r="F297" s="204" t="s">
        <v>534</v>
      </c>
      <c r="G297" s="205" t="s">
        <v>217</v>
      </c>
      <c r="H297" s="206">
        <v>149.1</v>
      </c>
      <c r="I297" s="207"/>
      <c r="J297" s="208">
        <f>ROUND(I297*H297,2)</f>
        <v>0</v>
      </c>
      <c r="K297" s="209"/>
      <c r="L297" s="39"/>
      <c r="M297" s="210" t="s">
        <v>1</v>
      </c>
      <c r="N297" s="211" t="s">
        <v>43</v>
      </c>
      <c r="O297" s="71"/>
      <c r="P297" s="212">
        <f>O297*H297</f>
        <v>0</v>
      </c>
      <c r="Q297" s="212">
        <v>2.0000000000000002E-5</v>
      </c>
      <c r="R297" s="212">
        <f>Q297*H297</f>
        <v>2.9820000000000003E-3</v>
      </c>
      <c r="S297" s="212">
        <v>0</v>
      </c>
      <c r="T297" s="21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4" t="s">
        <v>240</v>
      </c>
      <c r="AT297" s="214" t="s">
        <v>151</v>
      </c>
      <c r="AU297" s="214" t="s">
        <v>88</v>
      </c>
      <c r="AY297" s="17" t="s">
        <v>150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7" t="s">
        <v>86</v>
      </c>
      <c r="BK297" s="215">
        <f>ROUND(I297*H297,2)</f>
        <v>0</v>
      </c>
      <c r="BL297" s="17" t="s">
        <v>240</v>
      </c>
      <c r="BM297" s="214" t="s">
        <v>535</v>
      </c>
    </row>
    <row r="298" spans="1:65" s="2" customFormat="1" ht="16.5" customHeight="1">
      <c r="A298" s="34"/>
      <c r="B298" s="35"/>
      <c r="C298" s="202" t="s">
        <v>536</v>
      </c>
      <c r="D298" s="202" t="s">
        <v>151</v>
      </c>
      <c r="E298" s="203" t="s">
        <v>537</v>
      </c>
      <c r="F298" s="204" t="s">
        <v>538</v>
      </c>
      <c r="G298" s="205" t="s">
        <v>217</v>
      </c>
      <c r="H298" s="206">
        <v>502.30200000000002</v>
      </c>
      <c r="I298" s="207"/>
      <c r="J298" s="208">
        <f>ROUND(I298*H298,2)</f>
        <v>0</v>
      </c>
      <c r="K298" s="209"/>
      <c r="L298" s="39"/>
      <c r="M298" s="210" t="s">
        <v>1</v>
      </c>
      <c r="N298" s="211" t="s">
        <v>43</v>
      </c>
      <c r="O298" s="71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240</v>
      </c>
      <c r="AT298" s="214" t="s">
        <v>151</v>
      </c>
      <c r="AU298" s="214" t="s">
        <v>88</v>
      </c>
      <c r="AY298" s="17" t="s">
        <v>150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86</v>
      </c>
      <c r="BK298" s="215">
        <f>ROUND(I298*H298,2)</f>
        <v>0</v>
      </c>
      <c r="BL298" s="17" t="s">
        <v>240</v>
      </c>
      <c r="BM298" s="214" t="s">
        <v>539</v>
      </c>
    </row>
    <row r="299" spans="1:65" s="13" customFormat="1" ht="11.25">
      <c r="B299" s="222"/>
      <c r="C299" s="223"/>
      <c r="D299" s="216" t="s">
        <v>175</v>
      </c>
      <c r="E299" s="224" t="s">
        <v>1</v>
      </c>
      <c r="F299" s="225" t="s">
        <v>540</v>
      </c>
      <c r="G299" s="223"/>
      <c r="H299" s="226">
        <v>105.24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175</v>
      </c>
      <c r="AU299" s="232" t="s">
        <v>88</v>
      </c>
      <c r="AV299" s="13" t="s">
        <v>88</v>
      </c>
      <c r="AW299" s="13" t="s">
        <v>34</v>
      </c>
      <c r="AX299" s="13" t="s">
        <v>78</v>
      </c>
      <c r="AY299" s="232" t="s">
        <v>150</v>
      </c>
    </row>
    <row r="300" spans="1:65" s="13" customFormat="1" ht="11.25">
      <c r="B300" s="222"/>
      <c r="C300" s="223"/>
      <c r="D300" s="216" t="s">
        <v>175</v>
      </c>
      <c r="E300" s="224" t="s">
        <v>1</v>
      </c>
      <c r="F300" s="225" t="s">
        <v>541</v>
      </c>
      <c r="G300" s="223"/>
      <c r="H300" s="226">
        <v>397.06200000000001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175</v>
      </c>
      <c r="AU300" s="232" t="s">
        <v>88</v>
      </c>
      <c r="AV300" s="13" t="s">
        <v>88</v>
      </c>
      <c r="AW300" s="13" t="s">
        <v>34</v>
      </c>
      <c r="AX300" s="13" t="s">
        <v>78</v>
      </c>
      <c r="AY300" s="232" t="s">
        <v>150</v>
      </c>
    </row>
    <row r="301" spans="1:65" s="14" customFormat="1" ht="11.25">
      <c r="B301" s="233"/>
      <c r="C301" s="234"/>
      <c r="D301" s="216" t="s">
        <v>175</v>
      </c>
      <c r="E301" s="235" t="s">
        <v>1</v>
      </c>
      <c r="F301" s="236" t="s">
        <v>213</v>
      </c>
      <c r="G301" s="234"/>
      <c r="H301" s="237">
        <v>502.30200000000002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175</v>
      </c>
      <c r="AU301" s="243" t="s">
        <v>88</v>
      </c>
      <c r="AV301" s="14" t="s">
        <v>149</v>
      </c>
      <c r="AW301" s="14" t="s">
        <v>34</v>
      </c>
      <c r="AX301" s="14" t="s">
        <v>86</v>
      </c>
      <c r="AY301" s="243" t="s">
        <v>150</v>
      </c>
    </row>
    <row r="302" spans="1:65" s="2" customFormat="1" ht="16.5" customHeight="1">
      <c r="A302" s="34"/>
      <c r="B302" s="35"/>
      <c r="C302" s="202" t="s">
        <v>542</v>
      </c>
      <c r="D302" s="202" t="s">
        <v>151</v>
      </c>
      <c r="E302" s="203" t="s">
        <v>543</v>
      </c>
      <c r="F302" s="204" t="s">
        <v>544</v>
      </c>
      <c r="G302" s="205" t="s">
        <v>217</v>
      </c>
      <c r="H302" s="206">
        <v>399.36</v>
      </c>
      <c r="I302" s="207"/>
      <c r="J302" s="208">
        <f>ROUND(I302*H302,2)</f>
        <v>0</v>
      </c>
      <c r="K302" s="209"/>
      <c r="L302" s="39"/>
      <c r="M302" s="210" t="s">
        <v>1</v>
      </c>
      <c r="N302" s="211" t="s">
        <v>43</v>
      </c>
      <c r="O302" s="71"/>
      <c r="P302" s="212">
        <f>O302*H302</f>
        <v>0</v>
      </c>
      <c r="Q302" s="212">
        <v>2.2000000000000001E-4</v>
      </c>
      <c r="R302" s="212">
        <f>Q302*H302</f>
        <v>8.7859200000000012E-2</v>
      </c>
      <c r="S302" s="212">
        <v>0</v>
      </c>
      <c r="T302" s="21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240</v>
      </c>
      <c r="AT302" s="214" t="s">
        <v>151</v>
      </c>
      <c r="AU302" s="214" t="s">
        <v>88</v>
      </c>
      <c r="AY302" s="17" t="s">
        <v>150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86</v>
      </c>
      <c r="BK302" s="215">
        <f>ROUND(I302*H302,2)</f>
        <v>0</v>
      </c>
      <c r="BL302" s="17" t="s">
        <v>240</v>
      </c>
      <c r="BM302" s="214" t="s">
        <v>545</v>
      </c>
    </row>
    <row r="303" spans="1:65" s="13" customFormat="1" ht="11.25">
      <c r="B303" s="222"/>
      <c r="C303" s="223"/>
      <c r="D303" s="216" t="s">
        <v>175</v>
      </c>
      <c r="E303" s="224" t="s">
        <v>1</v>
      </c>
      <c r="F303" s="225" t="s">
        <v>546</v>
      </c>
      <c r="G303" s="223"/>
      <c r="H303" s="226">
        <v>399.36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175</v>
      </c>
      <c r="AU303" s="232" t="s">
        <v>88</v>
      </c>
      <c r="AV303" s="13" t="s">
        <v>88</v>
      </c>
      <c r="AW303" s="13" t="s">
        <v>34</v>
      </c>
      <c r="AX303" s="13" t="s">
        <v>86</v>
      </c>
      <c r="AY303" s="232" t="s">
        <v>150</v>
      </c>
    </row>
    <row r="304" spans="1:65" s="2" customFormat="1" ht="16.5" customHeight="1">
      <c r="A304" s="34"/>
      <c r="B304" s="35"/>
      <c r="C304" s="202" t="s">
        <v>547</v>
      </c>
      <c r="D304" s="202" t="s">
        <v>151</v>
      </c>
      <c r="E304" s="203" t="s">
        <v>548</v>
      </c>
      <c r="F304" s="204" t="s">
        <v>549</v>
      </c>
      <c r="G304" s="205" t="s">
        <v>217</v>
      </c>
      <c r="H304" s="206">
        <v>397.06200000000001</v>
      </c>
      <c r="I304" s="207"/>
      <c r="J304" s="208">
        <f>ROUND(I304*H304,2)</f>
        <v>0</v>
      </c>
      <c r="K304" s="209"/>
      <c r="L304" s="39"/>
      <c r="M304" s="210" t="s">
        <v>1</v>
      </c>
      <c r="N304" s="211" t="s">
        <v>43</v>
      </c>
      <c r="O304" s="71"/>
      <c r="P304" s="212">
        <f>O304*H304</f>
        <v>0</v>
      </c>
      <c r="Q304" s="212">
        <v>2.5000000000000001E-4</v>
      </c>
      <c r="R304" s="212">
        <f>Q304*H304</f>
        <v>9.9265500000000007E-2</v>
      </c>
      <c r="S304" s="212">
        <v>0</v>
      </c>
      <c r="T304" s="21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4" t="s">
        <v>240</v>
      </c>
      <c r="AT304" s="214" t="s">
        <v>151</v>
      </c>
      <c r="AU304" s="214" t="s">
        <v>88</v>
      </c>
      <c r="AY304" s="17" t="s">
        <v>150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7" t="s">
        <v>86</v>
      </c>
      <c r="BK304" s="215">
        <f>ROUND(I304*H304,2)</f>
        <v>0</v>
      </c>
      <c r="BL304" s="17" t="s">
        <v>240</v>
      </c>
      <c r="BM304" s="214" t="s">
        <v>550</v>
      </c>
    </row>
    <row r="305" spans="1:65" s="13" customFormat="1" ht="11.25">
      <c r="B305" s="222"/>
      <c r="C305" s="223"/>
      <c r="D305" s="216" t="s">
        <v>175</v>
      </c>
      <c r="E305" s="224" t="s">
        <v>1</v>
      </c>
      <c r="F305" s="225" t="s">
        <v>551</v>
      </c>
      <c r="G305" s="223"/>
      <c r="H305" s="226">
        <v>397.06200000000001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175</v>
      </c>
      <c r="AU305" s="232" t="s">
        <v>88</v>
      </c>
      <c r="AV305" s="13" t="s">
        <v>88</v>
      </c>
      <c r="AW305" s="13" t="s">
        <v>34</v>
      </c>
      <c r="AX305" s="13" t="s">
        <v>86</v>
      </c>
      <c r="AY305" s="232" t="s">
        <v>150</v>
      </c>
    </row>
    <row r="306" spans="1:65" s="2" customFormat="1" ht="16.5" customHeight="1">
      <c r="A306" s="34"/>
      <c r="B306" s="35"/>
      <c r="C306" s="202" t="s">
        <v>552</v>
      </c>
      <c r="D306" s="202" t="s">
        <v>151</v>
      </c>
      <c r="E306" s="203" t="s">
        <v>553</v>
      </c>
      <c r="F306" s="204" t="s">
        <v>554</v>
      </c>
      <c r="G306" s="205" t="s">
        <v>217</v>
      </c>
      <c r="H306" s="206">
        <v>20</v>
      </c>
      <c r="I306" s="207"/>
      <c r="J306" s="208">
        <f>ROUND(I306*H306,2)</f>
        <v>0</v>
      </c>
      <c r="K306" s="209"/>
      <c r="L306" s="39"/>
      <c r="M306" s="210" t="s">
        <v>1</v>
      </c>
      <c r="N306" s="211" t="s">
        <v>43</v>
      </c>
      <c r="O306" s="71"/>
      <c r="P306" s="212">
        <f>O306*H306</f>
        <v>0</v>
      </c>
      <c r="Q306" s="212">
        <v>2.0000000000000002E-5</v>
      </c>
      <c r="R306" s="212">
        <f>Q306*H306</f>
        <v>4.0000000000000002E-4</v>
      </c>
      <c r="S306" s="212">
        <v>0</v>
      </c>
      <c r="T306" s="21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4" t="s">
        <v>240</v>
      </c>
      <c r="AT306" s="214" t="s">
        <v>151</v>
      </c>
      <c r="AU306" s="214" t="s">
        <v>88</v>
      </c>
      <c r="AY306" s="17" t="s">
        <v>150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7" t="s">
        <v>86</v>
      </c>
      <c r="BK306" s="215">
        <f>ROUND(I306*H306,2)</f>
        <v>0</v>
      </c>
      <c r="BL306" s="17" t="s">
        <v>240</v>
      </c>
      <c r="BM306" s="214" t="s">
        <v>555</v>
      </c>
    </row>
    <row r="307" spans="1:65" s="2" customFormat="1" ht="16.5" customHeight="1">
      <c r="A307" s="34"/>
      <c r="B307" s="35"/>
      <c r="C307" s="202" t="s">
        <v>556</v>
      </c>
      <c r="D307" s="202" t="s">
        <v>151</v>
      </c>
      <c r="E307" s="203" t="s">
        <v>557</v>
      </c>
      <c r="F307" s="204" t="s">
        <v>558</v>
      </c>
      <c r="G307" s="205" t="s">
        <v>217</v>
      </c>
      <c r="H307" s="206">
        <v>20</v>
      </c>
      <c r="I307" s="207"/>
      <c r="J307" s="208">
        <f>ROUND(I307*H307,2)</f>
        <v>0</v>
      </c>
      <c r="K307" s="209"/>
      <c r="L307" s="39"/>
      <c r="M307" s="210" t="s">
        <v>1</v>
      </c>
      <c r="N307" s="211" t="s">
        <v>43</v>
      </c>
      <c r="O307" s="71"/>
      <c r="P307" s="212">
        <f>O307*H307</f>
        <v>0</v>
      </c>
      <c r="Q307" s="212">
        <v>6.6E-4</v>
      </c>
      <c r="R307" s="212">
        <f>Q307*H307</f>
        <v>1.32E-2</v>
      </c>
      <c r="S307" s="212">
        <v>0</v>
      </c>
      <c r="T307" s="21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4" t="s">
        <v>240</v>
      </c>
      <c r="AT307" s="214" t="s">
        <v>151</v>
      </c>
      <c r="AU307" s="214" t="s">
        <v>88</v>
      </c>
      <c r="AY307" s="17" t="s">
        <v>150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7" t="s">
        <v>86</v>
      </c>
      <c r="BK307" s="215">
        <f>ROUND(I307*H307,2)</f>
        <v>0</v>
      </c>
      <c r="BL307" s="17" t="s">
        <v>240</v>
      </c>
      <c r="BM307" s="214" t="s">
        <v>559</v>
      </c>
    </row>
    <row r="308" spans="1:65" s="2" customFormat="1" ht="19.5">
      <c r="A308" s="34"/>
      <c r="B308" s="35"/>
      <c r="C308" s="36"/>
      <c r="D308" s="216" t="s">
        <v>155</v>
      </c>
      <c r="E308" s="36"/>
      <c r="F308" s="217" t="s">
        <v>560</v>
      </c>
      <c r="G308" s="36"/>
      <c r="H308" s="36"/>
      <c r="I308" s="115"/>
      <c r="J308" s="36"/>
      <c r="K308" s="36"/>
      <c r="L308" s="39"/>
      <c r="M308" s="267"/>
      <c r="N308" s="268"/>
      <c r="O308" s="269"/>
      <c r="P308" s="269"/>
      <c r="Q308" s="269"/>
      <c r="R308" s="269"/>
      <c r="S308" s="269"/>
      <c r="T308" s="270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155</v>
      </c>
      <c r="AU308" s="17" t="s">
        <v>88</v>
      </c>
    </row>
    <row r="309" spans="1:65" s="2" customFormat="1" ht="6.95" customHeight="1">
      <c r="A309" s="34"/>
      <c r="B309" s="54"/>
      <c r="C309" s="55"/>
      <c r="D309" s="55"/>
      <c r="E309" s="55"/>
      <c r="F309" s="55"/>
      <c r="G309" s="55"/>
      <c r="H309" s="55"/>
      <c r="I309" s="152"/>
      <c r="J309" s="55"/>
      <c r="K309" s="55"/>
      <c r="L309" s="39"/>
      <c r="M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</row>
  </sheetData>
  <sheetProtection algorithmName="SHA-512" hashValue="vx/dBlbabb59AfNG40CXz1mEZZZH9gdsQrh3qQZ/TkCePa9rHR7+t0sKNJRPScF4tKyPonLEJ4V444MhvOsqng==" saltValue="9zp42dpQ9ePcB69tIBJls5GgHRIIE+ZcO+J7IqFa1/kb3HuhVinAgD0s/feWBfRt/1jEDsEjHotLTr4ahy44rQ==" spinCount="100000" sheet="1" objects="1" scenarios="1" formatColumns="0" formatRows="0" autoFilter="0"/>
  <autoFilter ref="C130:K308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561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ROUND((SUM(BE135:BE320)),  2)</f>
        <v>0</v>
      </c>
      <c r="G33" s="34"/>
      <c r="H33" s="34"/>
      <c r="I33" s="131">
        <v>0.21</v>
      </c>
      <c r="J33" s="130">
        <f>ROUND(((SUM(BE135:BE320))*I33),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ROUND((SUM(BF135:BF320)),  2)</f>
        <v>0</v>
      </c>
      <c r="G34" s="34"/>
      <c r="H34" s="34"/>
      <c r="I34" s="131">
        <v>0.15</v>
      </c>
      <c r="J34" s="130">
        <f>ROUND(((SUM(BF135:BF320))*I34),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ROUND((SUM(BG135:BG320)),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ROUND((SUM(BH135:BH320)),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ROUND((SUM(BI135:BI320)),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002 - Oprava vnějšího pláště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J135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2:12" s="9" customFormat="1" ht="24.95" customHeight="1">
      <c r="B97" s="161"/>
      <c r="C97" s="162"/>
      <c r="D97" s="163" t="s">
        <v>119</v>
      </c>
      <c r="E97" s="164"/>
      <c r="F97" s="164"/>
      <c r="G97" s="164"/>
      <c r="H97" s="164"/>
      <c r="I97" s="165"/>
      <c r="J97" s="166">
        <f>J136</f>
        <v>0</v>
      </c>
      <c r="K97" s="162"/>
      <c r="L97" s="167"/>
    </row>
    <row r="98" spans="2:12" s="9" customFormat="1" ht="24.95" customHeight="1">
      <c r="B98" s="161"/>
      <c r="C98" s="162"/>
      <c r="D98" s="163" t="s">
        <v>122</v>
      </c>
      <c r="E98" s="164"/>
      <c r="F98" s="164"/>
      <c r="G98" s="164"/>
      <c r="H98" s="164"/>
      <c r="I98" s="165"/>
      <c r="J98" s="166">
        <f>J138</f>
        <v>0</v>
      </c>
      <c r="K98" s="162"/>
      <c r="L98" s="167"/>
    </row>
    <row r="99" spans="2:12" s="10" customFormat="1" ht="19.899999999999999" customHeight="1">
      <c r="B99" s="168"/>
      <c r="C99" s="169"/>
      <c r="D99" s="170" t="s">
        <v>123</v>
      </c>
      <c r="E99" s="171"/>
      <c r="F99" s="171"/>
      <c r="G99" s="171"/>
      <c r="H99" s="171"/>
      <c r="I99" s="172"/>
      <c r="J99" s="173">
        <f>J139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562</v>
      </c>
      <c r="E100" s="171"/>
      <c r="F100" s="171"/>
      <c r="G100" s="171"/>
      <c r="H100" s="171"/>
      <c r="I100" s="172"/>
      <c r="J100" s="173">
        <f>J143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563</v>
      </c>
      <c r="E101" s="171"/>
      <c r="F101" s="171"/>
      <c r="G101" s="171"/>
      <c r="H101" s="171"/>
      <c r="I101" s="172"/>
      <c r="J101" s="173">
        <f>J175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564</v>
      </c>
      <c r="E102" s="171"/>
      <c r="F102" s="171"/>
      <c r="G102" s="171"/>
      <c r="H102" s="171"/>
      <c r="I102" s="172"/>
      <c r="J102" s="173">
        <f>J182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565</v>
      </c>
      <c r="E103" s="171"/>
      <c r="F103" s="171"/>
      <c r="G103" s="171"/>
      <c r="H103" s="171"/>
      <c r="I103" s="172"/>
      <c r="J103" s="173">
        <f>J224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126</v>
      </c>
      <c r="E104" s="171"/>
      <c r="F104" s="171"/>
      <c r="G104" s="171"/>
      <c r="H104" s="171"/>
      <c r="I104" s="172"/>
      <c r="J104" s="173">
        <f>J234</f>
        <v>0</v>
      </c>
      <c r="K104" s="169"/>
      <c r="L104" s="174"/>
    </row>
    <row r="105" spans="2:12" s="9" customFormat="1" ht="24.95" customHeight="1">
      <c r="B105" s="161"/>
      <c r="C105" s="162"/>
      <c r="D105" s="163" t="s">
        <v>127</v>
      </c>
      <c r="E105" s="164"/>
      <c r="F105" s="164"/>
      <c r="G105" s="164"/>
      <c r="H105" s="164"/>
      <c r="I105" s="165"/>
      <c r="J105" s="166">
        <f>J236</f>
        <v>0</v>
      </c>
      <c r="K105" s="162"/>
      <c r="L105" s="167"/>
    </row>
    <row r="106" spans="2:12" s="10" customFormat="1" ht="19.899999999999999" customHeight="1">
      <c r="B106" s="168"/>
      <c r="C106" s="169"/>
      <c r="D106" s="170" t="s">
        <v>566</v>
      </c>
      <c r="E106" s="171"/>
      <c r="F106" s="171"/>
      <c r="G106" s="171"/>
      <c r="H106" s="171"/>
      <c r="I106" s="172"/>
      <c r="J106" s="173">
        <f>J237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567</v>
      </c>
      <c r="E107" s="171"/>
      <c r="F107" s="171"/>
      <c r="G107" s="171"/>
      <c r="H107" s="171"/>
      <c r="I107" s="172"/>
      <c r="J107" s="173">
        <f>J239</f>
        <v>0</v>
      </c>
      <c r="K107" s="169"/>
      <c r="L107" s="174"/>
    </row>
    <row r="108" spans="2:12" s="10" customFormat="1" ht="19.899999999999999" customHeight="1">
      <c r="B108" s="168"/>
      <c r="C108" s="169"/>
      <c r="D108" s="170" t="s">
        <v>568</v>
      </c>
      <c r="E108" s="171"/>
      <c r="F108" s="171"/>
      <c r="G108" s="171"/>
      <c r="H108" s="171"/>
      <c r="I108" s="172"/>
      <c r="J108" s="173">
        <f>J251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569</v>
      </c>
      <c r="E109" s="171"/>
      <c r="F109" s="171"/>
      <c r="G109" s="171"/>
      <c r="H109" s="171"/>
      <c r="I109" s="172"/>
      <c r="J109" s="173">
        <f>J255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130</v>
      </c>
      <c r="E110" s="171"/>
      <c r="F110" s="171"/>
      <c r="G110" s="171"/>
      <c r="H110" s="171"/>
      <c r="I110" s="172"/>
      <c r="J110" s="173">
        <f>J258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570</v>
      </c>
      <c r="E111" s="171"/>
      <c r="F111" s="171"/>
      <c r="G111" s="171"/>
      <c r="H111" s="171"/>
      <c r="I111" s="172"/>
      <c r="J111" s="173">
        <f>J266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132</v>
      </c>
      <c r="E112" s="171"/>
      <c r="F112" s="171"/>
      <c r="G112" s="171"/>
      <c r="H112" s="171"/>
      <c r="I112" s="172"/>
      <c r="J112" s="173">
        <f>J275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133</v>
      </c>
      <c r="E113" s="171"/>
      <c r="F113" s="171"/>
      <c r="G113" s="171"/>
      <c r="H113" s="171"/>
      <c r="I113" s="172"/>
      <c r="J113" s="173">
        <f>J290</f>
        <v>0</v>
      </c>
      <c r="K113" s="169"/>
      <c r="L113" s="174"/>
    </row>
    <row r="114" spans="1:31" s="9" customFormat="1" ht="24.95" customHeight="1">
      <c r="B114" s="161"/>
      <c r="C114" s="162"/>
      <c r="D114" s="163" t="s">
        <v>571</v>
      </c>
      <c r="E114" s="164"/>
      <c r="F114" s="164"/>
      <c r="G114" s="164"/>
      <c r="H114" s="164"/>
      <c r="I114" s="165"/>
      <c r="J114" s="166">
        <f>J302</f>
        <v>0</v>
      </c>
      <c r="K114" s="162"/>
      <c r="L114" s="167"/>
    </row>
    <row r="115" spans="1:31" s="9" customFormat="1" ht="24.95" customHeight="1">
      <c r="B115" s="161"/>
      <c r="C115" s="162"/>
      <c r="D115" s="163" t="s">
        <v>572</v>
      </c>
      <c r="E115" s="164"/>
      <c r="F115" s="164"/>
      <c r="G115" s="164"/>
      <c r="H115" s="164"/>
      <c r="I115" s="165"/>
      <c r="J115" s="166">
        <f>J308</f>
        <v>0</v>
      </c>
      <c r="K115" s="162"/>
      <c r="L115" s="167"/>
    </row>
    <row r="116" spans="1:31" s="2" customFormat="1" ht="21.7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54"/>
      <c r="C117" s="55"/>
      <c r="D117" s="55"/>
      <c r="E117" s="55"/>
      <c r="F117" s="55"/>
      <c r="G117" s="55"/>
      <c r="H117" s="55"/>
      <c r="I117" s="152"/>
      <c r="J117" s="55"/>
      <c r="K117" s="55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pans="1:31" s="2" customFormat="1" ht="6.95" customHeight="1">
      <c r="A121" s="34"/>
      <c r="B121" s="56"/>
      <c r="C121" s="57"/>
      <c r="D121" s="57"/>
      <c r="E121" s="57"/>
      <c r="F121" s="57"/>
      <c r="G121" s="57"/>
      <c r="H121" s="57"/>
      <c r="I121" s="155"/>
      <c r="J121" s="57"/>
      <c r="K121" s="57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4.95" customHeight="1">
      <c r="A122" s="34"/>
      <c r="B122" s="35"/>
      <c r="C122" s="23" t="s">
        <v>134</v>
      </c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16</v>
      </c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326" t="str">
        <f>E7</f>
        <v>Ratboř ON - oprava</v>
      </c>
      <c r="F125" s="327"/>
      <c r="G125" s="327"/>
      <c r="H125" s="327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112</v>
      </c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78" t="str">
        <f>E9</f>
        <v>002 - Oprava vnějšího pláště</v>
      </c>
      <c r="F127" s="328"/>
      <c r="G127" s="328"/>
      <c r="H127" s="328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115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20</v>
      </c>
      <c r="D129" s="36"/>
      <c r="E129" s="36"/>
      <c r="F129" s="27" t="str">
        <f>F12</f>
        <v>žst. Ratboř</v>
      </c>
      <c r="G129" s="36"/>
      <c r="H129" s="36"/>
      <c r="I129" s="117" t="s">
        <v>22</v>
      </c>
      <c r="J129" s="66" t="str">
        <f>IF(J12="","",J12)</f>
        <v>3. 4. 2020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24</v>
      </c>
      <c r="D131" s="36"/>
      <c r="E131" s="36"/>
      <c r="F131" s="27" t="str">
        <f>E15</f>
        <v>Správa železnic, státní organizace</v>
      </c>
      <c r="G131" s="36"/>
      <c r="H131" s="36"/>
      <c r="I131" s="117" t="s">
        <v>32</v>
      </c>
      <c r="J131" s="32" t="str">
        <f>E21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30</v>
      </c>
      <c r="D132" s="36"/>
      <c r="E132" s="36"/>
      <c r="F132" s="27" t="str">
        <f>IF(E18="","",E18)</f>
        <v>Vyplň údaj</v>
      </c>
      <c r="G132" s="36"/>
      <c r="H132" s="36"/>
      <c r="I132" s="117" t="s">
        <v>35</v>
      </c>
      <c r="J132" s="32" t="str">
        <f>E24</f>
        <v>L. Ulrich, DiS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115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75"/>
      <c r="B134" s="176"/>
      <c r="C134" s="177" t="s">
        <v>135</v>
      </c>
      <c r="D134" s="178" t="s">
        <v>63</v>
      </c>
      <c r="E134" s="178" t="s">
        <v>59</v>
      </c>
      <c r="F134" s="178" t="s">
        <v>60</v>
      </c>
      <c r="G134" s="178" t="s">
        <v>136</v>
      </c>
      <c r="H134" s="178" t="s">
        <v>137</v>
      </c>
      <c r="I134" s="179" t="s">
        <v>138</v>
      </c>
      <c r="J134" s="180" t="s">
        <v>116</v>
      </c>
      <c r="K134" s="181" t="s">
        <v>139</v>
      </c>
      <c r="L134" s="182"/>
      <c r="M134" s="75" t="s">
        <v>1</v>
      </c>
      <c r="N134" s="76" t="s">
        <v>42</v>
      </c>
      <c r="O134" s="76" t="s">
        <v>140</v>
      </c>
      <c r="P134" s="76" t="s">
        <v>141</v>
      </c>
      <c r="Q134" s="76" t="s">
        <v>142</v>
      </c>
      <c r="R134" s="76" t="s">
        <v>143</v>
      </c>
      <c r="S134" s="76" t="s">
        <v>144</v>
      </c>
      <c r="T134" s="77" t="s">
        <v>145</v>
      </c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</row>
    <row r="135" spans="1:65" s="2" customFormat="1" ht="22.9" customHeight="1">
      <c r="A135" s="34"/>
      <c r="B135" s="35"/>
      <c r="C135" s="82" t="s">
        <v>146</v>
      </c>
      <c r="D135" s="36"/>
      <c r="E135" s="36"/>
      <c r="F135" s="36"/>
      <c r="G135" s="36"/>
      <c r="H135" s="36"/>
      <c r="I135" s="115"/>
      <c r="J135" s="183">
        <f>BK135</f>
        <v>0</v>
      </c>
      <c r="K135" s="36"/>
      <c r="L135" s="39"/>
      <c r="M135" s="78"/>
      <c r="N135" s="184"/>
      <c r="O135" s="79"/>
      <c r="P135" s="185">
        <f>P136+P138+P236+P302+P308</f>
        <v>0</v>
      </c>
      <c r="Q135" s="79"/>
      <c r="R135" s="185">
        <f>R136+R138+R236+R302+R308</f>
        <v>36.4002397</v>
      </c>
      <c r="S135" s="79"/>
      <c r="T135" s="186">
        <f>T136+T138+T236+T302+T308</f>
        <v>22.810749999999999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77</v>
      </c>
      <c r="AU135" s="17" t="s">
        <v>118</v>
      </c>
      <c r="BK135" s="187">
        <f>BK136+BK138+BK236+BK302+BK308</f>
        <v>0</v>
      </c>
    </row>
    <row r="136" spans="1:65" s="12" customFormat="1" ht="25.9" customHeight="1">
      <c r="B136" s="188"/>
      <c r="C136" s="189"/>
      <c r="D136" s="190" t="s">
        <v>77</v>
      </c>
      <c r="E136" s="191" t="s">
        <v>147</v>
      </c>
      <c r="F136" s="191" t="s">
        <v>148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P137</f>
        <v>0</v>
      </c>
      <c r="Q136" s="196"/>
      <c r="R136" s="197">
        <f>R137</f>
        <v>0</v>
      </c>
      <c r="S136" s="196"/>
      <c r="T136" s="198">
        <f>T137</f>
        <v>0</v>
      </c>
      <c r="AR136" s="199" t="s">
        <v>149</v>
      </c>
      <c r="AT136" s="200" t="s">
        <v>77</v>
      </c>
      <c r="AU136" s="200" t="s">
        <v>78</v>
      </c>
      <c r="AY136" s="199" t="s">
        <v>150</v>
      </c>
      <c r="BK136" s="201">
        <f>BK137</f>
        <v>0</v>
      </c>
    </row>
    <row r="137" spans="1:65" s="2" customFormat="1" ht="16.5" customHeight="1">
      <c r="A137" s="34"/>
      <c r="B137" s="35"/>
      <c r="C137" s="202" t="s">
        <v>86</v>
      </c>
      <c r="D137" s="202" t="s">
        <v>151</v>
      </c>
      <c r="E137" s="203" t="s">
        <v>152</v>
      </c>
      <c r="F137" s="204" t="s">
        <v>148</v>
      </c>
      <c r="G137" s="205" t="s">
        <v>1</v>
      </c>
      <c r="H137" s="206">
        <v>0</v>
      </c>
      <c r="I137" s="207"/>
      <c r="J137" s="208">
        <f>ROUND(I137*H137,2)</f>
        <v>0</v>
      </c>
      <c r="K137" s="209"/>
      <c r="L137" s="39"/>
      <c r="M137" s="210" t="s">
        <v>1</v>
      </c>
      <c r="N137" s="211" t="s">
        <v>43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153</v>
      </c>
      <c r="AT137" s="214" t="s">
        <v>151</v>
      </c>
      <c r="AU137" s="214" t="s">
        <v>86</v>
      </c>
      <c r="AY137" s="17" t="s">
        <v>150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86</v>
      </c>
      <c r="BK137" s="215">
        <f>ROUND(I137*H137,2)</f>
        <v>0</v>
      </c>
      <c r="BL137" s="17" t="s">
        <v>153</v>
      </c>
      <c r="BM137" s="214" t="s">
        <v>573</v>
      </c>
    </row>
    <row r="138" spans="1:65" s="12" customFormat="1" ht="25.9" customHeight="1">
      <c r="B138" s="188"/>
      <c r="C138" s="189"/>
      <c r="D138" s="190" t="s">
        <v>77</v>
      </c>
      <c r="E138" s="191" t="s">
        <v>167</v>
      </c>
      <c r="F138" s="191" t="s">
        <v>168</v>
      </c>
      <c r="G138" s="189"/>
      <c r="H138" s="189"/>
      <c r="I138" s="192"/>
      <c r="J138" s="193">
        <f>BK138</f>
        <v>0</v>
      </c>
      <c r="K138" s="189"/>
      <c r="L138" s="194"/>
      <c r="M138" s="195"/>
      <c r="N138" s="196"/>
      <c r="O138" s="196"/>
      <c r="P138" s="197">
        <f>P139+P143+P175+P182+P224+P234</f>
        <v>0</v>
      </c>
      <c r="Q138" s="196"/>
      <c r="R138" s="197">
        <f>R139+R143+R175+R182+R224+R234</f>
        <v>35.180109299999998</v>
      </c>
      <c r="S138" s="196"/>
      <c r="T138" s="198">
        <f>T139+T143+T175+T182+T224+T234</f>
        <v>22.599034</v>
      </c>
      <c r="AR138" s="199" t="s">
        <v>86</v>
      </c>
      <c r="AT138" s="200" t="s">
        <v>77</v>
      </c>
      <c r="AU138" s="200" t="s">
        <v>78</v>
      </c>
      <c r="AY138" s="199" t="s">
        <v>150</v>
      </c>
      <c r="BK138" s="201">
        <f>BK139+BK143+BK175+BK182+BK224+BK234</f>
        <v>0</v>
      </c>
    </row>
    <row r="139" spans="1:65" s="12" customFormat="1" ht="22.9" customHeight="1">
      <c r="B139" s="188"/>
      <c r="C139" s="189"/>
      <c r="D139" s="190" t="s">
        <v>77</v>
      </c>
      <c r="E139" s="220" t="s">
        <v>159</v>
      </c>
      <c r="F139" s="220" t="s">
        <v>169</v>
      </c>
      <c r="G139" s="189"/>
      <c r="H139" s="189"/>
      <c r="I139" s="192"/>
      <c r="J139" s="221">
        <f>BK139</f>
        <v>0</v>
      </c>
      <c r="K139" s="189"/>
      <c r="L139" s="194"/>
      <c r="M139" s="195"/>
      <c r="N139" s="196"/>
      <c r="O139" s="196"/>
      <c r="P139" s="197">
        <f>SUM(P140:P142)</f>
        <v>0</v>
      </c>
      <c r="Q139" s="196"/>
      <c r="R139" s="197">
        <f>SUM(R140:R142)</f>
        <v>1.0601099999999999</v>
      </c>
      <c r="S139" s="196"/>
      <c r="T139" s="198">
        <f>SUM(T140:T142)</f>
        <v>0</v>
      </c>
      <c r="AR139" s="199" t="s">
        <v>86</v>
      </c>
      <c r="AT139" s="200" t="s">
        <v>77</v>
      </c>
      <c r="AU139" s="200" t="s">
        <v>86</v>
      </c>
      <c r="AY139" s="199" t="s">
        <v>150</v>
      </c>
      <c r="BK139" s="201">
        <f>SUM(BK140:BK142)</f>
        <v>0</v>
      </c>
    </row>
    <row r="140" spans="1:65" s="2" customFormat="1" ht="21.75" customHeight="1">
      <c r="A140" s="34"/>
      <c r="B140" s="35"/>
      <c r="C140" s="202" t="s">
        <v>88</v>
      </c>
      <c r="D140" s="202" t="s">
        <v>151</v>
      </c>
      <c r="E140" s="203" t="s">
        <v>574</v>
      </c>
      <c r="F140" s="204" t="s">
        <v>575</v>
      </c>
      <c r="G140" s="205" t="s">
        <v>179</v>
      </c>
      <c r="H140" s="206">
        <v>11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5.2170000000000001E-2</v>
      </c>
      <c r="R140" s="212">
        <f>Q140*H140</f>
        <v>0.57386999999999999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149</v>
      </c>
      <c r="AT140" s="214" t="s">
        <v>151</v>
      </c>
      <c r="AU140" s="214" t="s">
        <v>88</v>
      </c>
      <c r="AY140" s="17" t="s">
        <v>150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149</v>
      </c>
      <c r="BM140" s="214" t="s">
        <v>576</v>
      </c>
    </row>
    <row r="141" spans="1:65" s="2" customFormat="1" ht="21.75" customHeight="1">
      <c r="A141" s="34"/>
      <c r="B141" s="35"/>
      <c r="C141" s="202" t="s">
        <v>159</v>
      </c>
      <c r="D141" s="202" t="s">
        <v>151</v>
      </c>
      <c r="E141" s="203" t="s">
        <v>577</v>
      </c>
      <c r="F141" s="204" t="s">
        <v>578</v>
      </c>
      <c r="G141" s="205" t="s">
        <v>179</v>
      </c>
      <c r="H141" s="206">
        <v>4</v>
      </c>
      <c r="I141" s="207"/>
      <c r="J141" s="208">
        <f>ROUND(I141*H141,2)</f>
        <v>0</v>
      </c>
      <c r="K141" s="209"/>
      <c r="L141" s="39"/>
      <c r="M141" s="210" t="s">
        <v>1</v>
      </c>
      <c r="N141" s="211" t="s">
        <v>43</v>
      </c>
      <c r="O141" s="71"/>
      <c r="P141" s="212">
        <f>O141*H141</f>
        <v>0</v>
      </c>
      <c r="Q141" s="212">
        <v>0.12156</v>
      </c>
      <c r="R141" s="212">
        <f>Q141*H141</f>
        <v>0.48624000000000001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149</v>
      </c>
      <c r="AT141" s="214" t="s">
        <v>151</v>
      </c>
      <c r="AU141" s="214" t="s">
        <v>88</v>
      </c>
      <c r="AY141" s="17" t="s">
        <v>150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86</v>
      </c>
      <c r="BK141" s="215">
        <f>ROUND(I141*H141,2)</f>
        <v>0</v>
      </c>
      <c r="BL141" s="17" t="s">
        <v>149</v>
      </c>
      <c r="BM141" s="214" t="s">
        <v>579</v>
      </c>
    </row>
    <row r="142" spans="1:65" s="2" customFormat="1" ht="19.5">
      <c r="A142" s="34"/>
      <c r="B142" s="35"/>
      <c r="C142" s="36"/>
      <c r="D142" s="216" t="s">
        <v>155</v>
      </c>
      <c r="E142" s="36"/>
      <c r="F142" s="217" t="s">
        <v>580</v>
      </c>
      <c r="G142" s="36"/>
      <c r="H142" s="36"/>
      <c r="I142" s="115"/>
      <c r="J142" s="36"/>
      <c r="K142" s="36"/>
      <c r="L142" s="39"/>
      <c r="M142" s="218"/>
      <c r="N142" s="21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155</v>
      </c>
      <c r="AU142" s="17" t="s">
        <v>88</v>
      </c>
    </row>
    <row r="143" spans="1:65" s="12" customFormat="1" ht="22.9" customHeight="1">
      <c r="B143" s="188"/>
      <c r="C143" s="189"/>
      <c r="D143" s="190" t="s">
        <v>77</v>
      </c>
      <c r="E143" s="220" t="s">
        <v>188</v>
      </c>
      <c r="F143" s="220" t="s">
        <v>581</v>
      </c>
      <c r="G143" s="189"/>
      <c r="H143" s="189"/>
      <c r="I143" s="192"/>
      <c r="J143" s="221">
        <f>BK143</f>
        <v>0</v>
      </c>
      <c r="K143" s="189"/>
      <c r="L143" s="194"/>
      <c r="M143" s="195"/>
      <c r="N143" s="196"/>
      <c r="O143" s="196"/>
      <c r="P143" s="197">
        <f>SUM(P144:P174)</f>
        <v>0</v>
      </c>
      <c r="Q143" s="196"/>
      <c r="R143" s="197">
        <f>SUM(R144:R174)</f>
        <v>29.284403499999996</v>
      </c>
      <c r="S143" s="196"/>
      <c r="T143" s="198">
        <f>SUM(T144:T174)</f>
        <v>0</v>
      </c>
      <c r="AR143" s="199" t="s">
        <v>86</v>
      </c>
      <c r="AT143" s="200" t="s">
        <v>77</v>
      </c>
      <c r="AU143" s="200" t="s">
        <v>86</v>
      </c>
      <c r="AY143" s="199" t="s">
        <v>150</v>
      </c>
      <c r="BK143" s="201">
        <f>SUM(BK144:BK174)</f>
        <v>0</v>
      </c>
    </row>
    <row r="144" spans="1:65" s="2" customFormat="1" ht="16.5" customHeight="1">
      <c r="A144" s="34"/>
      <c r="B144" s="35"/>
      <c r="C144" s="202" t="s">
        <v>149</v>
      </c>
      <c r="D144" s="202" t="s">
        <v>151</v>
      </c>
      <c r="E144" s="203" t="s">
        <v>582</v>
      </c>
      <c r="F144" s="204" t="s">
        <v>583</v>
      </c>
      <c r="G144" s="205" t="s">
        <v>217</v>
      </c>
      <c r="H144" s="206">
        <v>32.42</v>
      </c>
      <c r="I144" s="207"/>
      <c r="J144" s="208">
        <f>ROUND(I144*H144,2)</f>
        <v>0</v>
      </c>
      <c r="K144" s="209"/>
      <c r="L144" s="39"/>
      <c r="M144" s="210" t="s">
        <v>1</v>
      </c>
      <c r="N144" s="211" t="s">
        <v>43</v>
      </c>
      <c r="O144" s="7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149</v>
      </c>
      <c r="AT144" s="214" t="s">
        <v>151</v>
      </c>
      <c r="AU144" s="214" t="s">
        <v>88</v>
      </c>
      <c r="AY144" s="17" t="s">
        <v>150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86</v>
      </c>
      <c r="BK144" s="215">
        <f>ROUND(I144*H144,2)</f>
        <v>0</v>
      </c>
      <c r="BL144" s="17" t="s">
        <v>149</v>
      </c>
      <c r="BM144" s="214" t="s">
        <v>584</v>
      </c>
    </row>
    <row r="145" spans="1:65" s="13" customFormat="1" ht="11.25">
      <c r="B145" s="222"/>
      <c r="C145" s="223"/>
      <c r="D145" s="216" t="s">
        <v>175</v>
      </c>
      <c r="E145" s="224" t="s">
        <v>1</v>
      </c>
      <c r="F145" s="225" t="s">
        <v>585</v>
      </c>
      <c r="G145" s="223"/>
      <c r="H145" s="226">
        <v>4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175</v>
      </c>
      <c r="AU145" s="232" t="s">
        <v>88</v>
      </c>
      <c r="AV145" s="13" t="s">
        <v>88</v>
      </c>
      <c r="AW145" s="13" t="s">
        <v>34</v>
      </c>
      <c r="AX145" s="13" t="s">
        <v>78</v>
      </c>
      <c r="AY145" s="232" t="s">
        <v>150</v>
      </c>
    </row>
    <row r="146" spans="1:65" s="13" customFormat="1" ht="11.25">
      <c r="B146" s="222"/>
      <c r="C146" s="223"/>
      <c r="D146" s="216" t="s">
        <v>175</v>
      </c>
      <c r="E146" s="224" t="s">
        <v>1</v>
      </c>
      <c r="F146" s="225" t="s">
        <v>586</v>
      </c>
      <c r="G146" s="223"/>
      <c r="H146" s="226">
        <v>18.7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175</v>
      </c>
      <c r="AU146" s="232" t="s">
        <v>88</v>
      </c>
      <c r="AV146" s="13" t="s">
        <v>88</v>
      </c>
      <c r="AW146" s="13" t="s">
        <v>34</v>
      </c>
      <c r="AX146" s="13" t="s">
        <v>78</v>
      </c>
      <c r="AY146" s="232" t="s">
        <v>150</v>
      </c>
    </row>
    <row r="147" spans="1:65" s="13" customFormat="1" ht="11.25">
      <c r="B147" s="222"/>
      <c r="C147" s="223"/>
      <c r="D147" s="216" t="s">
        <v>175</v>
      </c>
      <c r="E147" s="224" t="s">
        <v>1</v>
      </c>
      <c r="F147" s="225" t="s">
        <v>587</v>
      </c>
      <c r="G147" s="223"/>
      <c r="H147" s="226">
        <v>9.7200000000000006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175</v>
      </c>
      <c r="AU147" s="232" t="s">
        <v>88</v>
      </c>
      <c r="AV147" s="13" t="s">
        <v>88</v>
      </c>
      <c r="AW147" s="13" t="s">
        <v>34</v>
      </c>
      <c r="AX147" s="13" t="s">
        <v>78</v>
      </c>
      <c r="AY147" s="232" t="s">
        <v>150</v>
      </c>
    </row>
    <row r="148" spans="1:65" s="14" customFormat="1" ht="11.25">
      <c r="B148" s="233"/>
      <c r="C148" s="234"/>
      <c r="D148" s="216" t="s">
        <v>175</v>
      </c>
      <c r="E148" s="235" t="s">
        <v>1</v>
      </c>
      <c r="F148" s="236" t="s">
        <v>213</v>
      </c>
      <c r="G148" s="234"/>
      <c r="H148" s="237">
        <v>32.42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175</v>
      </c>
      <c r="AU148" s="243" t="s">
        <v>88</v>
      </c>
      <c r="AV148" s="14" t="s">
        <v>149</v>
      </c>
      <c r="AW148" s="14" t="s">
        <v>34</v>
      </c>
      <c r="AX148" s="14" t="s">
        <v>86</v>
      </c>
      <c r="AY148" s="243" t="s">
        <v>150</v>
      </c>
    </row>
    <row r="149" spans="1:65" s="2" customFormat="1" ht="16.5" customHeight="1">
      <c r="A149" s="34"/>
      <c r="B149" s="35"/>
      <c r="C149" s="202" t="s">
        <v>183</v>
      </c>
      <c r="D149" s="202" t="s">
        <v>151</v>
      </c>
      <c r="E149" s="203" t="s">
        <v>588</v>
      </c>
      <c r="F149" s="204" t="s">
        <v>589</v>
      </c>
      <c r="G149" s="205" t="s">
        <v>217</v>
      </c>
      <c r="H149" s="206">
        <v>453.18</v>
      </c>
      <c r="I149" s="207"/>
      <c r="J149" s="208">
        <f>ROUND(I149*H149,2)</f>
        <v>0</v>
      </c>
      <c r="K149" s="209"/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149</v>
      </c>
      <c r="AT149" s="214" t="s">
        <v>151</v>
      </c>
      <c r="AU149" s="214" t="s">
        <v>88</v>
      </c>
      <c r="AY149" s="17" t="s">
        <v>150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149</v>
      </c>
      <c r="BM149" s="214" t="s">
        <v>590</v>
      </c>
    </row>
    <row r="150" spans="1:65" s="13" customFormat="1" ht="11.25">
      <c r="B150" s="222"/>
      <c r="C150" s="223"/>
      <c r="D150" s="216" t="s">
        <v>175</v>
      </c>
      <c r="E150" s="224" t="s">
        <v>1</v>
      </c>
      <c r="F150" s="225" t="s">
        <v>591</v>
      </c>
      <c r="G150" s="223"/>
      <c r="H150" s="226">
        <v>154.51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175</v>
      </c>
      <c r="AU150" s="232" t="s">
        <v>88</v>
      </c>
      <c r="AV150" s="13" t="s">
        <v>88</v>
      </c>
      <c r="AW150" s="13" t="s">
        <v>34</v>
      </c>
      <c r="AX150" s="13" t="s">
        <v>78</v>
      </c>
      <c r="AY150" s="232" t="s">
        <v>150</v>
      </c>
    </row>
    <row r="151" spans="1:65" s="13" customFormat="1" ht="11.25">
      <c r="B151" s="222"/>
      <c r="C151" s="223"/>
      <c r="D151" s="216" t="s">
        <v>175</v>
      </c>
      <c r="E151" s="224" t="s">
        <v>1</v>
      </c>
      <c r="F151" s="225" t="s">
        <v>592</v>
      </c>
      <c r="G151" s="223"/>
      <c r="H151" s="226">
        <v>158.84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175</v>
      </c>
      <c r="AU151" s="232" t="s">
        <v>88</v>
      </c>
      <c r="AV151" s="13" t="s">
        <v>88</v>
      </c>
      <c r="AW151" s="13" t="s">
        <v>34</v>
      </c>
      <c r="AX151" s="13" t="s">
        <v>78</v>
      </c>
      <c r="AY151" s="232" t="s">
        <v>150</v>
      </c>
    </row>
    <row r="152" spans="1:65" s="13" customFormat="1" ht="11.25">
      <c r="B152" s="222"/>
      <c r="C152" s="223"/>
      <c r="D152" s="216" t="s">
        <v>175</v>
      </c>
      <c r="E152" s="224" t="s">
        <v>1</v>
      </c>
      <c r="F152" s="225" t="s">
        <v>593</v>
      </c>
      <c r="G152" s="223"/>
      <c r="H152" s="226">
        <v>139.83000000000001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175</v>
      </c>
      <c r="AU152" s="232" t="s">
        <v>88</v>
      </c>
      <c r="AV152" s="13" t="s">
        <v>88</v>
      </c>
      <c r="AW152" s="13" t="s">
        <v>34</v>
      </c>
      <c r="AX152" s="13" t="s">
        <v>78</v>
      </c>
      <c r="AY152" s="232" t="s">
        <v>150</v>
      </c>
    </row>
    <row r="153" spans="1:65" s="14" customFormat="1" ht="11.25">
      <c r="B153" s="233"/>
      <c r="C153" s="234"/>
      <c r="D153" s="216" t="s">
        <v>175</v>
      </c>
      <c r="E153" s="235" t="s">
        <v>1</v>
      </c>
      <c r="F153" s="236" t="s">
        <v>213</v>
      </c>
      <c r="G153" s="234"/>
      <c r="H153" s="237">
        <v>453.18000000000006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175</v>
      </c>
      <c r="AU153" s="243" t="s">
        <v>88</v>
      </c>
      <c r="AV153" s="14" t="s">
        <v>149</v>
      </c>
      <c r="AW153" s="14" t="s">
        <v>34</v>
      </c>
      <c r="AX153" s="14" t="s">
        <v>86</v>
      </c>
      <c r="AY153" s="243" t="s">
        <v>150</v>
      </c>
    </row>
    <row r="154" spans="1:65" s="2" customFormat="1" ht="16.5" customHeight="1">
      <c r="A154" s="34"/>
      <c r="B154" s="35"/>
      <c r="C154" s="202" t="s">
        <v>188</v>
      </c>
      <c r="D154" s="202" t="s">
        <v>151</v>
      </c>
      <c r="E154" s="203" t="s">
        <v>594</v>
      </c>
      <c r="F154" s="204" t="s">
        <v>595</v>
      </c>
      <c r="G154" s="205" t="s">
        <v>217</v>
      </c>
      <c r="H154" s="206">
        <v>397.45</v>
      </c>
      <c r="I154" s="207"/>
      <c r="J154" s="208">
        <f>ROUND(I154*H154,2)</f>
        <v>0</v>
      </c>
      <c r="K154" s="209"/>
      <c r="L154" s="39"/>
      <c r="M154" s="210" t="s">
        <v>1</v>
      </c>
      <c r="N154" s="211" t="s">
        <v>43</v>
      </c>
      <c r="O154" s="71"/>
      <c r="P154" s="212">
        <f>O154*H154</f>
        <v>0</v>
      </c>
      <c r="Q154" s="212">
        <v>2.5999999999999998E-4</v>
      </c>
      <c r="R154" s="212">
        <f>Q154*H154</f>
        <v>0.10333699999999998</v>
      </c>
      <c r="S154" s="212">
        <v>0</v>
      </c>
      <c r="T154" s="21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149</v>
      </c>
      <c r="AT154" s="214" t="s">
        <v>151</v>
      </c>
      <c r="AU154" s="214" t="s">
        <v>88</v>
      </c>
      <c r="AY154" s="17" t="s">
        <v>150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86</v>
      </c>
      <c r="BK154" s="215">
        <f>ROUND(I154*H154,2)</f>
        <v>0</v>
      </c>
      <c r="BL154" s="17" t="s">
        <v>149</v>
      </c>
      <c r="BM154" s="214" t="s">
        <v>596</v>
      </c>
    </row>
    <row r="155" spans="1:65" s="13" customFormat="1" ht="11.25">
      <c r="B155" s="222"/>
      <c r="C155" s="223"/>
      <c r="D155" s="216" t="s">
        <v>175</v>
      </c>
      <c r="E155" s="224" t="s">
        <v>1</v>
      </c>
      <c r="F155" s="225" t="s">
        <v>597</v>
      </c>
      <c r="G155" s="223"/>
      <c r="H155" s="226">
        <v>134.69999999999999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175</v>
      </c>
      <c r="AU155" s="232" t="s">
        <v>88</v>
      </c>
      <c r="AV155" s="13" t="s">
        <v>88</v>
      </c>
      <c r="AW155" s="13" t="s">
        <v>34</v>
      </c>
      <c r="AX155" s="13" t="s">
        <v>78</v>
      </c>
      <c r="AY155" s="232" t="s">
        <v>150</v>
      </c>
    </row>
    <row r="156" spans="1:65" s="13" customFormat="1" ht="11.25">
      <c r="B156" s="222"/>
      <c r="C156" s="223"/>
      <c r="D156" s="216" t="s">
        <v>175</v>
      </c>
      <c r="E156" s="224" t="s">
        <v>1</v>
      </c>
      <c r="F156" s="225" t="s">
        <v>598</v>
      </c>
      <c r="G156" s="223"/>
      <c r="H156" s="226">
        <v>142.6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175</v>
      </c>
      <c r="AU156" s="232" t="s">
        <v>88</v>
      </c>
      <c r="AV156" s="13" t="s">
        <v>88</v>
      </c>
      <c r="AW156" s="13" t="s">
        <v>34</v>
      </c>
      <c r="AX156" s="13" t="s">
        <v>78</v>
      </c>
      <c r="AY156" s="232" t="s">
        <v>150</v>
      </c>
    </row>
    <row r="157" spans="1:65" s="13" customFormat="1" ht="11.25">
      <c r="B157" s="222"/>
      <c r="C157" s="223"/>
      <c r="D157" s="216" t="s">
        <v>175</v>
      </c>
      <c r="E157" s="224" t="s">
        <v>1</v>
      </c>
      <c r="F157" s="225" t="s">
        <v>599</v>
      </c>
      <c r="G157" s="223"/>
      <c r="H157" s="226">
        <v>120.15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175</v>
      </c>
      <c r="AU157" s="232" t="s">
        <v>88</v>
      </c>
      <c r="AV157" s="13" t="s">
        <v>88</v>
      </c>
      <c r="AW157" s="13" t="s">
        <v>34</v>
      </c>
      <c r="AX157" s="13" t="s">
        <v>78</v>
      </c>
      <c r="AY157" s="232" t="s">
        <v>150</v>
      </c>
    </row>
    <row r="158" spans="1:65" s="14" customFormat="1" ht="11.25">
      <c r="B158" s="233"/>
      <c r="C158" s="234"/>
      <c r="D158" s="216" t="s">
        <v>175</v>
      </c>
      <c r="E158" s="235" t="s">
        <v>1</v>
      </c>
      <c r="F158" s="236" t="s">
        <v>213</v>
      </c>
      <c r="G158" s="234"/>
      <c r="H158" s="237">
        <v>397.44999999999993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175</v>
      </c>
      <c r="AU158" s="243" t="s">
        <v>88</v>
      </c>
      <c r="AV158" s="14" t="s">
        <v>149</v>
      </c>
      <c r="AW158" s="14" t="s">
        <v>34</v>
      </c>
      <c r="AX158" s="14" t="s">
        <v>86</v>
      </c>
      <c r="AY158" s="243" t="s">
        <v>150</v>
      </c>
    </row>
    <row r="159" spans="1:65" s="2" customFormat="1" ht="16.5" customHeight="1">
      <c r="A159" s="34"/>
      <c r="B159" s="35"/>
      <c r="C159" s="202" t="s">
        <v>194</v>
      </c>
      <c r="D159" s="202" t="s">
        <v>151</v>
      </c>
      <c r="E159" s="203" t="s">
        <v>600</v>
      </c>
      <c r="F159" s="204" t="s">
        <v>601</v>
      </c>
      <c r="G159" s="205" t="s">
        <v>217</v>
      </c>
      <c r="H159" s="206">
        <v>397.45</v>
      </c>
      <c r="I159" s="207"/>
      <c r="J159" s="208">
        <f>ROUND(I159*H159,2)</f>
        <v>0</v>
      </c>
      <c r="K159" s="209"/>
      <c r="L159" s="39"/>
      <c r="M159" s="210" t="s">
        <v>1</v>
      </c>
      <c r="N159" s="211" t="s">
        <v>43</v>
      </c>
      <c r="O159" s="71"/>
      <c r="P159" s="212">
        <f>O159*H159</f>
        <v>0</v>
      </c>
      <c r="Q159" s="212">
        <v>2.0480000000000002E-2</v>
      </c>
      <c r="R159" s="212">
        <f>Q159*H159</f>
        <v>8.1397760000000012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149</v>
      </c>
      <c r="AT159" s="214" t="s">
        <v>151</v>
      </c>
      <c r="AU159" s="214" t="s">
        <v>88</v>
      </c>
      <c r="AY159" s="17" t="s">
        <v>150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86</v>
      </c>
      <c r="BK159" s="215">
        <f>ROUND(I159*H159,2)</f>
        <v>0</v>
      </c>
      <c r="BL159" s="17" t="s">
        <v>149</v>
      </c>
      <c r="BM159" s="214" t="s">
        <v>602</v>
      </c>
    </row>
    <row r="160" spans="1:65" s="2" customFormat="1" ht="16.5" customHeight="1">
      <c r="A160" s="34"/>
      <c r="B160" s="35"/>
      <c r="C160" s="202" t="s">
        <v>199</v>
      </c>
      <c r="D160" s="202" t="s">
        <v>151</v>
      </c>
      <c r="E160" s="203" t="s">
        <v>603</v>
      </c>
      <c r="F160" s="204" t="s">
        <v>604</v>
      </c>
      <c r="G160" s="205" t="s">
        <v>217</v>
      </c>
      <c r="H160" s="206">
        <v>397.45</v>
      </c>
      <c r="I160" s="207"/>
      <c r="J160" s="208">
        <f>ROUND(I160*H160,2)</f>
        <v>0</v>
      </c>
      <c r="K160" s="209"/>
      <c r="L160" s="39"/>
      <c r="M160" s="210" t="s">
        <v>1</v>
      </c>
      <c r="N160" s="211" t="s">
        <v>43</v>
      </c>
      <c r="O160" s="71"/>
      <c r="P160" s="212">
        <f>O160*H160</f>
        <v>0</v>
      </c>
      <c r="Q160" s="212">
        <v>4.3800000000000002E-3</v>
      </c>
      <c r="R160" s="212">
        <f>Q160*H160</f>
        <v>1.740831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149</v>
      </c>
      <c r="AT160" s="214" t="s">
        <v>151</v>
      </c>
      <c r="AU160" s="214" t="s">
        <v>88</v>
      </c>
      <c r="AY160" s="17" t="s">
        <v>150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86</v>
      </c>
      <c r="BK160" s="215">
        <f>ROUND(I160*H160,2)</f>
        <v>0</v>
      </c>
      <c r="BL160" s="17" t="s">
        <v>149</v>
      </c>
      <c r="BM160" s="214" t="s">
        <v>605</v>
      </c>
    </row>
    <row r="161" spans="1:65" s="2" customFormat="1" ht="16.5" customHeight="1">
      <c r="A161" s="34"/>
      <c r="B161" s="35"/>
      <c r="C161" s="202" t="s">
        <v>181</v>
      </c>
      <c r="D161" s="202" t="s">
        <v>151</v>
      </c>
      <c r="E161" s="203" t="s">
        <v>606</v>
      </c>
      <c r="F161" s="204" t="s">
        <v>607</v>
      </c>
      <c r="G161" s="205" t="s">
        <v>217</v>
      </c>
      <c r="H161" s="206">
        <v>397.45</v>
      </c>
      <c r="I161" s="207"/>
      <c r="J161" s="208">
        <f>ROUND(I161*H161,2)</f>
        <v>0</v>
      </c>
      <c r="K161" s="209"/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1.2999999999999999E-4</v>
      </c>
      <c r="R161" s="212">
        <f>Q161*H161</f>
        <v>5.1668499999999992E-2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149</v>
      </c>
      <c r="AT161" s="214" t="s">
        <v>151</v>
      </c>
      <c r="AU161" s="214" t="s">
        <v>88</v>
      </c>
      <c r="AY161" s="17" t="s">
        <v>150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149</v>
      </c>
      <c r="BM161" s="214" t="s">
        <v>608</v>
      </c>
    </row>
    <row r="162" spans="1:65" s="2" customFormat="1" ht="29.25">
      <c r="A162" s="34"/>
      <c r="B162" s="35"/>
      <c r="C162" s="36"/>
      <c r="D162" s="216" t="s">
        <v>155</v>
      </c>
      <c r="E162" s="36"/>
      <c r="F162" s="217" t="s">
        <v>609</v>
      </c>
      <c r="G162" s="36"/>
      <c r="H162" s="36"/>
      <c r="I162" s="115"/>
      <c r="J162" s="36"/>
      <c r="K162" s="36"/>
      <c r="L162" s="39"/>
      <c r="M162" s="218"/>
      <c r="N162" s="219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155</v>
      </c>
      <c r="AU162" s="17" t="s">
        <v>88</v>
      </c>
    </row>
    <row r="163" spans="1:65" s="2" customFormat="1" ht="16.5" customHeight="1">
      <c r="A163" s="34"/>
      <c r="B163" s="35"/>
      <c r="C163" s="202" t="s">
        <v>207</v>
      </c>
      <c r="D163" s="202" t="s">
        <v>151</v>
      </c>
      <c r="E163" s="203" t="s">
        <v>610</v>
      </c>
      <c r="F163" s="204" t="s">
        <v>611</v>
      </c>
      <c r="G163" s="205" t="s">
        <v>217</v>
      </c>
      <c r="H163" s="206">
        <v>397.45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4.7239999999999997E-2</v>
      </c>
      <c r="R163" s="212">
        <f>Q163*H163</f>
        <v>18.775537999999997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149</v>
      </c>
      <c r="AT163" s="214" t="s">
        <v>151</v>
      </c>
      <c r="AU163" s="214" t="s">
        <v>88</v>
      </c>
      <c r="AY163" s="17" t="s">
        <v>150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149</v>
      </c>
      <c r="BM163" s="214" t="s">
        <v>612</v>
      </c>
    </row>
    <row r="164" spans="1:65" s="2" customFormat="1" ht="19.5">
      <c r="A164" s="34"/>
      <c r="B164" s="35"/>
      <c r="C164" s="36"/>
      <c r="D164" s="216" t="s">
        <v>155</v>
      </c>
      <c r="E164" s="36"/>
      <c r="F164" s="217" t="s">
        <v>613</v>
      </c>
      <c r="G164" s="36"/>
      <c r="H164" s="36"/>
      <c r="I164" s="115"/>
      <c r="J164" s="36"/>
      <c r="K164" s="36"/>
      <c r="L164" s="39"/>
      <c r="M164" s="218"/>
      <c r="N164" s="21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155</v>
      </c>
      <c r="AU164" s="17" t="s">
        <v>88</v>
      </c>
    </row>
    <row r="165" spans="1:65" s="2" customFormat="1" ht="21.75" customHeight="1">
      <c r="A165" s="34"/>
      <c r="B165" s="35"/>
      <c r="C165" s="202" t="s">
        <v>214</v>
      </c>
      <c r="D165" s="202" t="s">
        <v>151</v>
      </c>
      <c r="E165" s="203" t="s">
        <v>614</v>
      </c>
      <c r="F165" s="204" t="s">
        <v>615</v>
      </c>
      <c r="G165" s="205" t="s">
        <v>197</v>
      </c>
      <c r="H165" s="206">
        <v>18.8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2.0650000000000002E-2</v>
      </c>
      <c r="R165" s="212">
        <f>Q165*H165</f>
        <v>0.38822000000000007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149</v>
      </c>
      <c r="AT165" s="214" t="s">
        <v>151</v>
      </c>
      <c r="AU165" s="214" t="s">
        <v>88</v>
      </c>
      <c r="AY165" s="17" t="s">
        <v>150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149</v>
      </c>
      <c r="BM165" s="214" t="s">
        <v>616</v>
      </c>
    </row>
    <row r="166" spans="1:65" s="13" customFormat="1" ht="11.25">
      <c r="B166" s="222"/>
      <c r="C166" s="223"/>
      <c r="D166" s="216" t="s">
        <v>175</v>
      </c>
      <c r="E166" s="224" t="s">
        <v>1</v>
      </c>
      <c r="F166" s="225" t="s">
        <v>617</v>
      </c>
      <c r="G166" s="223"/>
      <c r="H166" s="226">
        <v>18.8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175</v>
      </c>
      <c r="AU166" s="232" t="s">
        <v>88</v>
      </c>
      <c r="AV166" s="13" t="s">
        <v>88</v>
      </c>
      <c r="AW166" s="13" t="s">
        <v>34</v>
      </c>
      <c r="AX166" s="13" t="s">
        <v>86</v>
      </c>
      <c r="AY166" s="232" t="s">
        <v>150</v>
      </c>
    </row>
    <row r="167" spans="1:65" s="2" customFormat="1" ht="16.5" customHeight="1">
      <c r="A167" s="34"/>
      <c r="B167" s="35"/>
      <c r="C167" s="202" t="s">
        <v>222</v>
      </c>
      <c r="D167" s="202" t="s">
        <v>151</v>
      </c>
      <c r="E167" s="203" t="s">
        <v>618</v>
      </c>
      <c r="F167" s="204" t="s">
        <v>619</v>
      </c>
      <c r="G167" s="205" t="s">
        <v>197</v>
      </c>
      <c r="H167" s="206">
        <v>78.099999999999994</v>
      </c>
      <c r="I167" s="207"/>
      <c r="J167" s="208">
        <f>ROUND(I167*H167,2)</f>
        <v>0</v>
      </c>
      <c r="K167" s="209"/>
      <c r="L167" s="39"/>
      <c r="M167" s="210" t="s">
        <v>1</v>
      </c>
      <c r="N167" s="211" t="s">
        <v>43</v>
      </c>
      <c r="O167" s="71"/>
      <c r="P167" s="212">
        <f>O167*H167</f>
        <v>0</v>
      </c>
      <c r="Q167" s="212">
        <v>9.3000000000000005E-4</v>
      </c>
      <c r="R167" s="212">
        <f>Q167*H167</f>
        <v>7.2633000000000003E-2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149</v>
      </c>
      <c r="AT167" s="214" t="s">
        <v>151</v>
      </c>
      <c r="AU167" s="214" t="s">
        <v>88</v>
      </c>
      <c r="AY167" s="17" t="s">
        <v>150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86</v>
      </c>
      <c r="BK167" s="215">
        <f>ROUND(I167*H167,2)</f>
        <v>0</v>
      </c>
      <c r="BL167" s="17" t="s">
        <v>149</v>
      </c>
      <c r="BM167" s="214" t="s">
        <v>620</v>
      </c>
    </row>
    <row r="168" spans="1:65" s="13" customFormat="1" ht="11.25">
      <c r="B168" s="222"/>
      <c r="C168" s="223"/>
      <c r="D168" s="216" t="s">
        <v>175</v>
      </c>
      <c r="E168" s="224" t="s">
        <v>1</v>
      </c>
      <c r="F168" s="225" t="s">
        <v>621</v>
      </c>
      <c r="G168" s="223"/>
      <c r="H168" s="226">
        <v>30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175</v>
      </c>
      <c r="AU168" s="232" t="s">
        <v>88</v>
      </c>
      <c r="AV168" s="13" t="s">
        <v>88</v>
      </c>
      <c r="AW168" s="13" t="s">
        <v>34</v>
      </c>
      <c r="AX168" s="13" t="s">
        <v>78</v>
      </c>
      <c r="AY168" s="232" t="s">
        <v>150</v>
      </c>
    </row>
    <row r="169" spans="1:65" s="13" customFormat="1" ht="11.25">
      <c r="B169" s="222"/>
      <c r="C169" s="223"/>
      <c r="D169" s="216" t="s">
        <v>175</v>
      </c>
      <c r="E169" s="224" t="s">
        <v>1</v>
      </c>
      <c r="F169" s="225" t="s">
        <v>622</v>
      </c>
      <c r="G169" s="223"/>
      <c r="H169" s="226">
        <v>25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175</v>
      </c>
      <c r="AU169" s="232" t="s">
        <v>88</v>
      </c>
      <c r="AV169" s="13" t="s">
        <v>88</v>
      </c>
      <c r="AW169" s="13" t="s">
        <v>34</v>
      </c>
      <c r="AX169" s="13" t="s">
        <v>78</v>
      </c>
      <c r="AY169" s="232" t="s">
        <v>150</v>
      </c>
    </row>
    <row r="170" spans="1:65" s="13" customFormat="1" ht="11.25">
      <c r="B170" s="222"/>
      <c r="C170" s="223"/>
      <c r="D170" s="216" t="s">
        <v>175</v>
      </c>
      <c r="E170" s="224" t="s">
        <v>1</v>
      </c>
      <c r="F170" s="225" t="s">
        <v>623</v>
      </c>
      <c r="G170" s="223"/>
      <c r="H170" s="226">
        <v>23.1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175</v>
      </c>
      <c r="AU170" s="232" t="s">
        <v>88</v>
      </c>
      <c r="AV170" s="13" t="s">
        <v>88</v>
      </c>
      <c r="AW170" s="13" t="s">
        <v>34</v>
      </c>
      <c r="AX170" s="13" t="s">
        <v>78</v>
      </c>
      <c r="AY170" s="232" t="s">
        <v>150</v>
      </c>
    </row>
    <row r="171" spans="1:65" s="14" customFormat="1" ht="11.25">
      <c r="B171" s="233"/>
      <c r="C171" s="234"/>
      <c r="D171" s="216" t="s">
        <v>175</v>
      </c>
      <c r="E171" s="235" t="s">
        <v>1</v>
      </c>
      <c r="F171" s="236" t="s">
        <v>213</v>
      </c>
      <c r="G171" s="234"/>
      <c r="H171" s="237">
        <v>78.099999999999994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175</v>
      </c>
      <c r="AU171" s="243" t="s">
        <v>88</v>
      </c>
      <c r="AV171" s="14" t="s">
        <v>149</v>
      </c>
      <c r="AW171" s="14" t="s">
        <v>34</v>
      </c>
      <c r="AX171" s="14" t="s">
        <v>86</v>
      </c>
      <c r="AY171" s="243" t="s">
        <v>150</v>
      </c>
    </row>
    <row r="172" spans="1:65" s="2" customFormat="1" ht="16.5" customHeight="1">
      <c r="A172" s="34"/>
      <c r="B172" s="35"/>
      <c r="C172" s="202" t="s">
        <v>227</v>
      </c>
      <c r="D172" s="202" t="s">
        <v>151</v>
      </c>
      <c r="E172" s="203" t="s">
        <v>624</v>
      </c>
      <c r="F172" s="204" t="s">
        <v>625</v>
      </c>
      <c r="G172" s="205" t="s">
        <v>197</v>
      </c>
      <c r="H172" s="206">
        <v>8</v>
      </c>
      <c r="I172" s="207"/>
      <c r="J172" s="208">
        <f>ROUND(I172*H172,2)</f>
        <v>0</v>
      </c>
      <c r="K172" s="209"/>
      <c r="L172" s="39"/>
      <c r="M172" s="210" t="s">
        <v>1</v>
      </c>
      <c r="N172" s="211" t="s">
        <v>43</v>
      </c>
      <c r="O172" s="71"/>
      <c r="P172" s="212">
        <f>O172*H172</f>
        <v>0</v>
      </c>
      <c r="Q172" s="212">
        <v>1.5499999999999999E-3</v>
      </c>
      <c r="R172" s="212">
        <f>Q172*H172</f>
        <v>1.24E-2</v>
      </c>
      <c r="S172" s="212">
        <v>0</v>
      </c>
      <c r="T172" s="21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149</v>
      </c>
      <c r="AT172" s="214" t="s">
        <v>151</v>
      </c>
      <c r="AU172" s="214" t="s">
        <v>88</v>
      </c>
      <c r="AY172" s="17" t="s">
        <v>150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86</v>
      </c>
      <c r="BK172" s="215">
        <f>ROUND(I172*H172,2)</f>
        <v>0</v>
      </c>
      <c r="BL172" s="17" t="s">
        <v>149</v>
      </c>
      <c r="BM172" s="214" t="s">
        <v>626</v>
      </c>
    </row>
    <row r="173" spans="1:65" s="13" customFormat="1" ht="11.25">
      <c r="B173" s="222"/>
      <c r="C173" s="223"/>
      <c r="D173" s="216" t="s">
        <v>175</v>
      </c>
      <c r="E173" s="224" t="s">
        <v>1</v>
      </c>
      <c r="F173" s="225" t="s">
        <v>627</v>
      </c>
      <c r="G173" s="223"/>
      <c r="H173" s="226">
        <v>8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175</v>
      </c>
      <c r="AU173" s="232" t="s">
        <v>88</v>
      </c>
      <c r="AV173" s="13" t="s">
        <v>88</v>
      </c>
      <c r="AW173" s="13" t="s">
        <v>34</v>
      </c>
      <c r="AX173" s="13" t="s">
        <v>86</v>
      </c>
      <c r="AY173" s="232" t="s">
        <v>150</v>
      </c>
    </row>
    <row r="174" spans="1:65" s="2" customFormat="1" ht="21.75" customHeight="1">
      <c r="A174" s="34"/>
      <c r="B174" s="35"/>
      <c r="C174" s="202" t="s">
        <v>231</v>
      </c>
      <c r="D174" s="202" t="s">
        <v>151</v>
      </c>
      <c r="E174" s="203" t="s">
        <v>628</v>
      </c>
      <c r="F174" s="204" t="s">
        <v>629</v>
      </c>
      <c r="G174" s="205" t="s">
        <v>179</v>
      </c>
      <c r="H174" s="206">
        <v>3</v>
      </c>
      <c r="I174" s="207"/>
      <c r="J174" s="208">
        <f>ROUND(I174*H174,2)</f>
        <v>0</v>
      </c>
      <c r="K174" s="209"/>
      <c r="L174" s="39"/>
      <c r="M174" s="210" t="s">
        <v>1</v>
      </c>
      <c r="N174" s="211" t="s">
        <v>43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149</v>
      </c>
      <c r="AT174" s="214" t="s">
        <v>151</v>
      </c>
      <c r="AU174" s="214" t="s">
        <v>88</v>
      </c>
      <c r="AY174" s="17" t="s">
        <v>150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86</v>
      </c>
      <c r="BK174" s="215">
        <f>ROUND(I174*H174,2)</f>
        <v>0</v>
      </c>
      <c r="BL174" s="17" t="s">
        <v>149</v>
      </c>
      <c r="BM174" s="214" t="s">
        <v>630</v>
      </c>
    </row>
    <row r="175" spans="1:65" s="12" customFormat="1" ht="22.9" customHeight="1">
      <c r="B175" s="188"/>
      <c r="C175" s="189"/>
      <c r="D175" s="190" t="s">
        <v>77</v>
      </c>
      <c r="E175" s="220" t="s">
        <v>199</v>
      </c>
      <c r="F175" s="220" t="s">
        <v>631</v>
      </c>
      <c r="G175" s="189"/>
      <c r="H175" s="189"/>
      <c r="I175" s="192"/>
      <c r="J175" s="221">
        <f>BK175</f>
        <v>0</v>
      </c>
      <c r="K175" s="189"/>
      <c r="L175" s="194"/>
      <c r="M175" s="195"/>
      <c r="N175" s="196"/>
      <c r="O175" s="196"/>
      <c r="P175" s="197">
        <f>SUM(P176:P181)</f>
        <v>0</v>
      </c>
      <c r="Q175" s="196"/>
      <c r="R175" s="197">
        <f>SUM(R176:R181)</f>
        <v>4.4000000000000003E-3</v>
      </c>
      <c r="S175" s="196"/>
      <c r="T175" s="198">
        <f>SUM(T176:T181)</f>
        <v>0.23039999999999999</v>
      </c>
      <c r="AR175" s="199" t="s">
        <v>86</v>
      </c>
      <c r="AT175" s="200" t="s">
        <v>77</v>
      </c>
      <c r="AU175" s="200" t="s">
        <v>86</v>
      </c>
      <c r="AY175" s="199" t="s">
        <v>150</v>
      </c>
      <c r="BK175" s="201">
        <f>SUM(BK176:BK181)</f>
        <v>0</v>
      </c>
    </row>
    <row r="176" spans="1:65" s="2" customFormat="1" ht="16.5" customHeight="1">
      <c r="A176" s="34"/>
      <c r="B176" s="35"/>
      <c r="C176" s="202" t="s">
        <v>8</v>
      </c>
      <c r="D176" s="202" t="s">
        <v>151</v>
      </c>
      <c r="E176" s="203" t="s">
        <v>632</v>
      </c>
      <c r="F176" s="204" t="s">
        <v>633</v>
      </c>
      <c r="G176" s="205" t="s">
        <v>197</v>
      </c>
      <c r="H176" s="206">
        <v>6</v>
      </c>
      <c r="I176" s="207"/>
      <c r="J176" s="208">
        <f>ROUND(I176*H176,2)</f>
        <v>0</v>
      </c>
      <c r="K176" s="209"/>
      <c r="L176" s="39"/>
      <c r="M176" s="210" t="s">
        <v>1</v>
      </c>
      <c r="N176" s="211" t="s">
        <v>43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1.4919999999999999E-2</v>
      </c>
      <c r="T176" s="213">
        <f>S176*H176</f>
        <v>8.9519999999999988E-2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149</v>
      </c>
      <c r="AT176" s="214" t="s">
        <v>151</v>
      </c>
      <c r="AU176" s="214" t="s">
        <v>88</v>
      </c>
      <c r="AY176" s="17" t="s">
        <v>150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149</v>
      </c>
      <c r="BM176" s="214" t="s">
        <v>634</v>
      </c>
    </row>
    <row r="177" spans="1:65" s="13" customFormat="1" ht="11.25">
      <c r="B177" s="222"/>
      <c r="C177" s="223"/>
      <c r="D177" s="216" t="s">
        <v>175</v>
      </c>
      <c r="E177" s="224" t="s">
        <v>1</v>
      </c>
      <c r="F177" s="225" t="s">
        <v>635</v>
      </c>
      <c r="G177" s="223"/>
      <c r="H177" s="226">
        <v>6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175</v>
      </c>
      <c r="AU177" s="232" t="s">
        <v>88</v>
      </c>
      <c r="AV177" s="13" t="s">
        <v>88</v>
      </c>
      <c r="AW177" s="13" t="s">
        <v>34</v>
      </c>
      <c r="AX177" s="13" t="s">
        <v>86</v>
      </c>
      <c r="AY177" s="232" t="s">
        <v>150</v>
      </c>
    </row>
    <row r="178" spans="1:65" s="2" customFormat="1" ht="16.5" customHeight="1">
      <c r="A178" s="34"/>
      <c r="B178" s="35"/>
      <c r="C178" s="202" t="s">
        <v>240</v>
      </c>
      <c r="D178" s="202" t="s">
        <v>151</v>
      </c>
      <c r="E178" s="203" t="s">
        <v>636</v>
      </c>
      <c r="F178" s="204" t="s">
        <v>637</v>
      </c>
      <c r="G178" s="205" t="s">
        <v>179</v>
      </c>
      <c r="H178" s="206">
        <v>4</v>
      </c>
      <c r="I178" s="207"/>
      <c r="J178" s="208">
        <f>ROUND(I178*H178,2)</f>
        <v>0</v>
      </c>
      <c r="K178" s="209"/>
      <c r="L178" s="39"/>
      <c r="M178" s="210" t="s">
        <v>1</v>
      </c>
      <c r="N178" s="211" t="s">
        <v>43</v>
      </c>
      <c r="O178" s="71"/>
      <c r="P178" s="212">
        <f>O178*H178</f>
        <v>0</v>
      </c>
      <c r="Q178" s="212">
        <v>0</v>
      </c>
      <c r="R178" s="212">
        <f>Q178*H178</f>
        <v>0</v>
      </c>
      <c r="S178" s="212">
        <v>3.5220000000000001E-2</v>
      </c>
      <c r="T178" s="213">
        <f>S178*H178</f>
        <v>0.14088000000000001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149</v>
      </c>
      <c r="AT178" s="214" t="s">
        <v>151</v>
      </c>
      <c r="AU178" s="214" t="s">
        <v>88</v>
      </c>
      <c r="AY178" s="17" t="s">
        <v>150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86</v>
      </c>
      <c r="BK178" s="215">
        <f>ROUND(I178*H178,2)</f>
        <v>0</v>
      </c>
      <c r="BL178" s="17" t="s">
        <v>149</v>
      </c>
      <c r="BM178" s="214" t="s">
        <v>638</v>
      </c>
    </row>
    <row r="179" spans="1:65" s="2" customFormat="1" ht="16.5" customHeight="1">
      <c r="A179" s="34"/>
      <c r="B179" s="35"/>
      <c r="C179" s="202" t="s">
        <v>245</v>
      </c>
      <c r="D179" s="202" t="s">
        <v>151</v>
      </c>
      <c r="E179" s="203" t="s">
        <v>639</v>
      </c>
      <c r="F179" s="204" t="s">
        <v>640</v>
      </c>
      <c r="G179" s="205" t="s">
        <v>179</v>
      </c>
      <c r="H179" s="206">
        <v>4</v>
      </c>
      <c r="I179" s="207"/>
      <c r="J179" s="208">
        <f>ROUND(I179*H179,2)</f>
        <v>0</v>
      </c>
      <c r="K179" s="209"/>
      <c r="L179" s="39"/>
      <c r="M179" s="210" t="s">
        <v>1</v>
      </c>
      <c r="N179" s="211" t="s">
        <v>43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240</v>
      </c>
      <c r="AT179" s="214" t="s">
        <v>151</v>
      </c>
      <c r="AU179" s="214" t="s">
        <v>88</v>
      </c>
      <c r="AY179" s="17" t="s">
        <v>150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86</v>
      </c>
      <c r="BK179" s="215">
        <f>ROUND(I179*H179,2)</f>
        <v>0</v>
      </c>
      <c r="BL179" s="17" t="s">
        <v>240</v>
      </c>
      <c r="BM179" s="214" t="s">
        <v>641</v>
      </c>
    </row>
    <row r="180" spans="1:65" s="2" customFormat="1" ht="16.5" customHeight="1">
      <c r="A180" s="34"/>
      <c r="B180" s="35"/>
      <c r="C180" s="202" t="s">
        <v>249</v>
      </c>
      <c r="D180" s="202" t="s">
        <v>151</v>
      </c>
      <c r="E180" s="203" t="s">
        <v>642</v>
      </c>
      <c r="F180" s="204" t="s">
        <v>643</v>
      </c>
      <c r="G180" s="205" t="s">
        <v>179</v>
      </c>
      <c r="H180" s="206">
        <v>4</v>
      </c>
      <c r="I180" s="207"/>
      <c r="J180" s="208">
        <f>ROUND(I180*H180,2)</f>
        <v>0</v>
      </c>
      <c r="K180" s="209"/>
      <c r="L180" s="39"/>
      <c r="M180" s="210" t="s">
        <v>1</v>
      </c>
      <c r="N180" s="211" t="s">
        <v>43</v>
      </c>
      <c r="O180" s="7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149</v>
      </c>
      <c r="AT180" s="214" t="s">
        <v>151</v>
      </c>
      <c r="AU180" s="214" t="s">
        <v>88</v>
      </c>
      <c r="AY180" s="17" t="s">
        <v>150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86</v>
      </c>
      <c r="BK180" s="215">
        <f>ROUND(I180*H180,2)</f>
        <v>0</v>
      </c>
      <c r="BL180" s="17" t="s">
        <v>149</v>
      </c>
      <c r="BM180" s="214" t="s">
        <v>644</v>
      </c>
    </row>
    <row r="181" spans="1:65" s="2" customFormat="1" ht="16.5" customHeight="1">
      <c r="A181" s="34"/>
      <c r="B181" s="35"/>
      <c r="C181" s="244" t="s">
        <v>253</v>
      </c>
      <c r="D181" s="244" t="s">
        <v>157</v>
      </c>
      <c r="E181" s="245" t="s">
        <v>645</v>
      </c>
      <c r="F181" s="246" t="s">
        <v>646</v>
      </c>
      <c r="G181" s="247" t="s">
        <v>179</v>
      </c>
      <c r="H181" s="248">
        <v>4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43</v>
      </c>
      <c r="O181" s="71"/>
      <c r="P181" s="212">
        <f>O181*H181</f>
        <v>0</v>
      </c>
      <c r="Q181" s="212">
        <v>1.1000000000000001E-3</v>
      </c>
      <c r="R181" s="212">
        <f>Q181*H181</f>
        <v>4.4000000000000003E-3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199</v>
      </c>
      <c r="AT181" s="214" t="s">
        <v>157</v>
      </c>
      <c r="AU181" s="214" t="s">
        <v>88</v>
      </c>
      <c r="AY181" s="17" t="s">
        <v>150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149</v>
      </c>
      <c r="BM181" s="214" t="s">
        <v>647</v>
      </c>
    </row>
    <row r="182" spans="1:65" s="12" customFormat="1" ht="22.9" customHeight="1">
      <c r="B182" s="188"/>
      <c r="C182" s="189"/>
      <c r="D182" s="190" t="s">
        <v>77</v>
      </c>
      <c r="E182" s="220" t="s">
        <v>181</v>
      </c>
      <c r="F182" s="220" t="s">
        <v>648</v>
      </c>
      <c r="G182" s="189"/>
      <c r="H182" s="189"/>
      <c r="I182" s="192"/>
      <c r="J182" s="221">
        <f>BK182</f>
        <v>0</v>
      </c>
      <c r="K182" s="189"/>
      <c r="L182" s="194"/>
      <c r="M182" s="195"/>
      <c r="N182" s="196"/>
      <c r="O182" s="196"/>
      <c r="P182" s="197">
        <f>SUM(P183:P223)</f>
        <v>0</v>
      </c>
      <c r="Q182" s="196"/>
      <c r="R182" s="197">
        <f>SUM(R183:R223)</f>
        <v>4.8311958000000006</v>
      </c>
      <c r="S182" s="196"/>
      <c r="T182" s="198">
        <f>SUM(T183:T223)</f>
        <v>22.368634</v>
      </c>
      <c r="AR182" s="199" t="s">
        <v>86</v>
      </c>
      <c r="AT182" s="200" t="s">
        <v>77</v>
      </c>
      <c r="AU182" s="200" t="s">
        <v>86</v>
      </c>
      <c r="AY182" s="199" t="s">
        <v>150</v>
      </c>
      <c r="BK182" s="201">
        <f>SUM(BK183:BK223)</f>
        <v>0</v>
      </c>
    </row>
    <row r="183" spans="1:65" s="2" customFormat="1" ht="21.75" customHeight="1">
      <c r="A183" s="34"/>
      <c r="B183" s="35"/>
      <c r="C183" s="202" t="s">
        <v>260</v>
      </c>
      <c r="D183" s="202" t="s">
        <v>151</v>
      </c>
      <c r="E183" s="203" t="s">
        <v>649</v>
      </c>
      <c r="F183" s="204" t="s">
        <v>650</v>
      </c>
      <c r="G183" s="205" t="s">
        <v>186</v>
      </c>
      <c r="H183" s="206">
        <v>1</v>
      </c>
      <c r="I183" s="207"/>
      <c r="J183" s="208">
        <f>ROUND(I183*H183,2)</f>
        <v>0</v>
      </c>
      <c r="K183" s="209"/>
      <c r="L183" s="39"/>
      <c r="M183" s="210" t="s">
        <v>1</v>
      </c>
      <c r="N183" s="211" t="s">
        <v>43</v>
      </c>
      <c r="O183" s="7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153</v>
      </c>
      <c r="AT183" s="214" t="s">
        <v>151</v>
      </c>
      <c r="AU183" s="214" t="s">
        <v>88</v>
      </c>
      <c r="AY183" s="17" t="s">
        <v>150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7" t="s">
        <v>86</v>
      </c>
      <c r="BK183" s="215">
        <f>ROUND(I183*H183,2)</f>
        <v>0</v>
      </c>
      <c r="BL183" s="17" t="s">
        <v>153</v>
      </c>
      <c r="BM183" s="214" t="s">
        <v>651</v>
      </c>
    </row>
    <row r="184" spans="1:65" s="2" customFormat="1" ht="21.75" customHeight="1">
      <c r="A184" s="34"/>
      <c r="B184" s="35"/>
      <c r="C184" s="202" t="s">
        <v>7</v>
      </c>
      <c r="D184" s="202" t="s">
        <v>151</v>
      </c>
      <c r="E184" s="203" t="s">
        <v>652</v>
      </c>
      <c r="F184" s="204" t="s">
        <v>653</v>
      </c>
      <c r="G184" s="205" t="s">
        <v>186</v>
      </c>
      <c r="H184" s="206">
        <v>1</v>
      </c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153</v>
      </c>
      <c r="AT184" s="214" t="s">
        <v>151</v>
      </c>
      <c r="AU184" s="214" t="s">
        <v>88</v>
      </c>
      <c r="AY184" s="17" t="s">
        <v>150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153</v>
      </c>
      <c r="BM184" s="214" t="s">
        <v>654</v>
      </c>
    </row>
    <row r="185" spans="1:65" s="2" customFormat="1" ht="29.25">
      <c r="A185" s="34"/>
      <c r="B185" s="35"/>
      <c r="C185" s="36"/>
      <c r="D185" s="216" t="s">
        <v>155</v>
      </c>
      <c r="E185" s="36"/>
      <c r="F185" s="217" t="s">
        <v>655</v>
      </c>
      <c r="G185" s="36"/>
      <c r="H185" s="36"/>
      <c r="I185" s="115"/>
      <c r="J185" s="36"/>
      <c r="K185" s="36"/>
      <c r="L185" s="39"/>
      <c r="M185" s="218"/>
      <c r="N185" s="21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155</v>
      </c>
      <c r="AU185" s="17" t="s">
        <v>88</v>
      </c>
    </row>
    <row r="186" spans="1:65" s="2" customFormat="1" ht="16.5" customHeight="1">
      <c r="A186" s="34"/>
      <c r="B186" s="35"/>
      <c r="C186" s="202" t="s">
        <v>271</v>
      </c>
      <c r="D186" s="202" t="s">
        <v>151</v>
      </c>
      <c r="E186" s="203" t="s">
        <v>656</v>
      </c>
      <c r="F186" s="204" t="s">
        <v>657</v>
      </c>
      <c r="G186" s="205" t="s">
        <v>186</v>
      </c>
      <c r="H186" s="206">
        <v>1</v>
      </c>
      <c r="I186" s="207"/>
      <c r="J186" s="208">
        <f t="shared" ref="J186:J191" si="0">ROUND(I186*H186,2)</f>
        <v>0</v>
      </c>
      <c r="K186" s="209"/>
      <c r="L186" s="39"/>
      <c r="M186" s="210" t="s">
        <v>1</v>
      </c>
      <c r="N186" s="211" t="s">
        <v>43</v>
      </c>
      <c r="O186" s="71"/>
      <c r="P186" s="212">
        <f t="shared" ref="P186:P191" si="1">O186*H186</f>
        <v>0</v>
      </c>
      <c r="Q186" s="212">
        <v>0</v>
      </c>
      <c r="R186" s="212">
        <f t="shared" ref="R186:R191" si="2">Q186*H186</f>
        <v>0</v>
      </c>
      <c r="S186" s="212">
        <v>0</v>
      </c>
      <c r="T186" s="213">
        <f t="shared" ref="T186:T191" si="3"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153</v>
      </c>
      <c r="AT186" s="214" t="s">
        <v>151</v>
      </c>
      <c r="AU186" s="214" t="s">
        <v>88</v>
      </c>
      <c r="AY186" s="17" t="s">
        <v>150</v>
      </c>
      <c r="BE186" s="215">
        <f t="shared" ref="BE186:BE191" si="4">IF(N186="základní",J186,0)</f>
        <v>0</v>
      </c>
      <c r="BF186" s="215">
        <f t="shared" ref="BF186:BF191" si="5">IF(N186="snížená",J186,0)</f>
        <v>0</v>
      </c>
      <c r="BG186" s="215">
        <f t="shared" ref="BG186:BG191" si="6">IF(N186="zákl. přenesená",J186,0)</f>
        <v>0</v>
      </c>
      <c r="BH186" s="215">
        <f t="shared" ref="BH186:BH191" si="7">IF(N186="sníž. přenesená",J186,0)</f>
        <v>0</v>
      </c>
      <c r="BI186" s="215">
        <f t="shared" ref="BI186:BI191" si="8">IF(N186="nulová",J186,0)</f>
        <v>0</v>
      </c>
      <c r="BJ186" s="17" t="s">
        <v>86</v>
      </c>
      <c r="BK186" s="215">
        <f t="shared" ref="BK186:BK191" si="9">ROUND(I186*H186,2)</f>
        <v>0</v>
      </c>
      <c r="BL186" s="17" t="s">
        <v>153</v>
      </c>
      <c r="BM186" s="214" t="s">
        <v>658</v>
      </c>
    </row>
    <row r="187" spans="1:65" s="2" customFormat="1" ht="33" customHeight="1">
      <c r="A187" s="34"/>
      <c r="B187" s="35"/>
      <c r="C187" s="202" t="s">
        <v>278</v>
      </c>
      <c r="D187" s="202" t="s">
        <v>151</v>
      </c>
      <c r="E187" s="203" t="s">
        <v>659</v>
      </c>
      <c r="F187" s="204" t="s">
        <v>660</v>
      </c>
      <c r="G187" s="205" t="s">
        <v>186</v>
      </c>
      <c r="H187" s="206">
        <v>1</v>
      </c>
      <c r="I187" s="207"/>
      <c r="J187" s="208">
        <f t="shared" si="0"/>
        <v>0</v>
      </c>
      <c r="K187" s="209"/>
      <c r="L187" s="39"/>
      <c r="M187" s="210" t="s">
        <v>1</v>
      </c>
      <c r="N187" s="211" t="s">
        <v>43</v>
      </c>
      <c r="O187" s="71"/>
      <c r="P187" s="212">
        <f t="shared" si="1"/>
        <v>0</v>
      </c>
      <c r="Q187" s="212">
        <v>0</v>
      </c>
      <c r="R187" s="212">
        <f t="shared" si="2"/>
        <v>0</v>
      </c>
      <c r="S187" s="212">
        <v>0</v>
      </c>
      <c r="T187" s="213">
        <f t="shared" si="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149</v>
      </c>
      <c r="AT187" s="214" t="s">
        <v>151</v>
      </c>
      <c r="AU187" s="214" t="s">
        <v>88</v>
      </c>
      <c r="AY187" s="17" t="s">
        <v>150</v>
      </c>
      <c r="BE187" s="215">
        <f t="shared" si="4"/>
        <v>0</v>
      </c>
      <c r="BF187" s="215">
        <f t="shared" si="5"/>
        <v>0</v>
      </c>
      <c r="BG187" s="215">
        <f t="shared" si="6"/>
        <v>0</v>
      </c>
      <c r="BH187" s="215">
        <f t="shared" si="7"/>
        <v>0</v>
      </c>
      <c r="BI187" s="215">
        <f t="shared" si="8"/>
        <v>0</v>
      </c>
      <c r="BJ187" s="17" t="s">
        <v>86</v>
      </c>
      <c r="BK187" s="215">
        <f t="shared" si="9"/>
        <v>0</v>
      </c>
      <c r="BL187" s="17" t="s">
        <v>149</v>
      </c>
      <c r="BM187" s="214" t="s">
        <v>661</v>
      </c>
    </row>
    <row r="188" spans="1:65" s="2" customFormat="1" ht="16.5" customHeight="1">
      <c r="A188" s="34"/>
      <c r="B188" s="35"/>
      <c r="C188" s="202" t="s">
        <v>285</v>
      </c>
      <c r="D188" s="202" t="s">
        <v>151</v>
      </c>
      <c r="E188" s="203" t="s">
        <v>184</v>
      </c>
      <c r="F188" s="204" t="s">
        <v>662</v>
      </c>
      <c r="G188" s="205" t="s">
        <v>186</v>
      </c>
      <c r="H188" s="206">
        <v>1</v>
      </c>
      <c r="I188" s="207"/>
      <c r="J188" s="208">
        <f t="shared" si="0"/>
        <v>0</v>
      </c>
      <c r="K188" s="209"/>
      <c r="L188" s="39"/>
      <c r="M188" s="210" t="s">
        <v>1</v>
      </c>
      <c r="N188" s="211" t="s">
        <v>43</v>
      </c>
      <c r="O188" s="71"/>
      <c r="P188" s="212">
        <f t="shared" si="1"/>
        <v>0</v>
      </c>
      <c r="Q188" s="212">
        <v>0</v>
      </c>
      <c r="R188" s="212">
        <f t="shared" si="2"/>
        <v>0</v>
      </c>
      <c r="S188" s="212">
        <v>0</v>
      </c>
      <c r="T188" s="213">
        <f t="shared" si="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149</v>
      </c>
      <c r="AT188" s="214" t="s">
        <v>151</v>
      </c>
      <c r="AU188" s="214" t="s">
        <v>88</v>
      </c>
      <c r="AY188" s="17" t="s">
        <v>150</v>
      </c>
      <c r="BE188" s="215">
        <f t="shared" si="4"/>
        <v>0</v>
      </c>
      <c r="BF188" s="215">
        <f t="shared" si="5"/>
        <v>0</v>
      </c>
      <c r="BG188" s="215">
        <f t="shared" si="6"/>
        <v>0</v>
      </c>
      <c r="BH188" s="215">
        <f t="shared" si="7"/>
        <v>0</v>
      </c>
      <c r="BI188" s="215">
        <f t="shared" si="8"/>
        <v>0</v>
      </c>
      <c r="BJ188" s="17" t="s">
        <v>86</v>
      </c>
      <c r="BK188" s="215">
        <f t="shared" si="9"/>
        <v>0</v>
      </c>
      <c r="BL188" s="17" t="s">
        <v>149</v>
      </c>
      <c r="BM188" s="214" t="s">
        <v>663</v>
      </c>
    </row>
    <row r="189" spans="1:65" s="2" customFormat="1" ht="16.5" customHeight="1">
      <c r="A189" s="34"/>
      <c r="B189" s="35"/>
      <c r="C189" s="202" t="s">
        <v>290</v>
      </c>
      <c r="D189" s="202" t="s">
        <v>151</v>
      </c>
      <c r="E189" s="203" t="s">
        <v>664</v>
      </c>
      <c r="F189" s="204" t="s">
        <v>665</v>
      </c>
      <c r="G189" s="205" t="s">
        <v>179</v>
      </c>
      <c r="H189" s="206">
        <v>1</v>
      </c>
      <c r="I189" s="207"/>
      <c r="J189" s="208">
        <f t="shared" si="0"/>
        <v>0</v>
      </c>
      <c r="K189" s="209"/>
      <c r="L189" s="39"/>
      <c r="M189" s="210" t="s">
        <v>1</v>
      </c>
      <c r="N189" s="211" t="s">
        <v>43</v>
      </c>
      <c r="O189" s="71"/>
      <c r="P189" s="212">
        <f t="shared" si="1"/>
        <v>0</v>
      </c>
      <c r="Q189" s="212">
        <v>1.175E-2</v>
      </c>
      <c r="R189" s="212">
        <f t="shared" si="2"/>
        <v>1.175E-2</v>
      </c>
      <c r="S189" s="212">
        <v>0</v>
      </c>
      <c r="T189" s="213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149</v>
      </c>
      <c r="AT189" s="214" t="s">
        <v>151</v>
      </c>
      <c r="AU189" s="214" t="s">
        <v>88</v>
      </c>
      <c r="AY189" s="17" t="s">
        <v>150</v>
      </c>
      <c r="BE189" s="215">
        <f t="shared" si="4"/>
        <v>0</v>
      </c>
      <c r="BF189" s="215">
        <f t="shared" si="5"/>
        <v>0</v>
      </c>
      <c r="BG189" s="215">
        <f t="shared" si="6"/>
        <v>0</v>
      </c>
      <c r="BH189" s="215">
        <f t="shared" si="7"/>
        <v>0</v>
      </c>
      <c r="BI189" s="215">
        <f t="shared" si="8"/>
        <v>0</v>
      </c>
      <c r="BJ189" s="17" t="s">
        <v>86</v>
      </c>
      <c r="BK189" s="215">
        <f t="shared" si="9"/>
        <v>0</v>
      </c>
      <c r="BL189" s="17" t="s">
        <v>149</v>
      </c>
      <c r="BM189" s="214" t="s">
        <v>666</v>
      </c>
    </row>
    <row r="190" spans="1:65" s="2" customFormat="1" ht="16.5" customHeight="1">
      <c r="A190" s="34"/>
      <c r="B190" s="35"/>
      <c r="C190" s="244" t="s">
        <v>297</v>
      </c>
      <c r="D190" s="244" t="s">
        <v>157</v>
      </c>
      <c r="E190" s="245" t="s">
        <v>667</v>
      </c>
      <c r="F190" s="246" t="s">
        <v>668</v>
      </c>
      <c r="G190" s="247" t="s">
        <v>179</v>
      </c>
      <c r="H190" s="248">
        <v>1</v>
      </c>
      <c r="I190" s="249"/>
      <c r="J190" s="250">
        <f t="shared" si="0"/>
        <v>0</v>
      </c>
      <c r="K190" s="251"/>
      <c r="L190" s="252"/>
      <c r="M190" s="253" t="s">
        <v>1</v>
      </c>
      <c r="N190" s="254" t="s">
        <v>43</v>
      </c>
      <c r="O190" s="71"/>
      <c r="P190" s="212">
        <f t="shared" si="1"/>
        <v>0</v>
      </c>
      <c r="Q190" s="212">
        <v>3.0000000000000001E-3</v>
      </c>
      <c r="R190" s="212">
        <f t="shared" si="2"/>
        <v>3.0000000000000001E-3</v>
      </c>
      <c r="S190" s="212">
        <v>0</v>
      </c>
      <c r="T190" s="213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199</v>
      </c>
      <c r="AT190" s="214" t="s">
        <v>157</v>
      </c>
      <c r="AU190" s="214" t="s">
        <v>88</v>
      </c>
      <c r="AY190" s="17" t="s">
        <v>150</v>
      </c>
      <c r="BE190" s="215">
        <f t="shared" si="4"/>
        <v>0</v>
      </c>
      <c r="BF190" s="215">
        <f t="shared" si="5"/>
        <v>0</v>
      </c>
      <c r="BG190" s="215">
        <f t="shared" si="6"/>
        <v>0</v>
      </c>
      <c r="BH190" s="215">
        <f t="shared" si="7"/>
        <v>0</v>
      </c>
      <c r="BI190" s="215">
        <f t="shared" si="8"/>
        <v>0</v>
      </c>
      <c r="BJ190" s="17" t="s">
        <v>86</v>
      </c>
      <c r="BK190" s="215">
        <f t="shared" si="9"/>
        <v>0</v>
      </c>
      <c r="BL190" s="17" t="s">
        <v>149</v>
      </c>
      <c r="BM190" s="214" t="s">
        <v>669</v>
      </c>
    </row>
    <row r="191" spans="1:65" s="2" customFormat="1" ht="16.5" customHeight="1">
      <c r="A191" s="34"/>
      <c r="B191" s="35"/>
      <c r="C191" s="202" t="s">
        <v>302</v>
      </c>
      <c r="D191" s="202" t="s">
        <v>151</v>
      </c>
      <c r="E191" s="203" t="s">
        <v>670</v>
      </c>
      <c r="F191" s="204" t="s">
        <v>671</v>
      </c>
      <c r="G191" s="205" t="s">
        <v>217</v>
      </c>
      <c r="H191" s="206">
        <v>633.28</v>
      </c>
      <c r="I191" s="207"/>
      <c r="J191" s="208">
        <f t="shared" si="0"/>
        <v>0</v>
      </c>
      <c r="K191" s="209"/>
      <c r="L191" s="39"/>
      <c r="M191" s="210" t="s">
        <v>1</v>
      </c>
      <c r="N191" s="211" t="s">
        <v>43</v>
      </c>
      <c r="O191" s="71"/>
      <c r="P191" s="212">
        <f t="shared" si="1"/>
        <v>0</v>
      </c>
      <c r="Q191" s="212">
        <v>0</v>
      </c>
      <c r="R191" s="212">
        <f t="shared" si="2"/>
        <v>0</v>
      </c>
      <c r="S191" s="212">
        <v>0</v>
      </c>
      <c r="T191" s="213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149</v>
      </c>
      <c r="AT191" s="214" t="s">
        <v>151</v>
      </c>
      <c r="AU191" s="214" t="s">
        <v>88</v>
      </c>
      <c r="AY191" s="17" t="s">
        <v>150</v>
      </c>
      <c r="BE191" s="215">
        <f t="shared" si="4"/>
        <v>0</v>
      </c>
      <c r="BF191" s="215">
        <f t="shared" si="5"/>
        <v>0</v>
      </c>
      <c r="BG191" s="215">
        <f t="shared" si="6"/>
        <v>0</v>
      </c>
      <c r="BH191" s="215">
        <f t="shared" si="7"/>
        <v>0</v>
      </c>
      <c r="BI191" s="215">
        <f t="shared" si="8"/>
        <v>0</v>
      </c>
      <c r="BJ191" s="17" t="s">
        <v>86</v>
      </c>
      <c r="BK191" s="215">
        <f t="shared" si="9"/>
        <v>0</v>
      </c>
      <c r="BL191" s="17" t="s">
        <v>149</v>
      </c>
      <c r="BM191" s="214" t="s">
        <v>672</v>
      </c>
    </row>
    <row r="192" spans="1:65" s="13" customFormat="1" ht="11.25">
      <c r="B192" s="222"/>
      <c r="C192" s="223"/>
      <c r="D192" s="216" t="s">
        <v>175</v>
      </c>
      <c r="E192" s="224" t="s">
        <v>1</v>
      </c>
      <c r="F192" s="225" t="s">
        <v>673</v>
      </c>
      <c r="G192" s="223"/>
      <c r="H192" s="226">
        <v>211.33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175</v>
      </c>
      <c r="AU192" s="232" t="s">
        <v>88</v>
      </c>
      <c r="AV192" s="13" t="s">
        <v>88</v>
      </c>
      <c r="AW192" s="13" t="s">
        <v>34</v>
      </c>
      <c r="AX192" s="13" t="s">
        <v>78</v>
      </c>
      <c r="AY192" s="232" t="s">
        <v>150</v>
      </c>
    </row>
    <row r="193" spans="1:65" s="13" customFormat="1" ht="11.25">
      <c r="B193" s="222"/>
      <c r="C193" s="223"/>
      <c r="D193" s="216" t="s">
        <v>175</v>
      </c>
      <c r="E193" s="224" t="s">
        <v>1</v>
      </c>
      <c r="F193" s="225" t="s">
        <v>674</v>
      </c>
      <c r="G193" s="223"/>
      <c r="H193" s="226">
        <v>235.65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175</v>
      </c>
      <c r="AU193" s="232" t="s">
        <v>88</v>
      </c>
      <c r="AV193" s="13" t="s">
        <v>88</v>
      </c>
      <c r="AW193" s="13" t="s">
        <v>34</v>
      </c>
      <c r="AX193" s="13" t="s">
        <v>78</v>
      </c>
      <c r="AY193" s="232" t="s">
        <v>150</v>
      </c>
    </row>
    <row r="194" spans="1:65" s="13" customFormat="1" ht="11.25">
      <c r="B194" s="222"/>
      <c r="C194" s="223"/>
      <c r="D194" s="216" t="s">
        <v>175</v>
      </c>
      <c r="E194" s="224" t="s">
        <v>1</v>
      </c>
      <c r="F194" s="225" t="s">
        <v>675</v>
      </c>
      <c r="G194" s="223"/>
      <c r="H194" s="226">
        <v>186.3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175</v>
      </c>
      <c r="AU194" s="232" t="s">
        <v>88</v>
      </c>
      <c r="AV194" s="13" t="s">
        <v>88</v>
      </c>
      <c r="AW194" s="13" t="s">
        <v>34</v>
      </c>
      <c r="AX194" s="13" t="s">
        <v>78</v>
      </c>
      <c r="AY194" s="232" t="s">
        <v>150</v>
      </c>
    </row>
    <row r="195" spans="1:65" s="14" customFormat="1" ht="11.25">
      <c r="B195" s="233"/>
      <c r="C195" s="234"/>
      <c r="D195" s="216" t="s">
        <v>175</v>
      </c>
      <c r="E195" s="235" t="s">
        <v>1</v>
      </c>
      <c r="F195" s="236" t="s">
        <v>213</v>
      </c>
      <c r="G195" s="234"/>
      <c r="H195" s="237">
        <v>633.28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175</v>
      </c>
      <c r="AU195" s="243" t="s">
        <v>88</v>
      </c>
      <c r="AV195" s="14" t="s">
        <v>149</v>
      </c>
      <c r="AW195" s="14" t="s">
        <v>34</v>
      </c>
      <c r="AX195" s="14" t="s">
        <v>86</v>
      </c>
      <c r="AY195" s="243" t="s">
        <v>150</v>
      </c>
    </row>
    <row r="196" spans="1:65" s="2" customFormat="1" ht="16.5" customHeight="1">
      <c r="A196" s="34"/>
      <c r="B196" s="35"/>
      <c r="C196" s="202" t="s">
        <v>309</v>
      </c>
      <c r="D196" s="202" t="s">
        <v>151</v>
      </c>
      <c r="E196" s="203" t="s">
        <v>676</v>
      </c>
      <c r="F196" s="204" t="s">
        <v>677</v>
      </c>
      <c r="G196" s="205" t="s">
        <v>217</v>
      </c>
      <c r="H196" s="206">
        <v>39796.800000000003</v>
      </c>
      <c r="I196" s="207"/>
      <c r="J196" s="208">
        <f>ROUND(I196*H196,2)</f>
        <v>0</v>
      </c>
      <c r="K196" s="209"/>
      <c r="L196" s="39"/>
      <c r="M196" s="210" t="s">
        <v>1</v>
      </c>
      <c r="N196" s="211" t="s">
        <v>43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149</v>
      </c>
      <c r="AT196" s="214" t="s">
        <v>151</v>
      </c>
      <c r="AU196" s="214" t="s">
        <v>88</v>
      </c>
      <c r="AY196" s="17" t="s">
        <v>150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149</v>
      </c>
      <c r="BM196" s="214" t="s">
        <v>678</v>
      </c>
    </row>
    <row r="197" spans="1:65" s="13" customFormat="1" ht="11.25">
      <c r="B197" s="222"/>
      <c r="C197" s="223"/>
      <c r="D197" s="216" t="s">
        <v>175</v>
      </c>
      <c r="E197" s="223"/>
      <c r="F197" s="225" t="s">
        <v>679</v>
      </c>
      <c r="G197" s="223"/>
      <c r="H197" s="226">
        <v>39796.800000000003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175</v>
      </c>
      <c r="AU197" s="232" t="s">
        <v>88</v>
      </c>
      <c r="AV197" s="13" t="s">
        <v>88</v>
      </c>
      <c r="AW197" s="13" t="s">
        <v>4</v>
      </c>
      <c r="AX197" s="13" t="s">
        <v>86</v>
      </c>
      <c r="AY197" s="232" t="s">
        <v>150</v>
      </c>
    </row>
    <row r="198" spans="1:65" s="2" customFormat="1" ht="16.5" customHeight="1">
      <c r="A198" s="34"/>
      <c r="B198" s="35"/>
      <c r="C198" s="202" t="s">
        <v>316</v>
      </c>
      <c r="D198" s="202" t="s">
        <v>151</v>
      </c>
      <c r="E198" s="203" t="s">
        <v>680</v>
      </c>
      <c r="F198" s="204" t="s">
        <v>681</v>
      </c>
      <c r="G198" s="205" t="s">
        <v>217</v>
      </c>
      <c r="H198" s="206">
        <v>633.28</v>
      </c>
      <c r="I198" s="207"/>
      <c r="J198" s="208">
        <f>ROUND(I198*H198,2)</f>
        <v>0</v>
      </c>
      <c r="K198" s="209"/>
      <c r="L198" s="39"/>
      <c r="M198" s="210" t="s">
        <v>1</v>
      </c>
      <c r="N198" s="211" t="s">
        <v>43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149</v>
      </c>
      <c r="AT198" s="214" t="s">
        <v>151</v>
      </c>
      <c r="AU198" s="214" t="s">
        <v>88</v>
      </c>
      <c r="AY198" s="17" t="s">
        <v>150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86</v>
      </c>
      <c r="BK198" s="215">
        <f>ROUND(I198*H198,2)</f>
        <v>0</v>
      </c>
      <c r="BL198" s="17" t="s">
        <v>149</v>
      </c>
      <c r="BM198" s="214" t="s">
        <v>682</v>
      </c>
    </row>
    <row r="199" spans="1:65" s="2" customFormat="1" ht="16.5" customHeight="1">
      <c r="A199" s="34"/>
      <c r="B199" s="35"/>
      <c r="C199" s="202" t="s">
        <v>322</v>
      </c>
      <c r="D199" s="202" t="s">
        <v>151</v>
      </c>
      <c r="E199" s="203" t="s">
        <v>683</v>
      </c>
      <c r="F199" s="204" t="s">
        <v>684</v>
      </c>
      <c r="G199" s="205" t="s">
        <v>217</v>
      </c>
      <c r="H199" s="206">
        <v>633.28</v>
      </c>
      <c r="I199" s="207"/>
      <c r="J199" s="208">
        <f>ROUND(I199*H199,2)</f>
        <v>0</v>
      </c>
      <c r="K199" s="209"/>
      <c r="L199" s="39"/>
      <c r="M199" s="210" t="s">
        <v>1</v>
      </c>
      <c r="N199" s="211" t="s">
        <v>43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149</v>
      </c>
      <c r="AT199" s="214" t="s">
        <v>151</v>
      </c>
      <c r="AU199" s="214" t="s">
        <v>88</v>
      </c>
      <c r="AY199" s="17" t="s">
        <v>150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86</v>
      </c>
      <c r="BK199" s="215">
        <f>ROUND(I199*H199,2)</f>
        <v>0</v>
      </c>
      <c r="BL199" s="17" t="s">
        <v>149</v>
      </c>
      <c r="BM199" s="214" t="s">
        <v>685</v>
      </c>
    </row>
    <row r="200" spans="1:65" s="2" customFormat="1" ht="16.5" customHeight="1">
      <c r="A200" s="34"/>
      <c r="B200" s="35"/>
      <c r="C200" s="202" t="s">
        <v>327</v>
      </c>
      <c r="D200" s="202" t="s">
        <v>151</v>
      </c>
      <c r="E200" s="203" t="s">
        <v>686</v>
      </c>
      <c r="F200" s="204" t="s">
        <v>687</v>
      </c>
      <c r="G200" s="205" t="s">
        <v>217</v>
      </c>
      <c r="H200" s="206">
        <v>37996.800000000003</v>
      </c>
      <c r="I200" s="207"/>
      <c r="J200" s="208">
        <f>ROUND(I200*H200,2)</f>
        <v>0</v>
      </c>
      <c r="K200" s="209"/>
      <c r="L200" s="39"/>
      <c r="M200" s="210" t="s">
        <v>1</v>
      </c>
      <c r="N200" s="211" t="s">
        <v>43</v>
      </c>
      <c r="O200" s="71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4" t="s">
        <v>149</v>
      </c>
      <c r="AT200" s="214" t="s">
        <v>151</v>
      </c>
      <c r="AU200" s="214" t="s">
        <v>88</v>
      </c>
      <c r="AY200" s="17" t="s">
        <v>150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7" t="s">
        <v>86</v>
      </c>
      <c r="BK200" s="215">
        <f>ROUND(I200*H200,2)</f>
        <v>0</v>
      </c>
      <c r="BL200" s="17" t="s">
        <v>149</v>
      </c>
      <c r="BM200" s="214" t="s">
        <v>688</v>
      </c>
    </row>
    <row r="201" spans="1:65" s="13" customFormat="1" ht="11.25">
      <c r="B201" s="222"/>
      <c r="C201" s="223"/>
      <c r="D201" s="216" t="s">
        <v>175</v>
      </c>
      <c r="E201" s="223"/>
      <c r="F201" s="225" t="s">
        <v>689</v>
      </c>
      <c r="G201" s="223"/>
      <c r="H201" s="226">
        <v>37996.800000000003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175</v>
      </c>
      <c r="AU201" s="232" t="s">
        <v>88</v>
      </c>
      <c r="AV201" s="13" t="s">
        <v>88</v>
      </c>
      <c r="AW201" s="13" t="s">
        <v>4</v>
      </c>
      <c r="AX201" s="13" t="s">
        <v>86</v>
      </c>
      <c r="AY201" s="232" t="s">
        <v>150</v>
      </c>
    </row>
    <row r="202" spans="1:65" s="2" customFormat="1" ht="16.5" customHeight="1">
      <c r="A202" s="34"/>
      <c r="B202" s="35"/>
      <c r="C202" s="202" t="s">
        <v>274</v>
      </c>
      <c r="D202" s="202" t="s">
        <v>151</v>
      </c>
      <c r="E202" s="203" t="s">
        <v>690</v>
      </c>
      <c r="F202" s="204" t="s">
        <v>691</v>
      </c>
      <c r="G202" s="205" t="s">
        <v>217</v>
      </c>
      <c r="H202" s="206">
        <v>633.28</v>
      </c>
      <c r="I202" s="207"/>
      <c r="J202" s="208">
        <f>ROUND(I202*H202,2)</f>
        <v>0</v>
      </c>
      <c r="K202" s="209"/>
      <c r="L202" s="39"/>
      <c r="M202" s="210" t="s">
        <v>1</v>
      </c>
      <c r="N202" s="211" t="s">
        <v>43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149</v>
      </c>
      <c r="AT202" s="214" t="s">
        <v>151</v>
      </c>
      <c r="AU202" s="214" t="s">
        <v>88</v>
      </c>
      <c r="AY202" s="17" t="s">
        <v>150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86</v>
      </c>
      <c r="BK202" s="215">
        <f>ROUND(I202*H202,2)</f>
        <v>0</v>
      </c>
      <c r="BL202" s="17" t="s">
        <v>149</v>
      </c>
      <c r="BM202" s="214" t="s">
        <v>692</v>
      </c>
    </row>
    <row r="203" spans="1:65" s="2" customFormat="1" ht="16.5" customHeight="1">
      <c r="A203" s="34"/>
      <c r="B203" s="35"/>
      <c r="C203" s="202" t="s">
        <v>336</v>
      </c>
      <c r="D203" s="202" t="s">
        <v>151</v>
      </c>
      <c r="E203" s="203" t="s">
        <v>693</v>
      </c>
      <c r="F203" s="204" t="s">
        <v>694</v>
      </c>
      <c r="G203" s="205" t="s">
        <v>217</v>
      </c>
      <c r="H203" s="206">
        <v>32.42</v>
      </c>
      <c r="I203" s="207"/>
      <c r="J203" s="208">
        <f>ROUND(I203*H203,2)</f>
        <v>0</v>
      </c>
      <c r="K203" s="209"/>
      <c r="L203" s="39"/>
      <c r="M203" s="210" t="s">
        <v>1</v>
      </c>
      <c r="N203" s="211" t="s">
        <v>43</v>
      </c>
      <c r="O203" s="71"/>
      <c r="P203" s="212">
        <f>O203*H203</f>
        <v>0</v>
      </c>
      <c r="Q203" s="212">
        <v>2.0000000000000002E-5</v>
      </c>
      <c r="R203" s="212">
        <f>Q203*H203</f>
        <v>6.4840000000000004E-4</v>
      </c>
      <c r="S203" s="212">
        <v>0</v>
      </c>
      <c r="T203" s="21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149</v>
      </c>
      <c r="AT203" s="214" t="s">
        <v>151</v>
      </c>
      <c r="AU203" s="214" t="s">
        <v>88</v>
      </c>
      <c r="AY203" s="17" t="s">
        <v>150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86</v>
      </c>
      <c r="BK203" s="215">
        <f>ROUND(I203*H203,2)</f>
        <v>0</v>
      </c>
      <c r="BL203" s="17" t="s">
        <v>149</v>
      </c>
      <c r="BM203" s="214" t="s">
        <v>695</v>
      </c>
    </row>
    <row r="204" spans="1:65" s="2" customFormat="1" ht="16.5" customHeight="1">
      <c r="A204" s="34"/>
      <c r="B204" s="35"/>
      <c r="C204" s="202" t="s">
        <v>341</v>
      </c>
      <c r="D204" s="202" t="s">
        <v>151</v>
      </c>
      <c r="E204" s="203" t="s">
        <v>696</v>
      </c>
      <c r="F204" s="204" t="s">
        <v>697</v>
      </c>
      <c r="G204" s="205" t="s">
        <v>217</v>
      </c>
      <c r="H204" s="206">
        <v>4</v>
      </c>
      <c r="I204" s="207"/>
      <c r="J204" s="208">
        <f>ROUND(I204*H204,2)</f>
        <v>0</v>
      </c>
      <c r="K204" s="209"/>
      <c r="L204" s="39"/>
      <c r="M204" s="210" t="s">
        <v>1</v>
      </c>
      <c r="N204" s="211" t="s">
        <v>43</v>
      </c>
      <c r="O204" s="71"/>
      <c r="P204" s="212">
        <f>O204*H204</f>
        <v>0</v>
      </c>
      <c r="Q204" s="212">
        <v>0</v>
      </c>
      <c r="R204" s="212">
        <f>Q204*H204</f>
        <v>0</v>
      </c>
      <c r="S204" s="212">
        <v>5.3999999999999999E-2</v>
      </c>
      <c r="T204" s="213">
        <f>S204*H204</f>
        <v>0.216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149</v>
      </c>
      <c r="AT204" s="214" t="s">
        <v>151</v>
      </c>
      <c r="AU204" s="214" t="s">
        <v>88</v>
      </c>
      <c r="AY204" s="17" t="s">
        <v>150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86</v>
      </c>
      <c r="BK204" s="215">
        <f>ROUND(I204*H204,2)</f>
        <v>0</v>
      </c>
      <c r="BL204" s="17" t="s">
        <v>149</v>
      </c>
      <c r="BM204" s="214" t="s">
        <v>698</v>
      </c>
    </row>
    <row r="205" spans="1:65" s="13" customFormat="1" ht="11.25">
      <c r="B205" s="222"/>
      <c r="C205" s="223"/>
      <c r="D205" s="216" t="s">
        <v>175</v>
      </c>
      <c r="E205" s="224" t="s">
        <v>1</v>
      </c>
      <c r="F205" s="225" t="s">
        <v>699</v>
      </c>
      <c r="G205" s="223"/>
      <c r="H205" s="226">
        <v>4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175</v>
      </c>
      <c r="AU205" s="232" t="s">
        <v>88</v>
      </c>
      <c r="AV205" s="13" t="s">
        <v>88</v>
      </c>
      <c r="AW205" s="13" t="s">
        <v>34</v>
      </c>
      <c r="AX205" s="13" t="s">
        <v>86</v>
      </c>
      <c r="AY205" s="232" t="s">
        <v>150</v>
      </c>
    </row>
    <row r="206" spans="1:65" s="2" customFormat="1" ht="16.5" customHeight="1">
      <c r="A206" s="34"/>
      <c r="B206" s="35"/>
      <c r="C206" s="202" t="s">
        <v>345</v>
      </c>
      <c r="D206" s="202" t="s">
        <v>151</v>
      </c>
      <c r="E206" s="203" t="s">
        <v>700</v>
      </c>
      <c r="F206" s="204" t="s">
        <v>701</v>
      </c>
      <c r="G206" s="205" t="s">
        <v>217</v>
      </c>
      <c r="H206" s="206">
        <v>9.7200000000000006</v>
      </c>
      <c r="I206" s="207"/>
      <c r="J206" s="208">
        <f>ROUND(I206*H206,2)</f>
        <v>0</v>
      </c>
      <c r="K206" s="209"/>
      <c r="L206" s="39"/>
      <c r="M206" s="210" t="s">
        <v>1</v>
      </c>
      <c r="N206" s="211" t="s">
        <v>43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6.3E-2</v>
      </c>
      <c r="T206" s="213">
        <f>S206*H206</f>
        <v>0.61236000000000002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149</v>
      </c>
      <c r="AT206" s="214" t="s">
        <v>151</v>
      </c>
      <c r="AU206" s="214" t="s">
        <v>88</v>
      </c>
      <c r="AY206" s="17" t="s">
        <v>150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86</v>
      </c>
      <c r="BK206" s="215">
        <f>ROUND(I206*H206,2)</f>
        <v>0</v>
      </c>
      <c r="BL206" s="17" t="s">
        <v>149</v>
      </c>
      <c r="BM206" s="214" t="s">
        <v>702</v>
      </c>
    </row>
    <row r="207" spans="1:65" s="13" customFormat="1" ht="11.25">
      <c r="B207" s="222"/>
      <c r="C207" s="223"/>
      <c r="D207" s="216" t="s">
        <v>175</v>
      </c>
      <c r="E207" s="224" t="s">
        <v>1</v>
      </c>
      <c r="F207" s="225" t="s">
        <v>703</v>
      </c>
      <c r="G207" s="223"/>
      <c r="H207" s="226">
        <v>9.7200000000000006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175</v>
      </c>
      <c r="AU207" s="232" t="s">
        <v>88</v>
      </c>
      <c r="AV207" s="13" t="s">
        <v>88</v>
      </c>
      <c r="AW207" s="13" t="s">
        <v>34</v>
      </c>
      <c r="AX207" s="13" t="s">
        <v>86</v>
      </c>
      <c r="AY207" s="232" t="s">
        <v>150</v>
      </c>
    </row>
    <row r="208" spans="1:65" s="2" customFormat="1" ht="16.5" customHeight="1">
      <c r="A208" s="34"/>
      <c r="B208" s="35"/>
      <c r="C208" s="202" t="s">
        <v>349</v>
      </c>
      <c r="D208" s="202" t="s">
        <v>151</v>
      </c>
      <c r="E208" s="203" t="s">
        <v>704</v>
      </c>
      <c r="F208" s="204" t="s">
        <v>705</v>
      </c>
      <c r="G208" s="205" t="s">
        <v>217</v>
      </c>
      <c r="H208" s="206">
        <v>397.45</v>
      </c>
      <c r="I208" s="207"/>
      <c r="J208" s="208">
        <f>ROUND(I208*H208,2)</f>
        <v>0</v>
      </c>
      <c r="K208" s="209"/>
      <c r="L208" s="39"/>
      <c r="M208" s="210" t="s">
        <v>1</v>
      </c>
      <c r="N208" s="211" t="s">
        <v>43</v>
      </c>
      <c r="O208" s="71"/>
      <c r="P208" s="212">
        <f>O208*H208</f>
        <v>0</v>
      </c>
      <c r="Q208" s="212">
        <v>0</v>
      </c>
      <c r="R208" s="212">
        <f>Q208*H208</f>
        <v>0</v>
      </c>
      <c r="S208" s="212">
        <v>4.5999999999999999E-2</v>
      </c>
      <c r="T208" s="213">
        <f>S208*H208</f>
        <v>18.282699999999998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149</v>
      </c>
      <c r="AT208" s="214" t="s">
        <v>151</v>
      </c>
      <c r="AU208" s="214" t="s">
        <v>88</v>
      </c>
      <c r="AY208" s="17" t="s">
        <v>150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86</v>
      </c>
      <c r="BK208" s="215">
        <f>ROUND(I208*H208,2)</f>
        <v>0</v>
      </c>
      <c r="BL208" s="17" t="s">
        <v>149</v>
      </c>
      <c r="BM208" s="214" t="s">
        <v>706</v>
      </c>
    </row>
    <row r="209" spans="1:65" s="2" customFormat="1" ht="16.5" customHeight="1">
      <c r="A209" s="34"/>
      <c r="B209" s="35"/>
      <c r="C209" s="202" t="s">
        <v>358</v>
      </c>
      <c r="D209" s="202" t="s">
        <v>151</v>
      </c>
      <c r="E209" s="203" t="s">
        <v>707</v>
      </c>
      <c r="F209" s="204" t="s">
        <v>708</v>
      </c>
      <c r="G209" s="205" t="s">
        <v>217</v>
      </c>
      <c r="H209" s="206">
        <v>55.59</v>
      </c>
      <c r="I209" s="207"/>
      <c r="J209" s="208">
        <f>ROUND(I209*H209,2)</f>
        <v>0</v>
      </c>
      <c r="K209" s="209"/>
      <c r="L209" s="39"/>
      <c r="M209" s="210" t="s">
        <v>1</v>
      </c>
      <c r="N209" s="211" t="s">
        <v>43</v>
      </c>
      <c r="O209" s="71"/>
      <c r="P209" s="212">
        <f>O209*H209</f>
        <v>0</v>
      </c>
      <c r="Q209" s="212">
        <v>4.8000000000000001E-2</v>
      </c>
      <c r="R209" s="212">
        <f>Q209*H209</f>
        <v>2.66832</v>
      </c>
      <c r="S209" s="212">
        <v>4.8000000000000001E-2</v>
      </c>
      <c r="T209" s="213">
        <f>S209*H209</f>
        <v>2.66832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4" t="s">
        <v>149</v>
      </c>
      <c r="AT209" s="214" t="s">
        <v>151</v>
      </c>
      <c r="AU209" s="214" t="s">
        <v>88</v>
      </c>
      <c r="AY209" s="17" t="s">
        <v>150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7" t="s">
        <v>86</v>
      </c>
      <c r="BK209" s="215">
        <f>ROUND(I209*H209,2)</f>
        <v>0</v>
      </c>
      <c r="BL209" s="17" t="s">
        <v>149</v>
      </c>
      <c r="BM209" s="214" t="s">
        <v>709</v>
      </c>
    </row>
    <row r="210" spans="1:65" s="2" customFormat="1" ht="19.5">
      <c r="A210" s="34"/>
      <c r="B210" s="35"/>
      <c r="C210" s="36"/>
      <c r="D210" s="216" t="s">
        <v>155</v>
      </c>
      <c r="E210" s="36"/>
      <c r="F210" s="217" t="s">
        <v>710</v>
      </c>
      <c r="G210" s="36"/>
      <c r="H210" s="36"/>
      <c r="I210" s="115"/>
      <c r="J210" s="36"/>
      <c r="K210" s="36"/>
      <c r="L210" s="39"/>
      <c r="M210" s="218"/>
      <c r="N210" s="219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155</v>
      </c>
      <c r="AU210" s="17" t="s">
        <v>88</v>
      </c>
    </row>
    <row r="211" spans="1:65" s="13" customFormat="1" ht="11.25">
      <c r="B211" s="222"/>
      <c r="C211" s="223"/>
      <c r="D211" s="216" t="s">
        <v>175</v>
      </c>
      <c r="E211" s="224" t="s">
        <v>1</v>
      </c>
      <c r="F211" s="225" t="s">
        <v>711</v>
      </c>
      <c r="G211" s="223"/>
      <c r="H211" s="226">
        <v>19.809999999999999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175</v>
      </c>
      <c r="AU211" s="232" t="s">
        <v>88</v>
      </c>
      <c r="AV211" s="13" t="s">
        <v>88</v>
      </c>
      <c r="AW211" s="13" t="s">
        <v>34</v>
      </c>
      <c r="AX211" s="13" t="s">
        <v>78</v>
      </c>
      <c r="AY211" s="232" t="s">
        <v>150</v>
      </c>
    </row>
    <row r="212" spans="1:65" s="13" customFormat="1" ht="11.25">
      <c r="B212" s="222"/>
      <c r="C212" s="223"/>
      <c r="D212" s="216" t="s">
        <v>175</v>
      </c>
      <c r="E212" s="224" t="s">
        <v>1</v>
      </c>
      <c r="F212" s="225" t="s">
        <v>712</v>
      </c>
      <c r="G212" s="223"/>
      <c r="H212" s="226">
        <v>16.100000000000001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175</v>
      </c>
      <c r="AU212" s="232" t="s">
        <v>88</v>
      </c>
      <c r="AV212" s="13" t="s">
        <v>88</v>
      </c>
      <c r="AW212" s="13" t="s">
        <v>34</v>
      </c>
      <c r="AX212" s="13" t="s">
        <v>78</v>
      </c>
      <c r="AY212" s="232" t="s">
        <v>150</v>
      </c>
    </row>
    <row r="213" spans="1:65" s="13" customFormat="1" ht="11.25">
      <c r="B213" s="222"/>
      <c r="C213" s="223"/>
      <c r="D213" s="216" t="s">
        <v>175</v>
      </c>
      <c r="E213" s="224" t="s">
        <v>1</v>
      </c>
      <c r="F213" s="225" t="s">
        <v>713</v>
      </c>
      <c r="G213" s="223"/>
      <c r="H213" s="226">
        <v>19.68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175</v>
      </c>
      <c r="AU213" s="232" t="s">
        <v>88</v>
      </c>
      <c r="AV213" s="13" t="s">
        <v>88</v>
      </c>
      <c r="AW213" s="13" t="s">
        <v>34</v>
      </c>
      <c r="AX213" s="13" t="s">
        <v>78</v>
      </c>
      <c r="AY213" s="232" t="s">
        <v>150</v>
      </c>
    </row>
    <row r="214" spans="1:65" s="14" customFormat="1" ht="11.25">
      <c r="B214" s="233"/>
      <c r="C214" s="234"/>
      <c r="D214" s="216" t="s">
        <v>175</v>
      </c>
      <c r="E214" s="235" t="s">
        <v>1</v>
      </c>
      <c r="F214" s="236" t="s">
        <v>213</v>
      </c>
      <c r="G214" s="234"/>
      <c r="H214" s="237">
        <v>55.589999999999996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175</v>
      </c>
      <c r="AU214" s="243" t="s">
        <v>88</v>
      </c>
      <c r="AV214" s="14" t="s">
        <v>149</v>
      </c>
      <c r="AW214" s="14" t="s">
        <v>34</v>
      </c>
      <c r="AX214" s="14" t="s">
        <v>86</v>
      </c>
      <c r="AY214" s="243" t="s">
        <v>150</v>
      </c>
    </row>
    <row r="215" spans="1:65" s="2" customFormat="1" ht="16.5" customHeight="1">
      <c r="A215" s="34"/>
      <c r="B215" s="35"/>
      <c r="C215" s="202" t="s">
        <v>365</v>
      </c>
      <c r="D215" s="202" t="s">
        <v>151</v>
      </c>
      <c r="E215" s="203" t="s">
        <v>714</v>
      </c>
      <c r="F215" s="204" t="s">
        <v>715</v>
      </c>
      <c r="G215" s="205" t="s">
        <v>217</v>
      </c>
      <c r="H215" s="206">
        <v>55.59</v>
      </c>
      <c r="I215" s="207"/>
      <c r="J215" s="208">
        <f>ROUND(I215*H215,2)</f>
        <v>0</v>
      </c>
      <c r="K215" s="209"/>
      <c r="L215" s="39"/>
      <c r="M215" s="210" t="s">
        <v>1</v>
      </c>
      <c r="N215" s="211" t="s">
        <v>43</v>
      </c>
      <c r="O215" s="71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149</v>
      </c>
      <c r="AT215" s="214" t="s">
        <v>151</v>
      </c>
      <c r="AU215" s="214" t="s">
        <v>88</v>
      </c>
      <c r="AY215" s="17" t="s">
        <v>150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86</v>
      </c>
      <c r="BK215" s="215">
        <f>ROUND(I215*H215,2)</f>
        <v>0</v>
      </c>
      <c r="BL215" s="17" t="s">
        <v>149</v>
      </c>
      <c r="BM215" s="214" t="s">
        <v>716</v>
      </c>
    </row>
    <row r="216" spans="1:65" s="2" customFormat="1" ht="19.5">
      <c r="A216" s="34"/>
      <c r="B216" s="35"/>
      <c r="C216" s="36"/>
      <c r="D216" s="216" t="s">
        <v>155</v>
      </c>
      <c r="E216" s="36"/>
      <c r="F216" s="217" t="s">
        <v>710</v>
      </c>
      <c r="G216" s="36"/>
      <c r="H216" s="36"/>
      <c r="I216" s="115"/>
      <c r="J216" s="36"/>
      <c r="K216" s="36"/>
      <c r="L216" s="39"/>
      <c r="M216" s="218"/>
      <c r="N216" s="21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155</v>
      </c>
      <c r="AU216" s="17" t="s">
        <v>88</v>
      </c>
    </row>
    <row r="217" spans="1:65" s="2" customFormat="1" ht="16.5" customHeight="1">
      <c r="A217" s="34"/>
      <c r="B217" s="35"/>
      <c r="C217" s="202" t="s">
        <v>369</v>
      </c>
      <c r="D217" s="202" t="s">
        <v>151</v>
      </c>
      <c r="E217" s="203" t="s">
        <v>717</v>
      </c>
      <c r="F217" s="204" t="s">
        <v>718</v>
      </c>
      <c r="G217" s="205" t="s">
        <v>172</v>
      </c>
      <c r="H217" s="206">
        <v>1</v>
      </c>
      <c r="I217" s="207"/>
      <c r="J217" s="208">
        <f>ROUND(I217*H217,2)</f>
        <v>0</v>
      </c>
      <c r="K217" s="209"/>
      <c r="L217" s="39"/>
      <c r="M217" s="210" t="s">
        <v>1</v>
      </c>
      <c r="N217" s="211" t="s">
        <v>43</v>
      </c>
      <c r="O217" s="71"/>
      <c r="P217" s="212">
        <f>O217*H217</f>
        <v>0</v>
      </c>
      <c r="Q217" s="212">
        <v>0.48818</v>
      </c>
      <c r="R217" s="212">
        <f>Q217*H217</f>
        <v>0.48818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149</v>
      </c>
      <c r="AT217" s="214" t="s">
        <v>151</v>
      </c>
      <c r="AU217" s="214" t="s">
        <v>88</v>
      </c>
      <c r="AY217" s="17" t="s">
        <v>150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149</v>
      </c>
      <c r="BM217" s="214" t="s">
        <v>719</v>
      </c>
    </row>
    <row r="218" spans="1:65" s="2" customFormat="1" ht="16.5" customHeight="1">
      <c r="A218" s="34"/>
      <c r="B218" s="35"/>
      <c r="C218" s="244" t="s">
        <v>374</v>
      </c>
      <c r="D218" s="244" t="s">
        <v>157</v>
      </c>
      <c r="E218" s="245" t="s">
        <v>720</v>
      </c>
      <c r="F218" s="246" t="s">
        <v>721</v>
      </c>
      <c r="G218" s="247" t="s">
        <v>225</v>
      </c>
      <c r="H218" s="248">
        <v>1</v>
      </c>
      <c r="I218" s="249"/>
      <c r="J218" s="250">
        <f>ROUND(I218*H218,2)</f>
        <v>0</v>
      </c>
      <c r="K218" s="251"/>
      <c r="L218" s="252"/>
      <c r="M218" s="253" t="s">
        <v>1</v>
      </c>
      <c r="N218" s="254" t="s">
        <v>43</v>
      </c>
      <c r="O218" s="71"/>
      <c r="P218" s="212">
        <f>O218*H218</f>
        <v>0</v>
      </c>
      <c r="Q218" s="212">
        <v>1</v>
      </c>
      <c r="R218" s="212">
        <f>Q218*H218</f>
        <v>1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199</v>
      </c>
      <c r="AT218" s="214" t="s">
        <v>157</v>
      </c>
      <c r="AU218" s="214" t="s">
        <v>88</v>
      </c>
      <c r="AY218" s="17" t="s">
        <v>150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149</v>
      </c>
      <c r="BM218" s="214" t="s">
        <v>722</v>
      </c>
    </row>
    <row r="219" spans="1:65" s="2" customFormat="1" ht="21.75" customHeight="1">
      <c r="A219" s="34"/>
      <c r="B219" s="35"/>
      <c r="C219" s="202" t="s">
        <v>381</v>
      </c>
      <c r="D219" s="202" t="s">
        <v>151</v>
      </c>
      <c r="E219" s="203" t="s">
        <v>723</v>
      </c>
      <c r="F219" s="204" t="s">
        <v>724</v>
      </c>
      <c r="G219" s="205" t="s">
        <v>217</v>
      </c>
      <c r="H219" s="206">
        <v>55.59</v>
      </c>
      <c r="I219" s="207"/>
      <c r="J219" s="208">
        <f>ROUND(I219*H219,2)</f>
        <v>0</v>
      </c>
      <c r="K219" s="209"/>
      <c r="L219" s="39"/>
      <c r="M219" s="210" t="s">
        <v>1</v>
      </c>
      <c r="N219" s="211" t="s">
        <v>43</v>
      </c>
      <c r="O219" s="71"/>
      <c r="P219" s="212">
        <f>O219*H219</f>
        <v>0</v>
      </c>
      <c r="Q219" s="212">
        <v>0</v>
      </c>
      <c r="R219" s="212">
        <f>Q219*H219</f>
        <v>0</v>
      </c>
      <c r="S219" s="212">
        <v>1.06E-2</v>
      </c>
      <c r="T219" s="213">
        <f>S219*H219</f>
        <v>0.58925400000000006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4" t="s">
        <v>149</v>
      </c>
      <c r="AT219" s="214" t="s">
        <v>151</v>
      </c>
      <c r="AU219" s="214" t="s">
        <v>88</v>
      </c>
      <c r="AY219" s="17" t="s">
        <v>150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7" t="s">
        <v>86</v>
      </c>
      <c r="BK219" s="215">
        <f>ROUND(I219*H219,2)</f>
        <v>0</v>
      </c>
      <c r="BL219" s="17" t="s">
        <v>149</v>
      </c>
      <c r="BM219" s="214" t="s">
        <v>725</v>
      </c>
    </row>
    <row r="220" spans="1:65" s="2" customFormat="1" ht="19.5">
      <c r="A220" s="34"/>
      <c r="B220" s="35"/>
      <c r="C220" s="36"/>
      <c r="D220" s="216" t="s">
        <v>155</v>
      </c>
      <c r="E220" s="36"/>
      <c r="F220" s="217" t="s">
        <v>710</v>
      </c>
      <c r="G220" s="36"/>
      <c r="H220" s="36"/>
      <c r="I220" s="115"/>
      <c r="J220" s="36"/>
      <c r="K220" s="36"/>
      <c r="L220" s="39"/>
      <c r="M220" s="218"/>
      <c r="N220" s="219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155</v>
      </c>
      <c r="AU220" s="17" t="s">
        <v>88</v>
      </c>
    </row>
    <row r="221" spans="1:65" s="2" customFormat="1" ht="16.5" customHeight="1">
      <c r="A221" s="34"/>
      <c r="B221" s="35"/>
      <c r="C221" s="202" t="s">
        <v>386</v>
      </c>
      <c r="D221" s="202" t="s">
        <v>151</v>
      </c>
      <c r="E221" s="203" t="s">
        <v>726</v>
      </c>
      <c r="F221" s="204" t="s">
        <v>727</v>
      </c>
      <c r="G221" s="205" t="s">
        <v>217</v>
      </c>
      <c r="H221" s="206">
        <v>55.59</v>
      </c>
      <c r="I221" s="207"/>
      <c r="J221" s="208">
        <f>ROUND(I221*H221,2)</f>
        <v>0</v>
      </c>
      <c r="K221" s="209"/>
      <c r="L221" s="39"/>
      <c r="M221" s="210" t="s">
        <v>1</v>
      </c>
      <c r="N221" s="211" t="s">
        <v>43</v>
      </c>
      <c r="O221" s="71"/>
      <c r="P221" s="212">
        <f>O221*H221</f>
        <v>0</v>
      </c>
      <c r="Q221" s="212">
        <v>1.162E-2</v>
      </c>
      <c r="R221" s="212">
        <f>Q221*H221</f>
        <v>0.64595580000000008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149</v>
      </c>
      <c r="AT221" s="214" t="s">
        <v>151</v>
      </c>
      <c r="AU221" s="214" t="s">
        <v>88</v>
      </c>
      <c r="AY221" s="17" t="s">
        <v>150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86</v>
      </c>
      <c r="BK221" s="215">
        <f>ROUND(I221*H221,2)</f>
        <v>0</v>
      </c>
      <c r="BL221" s="17" t="s">
        <v>149</v>
      </c>
      <c r="BM221" s="214" t="s">
        <v>728</v>
      </c>
    </row>
    <row r="222" spans="1:65" s="2" customFormat="1" ht="21.75" customHeight="1">
      <c r="A222" s="34"/>
      <c r="B222" s="35"/>
      <c r="C222" s="202" t="s">
        <v>392</v>
      </c>
      <c r="D222" s="202" t="s">
        <v>151</v>
      </c>
      <c r="E222" s="203" t="s">
        <v>729</v>
      </c>
      <c r="F222" s="204" t="s">
        <v>730</v>
      </c>
      <c r="G222" s="205" t="s">
        <v>217</v>
      </c>
      <c r="H222" s="206">
        <v>55.59</v>
      </c>
      <c r="I222" s="207"/>
      <c r="J222" s="208">
        <f>ROUND(I222*H222,2)</f>
        <v>0</v>
      </c>
      <c r="K222" s="209"/>
      <c r="L222" s="39"/>
      <c r="M222" s="210" t="s">
        <v>1</v>
      </c>
      <c r="N222" s="211" t="s">
        <v>43</v>
      </c>
      <c r="O222" s="71"/>
      <c r="P222" s="212">
        <f>O222*H222</f>
        <v>0</v>
      </c>
      <c r="Q222" s="212">
        <v>2.4000000000000001E-4</v>
      </c>
      <c r="R222" s="212">
        <f>Q222*H222</f>
        <v>1.33416E-2</v>
      </c>
      <c r="S222" s="212">
        <v>0</v>
      </c>
      <c r="T222" s="21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149</v>
      </c>
      <c r="AT222" s="214" t="s">
        <v>151</v>
      </c>
      <c r="AU222" s="214" t="s">
        <v>88</v>
      </c>
      <c r="AY222" s="17" t="s">
        <v>150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86</v>
      </c>
      <c r="BK222" s="215">
        <f>ROUND(I222*H222,2)</f>
        <v>0</v>
      </c>
      <c r="BL222" s="17" t="s">
        <v>149</v>
      </c>
      <c r="BM222" s="214" t="s">
        <v>731</v>
      </c>
    </row>
    <row r="223" spans="1:65" s="2" customFormat="1" ht="19.5">
      <c r="A223" s="34"/>
      <c r="B223" s="35"/>
      <c r="C223" s="36"/>
      <c r="D223" s="216" t="s">
        <v>155</v>
      </c>
      <c r="E223" s="36"/>
      <c r="F223" s="217" t="s">
        <v>710</v>
      </c>
      <c r="G223" s="36"/>
      <c r="H223" s="36"/>
      <c r="I223" s="115"/>
      <c r="J223" s="36"/>
      <c r="K223" s="36"/>
      <c r="L223" s="39"/>
      <c r="M223" s="218"/>
      <c r="N223" s="219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155</v>
      </c>
      <c r="AU223" s="17" t="s">
        <v>88</v>
      </c>
    </row>
    <row r="224" spans="1:65" s="12" customFormat="1" ht="22.9" customHeight="1">
      <c r="B224" s="188"/>
      <c r="C224" s="189"/>
      <c r="D224" s="190" t="s">
        <v>77</v>
      </c>
      <c r="E224" s="220" t="s">
        <v>220</v>
      </c>
      <c r="F224" s="220" t="s">
        <v>732</v>
      </c>
      <c r="G224" s="189"/>
      <c r="H224" s="189"/>
      <c r="I224" s="192"/>
      <c r="J224" s="221">
        <f>BK224</f>
        <v>0</v>
      </c>
      <c r="K224" s="189"/>
      <c r="L224" s="194"/>
      <c r="M224" s="195"/>
      <c r="N224" s="196"/>
      <c r="O224" s="196"/>
      <c r="P224" s="197">
        <f>SUM(P225:P233)</f>
        <v>0</v>
      </c>
      <c r="Q224" s="196"/>
      <c r="R224" s="197">
        <f>SUM(R225:R233)</f>
        <v>0</v>
      </c>
      <c r="S224" s="196"/>
      <c r="T224" s="198">
        <f>SUM(T225:T233)</f>
        <v>0</v>
      </c>
      <c r="AR224" s="199" t="s">
        <v>86</v>
      </c>
      <c r="AT224" s="200" t="s">
        <v>77</v>
      </c>
      <c r="AU224" s="200" t="s">
        <v>86</v>
      </c>
      <c r="AY224" s="199" t="s">
        <v>150</v>
      </c>
      <c r="BK224" s="201">
        <f>SUM(BK225:BK233)</f>
        <v>0</v>
      </c>
    </row>
    <row r="225" spans="1:65" s="2" customFormat="1" ht="16.5" customHeight="1">
      <c r="A225" s="34"/>
      <c r="B225" s="35"/>
      <c r="C225" s="202" t="s">
        <v>397</v>
      </c>
      <c r="D225" s="202" t="s">
        <v>151</v>
      </c>
      <c r="E225" s="203" t="s">
        <v>223</v>
      </c>
      <c r="F225" s="204" t="s">
        <v>224</v>
      </c>
      <c r="G225" s="205" t="s">
        <v>225</v>
      </c>
      <c r="H225" s="206">
        <v>22.811</v>
      </c>
      <c r="I225" s="207"/>
      <c r="J225" s="208">
        <f>ROUND(I225*H225,2)</f>
        <v>0</v>
      </c>
      <c r="K225" s="209"/>
      <c r="L225" s="39"/>
      <c r="M225" s="210" t="s">
        <v>1</v>
      </c>
      <c r="N225" s="211" t="s">
        <v>43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149</v>
      </c>
      <c r="AT225" s="214" t="s">
        <v>151</v>
      </c>
      <c r="AU225" s="214" t="s">
        <v>88</v>
      </c>
      <c r="AY225" s="17" t="s">
        <v>150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86</v>
      </c>
      <c r="BK225" s="215">
        <f>ROUND(I225*H225,2)</f>
        <v>0</v>
      </c>
      <c r="BL225" s="17" t="s">
        <v>149</v>
      </c>
      <c r="BM225" s="214" t="s">
        <v>733</v>
      </c>
    </row>
    <row r="226" spans="1:65" s="2" customFormat="1" ht="16.5" customHeight="1">
      <c r="A226" s="34"/>
      <c r="B226" s="35"/>
      <c r="C226" s="202" t="s">
        <v>401</v>
      </c>
      <c r="D226" s="202" t="s">
        <v>151</v>
      </c>
      <c r="E226" s="203" t="s">
        <v>228</v>
      </c>
      <c r="F226" s="204" t="s">
        <v>229</v>
      </c>
      <c r="G226" s="205" t="s">
        <v>225</v>
      </c>
      <c r="H226" s="206">
        <v>22.811</v>
      </c>
      <c r="I226" s="207"/>
      <c r="J226" s="208">
        <f>ROUND(I226*H226,2)</f>
        <v>0</v>
      </c>
      <c r="K226" s="209"/>
      <c r="L226" s="39"/>
      <c r="M226" s="210" t="s">
        <v>1</v>
      </c>
      <c r="N226" s="211" t="s">
        <v>43</v>
      </c>
      <c r="O226" s="71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4" t="s">
        <v>149</v>
      </c>
      <c r="AT226" s="214" t="s">
        <v>151</v>
      </c>
      <c r="AU226" s="214" t="s">
        <v>88</v>
      </c>
      <c r="AY226" s="17" t="s">
        <v>150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86</v>
      </c>
      <c r="BK226" s="215">
        <f>ROUND(I226*H226,2)</f>
        <v>0</v>
      </c>
      <c r="BL226" s="17" t="s">
        <v>149</v>
      </c>
      <c r="BM226" s="214" t="s">
        <v>734</v>
      </c>
    </row>
    <row r="227" spans="1:65" s="2" customFormat="1" ht="16.5" customHeight="1">
      <c r="A227" s="34"/>
      <c r="B227" s="35"/>
      <c r="C227" s="202" t="s">
        <v>406</v>
      </c>
      <c r="D227" s="202" t="s">
        <v>151</v>
      </c>
      <c r="E227" s="203" t="s">
        <v>232</v>
      </c>
      <c r="F227" s="204" t="s">
        <v>233</v>
      </c>
      <c r="G227" s="205" t="s">
        <v>225</v>
      </c>
      <c r="H227" s="206">
        <v>433.40899999999999</v>
      </c>
      <c r="I227" s="207"/>
      <c r="J227" s="208">
        <f>ROUND(I227*H227,2)</f>
        <v>0</v>
      </c>
      <c r="K227" s="209"/>
      <c r="L227" s="39"/>
      <c r="M227" s="210" t="s">
        <v>1</v>
      </c>
      <c r="N227" s="211" t="s">
        <v>43</v>
      </c>
      <c r="O227" s="71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4" t="s">
        <v>149</v>
      </c>
      <c r="AT227" s="214" t="s">
        <v>151</v>
      </c>
      <c r="AU227" s="214" t="s">
        <v>88</v>
      </c>
      <c r="AY227" s="17" t="s">
        <v>150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7" t="s">
        <v>86</v>
      </c>
      <c r="BK227" s="215">
        <f>ROUND(I227*H227,2)</f>
        <v>0</v>
      </c>
      <c r="BL227" s="17" t="s">
        <v>149</v>
      </c>
      <c r="BM227" s="214" t="s">
        <v>735</v>
      </c>
    </row>
    <row r="228" spans="1:65" s="13" customFormat="1" ht="11.25">
      <c r="B228" s="222"/>
      <c r="C228" s="223"/>
      <c r="D228" s="216" t="s">
        <v>175</v>
      </c>
      <c r="E228" s="223"/>
      <c r="F228" s="225" t="s">
        <v>736</v>
      </c>
      <c r="G228" s="223"/>
      <c r="H228" s="226">
        <v>433.40899999999999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175</v>
      </c>
      <c r="AU228" s="232" t="s">
        <v>88</v>
      </c>
      <c r="AV228" s="13" t="s">
        <v>88</v>
      </c>
      <c r="AW228" s="13" t="s">
        <v>4</v>
      </c>
      <c r="AX228" s="13" t="s">
        <v>86</v>
      </c>
      <c r="AY228" s="232" t="s">
        <v>150</v>
      </c>
    </row>
    <row r="229" spans="1:65" s="2" customFormat="1" ht="16.5" customHeight="1">
      <c r="A229" s="34"/>
      <c r="B229" s="35"/>
      <c r="C229" s="202" t="s">
        <v>410</v>
      </c>
      <c r="D229" s="202" t="s">
        <v>151</v>
      </c>
      <c r="E229" s="203" t="s">
        <v>236</v>
      </c>
      <c r="F229" s="204" t="s">
        <v>237</v>
      </c>
      <c r="G229" s="205" t="s">
        <v>225</v>
      </c>
      <c r="H229" s="206">
        <v>0.14199999999999999</v>
      </c>
      <c r="I229" s="207"/>
      <c r="J229" s="208">
        <f>ROUND(I229*H229,2)</f>
        <v>0</v>
      </c>
      <c r="K229" s="209"/>
      <c r="L229" s="39"/>
      <c r="M229" s="210" t="s">
        <v>1</v>
      </c>
      <c r="N229" s="211" t="s">
        <v>43</v>
      </c>
      <c r="O229" s="71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4" t="s">
        <v>149</v>
      </c>
      <c r="AT229" s="214" t="s">
        <v>151</v>
      </c>
      <c r="AU229" s="214" t="s">
        <v>88</v>
      </c>
      <c r="AY229" s="17" t="s">
        <v>150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86</v>
      </c>
      <c r="BK229" s="215">
        <f>ROUND(I229*H229,2)</f>
        <v>0</v>
      </c>
      <c r="BL229" s="17" t="s">
        <v>149</v>
      </c>
      <c r="BM229" s="214" t="s">
        <v>737</v>
      </c>
    </row>
    <row r="230" spans="1:65" s="2" customFormat="1" ht="58.5">
      <c r="A230" s="34"/>
      <c r="B230" s="35"/>
      <c r="C230" s="36"/>
      <c r="D230" s="216" t="s">
        <v>155</v>
      </c>
      <c r="E230" s="36"/>
      <c r="F230" s="217" t="s">
        <v>239</v>
      </c>
      <c r="G230" s="36"/>
      <c r="H230" s="36"/>
      <c r="I230" s="115"/>
      <c r="J230" s="36"/>
      <c r="K230" s="36"/>
      <c r="L230" s="39"/>
      <c r="M230" s="218"/>
      <c r="N230" s="219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155</v>
      </c>
      <c r="AU230" s="17" t="s">
        <v>88</v>
      </c>
    </row>
    <row r="231" spans="1:65" s="2" customFormat="1" ht="16.5" customHeight="1">
      <c r="A231" s="34"/>
      <c r="B231" s="35"/>
      <c r="C231" s="202" t="s">
        <v>417</v>
      </c>
      <c r="D231" s="202" t="s">
        <v>151</v>
      </c>
      <c r="E231" s="203" t="s">
        <v>738</v>
      </c>
      <c r="F231" s="204" t="s">
        <v>739</v>
      </c>
      <c r="G231" s="205" t="s">
        <v>225</v>
      </c>
      <c r="H231" s="206">
        <v>18.283000000000001</v>
      </c>
      <c r="I231" s="207"/>
      <c r="J231" s="208">
        <f>ROUND(I231*H231,2)</f>
        <v>0</v>
      </c>
      <c r="K231" s="209"/>
      <c r="L231" s="39"/>
      <c r="M231" s="210" t="s">
        <v>1</v>
      </c>
      <c r="N231" s="211" t="s">
        <v>43</v>
      </c>
      <c r="O231" s="71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4" t="s">
        <v>149</v>
      </c>
      <c r="AT231" s="214" t="s">
        <v>151</v>
      </c>
      <c r="AU231" s="214" t="s">
        <v>88</v>
      </c>
      <c r="AY231" s="17" t="s">
        <v>150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7" t="s">
        <v>86</v>
      </c>
      <c r="BK231" s="215">
        <f>ROUND(I231*H231,2)</f>
        <v>0</v>
      </c>
      <c r="BL231" s="17" t="s">
        <v>149</v>
      </c>
      <c r="BM231" s="214" t="s">
        <v>740</v>
      </c>
    </row>
    <row r="232" spans="1:65" s="2" customFormat="1" ht="16.5" customHeight="1">
      <c r="A232" s="34"/>
      <c r="B232" s="35"/>
      <c r="C232" s="202" t="s">
        <v>421</v>
      </c>
      <c r="D232" s="202" t="s">
        <v>151</v>
      </c>
      <c r="E232" s="203" t="s">
        <v>254</v>
      </c>
      <c r="F232" s="204" t="s">
        <v>255</v>
      </c>
      <c r="G232" s="205" t="s">
        <v>225</v>
      </c>
      <c r="H232" s="206">
        <v>4.5279999999999996</v>
      </c>
      <c r="I232" s="207"/>
      <c r="J232" s="208">
        <f>ROUND(I232*H232,2)</f>
        <v>0</v>
      </c>
      <c r="K232" s="209"/>
      <c r="L232" s="39"/>
      <c r="M232" s="210" t="s">
        <v>1</v>
      </c>
      <c r="N232" s="211" t="s">
        <v>43</v>
      </c>
      <c r="O232" s="71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4" t="s">
        <v>149</v>
      </c>
      <c r="AT232" s="214" t="s">
        <v>151</v>
      </c>
      <c r="AU232" s="214" t="s">
        <v>88</v>
      </c>
      <c r="AY232" s="17" t="s">
        <v>150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86</v>
      </c>
      <c r="BK232" s="215">
        <f>ROUND(I232*H232,2)</f>
        <v>0</v>
      </c>
      <c r="BL232" s="17" t="s">
        <v>149</v>
      </c>
      <c r="BM232" s="214" t="s">
        <v>741</v>
      </c>
    </row>
    <row r="233" spans="1:65" s="13" customFormat="1" ht="11.25">
      <c r="B233" s="222"/>
      <c r="C233" s="223"/>
      <c r="D233" s="216" t="s">
        <v>175</v>
      </c>
      <c r="E233" s="224" t="s">
        <v>1</v>
      </c>
      <c r="F233" s="225" t="s">
        <v>742</v>
      </c>
      <c r="G233" s="223"/>
      <c r="H233" s="226">
        <v>4.5279999999999996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175</v>
      </c>
      <c r="AU233" s="232" t="s">
        <v>88</v>
      </c>
      <c r="AV233" s="13" t="s">
        <v>88</v>
      </c>
      <c r="AW233" s="13" t="s">
        <v>34</v>
      </c>
      <c r="AX233" s="13" t="s">
        <v>86</v>
      </c>
      <c r="AY233" s="232" t="s">
        <v>150</v>
      </c>
    </row>
    <row r="234" spans="1:65" s="12" customFormat="1" ht="22.9" customHeight="1">
      <c r="B234" s="188"/>
      <c r="C234" s="189"/>
      <c r="D234" s="190" t="s">
        <v>77</v>
      </c>
      <c r="E234" s="220" t="s">
        <v>258</v>
      </c>
      <c r="F234" s="220" t="s">
        <v>259</v>
      </c>
      <c r="G234" s="189"/>
      <c r="H234" s="189"/>
      <c r="I234" s="192"/>
      <c r="J234" s="221">
        <f>BK234</f>
        <v>0</v>
      </c>
      <c r="K234" s="189"/>
      <c r="L234" s="194"/>
      <c r="M234" s="195"/>
      <c r="N234" s="196"/>
      <c r="O234" s="196"/>
      <c r="P234" s="197">
        <f>P235</f>
        <v>0</v>
      </c>
      <c r="Q234" s="196"/>
      <c r="R234" s="197">
        <f>R235</f>
        <v>0</v>
      </c>
      <c r="S234" s="196"/>
      <c r="T234" s="198">
        <f>T235</f>
        <v>0</v>
      </c>
      <c r="AR234" s="199" t="s">
        <v>86</v>
      </c>
      <c r="AT234" s="200" t="s">
        <v>77</v>
      </c>
      <c r="AU234" s="200" t="s">
        <v>86</v>
      </c>
      <c r="AY234" s="199" t="s">
        <v>150</v>
      </c>
      <c r="BK234" s="201">
        <f>BK235</f>
        <v>0</v>
      </c>
    </row>
    <row r="235" spans="1:65" s="2" customFormat="1" ht="16.5" customHeight="1">
      <c r="A235" s="34"/>
      <c r="B235" s="35"/>
      <c r="C235" s="202" t="s">
        <v>425</v>
      </c>
      <c r="D235" s="202" t="s">
        <v>151</v>
      </c>
      <c r="E235" s="203" t="s">
        <v>261</v>
      </c>
      <c r="F235" s="204" t="s">
        <v>262</v>
      </c>
      <c r="G235" s="205" t="s">
        <v>225</v>
      </c>
      <c r="H235" s="206">
        <v>35.222999999999999</v>
      </c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149</v>
      </c>
      <c r="AT235" s="214" t="s">
        <v>151</v>
      </c>
      <c r="AU235" s="214" t="s">
        <v>88</v>
      </c>
      <c r="AY235" s="17" t="s">
        <v>150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149</v>
      </c>
      <c r="BM235" s="214" t="s">
        <v>743</v>
      </c>
    </row>
    <row r="236" spans="1:65" s="12" customFormat="1" ht="25.9" customHeight="1">
      <c r="B236" s="188"/>
      <c r="C236" s="189"/>
      <c r="D236" s="190" t="s">
        <v>77</v>
      </c>
      <c r="E236" s="191" t="s">
        <v>264</v>
      </c>
      <c r="F236" s="191" t="s">
        <v>265</v>
      </c>
      <c r="G236" s="189"/>
      <c r="H236" s="189"/>
      <c r="I236" s="192"/>
      <c r="J236" s="193">
        <f>BK236</f>
        <v>0</v>
      </c>
      <c r="K236" s="189"/>
      <c r="L236" s="194"/>
      <c r="M236" s="195"/>
      <c r="N236" s="196"/>
      <c r="O236" s="196"/>
      <c r="P236" s="197">
        <f>P237+P239+P251+P255+P258+P266+P275+P290</f>
        <v>0</v>
      </c>
      <c r="Q236" s="196"/>
      <c r="R236" s="197">
        <f>R237+R239+R251+R255+R258+R266+R275+R290</f>
        <v>1.2074104000000001</v>
      </c>
      <c r="S236" s="196"/>
      <c r="T236" s="198">
        <f>T237+T239+T251+T255+T258+T266+T275+T290</f>
        <v>0.21171600000000002</v>
      </c>
      <c r="AR236" s="199" t="s">
        <v>88</v>
      </c>
      <c r="AT236" s="200" t="s">
        <v>77</v>
      </c>
      <c r="AU236" s="200" t="s">
        <v>78</v>
      </c>
      <c r="AY236" s="199" t="s">
        <v>150</v>
      </c>
      <c r="BK236" s="201">
        <f>BK237+BK239+BK251+BK255+BK258+BK266+BK275+BK290</f>
        <v>0</v>
      </c>
    </row>
    <row r="237" spans="1:65" s="12" customFormat="1" ht="22.9" customHeight="1">
      <c r="B237" s="188"/>
      <c r="C237" s="189"/>
      <c r="D237" s="190" t="s">
        <v>77</v>
      </c>
      <c r="E237" s="220" t="s">
        <v>744</v>
      </c>
      <c r="F237" s="220" t="s">
        <v>745</v>
      </c>
      <c r="G237" s="189"/>
      <c r="H237" s="189"/>
      <c r="I237" s="192"/>
      <c r="J237" s="221">
        <f>BK237</f>
        <v>0</v>
      </c>
      <c r="K237" s="189"/>
      <c r="L237" s="194"/>
      <c r="M237" s="195"/>
      <c r="N237" s="196"/>
      <c r="O237" s="196"/>
      <c r="P237" s="197">
        <f>P238</f>
        <v>0</v>
      </c>
      <c r="Q237" s="196"/>
      <c r="R237" s="197">
        <f>R238</f>
        <v>0</v>
      </c>
      <c r="S237" s="196"/>
      <c r="T237" s="198">
        <f>T238</f>
        <v>0</v>
      </c>
      <c r="AR237" s="199" t="s">
        <v>88</v>
      </c>
      <c r="AT237" s="200" t="s">
        <v>77</v>
      </c>
      <c r="AU237" s="200" t="s">
        <v>86</v>
      </c>
      <c r="AY237" s="199" t="s">
        <v>150</v>
      </c>
      <c r="BK237" s="201">
        <f>BK238</f>
        <v>0</v>
      </c>
    </row>
    <row r="238" spans="1:65" s="2" customFormat="1" ht="16.5" customHeight="1">
      <c r="A238" s="34"/>
      <c r="B238" s="35"/>
      <c r="C238" s="202" t="s">
        <v>429</v>
      </c>
      <c r="D238" s="202" t="s">
        <v>151</v>
      </c>
      <c r="E238" s="203" t="s">
        <v>746</v>
      </c>
      <c r="F238" s="204" t="s">
        <v>747</v>
      </c>
      <c r="G238" s="205" t="s">
        <v>186</v>
      </c>
      <c r="H238" s="206">
        <v>1</v>
      </c>
      <c r="I238" s="207"/>
      <c r="J238" s="208">
        <f>ROUND(I238*H238,2)</f>
        <v>0</v>
      </c>
      <c r="K238" s="209"/>
      <c r="L238" s="39"/>
      <c r="M238" s="210" t="s">
        <v>1</v>
      </c>
      <c r="N238" s="211" t="s">
        <v>43</v>
      </c>
      <c r="O238" s="71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240</v>
      </c>
      <c r="AT238" s="214" t="s">
        <v>151</v>
      </c>
      <c r="AU238" s="214" t="s">
        <v>88</v>
      </c>
      <c r="AY238" s="17" t="s">
        <v>150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86</v>
      </c>
      <c r="BK238" s="215">
        <f>ROUND(I238*H238,2)</f>
        <v>0</v>
      </c>
      <c r="BL238" s="17" t="s">
        <v>240</v>
      </c>
      <c r="BM238" s="214" t="s">
        <v>748</v>
      </c>
    </row>
    <row r="239" spans="1:65" s="12" customFormat="1" ht="22.9" customHeight="1">
      <c r="B239" s="188"/>
      <c r="C239" s="189"/>
      <c r="D239" s="190" t="s">
        <v>77</v>
      </c>
      <c r="E239" s="220" t="s">
        <v>266</v>
      </c>
      <c r="F239" s="220" t="s">
        <v>749</v>
      </c>
      <c r="G239" s="189"/>
      <c r="H239" s="189"/>
      <c r="I239" s="192"/>
      <c r="J239" s="221">
        <f>BK239</f>
        <v>0</v>
      </c>
      <c r="K239" s="189"/>
      <c r="L239" s="194"/>
      <c r="M239" s="195"/>
      <c r="N239" s="196"/>
      <c r="O239" s="196"/>
      <c r="P239" s="197">
        <f>SUM(P240:P250)</f>
        <v>0</v>
      </c>
      <c r="Q239" s="196"/>
      <c r="R239" s="197">
        <f>SUM(R240:R250)</f>
        <v>5.6069999999999995E-2</v>
      </c>
      <c r="S239" s="196"/>
      <c r="T239" s="198">
        <f>SUM(T240:T250)</f>
        <v>0</v>
      </c>
      <c r="AR239" s="199" t="s">
        <v>88</v>
      </c>
      <c r="AT239" s="200" t="s">
        <v>77</v>
      </c>
      <c r="AU239" s="200" t="s">
        <v>86</v>
      </c>
      <c r="AY239" s="199" t="s">
        <v>150</v>
      </c>
      <c r="BK239" s="201">
        <f>SUM(BK240:BK250)</f>
        <v>0</v>
      </c>
    </row>
    <row r="240" spans="1:65" s="2" customFormat="1" ht="16.5" customHeight="1">
      <c r="A240" s="34"/>
      <c r="B240" s="35"/>
      <c r="C240" s="202" t="s">
        <v>433</v>
      </c>
      <c r="D240" s="202" t="s">
        <v>151</v>
      </c>
      <c r="E240" s="203" t="s">
        <v>750</v>
      </c>
      <c r="F240" s="204" t="s">
        <v>751</v>
      </c>
      <c r="G240" s="205" t="s">
        <v>197</v>
      </c>
      <c r="H240" s="206">
        <v>150</v>
      </c>
      <c r="I240" s="207"/>
      <c r="J240" s="208">
        <f>ROUND(I240*H240,2)</f>
        <v>0</v>
      </c>
      <c r="K240" s="209"/>
      <c r="L240" s="39"/>
      <c r="M240" s="210" t="s">
        <v>1</v>
      </c>
      <c r="N240" s="211" t="s">
        <v>43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149</v>
      </c>
      <c r="AT240" s="214" t="s">
        <v>151</v>
      </c>
      <c r="AU240" s="214" t="s">
        <v>88</v>
      </c>
      <c r="AY240" s="17" t="s">
        <v>150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86</v>
      </c>
      <c r="BK240" s="215">
        <f>ROUND(I240*H240,2)</f>
        <v>0</v>
      </c>
      <c r="BL240" s="17" t="s">
        <v>149</v>
      </c>
      <c r="BM240" s="214" t="s">
        <v>752</v>
      </c>
    </row>
    <row r="241" spans="1:65" s="2" customFormat="1" ht="58.5">
      <c r="A241" s="34"/>
      <c r="B241" s="35"/>
      <c r="C241" s="36"/>
      <c r="D241" s="216" t="s">
        <v>155</v>
      </c>
      <c r="E241" s="36"/>
      <c r="F241" s="217" t="s">
        <v>753</v>
      </c>
      <c r="G241" s="36"/>
      <c r="H241" s="36"/>
      <c r="I241" s="115"/>
      <c r="J241" s="36"/>
      <c r="K241" s="36"/>
      <c r="L241" s="39"/>
      <c r="M241" s="218"/>
      <c r="N241" s="21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155</v>
      </c>
      <c r="AU241" s="17" t="s">
        <v>88</v>
      </c>
    </row>
    <row r="242" spans="1:65" s="2" customFormat="1" ht="16.5" customHeight="1">
      <c r="A242" s="34"/>
      <c r="B242" s="35"/>
      <c r="C242" s="244" t="s">
        <v>437</v>
      </c>
      <c r="D242" s="244" t="s">
        <v>157</v>
      </c>
      <c r="E242" s="245" t="s">
        <v>754</v>
      </c>
      <c r="F242" s="246" t="s">
        <v>755</v>
      </c>
      <c r="G242" s="247" t="s">
        <v>197</v>
      </c>
      <c r="H242" s="248">
        <v>165</v>
      </c>
      <c r="I242" s="249"/>
      <c r="J242" s="250">
        <f>ROUND(I242*H242,2)</f>
        <v>0</v>
      </c>
      <c r="K242" s="251"/>
      <c r="L242" s="252"/>
      <c r="M242" s="253" t="s">
        <v>1</v>
      </c>
      <c r="N242" s="254" t="s">
        <v>43</v>
      </c>
      <c r="O242" s="71"/>
      <c r="P242" s="212">
        <f>O242*H242</f>
        <v>0</v>
      </c>
      <c r="Q242" s="212">
        <v>2.5999999999999998E-4</v>
      </c>
      <c r="R242" s="212">
        <f>Q242*H242</f>
        <v>4.2899999999999994E-2</v>
      </c>
      <c r="S242" s="212">
        <v>0</v>
      </c>
      <c r="T242" s="21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4" t="s">
        <v>199</v>
      </c>
      <c r="AT242" s="214" t="s">
        <v>157</v>
      </c>
      <c r="AU242" s="214" t="s">
        <v>88</v>
      </c>
      <c r="AY242" s="17" t="s">
        <v>150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7" t="s">
        <v>86</v>
      </c>
      <c r="BK242" s="215">
        <f>ROUND(I242*H242,2)</f>
        <v>0</v>
      </c>
      <c r="BL242" s="17" t="s">
        <v>149</v>
      </c>
      <c r="BM242" s="214" t="s">
        <v>756</v>
      </c>
    </row>
    <row r="243" spans="1:65" s="13" customFormat="1" ht="11.25">
      <c r="B243" s="222"/>
      <c r="C243" s="223"/>
      <c r="D243" s="216" t="s">
        <v>175</v>
      </c>
      <c r="E243" s="223"/>
      <c r="F243" s="225" t="s">
        <v>757</v>
      </c>
      <c r="G243" s="223"/>
      <c r="H243" s="226">
        <v>165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175</v>
      </c>
      <c r="AU243" s="232" t="s">
        <v>88</v>
      </c>
      <c r="AV243" s="13" t="s">
        <v>88</v>
      </c>
      <c r="AW243" s="13" t="s">
        <v>4</v>
      </c>
      <c r="AX243" s="13" t="s">
        <v>86</v>
      </c>
      <c r="AY243" s="232" t="s">
        <v>150</v>
      </c>
    </row>
    <row r="244" spans="1:65" s="2" customFormat="1" ht="16.5" customHeight="1">
      <c r="A244" s="34"/>
      <c r="B244" s="35"/>
      <c r="C244" s="202" t="s">
        <v>442</v>
      </c>
      <c r="D244" s="202" t="s">
        <v>151</v>
      </c>
      <c r="E244" s="203" t="s">
        <v>758</v>
      </c>
      <c r="F244" s="204" t="s">
        <v>759</v>
      </c>
      <c r="G244" s="205" t="s">
        <v>197</v>
      </c>
      <c r="H244" s="206">
        <v>300</v>
      </c>
      <c r="I244" s="207"/>
      <c r="J244" s="208">
        <f>ROUND(I244*H244,2)</f>
        <v>0</v>
      </c>
      <c r="K244" s="209"/>
      <c r="L244" s="39"/>
      <c r="M244" s="210" t="s">
        <v>1</v>
      </c>
      <c r="N244" s="211" t="s">
        <v>43</v>
      </c>
      <c r="O244" s="71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240</v>
      </c>
      <c r="AT244" s="214" t="s">
        <v>151</v>
      </c>
      <c r="AU244" s="214" t="s">
        <v>88</v>
      </c>
      <c r="AY244" s="17" t="s">
        <v>150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86</v>
      </c>
      <c r="BK244" s="215">
        <f>ROUND(I244*H244,2)</f>
        <v>0</v>
      </c>
      <c r="BL244" s="17" t="s">
        <v>240</v>
      </c>
      <c r="BM244" s="214" t="s">
        <v>760</v>
      </c>
    </row>
    <row r="245" spans="1:65" s="2" customFormat="1" ht="16.5" customHeight="1">
      <c r="A245" s="34"/>
      <c r="B245" s="35"/>
      <c r="C245" s="244" t="s">
        <v>447</v>
      </c>
      <c r="D245" s="244" t="s">
        <v>157</v>
      </c>
      <c r="E245" s="245" t="s">
        <v>761</v>
      </c>
      <c r="F245" s="246" t="s">
        <v>762</v>
      </c>
      <c r="G245" s="247" t="s">
        <v>197</v>
      </c>
      <c r="H245" s="248">
        <v>330</v>
      </c>
      <c r="I245" s="249"/>
      <c r="J245" s="250">
        <f>ROUND(I245*H245,2)</f>
        <v>0</v>
      </c>
      <c r="K245" s="251"/>
      <c r="L245" s="252"/>
      <c r="M245" s="253" t="s">
        <v>1</v>
      </c>
      <c r="N245" s="254" t="s">
        <v>43</v>
      </c>
      <c r="O245" s="71"/>
      <c r="P245" s="212">
        <f>O245*H245</f>
        <v>0</v>
      </c>
      <c r="Q245" s="212">
        <v>3.0000000000000001E-5</v>
      </c>
      <c r="R245" s="212">
        <f>Q245*H245</f>
        <v>9.9000000000000008E-3</v>
      </c>
      <c r="S245" s="212">
        <v>0</v>
      </c>
      <c r="T245" s="21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4" t="s">
        <v>305</v>
      </c>
      <c r="AT245" s="214" t="s">
        <v>157</v>
      </c>
      <c r="AU245" s="214" t="s">
        <v>88</v>
      </c>
      <c r="AY245" s="17" t="s">
        <v>150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86</v>
      </c>
      <c r="BK245" s="215">
        <f>ROUND(I245*H245,2)</f>
        <v>0</v>
      </c>
      <c r="BL245" s="17" t="s">
        <v>305</v>
      </c>
      <c r="BM245" s="214" t="s">
        <v>763</v>
      </c>
    </row>
    <row r="246" spans="1:65" s="13" customFormat="1" ht="11.25">
      <c r="B246" s="222"/>
      <c r="C246" s="223"/>
      <c r="D246" s="216" t="s">
        <v>175</v>
      </c>
      <c r="E246" s="223"/>
      <c r="F246" s="225" t="s">
        <v>764</v>
      </c>
      <c r="G246" s="223"/>
      <c r="H246" s="226">
        <v>330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175</v>
      </c>
      <c r="AU246" s="232" t="s">
        <v>88</v>
      </c>
      <c r="AV246" s="13" t="s">
        <v>88</v>
      </c>
      <c r="AW246" s="13" t="s">
        <v>4</v>
      </c>
      <c r="AX246" s="13" t="s">
        <v>86</v>
      </c>
      <c r="AY246" s="232" t="s">
        <v>150</v>
      </c>
    </row>
    <row r="247" spans="1:65" s="2" customFormat="1" ht="16.5" customHeight="1">
      <c r="A247" s="34"/>
      <c r="B247" s="35"/>
      <c r="C247" s="202" t="s">
        <v>451</v>
      </c>
      <c r="D247" s="202" t="s">
        <v>151</v>
      </c>
      <c r="E247" s="203" t="s">
        <v>765</v>
      </c>
      <c r="F247" s="204" t="s">
        <v>766</v>
      </c>
      <c r="G247" s="205" t="s">
        <v>179</v>
      </c>
      <c r="H247" s="206">
        <v>1</v>
      </c>
      <c r="I247" s="207"/>
      <c r="J247" s="208">
        <f>ROUND(I247*H247,2)</f>
        <v>0</v>
      </c>
      <c r="K247" s="209"/>
      <c r="L247" s="39"/>
      <c r="M247" s="210" t="s">
        <v>1</v>
      </c>
      <c r="N247" s="211" t="s">
        <v>43</v>
      </c>
      <c r="O247" s="71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165</v>
      </c>
      <c r="AT247" s="214" t="s">
        <v>151</v>
      </c>
      <c r="AU247" s="214" t="s">
        <v>88</v>
      </c>
      <c r="AY247" s="17" t="s">
        <v>150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7" t="s">
        <v>86</v>
      </c>
      <c r="BK247" s="215">
        <f>ROUND(I247*H247,2)</f>
        <v>0</v>
      </c>
      <c r="BL247" s="17" t="s">
        <v>165</v>
      </c>
      <c r="BM247" s="214" t="s">
        <v>767</v>
      </c>
    </row>
    <row r="248" spans="1:65" s="2" customFormat="1" ht="16.5" customHeight="1">
      <c r="A248" s="34"/>
      <c r="B248" s="35"/>
      <c r="C248" s="244" t="s">
        <v>455</v>
      </c>
      <c r="D248" s="244" t="s">
        <v>157</v>
      </c>
      <c r="E248" s="245" t="s">
        <v>768</v>
      </c>
      <c r="F248" s="246" t="s">
        <v>769</v>
      </c>
      <c r="G248" s="247" t="s">
        <v>179</v>
      </c>
      <c r="H248" s="248">
        <v>1</v>
      </c>
      <c r="I248" s="249"/>
      <c r="J248" s="250">
        <f>ROUND(I248*H248,2)</f>
        <v>0</v>
      </c>
      <c r="K248" s="251"/>
      <c r="L248" s="252"/>
      <c r="M248" s="253" t="s">
        <v>1</v>
      </c>
      <c r="N248" s="254" t="s">
        <v>43</v>
      </c>
      <c r="O248" s="71"/>
      <c r="P248" s="212">
        <f>O248*H248</f>
        <v>0</v>
      </c>
      <c r="Q248" s="212">
        <v>2.82E-3</v>
      </c>
      <c r="R248" s="212">
        <f>Q248*H248</f>
        <v>2.82E-3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770</v>
      </c>
      <c r="AT248" s="214" t="s">
        <v>157</v>
      </c>
      <c r="AU248" s="214" t="s">
        <v>88</v>
      </c>
      <c r="AY248" s="17" t="s">
        <v>150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86</v>
      </c>
      <c r="BK248" s="215">
        <f>ROUND(I248*H248,2)</f>
        <v>0</v>
      </c>
      <c r="BL248" s="17" t="s">
        <v>165</v>
      </c>
      <c r="BM248" s="214" t="s">
        <v>771</v>
      </c>
    </row>
    <row r="249" spans="1:65" s="2" customFormat="1" ht="16.5" customHeight="1">
      <c r="A249" s="34"/>
      <c r="B249" s="35"/>
      <c r="C249" s="202" t="s">
        <v>459</v>
      </c>
      <c r="D249" s="202" t="s">
        <v>151</v>
      </c>
      <c r="E249" s="203" t="s">
        <v>772</v>
      </c>
      <c r="F249" s="204" t="s">
        <v>773</v>
      </c>
      <c r="G249" s="205" t="s">
        <v>179</v>
      </c>
      <c r="H249" s="206">
        <v>9</v>
      </c>
      <c r="I249" s="207"/>
      <c r="J249" s="208">
        <f>ROUND(I249*H249,2)</f>
        <v>0</v>
      </c>
      <c r="K249" s="209"/>
      <c r="L249" s="39"/>
      <c r="M249" s="210" t="s">
        <v>1</v>
      </c>
      <c r="N249" s="211" t="s">
        <v>43</v>
      </c>
      <c r="O249" s="71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240</v>
      </c>
      <c r="AT249" s="214" t="s">
        <v>151</v>
      </c>
      <c r="AU249" s="214" t="s">
        <v>88</v>
      </c>
      <c r="AY249" s="17" t="s">
        <v>150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7" t="s">
        <v>86</v>
      </c>
      <c r="BK249" s="215">
        <f>ROUND(I249*H249,2)</f>
        <v>0</v>
      </c>
      <c r="BL249" s="17" t="s">
        <v>240</v>
      </c>
      <c r="BM249" s="214" t="s">
        <v>774</v>
      </c>
    </row>
    <row r="250" spans="1:65" s="2" customFormat="1" ht="16.5" customHeight="1">
      <c r="A250" s="34"/>
      <c r="B250" s="35"/>
      <c r="C250" s="244" t="s">
        <v>463</v>
      </c>
      <c r="D250" s="244" t="s">
        <v>157</v>
      </c>
      <c r="E250" s="245" t="s">
        <v>775</v>
      </c>
      <c r="F250" s="246" t="s">
        <v>776</v>
      </c>
      <c r="G250" s="247" t="s">
        <v>179</v>
      </c>
      <c r="H250" s="248">
        <v>9</v>
      </c>
      <c r="I250" s="249"/>
      <c r="J250" s="250">
        <f>ROUND(I250*H250,2)</f>
        <v>0</v>
      </c>
      <c r="K250" s="251"/>
      <c r="L250" s="252"/>
      <c r="M250" s="253" t="s">
        <v>1</v>
      </c>
      <c r="N250" s="254" t="s">
        <v>43</v>
      </c>
      <c r="O250" s="71"/>
      <c r="P250" s="212">
        <f>O250*H250</f>
        <v>0</v>
      </c>
      <c r="Q250" s="212">
        <v>5.0000000000000002E-5</v>
      </c>
      <c r="R250" s="212">
        <f>Q250*H250</f>
        <v>4.5000000000000004E-4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305</v>
      </c>
      <c r="AT250" s="214" t="s">
        <v>157</v>
      </c>
      <c r="AU250" s="214" t="s">
        <v>88</v>
      </c>
      <c r="AY250" s="17" t="s">
        <v>150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86</v>
      </c>
      <c r="BK250" s="215">
        <f>ROUND(I250*H250,2)</f>
        <v>0</v>
      </c>
      <c r="BL250" s="17" t="s">
        <v>305</v>
      </c>
      <c r="BM250" s="214" t="s">
        <v>777</v>
      </c>
    </row>
    <row r="251" spans="1:65" s="12" customFormat="1" ht="22.9" customHeight="1">
      <c r="B251" s="188"/>
      <c r="C251" s="189"/>
      <c r="D251" s="190" t="s">
        <v>77</v>
      </c>
      <c r="E251" s="220" t="s">
        <v>778</v>
      </c>
      <c r="F251" s="220" t="s">
        <v>779</v>
      </c>
      <c r="G251" s="189"/>
      <c r="H251" s="189"/>
      <c r="I251" s="192"/>
      <c r="J251" s="221">
        <f>BK251</f>
        <v>0</v>
      </c>
      <c r="K251" s="189"/>
      <c r="L251" s="194"/>
      <c r="M251" s="195"/>
      <c r="N251" s="196"/>
      <c r="O251" s="196"/>
      <c r="P251" s="197">
        <f>SUM(P252:P254)</f>
        <v>0</v>
      </c>
      <c r="Q251" s="196"/>
      <c r="R251" s="197">
        <f>SUM(R252:R254)</f>
        <v>0</v>
      </c>
      <c r="S251" s="196"/>
      <c r="T251" s="198">
        <f>SUM(T252:T254)</f>
        <v>0</v>
      </c>
      <c r="AR251" s="199" t="s">
        <v>88</v>
      </c>
      <c r="AT251" s="200" t="s">
        <v>77</v>
      </c>
      <c r="AU251" s="200" t="s">
        <v>86</v>
      </c>
      <c r="AY251" s="199" t="s">
        <v>150</v>
      </c>
      <c r="BK251" s="201">
        <f>SUM(BK252:BK254)</f>
        <v>0</v>
      </c>
    </row>
    <row r="252" spans="1:65" s="2" customFormat="1" ht="16.5" customHeight="1">
      <c r="A252" s="34"/>
      <c r="B252" s="35"/>
      <c r="C252" s="202" t="s">
        <v>467</v>
      </c>
      <c r="D252" s="202" t="s">
        <v>151</v>
      </c>
      <c r="E252" s="203" t="s">
        <v>780</v>
      </c>
      <c r="F252" s="204" t="s">
        <v>781</v>
      </c>
      <c r="G252" s="205" t="s">
        <v>179</v>
      </c>
      <c r="H252" s="206">
        <v>2</v>
      </c>
      <c r="I252" s="207"/>
      <c r="J252" s="208">
        <f>ROUND(I252*H252,2)</f>
        <v>0</v>
      </c>
      <c r="K252" s="209"/>
      <c r="L252" s="39"/>
      <c r="M252" s="210" t="s">
        <v>1</v>
      </c>
      <c r="N252" s="211" t="s">
        <v>43</v>
      </c>
      <c r="O252" s="71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165</v>
      </c>
      <c r="AT252" s="214" t="s">
        <v>151</v>
      </c>
      <c r="AU252" s="214" t="s">
        <v>88</v>
      </c>
      <c r="AY252" s="17" t="s">
        <v>150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7" t="s">
        <v>86</v>
      </c>
      <c r="BK252" s="215">
        <f>ROUND(I252*H252,2)</f>
        <v>0</v>
      </c>
      <c r="BL252" s="17" t="s">
        <v>165</v>
      </c>
      <c r="BM252" s="214" t="s">
        <v>782</v>
      </c>
    </row>
    <row r="253" spans="1:65" s="2" customFormat="1" ht="16.5" customHeight="1">
      <c r="A253" s="34"/>
      <c r="B253" s="35"/>
      <c r="C253" s="202" t="s">
        <v>471</v>
      </c>
      <c r="D253" s="202" t="s">
        <v>151</v>
      </c>
      <c r="E253" s="203" t="s">
        <v>783</v>
      </c>
      <c r="F253" s="204" t="s">
        <v>784</v>
      </c>
      <c r="G253" s="205" t="s">
        <v>785</v>
      </c>
      <c r="H253" s="206">
        <v>4</v>
      </c>
      <c r="I253" s="207"/>
      <c r="J253" s="208">
        <f>ROUND(I253*H253,2)</f>
        <v>0</v>
      </c>
      <c r="K253" s="209"/>
      <c r="L253" s="39"/>
      <c r="M253" s="210" t="s">
        <v>1</v>
      </c>
      <c r="N253" s="211" t="s">
        <v>43</v>
      </c>
      <c r="O253" s="71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165</v>
      </c>
      <c r="AT253" s="214" t="s">
        <v>151</v>
      </c>
      <c r="AU253" s="214" t="s">
        <v>88</v>
      </c>
      <c r="AY253" s="17" t="s">
        <v>150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86</v>
      </c>
      <c r="BK253" s="215">
        <f>ROUND(I253*H253,2)</f>
        <v>0</v>
      </c>
      <c r="BL253" s="17" t="s">
        <v>165</v>
      </c>
      <c r="BM253" s="214" t="s">
        <v>786</v>
      </c>
    </row>
    <row r="254" spans="1:65" s="2" customFormat="1" ht="39">
      <c r="A254" s="34"/>
      <c r="B254" s="35"/>
      <c r="C254" s="36"/>
      <c r="D254" s="216" t="s">
        <v>155</v>
      </c>
      <c r="E254" s="36"/>
      <c r="F254" s="217" t="s">
        <v>787</v>
      </c>
      <c r="G254" s="36"/>
      <c r="H254" s="36"/>
      <c r="I254" s="115"/>
      <c r="J254" s="36"/>
      <c r="K254" s="36"/>
      <c r="L254" s="39"/>
      <c r="M254" s="218"/>
      <c r="N254" s="219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155</v>
      </c>
      <c r="AU254" s="17" t="s">
        <v>88</v>
      </c>
    </row>
    <row r="255" spans="1:65" s="12" customFormat="1" ht="22.9" customHeight="1">
      <c r="B255" s="188"/>
      <c r="C255" s="189"/>
      <c r="D255" s="190" t="s">
        <v>77</v>
      </c>
      <c r="E255" s="220" t="s">
        <v>788</v>
      </c>
      <c r="F255" s="220" t="s">
        <v>789</v>
      </c>
      <c r="G255" s="189"/>
      <c r="H255" s="189"/>
      <c r="I255" s="192"/>
      <c r="J255" s="221">
        <f>BK255</f>
        <v>0</v>
      </c>
      <c r="K255" s="189"/>
      <c r="L255" s="194"/>
      <c r="M255" s="195"/>
      <c r="N255" s="196"/>
      <c r="O255" s="196"/>
      <c r="P255" s="197">
        <f>SUM(P256:P257)</f>
        <v>0</v>
      </c>
      <c r="Q255" s="196"/>
      <c r="R255" s="197">
        <f>SUM(R256:R257)</f>
        <v>0</v>
      </c>
      <c r="S255" s="196"/>
      <c r="T255" s="198">
        <f>SUM(T256:T257)</f>
        <v>0</v>
      </c>
      <c r="AR255" s="199" t="s">
        <v>88</v>
      </c>
      <c r="AT255" s="200" t="s">
        <v>77</v>
      </c>
      <c r="AU255" s="200" t="s">
        <v>86</v>
      </c>
      <c r="AY255" s="199" t="s">
        <v>150</v>
      </c>
      <c r="BK255" s="201">
        <f>SUM(BK256:BK257)</f>
        <v>0</v>
      </c>
    </row>
    <row r="256" spans="1:65" s="2" customFormat="1" ht="16.5" customHeight="1">
      <c r="A256" s="34"/>
      <c r="B256" s="35"/>
      <c r="C256" s="202" t="s">
        <v>475</v>
      </c>
      <c r="D256" s="202" t="s">
        <v>151</v>
      </c>
      <c r="E256" s="203" t="s">
        <v>790</v>
      </c>
      <c r="F256" s="204" t="s">
        <v>791</v>
      </c>
      <c r="G256" s="205" t="s">
        <v>179</v>
      </c>
      <c r="H256" s="206">
        <v>1</v>
      </c>
      <c r="I256" s="207"/>
      <c r="J256" s="208">
        <f>ROUND(I256*H256,2)</f>
        <v>0</v>
      </c>
      <c r="K256" s="209"/>
      <c r="L256" s="39"/>
      <c r="M256" s="210" t="s">
        <v>1</v>
      </c>
      <c r="N256" s="211" t="s">
        <v>43</v>
      </c>
      <c r="O256" s="71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240</v>
      </c>
      <c r="AT256" s="214" t="s">
        <v>151</v>
      </c>
      <c r="AU256" s="214" t="s">
        <v>88</v>
      </c>
      <c r="AY256" s="17" t="s">
        <v>150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86</v>
      </c>
      <c r="BK256" s="215">
        <f>ROUND(I256*H256,2)</f>
        <v>0</v>
      </c>
      <c r="BL256" s="17" t="s">
        <v>240</v>
      </c>
      <c r="BM256" s="214" t="s">
        <v>792</v>
      </c>
    </row>
    <row r="257" spans="1:65" s="2" customFormat="1" ht="16.5" customHeight="1">
      <c r="A257" s="34"/>
      <c r="B257" s="35"/>
      <c r="C257" s="202" t="s">
        <v>479</v>
      </c>
      <c r="D257" s="202" t="s">
        <v>151</v>
      </c>
      <c r="E257" s="203" t="s">
        <v>793</v>
      </c>
      <c r="F257" s="204" t="s">
        <v>794</v>
      </c>
      <c r="G257" s="205" t="s">
        <v>377</v>
      </c>
      <c r="H257" s="266"/>
      <c r="I257" s="207"/>
      <c r="J257" s="208">
        <f>ROUND(I257*H257,2)</f>
        <v>0</v>
      </c>
      <c r="K257" s="209"/>
      <c r="L257" s="39"/>
      <c r="M257" s="210" t="s">
        <v>1</v>
      </c>
      <c r="N257" s="211" t="s">
        <v>43</v>
      </c>
      <c r="O257" s="71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4" t="s">
        <v>240</v>
      </c>
      <c r="AT257" s="214" t="s">
        <v>151</v>
      </c>
      <c r="AU257" s="214" t="s">
        <v>88</v>
      </c>
      <c r="AY257" s="17" t="s">
        <v>150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7" t="s">
        <v>86</v>
      </c>
      <c r="BK257" s="215">
        <f>ROUND(I257*H257,2)</f>
        <v>0</v>
      </c>
      <c r="BL257" s="17" t="s">
        <v>240</v>
      </c>
      <c r="BM257" s="214" t="s">
        <v>795</v>
      </c>
    </row>
    <row r="258" spans="1:65" s="12" customFormat="1" ht="22.9" customHeight="1">
      <c r="B258" s="188"/>
      <c r="C258" s="189"/>
      <c r="D258" s="190" t="s">
        <v>77</v>
      </c>
      <c r="E258" s="220" t="s">
        <v>379</v>
      </c>
      <c r="F258" s="220" t="s">
        <v>380</v>
      </c>
      <c r="G258" s="189"/>
      <c r="H258" s="189"/>
      <c r="I258" s="192"/>
      <c r="J258" s="221">
        <f>BK258</f>
        <v>0</v>
      </c>
      <c r="K258" s="189"/>
      <c r="L258" s="194"/>
      <c r="M258" s="195"/>
      <c r="N258" s="196"/>
      <c r="O258" s="196"/>
      <c r="P258" s="197">
        <f>SUM(P259:P265)</f>
        <v>0</v>
      </c>
      <c r="Q258" s="196"/>
      <c r="R258" s="197">
        <f>SUM(R259:R265)</f>
        <v>0.117148</v>
      </c>
      <c r="S258" s="196"/>
      <c r="T258" s="198">
        <f>SUM(T259:T265)</f>
        <v>0.14171600000000001</v>
      </c>
      <c r="AR258" s="199" t="s">
        <v>88</v>
      </c>
      <c r="AT258" s="200" t="s">
        <v>77</v>
      </c>
      <c r="AU258" s="200" t="s">
        <v>86</v>
      </c>
      <c r="AY258" s="199" t="s">
        <v>150</v>
      </c>
      <c r="BK258" s="201">
        <f>SUM(BK259:BK265)</f>
        <v>0</v>
      </c>
    </row>
    <row r="259" spans="1:65" s="2" customFormat="1" ht="16.5" customHeight="1">
      <c r="A259" s="34"/>
      <c r="B259" s="35"/>
      <c r="C259" s="202" t="s">
        <v>165</v>
      </c>
      <c r="D259" s="202" t="s">
        <v>151</v>
      </c>
      <c r="E259" s="203" t="s">
        <v>796</v>
      </c>
      <c r="F259" s="204" t="s">
        <v>797</v>
      </c>
      <c r="G259" s="205" t="s">
        <v>197</v>
      </c>
      <c r="H259" s="206">
        <v>18.8</v>
      </c>
      <c r="I259" s="207"/>
      <c r="J259" s="208">
        <f>ROUND(I259*H259,2)</f>
        <v>0</v>
      </c>
      <c r="K259" s="209"/>
      <c r="L259" s="39"/>
      <c r="M259" s="210" t="s">
        <v>1</v>
      </c>
      <c r="N259" s="211" t="s">
        <v>43</v>
      </c>
      <c r="O259" s="71"/>
      <c r="P259" s="212">
        <f>O259*H259</f>
        <v>0</v>
      </c>
      <c r="Q259" s="212">
        <v>0</v>
      </c>
      <c r="R259" s="212">
        <f>Q259*H259</f>
        <v>0</v>
      </c>
      <c r="S259" s="212">
        <v>1.67E-3</v>
      </c>
      <c r="T259" s="213">
        <f>S259*H259</f>
        <v>3.1396E-2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240</v>
      </c>
      <c r="AT259" s="214" t="s">
        <v>151</v>
      </c>
      <c r="AU259" s="214" t="s">
        <v>88</v>
      </c>
      <c r="AY259" s="17" t="s">
        <v>150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86</v>
      </c>
      <c r="BK259" s="215">
        <f>ROUND(I259*H259,2)</f>
        <v>0</v>
      </c>
      <c r="BL259" s="17" t="s">
        <v>240</v>
      </c>
      <c r="BM259" s="214" t="s">
        <v>798</v>
      </c>
    </row>
    <row r="260" spans="1:65" s="2" customFormat="1" ht="19.5">
      <c r="A260" s="34"/>
      <c r="B260" s="35"/>
      <c r="C260" s="36"/>
      <c r="D260" s="216" t="s">
        <v>155</v>
      </c>
      <c r="E260" s="36"/>
      <c r="F260" s="217" t="s">
        <v>799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155</v>
      </c>
      <c r="AU260" s="17" t="s">
        <v>88</v>
      </c>
    </row>
    <row r="261" spans="1:65" s="2" customFormat="1" ht="21.75" customHeight="1">
      <c r="A261" s="34"/>
      <c r="B261" s="35"/>
      <c r="C261" s="202" t="s">
        <v>488</v>
      </c>
      <c r="D261" s="202" t="s">
        <v>151</v>
      </c>
      <c r="E261" s="203" t="s">
        <v>800</v>
      </c>
      <c r="F261" s="204" t="s">
        <v>801</v>
      </c>
      <c r="G261" s="205" t="s">
        <v>197</v>
      </c>
      <c r="H261" s="206">
        <v>18.8</v>
      </c>
      <c r="I261" s="207"/>
      <c r="J261" s="208">
        <f>ROUND(I261*H261,2)</f>
        <v>0</v>
      </c>
      <c r="K261" s="209"/>
      <c r="L261" s="39"/>
      <c r="M261" s="210" t="s">
        <v>1</v>
      </c>
      <c r="N261" s="211" t="s">
        <v>43</v>
      </c>
      <c r="O261" s="71"/>
      <c r="P261" s="212">
        <f>O261*H261</f>
        <v>0</v>
      </c>
      <c r="Q261" s="212">
        <v>2.9099999999999998E-3</v>
      </c>
      <c r="R261" s="212">
        <f>Q261*H261</f>
        <v>5.4708E-2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240</v>
      </c>
      <c r="AT261" s="214" t="s">
        <v>151</v>
      </c>
      <c r="AU261" s="214" t="s">
        <v>88</v>
      </c>
      <c r="AY261" s="17" t="s">
        <v>150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86</v>
      </c>
      <c r="BK261" s="215">
        <f>ROUND(I261*H261,2)</f>
        <v>0</v>
      </c>
      <c r="BL261" s="17" t="s">
        <v>240</v>
      </c>
      <c r="BM261" s="214" t="s">
        <v>802</v>
      </c>
    </row>
    <row r="262" spans="1:65" s="2" customFormat="1" ht="16.5" customHeight="1">
      <c r="A262" s="34"/>
      <c r="B262" s="35"/>
      <c r="C262" s="202" t="s">
        <v>492</v>
      </c>
      <c r="D262" s="202" t="s">
        <v>151</v>
      </c>
      <c r="E262" s="203" t="s">
        <v>803</v>
      </c>
      <c r="F262" s="204" t="s">
        <v>804</v>
      </c>
      <c r="G262" s="205" t="s">
        <v>197</v>
      </c>
      <c r="H262" s="206">
        <v>28</v>
      </c>
      <c r="I262" s="207"/>
      <c r="J262" s="208">
        <f>ROUND(I262*H262,2)</f>
        <v>0</v>
      </c>
      <c r="K262" s="209"/>
      <c r="L262" s="39"/>
      <c r="M262" s="210" t="s">
        <v>1</v>
      </c>
      <c r="N262" s="211" t="s">
        <v>43</v>
      </c>
      <c r="O262" s="71"/>
      <c r="P262" s="212">
        <f>O262*H262</f>
        <v>0</v>
      </c>
      <c r="Q262" s="212">
        <v>0</v>
      </c>
      <c r="R262" s="212">
        <f>Q262*H262</f>
        <v>0</v>
      </c>
      <c r="S262" s="212">
        <v>3.9399999999999999E-3</v>
      </c>
      <c r="T262" s="213">
        <f>S262*H262</f>
        <v>0.11032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4" t="s">
        <v>240</v>
      </c>
      <c r="AT262" s="214" t="s">
        <v>151</v>
      </c>
      <c r="AU262" s="214" t="s">
        <v>88</v>
      </c>
      <c r="AY262" s="17" t="s">
        <v>150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7" t="s">
        <v>86</v>
      </c>
      <c r="BK262" s="215">
        <f>ROUND(I262*H262,2)</f>
        <v>0</v>
      </c>
      <c r="BL262" s="17" t="s">
        <v>240</v>
      </c>
      <c r="BM262" s="214" t="s">
        <v>805</v>
      </c>
    </row>
    <row r="263" spans="1:65" s="13" customFormat="1" ht="11.25">
      <c r="B263" s="222"/>
      <c r="C263" s="223"/>
      <c r="D263" s="216" t="s">
        <v>175</v>
      </c>
      <c r="E263" s="224" t="s">
        <v>1</v>
      </c>
      <c r="F263" s="225" t="s">
        <v>806</v>
      </c>
      <c r="G263" s="223"/>
      <c r="H263" s="226">
        <v>28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175</v>
      </c>
      <c r="AU263" s="232" t="s">
        <v>88</v>
      </c>
      <c r="AV263" s="13" t="s">
        <v>88</v>
      </c>
      <c r="AW263" s="13" t="s">
        <v>34</v>
      </c>
      <c r="AX263" s="13" t="s">
        <v>86</v>
      </c>
      <c r="AY263" s="232" t="s">
        <v>150</v>
      </c>
    </row>
    <row r="264" spans="1:65" s="2" customFormat="1" ht="16.5" customHeight="1">
      <c r="A264" s="34"/>
      <c r="B264" s="35"/>
      <c r="C264" s="202" t="s">
        <v>496</v>
      </c>
      <c r="D264" s="202" t="s">
        <v>151</v>
      </c>
      <c r="E264" s="203" t="s">
        <v>807</v>
      </c>
      <c r="F264" s="204" t="s">
        <v>808</v>
      </c>
      <c r="G264" s="205" t="s">
        <v>197</v>
      </c>
      <c r="H264" s="206">
        <v>28</v>
      </c>
      <c r="I264" s="207"/>
      <c r="J264" s="208">
        <f>ROUND(I264*H264,2)</f>
        <v>0</v>
      </c>
      <c r="K264" s="209"/>
      <c r="L264" s="39"/>
      <c r="M264" s="210" t="s">
        <v>1</v>
      </c>
      <c r="N264" s="211" t="s">
        <v>43</v>
      </c>
      <c r="O264" s="71"/>
      <c r="P264" s="212">
        <f>O264*H264</f>
        <v>0</v>
      </c>
      <c r="Q264" s="212">
        <v>2.2300000000000002E-3</v>
      </c>
      <c r="R264" s="212">
        <f>Q264*H264</f>
        <v>6.2440000000000009E-2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240</v>
      </c>
      <c r="AT264" s="214" t="s">
        <v>151</v>
      </c>
      <c r="AU264" s="214" t="s">
        <v>88</v>
      </c>
      <c r="AY264" s="17" t="s">
        <v>150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86</v>
      </c>
      <c r="BK264" s="215">
        <f>ROUND(I264*H264,2)</f>
        <v>0</v>
      </c>
      <c r="BL264" s="17" t="s">
        <v>240</v>
      </c>
      <c r="BM264" s="214" t="s">
        <v>809</v>
      </c>
    </row>
    <row r="265" spans="1:65" s="2" customFormat="1" ht="16.5" customHeight="1">
      <c r="A265" s="34"/>
      <c r="B265" s="35"/>
      <c r="C265" s="202" t="s">
        <v>501</v>
      </c>
      <c r="D265" s="202" t="s">
        <v>151</v>
      </c>
      <c r="E265" s="203" t="s">
        <v>480</v>
      </c>
      <c r="F265" s="204" t="s">
        <v>481</v>
      </c>
      <c r="G265" s="205" t="s">
        <v>377</v>
      </c>
      <c r="H265" s="266"/>
      <c r="I265" s="207"/>
      <c r="J265" s="208">
        <f>ROUND(I265*H265,2)</f>
        <v>0</v>
      </c>
      <c r="K265" s="209"/>
      <c r="L265" s="39"/>
      <c r="M265" s="210" t="s">
        <v>1</v>
      </c>
      <c r="N265" s="211" t="s">
        <v>43</v>
      </c>
      <c r="O265" s="71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4" t="s">
        <v>240</v>
      </c>
      <c r="AT265" s="214" t="s">
        <v>151</v>
      </c>
      <c r="AU265" s="214" t="s">
        <v>88</v>
      </c>
      <c r="AY265" s="17" t="s">
        <v>150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7" t="s">
        <v>86</v>
      </c>
      <c r="BK265" s="215">
        <f>ROUND(I265*H265,2)</f>
        <v>0</v>
      </c>
      <c r="BL265" s="17" t="s">
        <v>240</v>
      </c>
      <c r="BM265" s="214" t="s">
        <v>810</v>
      </c>
    </row>
    <row r="266" spans="1:65" s="12" customFormat="1" ht="22.9" customHeight="1">
      <c r="B266" s="188"/>
      <c r="C266" s="189"/>
      <c r="D266" s="190" t="s">
        <v>77</v>
      </c>
      <c r="E266" s="220" t="s">
        <v>811</v>
      </c>
      <c r="F266" s="220" t="s">
        <v>812</v>
      </c>
      <c r="G266" s="189"/>
      <c r="H266" s="189"/>
      <c r="I266" s="192"/>
      <c r="J266" s="221">
        <f>BK266</f>
        <v>0</v>
      </c>
      <c r="K266" s="189"/>
      <c r="L266" s="194"/>
      <c r="M266" s="195"/>
      <c r="N266" s="196"/>
      <c r="O266" s="196"/>
      <c r="P266" s="197">
        <f>SUM(P267:P274)</f>
        <v>0</v>
      </c>
      <c r="Q266" s="196"/>
      <c r="R266" s="197">
        <f>SUM(R267:R274)</f>
        <v>0.56383000000000005</v>
      </c>
      <c r="S266" s="196"/>
      <c r="T266" s="198">
        <f>SUM(T267:T274)</f>
        <v>0</v>
      </c>
      <c r="AR266" s="199" t="s">
        <v>88</v>
      </c>
      <c r="AT266" s="200" t="s">
        <v>77</v>
      </c>
      <c r="AU266" s="200" t="s">
        <v>86</v>
      </c>
      <c r="AY266" s="199" t="s">
        <v>150</v>
      </c>
      <c r="BK266" s="201">
        <f>SUM(BK267:BK274)</f>
        <v>0</v>
      </c>
    </row>
    <row r="267" spans="1:65" s="2" customFormat="1" ht="16.5" customHeight="1">
      <c r="A267" s="34"/>
      <c r="B267" s="35"/>
      <c r="C267" s="202" t="s">
        <v>505</v>
      </c>
      <c r="D267" s="202" t="s">
        <v>151</v>
      </c>
      <c r="E267" s="203" t="s">
        <v>813</v>
      </c>
      <c r="F267" s="204" t="s">
        <v>814</v>
      </c>
      <c r="G267" s="205" t="s">
        <v>179</v>
      </c>
      <c r="H267" s="206">
        <v>8</v>
      </c>
      <c r="I267" s="207"/>
      <c r="J267" s="208">
        <f>ROUND(I267*H267,2)</f>
        <v>0</v>
      </c>
      <c r="K267" s="209"/>
      <c r="L267" s="39"/>
      <c r="M267" s="210" t="s">
        <v>1</v>
      </c>
      <c r="N267" s="211" t="s">
        <v>43</v>
      </c>
      <c r="O267" s="71"/>
      <c r="P267" s="212">
        <f>O267*H267</f>
        <v>0</v>
      </c>
      <c r="Q267" s="212">
        <v>2.7E-4</v>
      </c>
      <c r="R267" s="212">
        <f>Q267*H267</f>
        <v>2.16E-3</v>
      </c>
      <c r="S267" s="212">
        <v>0</v>
      </c>
      <c r="T267" s="21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4" t="s">
        <v>240</v>
      </c>
      <c r="AT267" s="214" t="s">
        <v>151</v>
      </c>
      <c r="AU267" s="214" t="s">
        <v>88</v>
      </c>
      <c r="AY267" s="17" t="s">
        <v>150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7" t="s">
        <v>86</v>
      </c>
      <c r="BK267" s="215">
        <f>ROUND(I267*H267,2)</f>
        <v>0</v>
      </c>
      <c r="BL267" s="17" t="s">
        <v>240</v>
      </c>
      <c r="BM267" s="214" t="s">
        <v>815</v>
      </c>
    </row>
    <row r="268" spans="1:65" s="2" customFormat="1" ht="16.5" customHeight="1">
      <c r="A268" s="34"/>
      <c r="B268" s="35"/>
      <c r="C268" s="244" t="s">
        <v>511</v>
      </c>
      <c r="D268" s="244" t="s">
        <v>157</v>
      </c>
      <c r="E268" s="245" t="s">
        <v>816</v>
      </c>
      <c r="F268" s="246" t="s">
        <v>817</v>
      </c>
      <c r="G268" s="247" t="s">
        <v>217</v>
      </c>
      <c r="H268" s="248">
        <v>4</v>
      </c>
      <c r="I268" s="249"/>
      <c r="J268" s="250">
        <f>ROUND(I268*H268,2)</f>
        <v>0</v>
      </c>
      <c r="K268" s="251"/>
      <c r="L268" s="252"/>
      <c r="M268" s="253" t="s">
        <v>1</v>
      </c>
      <c r="N268" s="254" t="s">
        <v>43</v>
      </c>
      <c r="O268" s="71"/>
      <c r="P268" s="212">
        <f>O268*H268</f>
        <v>0</v>
      </c>
      <c r="Q268" s="212">
        <v>3.4720000000000001E-2</v>
      </c>
      <c r="R268" s="212">
        <f>Q268*H268</f>
        <v>0.13888</v>
      </c>
      <c r="S268" s="212">
        <v>0</v>
      </c>
      <c r="T268" s="21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274</v>
      </c>
      <c r="AT268" s="214" t="s">
        <v>157</v>
      </c>
      <c r="AU268" s="214" t="s">
        <v>88</v>
      </c>
      <c r="AY268" s="17" t="s">
        <v>150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86</v>
      </c>
      <c r="BK268" s="215">
        <f>ROUND(I268*H268,2)</f>
        <v>0</v>
      </c>
      <c r="BL268" s="17" t="s">
        <v>240</v>
      </c>
      <c r="BM268" s="214" t="s">
        <v>818</v>
      </c>
    </row>
    <row r="269" spans="1:65" s="2" customFormat="1" ht="48.75">
      <c r="A269" s="34"/>
      <c r="B269" s="35"/>
      <c r="C269" s="36"/>
      <c r="D269" s="216" t="s">
        <v>155</v>
      </c>
      <c r="E269" s="36"/>
      <c r="F269" s="217" t="s">
        <v>819</v>
      </c>
      <c r="G269" s="36"/>
      <c r="H269" s="36"/>
      <c r="I269" s="115"/>
      <c r="J269" s="36"/>
      <c r="K269" s="36"/>
      <c r="L269" s="39"/>
      <c r="M269" s="218"/>
      <c r="N269" s="219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155</v>
      </c>
      <c r="AU269" s="17" t="s">
        <v>88</v>
      </c>
    </row>
    <row r="270" spans="1:65" s="13" customFormat="1" ht="11.25">
      <c r="B270" s="222"/>
      <c r="C270" s="223"/>
      <c r="D270" s="216" t="s">
        <v>175</v>
      </c>
      <c r="E270" s="224" t="s">
        <v>1</v>
      </c>
      <c r="F270" s="225" t="s">
        <v>699</v>
      </c>
      <c r="G270" s="223"/>
      <c r="H270" s="226">
        <v>4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175</v>
      </c>
      <c r="AU270" s="232" t="s">
        <v>88</v>
      </c>
      <c r="AV270" s="13" t="s">
        <v>88</v>
      </c>
      <c r="AW270" s="13" t="s">
        <v>34</v>
      </c>
      <c r="AX270" s="13" t="s">
        <v>86</v>
      </c>
      <c r="AY270" s="232" t="s">
        <v>150</v>
      </c>
    </row>
    <row r="271" spans="1:65" s="2" customFormat="1" ht="16.5" customHeight="1">
      <c r="A271" s="34"/>
      <c r="B271" s="35"/>
      <c r="C271" s="202" t="s">
        <v>515</v>
      </c>
      <c r="D271" s="202" t="s">
        <v>151</v>
      </c>
      <c r="E271" s="203" t="s">
        <v>820</v>
      </c>
      <c r="F271" s="204" t="s">
        <v>821</v>
      </c>
      <c r="G271" s="205" t="s">
        <v>179</v>
      </c>
      <c r="H271" s="206">
        <v>3</v>
      </c>
      <c r="I271" s="207"/>
      <c r="J271" s="208">
        <f>ROUND(I271*H271,2)</f>
        <v>0</v>
      </c>
      <c r="K271" s="209"/>
      <c r="L271" s="39"/>
      <c r="M271" s="210" t="s">
        <v>1</v>
      </c>
      <c r="N271" s="211" t="s">
        <v>43</v>
      </c>
      <c r="O271" s="71"/>
      <c r="P271" s="212">
        <f>O271*H271</f>
        <v>0</v>
      </c>
      <c r="Q271" s="212">
        <v>9.3000000000000005E-4</v>
      </c>
      <c r="R271" s="212">
        <f>Q271*H271</f>
        <v>2.7899999999999999E-3</v>
      </c>
      <c r="S271" s="212">
        <v>0</v>
      </c>
      <c r="T271" s="21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4" t="s">
        <v>240</v>
      </c>
      <c r="AT271" s="214" t="s">
        <v>151</v>
      </c>
      <c r="AU271" s="214" t="s">
        <v>88</v>
      </c>
      <c r="AY271" s="17" t="s">
        <v>150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7" t="s">
        <v>86</v>
      </c>
      <c r="BK271" s="215">
        <f>ROUND(I271*H271,2)</f>
        <v>0</v>
      </c>
      <c r="BL271" s="17" t="s">
        <v>240</v>
      </c>
      <c r="BM271" s="214" t="s">
        <v>822</v>
      </c>
    </row>
    <row r="272" spans="1:65" s="2" customFormat="1" ht="33" customHeight="1">
      <c r="A272" s="34"/>
      <c r="B272" s="35"/>
      <c r="C272" s="244" t="s">
        <v>520</v>
      </c>
      <c r="D272" s="244" t="s">
        <v>157</v>
      </c>
      <c r="E272" s="245" t="s">
        <v>823</v>
      </c>
      <c r="F272" s="246" t="s">
        <v>824</v>
      </c>
      <c r="G272" s="247" t="s">
        <v>179</v>
      </c>
      <c r="H272" s="248">
        <v>3</v>
      </c>
      <c r="I272" s="249"/>
      <c r="J272" s="250">
        <f>ROUND(I272*H272,2)</f>
        <v>0</v>
      </c>
      <c r="K272" s="251"/>
      <c r="L272" s="252"/>
      <c r="M272" s="253" t="s">
        <v>1</v>
      </c>
      <c r="N272" s="254" t="s">
        <v>43</v>
      </c>
      <c r="O272" s="71"/>
      <c r="P272" s="212">
        <f>O272*H272</f>
        <v>0</v>
      </c>
      <c r="Q272" s="212">
        <v>0.14000000000000001</v>
      </c>
      <c r="R272" s="212">
        <f>Q272*H272</f>
        <v>0.42000000000000004</v>
      </c>
      <c r="S272" s="212">
        <v>0</v>
      </c>
      <c r="T272" s="21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4" t="s">
        <v>274</v>
      </c>
      <c r="AT272" s="214" t="s">
        <v>157</v>
      </c>
      <c r="AU272" s="214" t="s">
        <v>88</v>
      </c>
      <c r="AY272" s="17" t="s">
        <v>150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7" t="s">
        <v>86</v>
      </c>
      <c r="BK272" s="215">
        <f>ROUND(I272*H272,2)</f>
        <v>0</v>
      </c>
      <c r="BL272" s="17" t="s">
        <v>240</v>
      </c>
      <c r="BM272" s="214" t="s">
        <v>825</v>
      </c>
    </row>
    <row r="273" spans="1:65" s="2" customFormat="1" ht="97.5">
      <c r="A273" s="34"/>
      <c r="B273" s="35"/>
      <c r="C273" s="36"/>
      <c r="D273" s="216" t="s">
        <v>155</v>
      </c>
      <c r="E273" s="36"/>
      <c r="F273" s="217" t="s">
        <v>826</v>
      </c>
      <c r="G273" s="36"/>
      <c r="H273" s="36"/>
      <c r="I273" s="115"/>
      <c r="J273" s="36"/>
      <c r="K273" s="36"/>
      <c r="L273" s="39"/>
      <c r="M273" s="218"/>
      <c r="N273" s="219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155</v>
      </c>
      <c r="AU273" s="17" t="s">
        <v>88</v>
      </c>
    </row>
    <row r="274" spans="1:65" s="2" customFormat="1" ht="16.5" customHeight="1">
      <c r="A274" s="34"/>
      <c r="B274" s="35"/>
      <c r="C274" s="202" t="s">
        <v>526</v>
      </c>
      <c r="D274" s="202" t="s">
        <v>151</v>
      </c>
      <c r="E274" s="203" t="s">
        <v>827</v>
      </c>
      <c r="F274" s="204" t="s">
        <v>828</v>
      </c>
      <c r="G274" s="205" t="s">
        <v>377</v>
      </c>
      <c r="H274" s="266"/>
      <c r="I274" s="207"/>
      <c r="J274" s="208">
        <f>ROUND(I274*H274,2)</f>
        <v>0</v>
      </c>
      <c r="K274" s="209"/>
      <c r="L274" s="39"/>
      <c r="M274" s="210" t="s">
        <v>1</v>
      </c>
      <c r="N274" s="211" t="s">
        <v>43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240</v>
      </c>
      <c r="AT274" s="214" t="s">
        <v>151</v>
      </c>
      <c r="AU274" s="214" t="s">
        <v>88</v>
      </c>
      <c r="AY274" s="17" t="s">
        <v>150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240</v>
      </c>
      <c r="BM274" s="214" t="s">
        <v>829</v>
      </c>
    </row>
    <row r="275" spans="1:65" s="12" customFormat="1" ht="22.9" customHeight="1">
      <c r="B275" s="188"/>
      <c r="C275" s="189"/>
      <c r="D275" s="190" t="s">
        <v>77</v>
      </c>
      <c r="E275" s="220" t="s">
        <v>509</v>
      </c>
      <c r="F275" s="220" t="s">
        <v>510</v>
      </c>
      <c r="G275" s="189"/>
      <c r="H275" s="189"/>
      <c r="I275" s="192"/>
      <c r="J275" s="221">
        <f>BK275</f>
        <v>0</v>
      </c>
      <c r="K275" s="189"/>
      <c r="L275" s="194"/>
      <c r="M275" s="195"/>
      <c r="N275" s="196"/>
      <c r="O275" s="196"/>
      <c r="P275" s="197">
        <f>SUM(P276:P289)</f>
        <v>0</v>
      </c>
      <c r="Q275" s="196"/>
      <c r="R275" s="197">
        <f>SUM(R276:R289)</f>
        <v>7.6099999999999987E-3</v>
      </c>
      <c r="S275" s="196"/>
      <c r="T275" s="198">
        <f>SUM(T276:T289)</f>
        <v>7.0000000000000007E-2</v>
      </c>
      <c r="AR275" s="199" t="s">
        <v>88</v>
      </c>
      <c r="AT275" s="200" t="s">
        <v>77</v>
      </c>
      <c r="AU275" s="200" t="s">
        <v>86</v>
      </c>
      <c r="AY275" s="199" t="s">
        <v>150</v>
      </c>
      <c r="BK275" s="201">
        <f>SUM(BK276:BK289)</f>
        <v>0</v>
      </c>
    </row>
    <row r="276" spans="1:65" s="2" customFormat="1" ht="16.5" customHeight="1">
      <c r="A276" s="34"/>
      <c r="B276" s="35"/>
      <c r="C276" s="202" t="s">
        <v>532</v>
      </c>
      <c r="D276" s="202" t="s">
        <v>151</v>
      </c>
      <c r="E276" s="203" t="s">
        <v>830</v>
      </c>
      <c r="F276" s="204" t="s">
        <v>831</v>
      </c>
      <c r="G276" s="205" t="s">
        <v>217</v>
      </c>
      <c r="H276" s="206">
        <v>1.2</v>
      </c>
      <c r="I276" s="207"/>
      <c r="J276" s="208">
        <f>ROUND(I276*H276,2)</f>
        <v>0</v>
      </c>
      <c r="K276" s="209"/>
      <c r="L276" s="39"/>
      <c r="M276" s="210" t="s">
        <v>1</v>
      </c>
      <c r="N276" s="211" t="s">
        <v>43</v>
      </c>
      <c r="O276" s="71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4" t="s">
        <v>149</v>
      </c>
      <c r="AT276" s="214" t="s">
        <v>151</v>
      </c>
      <c r="AU276" s="214" t="s">
        <v>88</v>
      </c>
      <c r="AY276" s="17" t="s">
        <v>150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7" t="s">
        <v>86</v>
      </c>
      <c r="BK276" s="215">
        <f>ROUND(I276*H276,2)</f>
        <v>0</v>
      </c>
      <c r="BL276" s="17" t="s">
        <v>149</v>
      </c>
      <c r="BM276" s="214" t="s">
        <v>832</v>
      </c>
    </row>
    <row r="277" spans="1:65" s="13" customFormat="1" ht="11.25">
      <c r="B277" s="222"/>
      <c r="C277" s="223"/>
      <c r="D277" s="216" t="s">
        <v>175</v>
      </c>
      <c r="E277" s="224" t="s">
        <v>1</v>
      </c>
      <c r="F277" s="225" t="s">
        <v>833</v>
      </c>
      <c r="G277" s="223"/>
      <c r="H277" s="226">
        <v>1.2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175</v>
      </c>
      <c r="AU277" s="232" t="s">
        <v>88</v>
      </c>
      <c r="AV277" s="13" t="s">
        <v>88</v>
      </c>
      <c r="AW277" s="13" t="s">
        <v>34</v>
      </c>
      <c r="AX277" s="13" t="s">
        <v>86</v>
      </c>
      <c r="AY277" s="232" t="s">
        <v>150</v>
      </c>
    </row>
    <row r="278" spans="1:65" s="2" customFormat="1" ht="16.5" customHeight="1">
      <c r="A278" s="34"/>
      <c r="B278" s="35"/>
      <c r="C278" s="202" t="s">
        <v>536</v>
      </c>
      <c r="D278" s="202" t="s">
        <v>151</v>
      </c>
      <c r="E278" s="203" t="s">
        <v>834</v>
      </c>
      <c r="F278" s="204" t="s">
        <v>835</v>
      </c>
      <c r="G278" s="205" t="s">
        <v>217</v>
      </c>
      <c r="H278" s="206">
        <v>1.4</v>
      </c>
      <c r="I278" s="207"/>
      <c r="J278" s="208">
        <f>ROUND(I278*H278,2)</f>
        <v>0</v>
      </c>
      <c r="K278" s="209"/>
      <c r="L278" s="39"/>
      <c r="M278" s="210" t="s">
        <v>1</v>
      </c>
      <c r="N278" s="211" t="s">
        <v>43</v>
      </c>
      <c r="O278" s="71"/>
      <c r="P278" s="212">
        <f>O278*H278</f>
        <v>0</v>
      </c>
      <c r="Q278" s="212">
        <v>4.0000000000000002E-4</v>
      </c>
      <c r="R278" s="212">
        <f>Q278*H278</f>
        <v>5.5999999999999995E-4</v>
      </c>
      <c r="S278" s="212">
        <v>0</v>
      </c>
      <c r="T278" s="21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4" t="s">
        <v>240</v>
      </c>
      <c r="AT278" s="214" t="s">
        <v>151</v>
      </c>
      <c r="AU278" s="214" t="s">
        <v>88</v>
      </c>
      <c r="AY278" s="17" t="s">
        <v>150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7" t="s">
        <v>86</v>
      </c>
      <c r="BK278" s="215">
        <f>ROUND(I278*H278,2)</f>
        <v>0</v>
      </c>
      <c r="BL278" s="17" t="s">
        <v>240</v>
      </c>
      <c r="BM278" s="214" t="s">
        <v>836</v>
      </c>
    </row>
    <row r="279" spans="1:65" s="13" customFormat="1" ht="11.25">
      <c r="B279" s="222"/>
      <c r="C279" s="223"/>
      <c r="D279" s="216" t="s">
        <v>175</v>
      </c>
      <c r="E279" s="224" t="s">
        <v>1</v>
      </c>
      <c r="F279" s="225" t="s">
        <v>837</v>
      </c>
      <c r="G279" s="223"/>
      <c r="H279" s="226">
        <v>1.4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175</v>
      </c>
      <c r="AU279" s="232" t="s">
        <v>88</v>
      </c>
      <c r="AV279" s="13" t="s">
        <v>88</v>
      </c>
      <c r="AW279" s="13" t="s">
        <v>34</v>
      </c>
      <c r="AX279" s="13" t="s">
        <v>86</v>
      </c>
      <c r="AY279" s="232" t="s">
        <v>150</v>
      </c>
    </row>
    <row r="280" spans="1:65" s="2" customFormat="1" ht="21.75" customHeight="1">
      <c r="A280" s="34"/>
      <c r="B280" s="35"/>
      <c r="C280" s="244" t="s">
        <v>542</v>
      </c>
      <c r="D280" s="244" t="s">
        <v>157</v>
      </c>
      <c r="E280" s="245" t="s">
        <v>838</v>
      </c>
      <c r="F280" s="246" t="s">
        <v>839</v>
      </c>
      <c r="G280" s="247" t="s">
        <v>179</v>
      </c>
      <c r="H280" s="248">
        <v>4</v>
      </c>
      <c r="I280" s="249"/>
      <c r="J280" s="250">
        <f>ROUND(I280*H280,2)</f>
        <v>0</v>
      </c>
      <c r="K280" s="251"/>
      <c r="L280" s="252"/>
      <c r="M280" s="253" t="s">
        <v>1</v>
      </c>
      <c r="N280" s="254" t="s">
        <v>43</v>
      </c>
      <c r="O280" s="71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274</v>
      </c>
      <c r="AT280" s="214" t="s">
        <v>157</v>
      </c>
      <c r="AU280" s="214" t="s">
        <v>88</v>
      </c>
      <c r="AY280" s="17" t="s">
        <v>150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86</v>
      </c>
      <c r="BK280" s="215">
        <f>ROUND(I280*H280,2)</f>
        <v>0</v>
      </c>
      <c r="BL280" s="17" t="s">
        <v>240</v>
      </c>
      <c r="BM280" s="214" t="s">
        <v>840</v>
      </c>
    </row>
    <row r="281" spans="1:65" s="2" customFormat="1" ht="19.5">
      <c r="A281" s="34"/>
      <c r="B281" s="35"/>
      <c r="C281" s="36"/>
      <c r="D281" s="216" t="s">
        <v>155</v>
      </c>
      <c r="E281" s="36"/>
      <c r="F281" s="217" t="s">
        <v>841</v>
      </c>
      <c r="G281" s="36"/>
      <c r="H281" s="36"/>
      <c r="I281" s="115"/>
      <c r="J281" s="36"/>
      <c r="K281" s="36"/>
      <c r="L281" s="39"/>
      <c r="M281" s="218"/>
      <c r="N281" s="219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155</v>
      </c>
      <c r="AU281" s="17" t="s">
        <v>88</v>
      </c>
    </row>
    <row r="282" spans="1:65" s="2" customFormat="1" ht="16.5" customHeight="1">
      <c r="A282" s="34"/>
      <c r="B282" s="35"/>
      <c r="C282" s="202" t="s">
        <v>547</v>
      </c>
      <c r="D282" s="202" t="s">
        <v>151</v>
      </c>
      <c r="E282" s="203" t="s">
        <v>842</v>
      </c>
      <c r="F282" s="204" t="s">
        <v>843</v>
      </c>
      <c r="G282" s="205" t="s">
        <v>179</v>
      </c>
      <c r="H282" s="206">
        <v>3</v>
      </c>
      <c r="I282" s="207"/>
      <c r="J282" s="208">
        <f>ROUND(I282*H282,2)</f>
        <v>0</v>
      </c>
      <c r="K282" s="209"/>
      <c r="L282" s="39"/>
      <c r="M282" s="210" t="s">
        <v>1</v>
      </c>
      <c r="N282" s="211" t="s">
        <v>43</v>
      </c>
      <c r="O282" s="71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240</v>
      </c>
      <c r="AT282" s="214" t="s">
        <v>151</v>
      </c>
      <c r="AU282" s="214" t="s">
        <v>88</v>
      </c>
      <c r="AY282" s="17" t="s">
        <v>150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86</v>
      </c>
      <c r="BK282" s="215">
        <f>ROUND(I282*H282,2)</f>
        <v>0</v>
      </c>
      <c r="BL282" s="17" t="s">
        <v>240</v>
      </c>
      <c r="BM282" s="214" t="s">
        <v>844</v>
      </c>
    </row>
    <row r="283" spans="1:65" s="2" customFormat="1" ht="16.5" customHeight="1">
      <c r="A283" s="34"/>
      <c r="B283" s="35"/>
      <c r="C283" s="244" t="s">
        <v>552</v>
      </c>
      <c r="D283" s="244" t="s">
        <v>157</v>
      </c>
      <c r="E283" s="245" t="s">
        <v>845</v>
      </c>
      <c r="F283" s="246" t="s">
        <v>846</v>
      </c>
      <c r="G283" s="247" t="s">
        <v>179</v>
      </c>
      <c r="H283" s="248">
        <v>3</v>
      </c>
      <c r="I283" s="249"/>
      <c r="J283" s="250">
        <f>ROUND(I283*H283,2)</f>
        <v>0</v>
      </c>
      <c r="K283" s="251"/>
      <c r="L283" s="252"/>
      <c r="M283" s="253" t="s">
        <v>1</v>
      </c>
      <c r="N283" s="254" t="s">
        <v>43</v>
      </c>
      <c r="O283" s="71"/>
      <c r="P283" s="212">
        <f>O283*H283</f>
        <v>0</v>
      </c>
      <c r="Q283" s="212">
        <v>1.4E-3</v>
      </c>
      <c r="R283" s="212">
        <f>Q283*H283</f>
        <v>4.1999999999999997E-3</v>
      </c>
      <c r="S283" s="212">
        <v>0</v>
      </c>
      <c r="T283" s="21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4" t="s">
        <v>274</v>
      </c>
      <c r="AT283" s="214" t="s">
        <v>157</v>
      </c>
      <c r="AU283" s="214" t="s">
        <v>88</v>
      </c>
      <c r="AY283" s="17" t="s">
        <v>150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7" t="s">
        <v>86</v>
      </c>
      <c r="BK283" s="215">
        <f>ROUND(I283*H283,2)</f>
        <v>0</v>
      </c>
      <c r="BL283" s="17" t="s">
        <v>240</v>
      </c>
      <c r="BM283" s="214" t="s">
        <v>847</v>
      </c>
    </row>
    <row r="284" spans="1:65" s="2" customFormat="1" ht="19.5">
      <c r="A284" s="34"/>
      <c r="B284" s="35"/>
      <c r="C284" s="36"/>
      <c r="D284" s="216" t="s">
        <v>155</v>
      </c>
      <c r="E284" s="36"/>
      <c r="F284" s="217" t="s">
        <v>848</v>
      </c>
      <c r="G284" s="36"/>
      <c r="H284" s="36"/>
      <c r="I284" s="115"/>
      <c r="J284" s="36"/>
      <c r="K284" s="36"/>
      <c r="L284" s="39"/>
      <c r="M284" s="218"/>
      <c r="N284" s="219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155</v>
      </c>
      <c r="AU284" s="17" t="s">
        <v>88</v>
      </c>
    </row>
    <row r="285" spans="1:65" s="2" customFormat="1" ht="16.5" customHeight="1">
      <c r="A285" s="34"/>
      <c r="B285" s="35"/>
      <c r="C285" s="244" t="s">
        <v>556</v>
      </c>
      <c r="D285" s="244" t="s">
        <v>157</v>
      </c>
      <c r="E285" s="245" t="s">
        <v>849</v>
      </c>
      <c r="F285" s="246" t="s">
        <v>850</v>
      </c>
      <c r="G285" s="247" t="s">
        <v>179</v>
      </c>
      <c r="H285" s="248">
        <v>3</v>
      </c>
      <c r="I285" s="249"/>
      <c r="J285" s="250">
        <f>ROUND(I285*H285,2)</f>
        <v>0</v>
      </c>
      <c r="K285" s="251"/>
      <c r="L285" s="252"/>
      <c r="M285" s="253" t="s">
        <v>1</v>
      </c>
      <c r="N285" s="254" t="s">
        <v>43</v>
      </c>
      <c r="O285" s="71"/>
      <c r="P285" s="212">
        <f>O285*H285</f>
        <v>0</v>
      </c>
      <c r="Q285" s="212">
        <v>1.4999999999999999E-4</v>
      </c>
      <c r="R285" s="212">
        <f>Q285*H285</f>
        <v>4.4999999999999999E-4</v>
      </c>
      <c r="S285" s="212">
        <v>0</v>
      </c>
      <c r="T285" s="21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4" t="s">
        <v>274</v>
      </c>
      <c r="AT285" s="214" t="s">
        <v>157</v>
      </c>
      <c r="AU285" s="214" t="s">
        <v>88</v>
      </c>
      <c r="AY285" s="17" t="s">
        <v>150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7" t="s">
        <v>86</v>
      </c>
      <c r="BK285" s="215">
        <f>ROUND(I285*H285,2)</f>
        <v>0</v>
      </c>
      <c r="BL285" s="17" t="s">
        <v>240</v>
      </c>
      <c r="BM285" s="214" t="s">
        <v>851</v>
      </c>
    </row>
    <row r="286" spans="1:65" s="2" customFormat="1" ht="16.5" customHeight="1">
      <c r="A286" s="34"/>
      <c r="B286" s="35"/>
      <c r="C286" s="202" t="s">
        <v>852</v>
      </c>
      <c r="D286" s="202" t="s">
        <v>151</v>
      </c>
      <c r="E286" s="203" t="s">
        <v>853</v>
      </c>
      <c r="F286" s="204" t="s">
        <v>854</v>
      </c>
      <c r="G286" s="205" t="s">
        <v>179</v>
      </c>
      <c r="H286" s="206">
        <v>1</v>
      </c>
      <c r="I286" s="207"/>
      <c r="J286" s="208">
        <f>ROUND(I286*H286,2)</f>
        <v>0</v>
      </c>
      <c r="K286" s="209"/>
      <c r="L286" s="39"/>
      <c r="M286" s="210" t="s">
        <v>1</v>
      </c>
      <c r="N286" s="211" t="s">
        <v>43</v>
      </c>
      <c r="O286" s="71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4" t="s">
        <v>240</v>
      </c>
      <c r="AT286" s="214" t="s">
        <v>151</v>
      </c>
      <c r="AU286" s="214" t="s">
        <v>88</v>
      </c>
      <c r="AY286" s="17" t="s">
        <v>150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7" t="s">
        <v>86</v>
      </c>
      <c r="BK286" s="215">
        <f>ROUND(I286*H286,2)</f>
        <v>0</v>
      </c>
      <c r="BL286" s="17" t="s">
        <v>240</v>
      </c>
      <c r="BM286" s="214" t="s">
        <v>855</v>
      </c>
    </row>
    <row r="287" spans="1:65" s="2" customFormat="1" ht="16.5" customHeight="1">
      <c r="A287" s="34"/>
      <c r="B287" s="35"/>
      <c r="C287" s="244" t="s">
        <v>856</v>
      </c>
      <c r="D287" s="244" t="s">
        <v>157</v>
      </c>
      <c r="E287" s="245" t="s">
        <v>857</v>
      </c>
      <c r="F287" s="246" t="s">
        <v>858</v>
      </c>
      <c r="G287" s="247" t="s">
        <v>179</v>
      </c>
      <c r="H287" s="248">
        <v>1</v>
      </c>
      <c r="I287" s="249"/>
      <c r="J287" s="250">
        <f>ROUND(I287*H287,2)</f>
        <v>0</v>
      </c>
      <c r="K287" s="251"/>
      <c r="L287" s="252"/>
      <c r="M287" s="253" t="s">
        <v>1</v>
      </c>
      <c r="N287" s="254" t="s">
        <v>43</v>
      </c>
      <c r="O287" s="71"/>
      <c r="P287" s="212">
        <f>O287*H287</f>
        <v>0</v>
      </c>
      <c r="Q287" s="212">
        <v>2.3999999999999998E-3</v>
      </c>
      <c r="R287" s="212">
        <f>Q287*H287</f>
        <v>2.3999999999999998E-3</v>
      </c>
      <c r="S287" s="212">
        <v>0</v>
      </c>
      <c r="T287" s="21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4" t="s">
        <v>274</v>
      </c>
      <c r="AT287" s="214" t="s">
        <v>157</v>
      </c>
      <c r="AU287" s="214" t="s">
        <v>88</v>
      </c>
      <c r="AY287" s="17" t="s">
        <v>150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7" t="s">
        <v>86</v>
      </c>
      <c r="BK287" s="215">
        <f>ROUND(I287*H287,2)</f>
        <v>0</v>
      </c>
      <c r="BL287" s="17" t="s">
        <v>240</v>
      </c>
      <c r="BM287" s="214" t="s">
        <v>859</v>
      </c>
    </row>
    <row r="288" spans="1:65" s="2" customFormat="1" ht="16.5" customHeight="1">
      <c r="A288" s="34"/>
      <c r="B288" s="35"/>
      <c r="C288" s="202" t="s">
        <v>860</v>
      </c>
      <c r="D288" s="202" t="s">
        <v>151</v>
      </c>
      <c r="E288" s="203" t="s">
        <v>861</v>
      </c>
      <c r="F288" s="204" t="s">
        <v>862</v>
      </c>
      <c r="G288" s="205" t="s">
        <v>863</v>
      </c>
      <c r="H288" s="206">
        <v>70</v>
      </c>
      <c r="I288" s="207"/>
      <c r="J288" s="208">
        <f>ROUND(I288*H288,2)</f>
        <v>0</v>
      </c>
      <c r="K288" s="209"/>
      <c r="L288" s="39"/>
      <c r="M288" s="210" t="s">
        <v>1</v>
      </c>
      <c r="N288" s="211" t="s">
        <v>43</v>
      </c>
      <c r="O288" s="71"/>
      <c r="P288" s="212">
        <f>O288*H288</f>
        <v>0</v>
      </c>
      <c r="Q288" s="212">
        <v>0</v>
      </c>
      <c r="R288" s="212">
        <f>Q288*H288</f>
        <v>0</v>
      </c>
      <c r="S288" s="212">
        <v>1E-3</v>
      </c>
      <c r="T288" s="213">
        <f>S288*H288</f>
        <v>7.0000000000000007E-2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240</v>
      </c>
      <c r="AT288" s="214" t="s">
        <v>151</v>
      </c>
      <c r="AU288" s="214" t="s">
        <v>88</v>
      </c>
      <c r="AY288" s="17" t="s">
        <v>150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86</v>
      </c>
      <c r="BK288" s="215">
        <f>ROUND(I288*H288,2)</f>
        <v>0</v>
      </c>
      <c r="BL288" s="17" t="s">
        <v>240</v>
      </c>
      <c r="BM288" s="214" t="s">
        <v>864</v>
      </c>
    </row>
    <row r="289" spans="1:65" s="2" customFormat="1" ht="16.5" customHeight="1">
      <c r="A289" s="34"/>
      <c r="B289" s="35"/>
      <c r="C289" s="202" t="s">
        <v>865</v>
      </c>
      <c r="D289" s="202" t="s">
        <v>151</v>
      </c>
      <c r="E289" s="203" t="s">
        <v>521</v>
      </c>
      <c r="F289" s="204" t="s">
        <v>522</v>
      </c>
      <c r="G289" s="205" t="s">
        <v>377</v>
      </c>
      <c r="H289" s="266"/>
      <c r="I289" s="207"/>
      <c r="J289" s="208">
        <f>ROUND(I289*H289,2)</f>
        <v>0</v>
      </c>
      <c r="K289" s="209"/>
      <c r="L289" s="39"/>
      <c r="M289" s="210" t="s">
        <v>1</v>
      </c>
      <c r="N289" s="211" t="s">
        <v>43</v>
      </c>
      <c r="O289" s="71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4" t="s">
        <v>240</v>
      </c>
      <c r="AT289" s="214" t="s">
        <v>151</v>
      </c>
      <c r="AU289" s="214" t="s">
        <v>88</v>
      </c>
      <c r="AY289" s="17" t="s">
        <v>150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7" t="s">
        <v>86</v>
      </c>
      <c r="BK289" s="215">
        <f>ROUND(I289*H289,2)</f>
        <v>0</v>
      </c>
      <c r="BL289" s="17" t="s">
        <v>240</v>
      </c>
      <c r="BM289" s="214" t="s">
        <v>866</v>
      </c>
    </row>
    <row r="290" spans="1:65" s="12" customFormat="1" ht="22.9" customHeight="1">
      <c r="B290" s="188"/>
      <c r="C290" s="189"/>
      <c r="D290" s="190" t="s">
        <v>77</v>
      </c>
      <c r="E290" s="220" t="s">
        <v>524</v>
      </c>
      <c r="F290" s="220" t="s">
        <v>525</v>
      </c>
      <c r="G290" s="189"/>
      <c r="H290" s="189"/>
      <c r="I290" s="192"/>
      <c r="J290" s="221">
        <f>BK290</f>
        <v>0</v>
      </c>
      <c r="K290" s="189"/>
      <c r="L290" s="194"/>
      <c r="M290" s="195"/>
      <c r="N290" s="196"/>
      <c r="O290" s="196"/>
      <c r="P290" s="197">
        <f>SUM(P291:P301)</f>
        <v>0</v>
      </c>
      <c r="Q290" s="196"/>
      <c r="R290" s="197">
        <f>SUM(R291:R301)</f>
        <v>0.46275240000000006</v>
      </c>
      <c r="S290" s="196"/>
      <c r="T290" s="198">
        <f>SUM(T291:T301)</f>
        <v>0</v>
      </c>
      <c r="AR290" s="199" t="s">
        <v>88</v>
      </c>
      <c r="AT290" s="200" t="s">
        <v>77</v>
      </c>
      <c r="AU290" s="200" t="s">
        <v>86</v>
      </c>
      <c r="AY290" s="199" t="s">
        <v>150</v>
      </c>
      <c r="BK290" s="201">
        <f>SUM(BK291:BK301)</f>
        <v>0</v>
      </c>
    </row>
    <row r="291" spans="1:65" s="2" customFormat="1" ht="16.5" customHeight="1">
      <c r="A291" s="34"/>
      <c r="B291" s="35"/>
      <c r="C291" s="202" t="s">
        <v>867</v>
      </c>
      <c r="D291" s="202" t="s">
        <v>151</v>
      </c>
      <c r="E291" s="203" t="s">
        <v>553</v>
      </c>
      <c r="F291" s="204" t="s">
        <v>554</v>
      </c>
      <c r="G291" s="205" t="s">
        <v>217</v>
      </c>
      <c r="H291" s="206">
        <v>20</v>
      </c>
      <c r="I291" s="207"/>
      <c r="J291" s="208">
        <f t="shared" ref="J291:J298" si="10">ROUND(I291*H291,2)</f>
        <v>0</v>
      </c>
      <c r="K291" s="209"/>
      <c r="L291" s="39"/>
      <c r="M291" s="210" t="s">
        <v>1</v>
      </c>
      <c r="N291" s="211" t="s">
        <v>43</v>
      </c>
      <c r="O291" s="71"/>
      <c r="P291" s="212">
        <f t="shared" ref="P291:P298" si="11">O291*H291</f>
        <v>0</v>
      </c>
      <c r="Q291" s="212">
        <v>2.0000000000000002E-5</v>
      </c>
      <c r="R291" s="212">
        <f t="shared" ref="R291:R298" si="12">Q291*H291</f>
        <v>4.0000000000000002E-4</v>
      </c>
      <c r="S291" s="212">
        <v>0</v>
      </c>
      <c r="T291" s="213">
        <f t="shared" ref="T291:T298" si="13"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4" t="s">
        <v>240</v>
      </c>
      <c r="AT291" s="214" t="s">
        <v>151</v>
      </c>
      <c r="AU291" s="214" t="s">
        <v>88</v>
      </c>
      <c r="AY291" s="17" t="s">
        <v>150</v>
      </c>
      <c r="BE291" s="215">
        <f t="shared" ref="BE291:BE298" si="14">IF(N291="základní",J291,0)</f>
        <v>0</v>
      </c>
      <c r="BF291" s="215">
        <f t="shared" ref="BF291:BF298" si="15">IF(N291="snížená",J291,0)</f>
        <v>0</v>
      </c>
      <c r="BG291" s="215">
        <f t="shared" ref="BG291:BG298" si="16">IF(N291="zákl. přenesená",J291,0)</f>
        <v>0</v>
      </c>
      <c r="BH291" s="215">
        <f t="shared" ref="BH291:BH298" si="17">IF(N291="sníž. přenesená",J291,0)</f>
        <v>0</v>
      </c>
      <c r="BI291" s="215">
        <f t="shared" ref="BI291:BI298" si="18">IF(N291="nulová",J291,0)</f>
        <v>0</v>
      </c>
      <c r="BJ291" s="17" t="s">
        <v>86</v>
      </c>
      <c r="BK291" s="215">
        <f t="shared" ref="BK291:BK298" si="19">ROUND(I291*H291,2)</f>
        <v>0</v>
      </c>
      <c r="BL291" s="17" t="s">
        <v>240</v>
      </c>
      <c r="BM291" s="214" t="s">
        <v>868</v>
      </c>
    </row>
    <row r="292" spans="1:65" s="2" customFormat="1" ht="16.5" customHeight="1">
      <c r="A292" s="34"/>
      <c r="B292" s="35"/>
      <c r="C292" s="202" t="s">
        <v>869</v>
      </c>
      <c r="D292" s="202" t="s">
        <v>151</v>
      </c>
      <c r="E292" s="203" t="s">
        <v>870</v>
      </c>
      <c r="F292" s="204" t="s">
        <v>871</v>
      </c>
      <c r="G292" s="205" t="s">
        <v>217</v>
      </c>
      <c r="H292" s="206">
        <v>20</v>
      </c>
      <c r="I292" s="207"/>
      <c r="J292" s="208">
        <f t="shared" si="10"/>
        <v>0</v>
      </c>
      <c r="K292" s="209"/>
      <c r="L292" s="39"/>
      <c r="M292" s="210" t="s">
        <v>1</v>
      </c>
      <c r="N292" s="211" t="s">
        <v>43</v>
      </c>
      <c r="O292" s="71"/>
      <c r="P292" s="212">
        <f t="shared" si="11"/>
        <v>0</v>
      </c>
      <c r="Q292" s="212">
        <v>6.6E-4</v>
      </c>
      <c r="R292" s="212">
        <f t="shared" si="12"/>
        <v>1.32E-2</v>
      </c>
      <c r="S292" s="212">
        <v>0</v>
      </c>
      <c r="T292" s="213">
        <f t="shared" si="13"/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4" t="s">
        <v>240</v>
      </c>
      <c r="AT292" s="214" t="s">
        <v>151</v>
      </c>
      <c r="AU292" s="214" t="s">
        <v>88</v>
      </c>
      <c r="AY292" s="17" t="s">
        <v>150</v>
      </c>
      <c r="BE292" s="215">
        <f t="shared" si="14"/>
        <v>0</v>
      </c>
      <c r="BF292" s="215">
        <f t="shared" si="15"/>
        <v>0</v>
      </c>
      <c r="BG292" s="215">
        <f t="shared" si="16"/>
        <v>0</v>
      </c>
      <c r="BH292" s="215">
        <f t="shared" si="17"/>
        <v>0</v>
      </c>
      <c r="BI292" s="215">
        <f t="shared" si="18"/>
        <v>0</v>
      </c>
      <c r="BJ292" s="17" t="s">
        <v>86</v>
      </c>
      <c r="BK292" s="215">
        <f t="shared" si="19"/>
        <v>0</v>
      </c>
      <c r="BL292" s="17" t="s">
        <v>240</v>
      </c>
      <c r="BM292" s="214" t="s">
        <v>872</v>
      </c>
    </row>
    <row r="293" spans="1:65" s="2" customFormat="1" ht="16.5" customHeight="1">
      <c r="A293" s="34"/>
      <c r="B293" s="35"/>
      <c r="C293" s="202" t="s">
        <v>873</v>
      </c>
      <c r="D293" s="202" t="s">
        <v>151</v>
      </c>
      <c r="E293" s="203" t="s">
        <v>874</v>
      </c>
      <c r="F293" s="204" t="s">
        <v>875</v>
      </c>
      <c r="G293" s="205" t="s">
        <v>217</v>
      </c>
      <c r="H293" s="206">
        <v>397.45</v>
      </c>
      <c r="I293" s="207"/>
      <c r="J293" s="208">
        <f t="shared" si="10"/>
        <v>0</v>
      </c>
      <c r="K293" s="209"/>
      <c r="L293" s="39"/>
      <c r="M293" s="210" t="s">
        <v>1</v>
      </c>
      <c r="N293" s="211" t="s">
        <v>43</v>
      </c>
      <c r="O293" s="71"/>
      <c r="P293" s="212">
        <f t="shared" si="11"/>
        <v>0</v>
      </c>
      <c r="Q293" s="212">
        <v>1.1E-4</v>
      </c>
      <c r="R293" s="212">
        <f t="shared" si="12"/>
        <v>4.3719500000000001E-2</v>
      </c>
      <c r="S293" s="212">
        <v>0</v>
      </c>
      <c r="T293" s="213">
        <f t="shared" si="13"/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240</v>
      </c>
      <c r="AT293" s="214" t="s">
        <v>151</v>
      </c>
      <c r="AU293" s="214" t="s">
        <v>88</v>
      </c>
      <c r="AY293" s="17" t="s">
        <v>150</v>
      </c>
      <c r="BE293" s="215">
        <f t="shared" si="14"/>
        <v>0</v>
      </c>
      <c r="BF293" s="215">
        <f t="shared" si="15"/>
        <v>0</v>
      </c>
      <c r="BG293" s="215">
        <f t="shared" si="16"/>
        <v>0</v>
      </c>
      <c r="BH293" s="215">
        <f t="shared" si="17"/>
        <v>0</v>
      </c>
      <c r="BI293" s="215">
        <f t="shared" si="18"/>
        <v>0</v>
      </c>
      <c r="BJ293" s="17" t="s">
        <v>86</v>
      </c>
      <c r="BK293" s="215">
        <f t="shared" si="19"/>
        <v>0</v>
      </c>
      <c r="BL293" s="17" t="s">
        <v>240</v>
      </c>
      <c r="BM293" s="214" t="s">
        <v>876</v>
      </c>
    </row>
    <row r="294" spans="1:65" s="2" customFormat="1" ht="16.5" customHeight="1">
      <c r="A294" s="34"/>
      <c r="B294" s="35"/>
      <c r="C294" s="202" t="s">
        <v>877</v>
      </c>
      <c r="D294" s="202" t="s">
        <v>151</v>
      </c>
      <c r="E294" s="203" t="s">
        <v>878</v>
      </c>
      <c r="F294" s="204" t="s">
        <v>879</v>
      </c>
      <c r="G294" s="205" t="s">
        <v>217</v>
      </c>
      <c r="H294" s="206">
        <v>397.45</v>
      </c>
      <c r="I294" s="207"/>
      <c r="J294" s="208">
        <f t="shared" si="10"/>
        <v>0</v>
      </c>
      <c r="K294" s="209"/>
      <c r="L294" s="39"/>
      <c r="M294" s="210" t="s">
        <v>1</v>
      </c>
      <c r="N294" s="211" t="s">
        <v>43</v>
      </c>
      <c r="O294" s="71"/>
      <c r="P294" s="212">
        <f t="shared" si="11"/>
        <v>0</v>
      </c>
      <c r="Q294" s="212">
        <v>7.2000000000000005E-4</v>
      </c>
      <c r="R294" s="212">
        <f t="shared" si="12"/>
        <v>0.28616400000000003</v>
      </c>
      <c r="S294" s="212">
        <v>0</v>
      </c>
      <c r="T294" s="213">
        <f t="shared" si="1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4" t="s">
        <v>240</v>
      </c>
      <c r="AT294" s="214" t="s">
        <v>151</v>
      </c>
      <c r="AU294" s="214" t="s">
        <v>88</v>
      </c>
      <c r="AY294" s="17" t="s">
        <v>150</v>
      </c>
      <c r="BE294" s="215">
        <f t="shared" si="14"/>
        <v>0</v>
      </c>
      <c r="BF294" s="215">
        <f t="shared" si="15"/>
        <v>0</v>
      </c>
      <c r="BG294" s="215">
        <f t="shared" si="16"/>
        <v>0</v>
      </c>
      <c r="BH294" s="215">
        <f t="shared" si="17"/>
        <v>0</v>
      </c>
      <c r="BI294" s="215">
        <f t="shared" si="18"/>
        <v>0</v>
      </c>
      <c r="BJ294" s="17" t="s">
        <v>86</v>
      </c>
      <c r="BK294" s="215">
        <f t="shared" si="19"/>
        <v>0</v>
      </c>
      <c r="BL294" s="17" t="s">
        <v>240</v>
      </c>
      <c r="BM294" s="214" t="s">
        <v>880</v>
      </c>
    </row>
    <row r="295" spans="1:65" s="2" customFormat="1" ht="16.5" customHeight="1">
      <c r="A295" s="34"/>
      <c r="B295" s="35"/>
      <c r="C295" s="202" t="s">
        <v>881</v>
      </c>
      <c r="D295" s="202" t="s">
        <v>151</v>
      </c>
      <c r="E295" s="203" t="s">
        <v>882</v>
      </c>
      <c r="F295" s="204" t="s">
        <v>883</v>
      </c>
      <c r="G295" s="205" t="s">
        <v>217</v>
      </c>
      <c r="H295" s="206">
        <v>397.45</v>
      </c>
      <c r="I295" s="207"/>
      <c r="J295" s="208">
        <f t="shared" si="10"/>
        <v>0</v>
      </c>
      <c r="K295" s="209"/>
      <c r="L295" s="39"/>
      <c r="M295" s="210" t="s">
        <v>1</v>
      </c>
      <c r="N295" s="211" t="s">
        <v>43</v>
      </c>
      <c r="O295" s="71"/>
      <c r="P295" s="212">
        <f t="shared" si="11"/>
        <v>0</v>
      </c>
      <c r="Q295" s="212">
        <v>4.0000000000000003E-5</v>
      </c>
      <c r="R295" s="212">
        <f t="shared" si="12"/>
        <v>1.5898000000000002E-2</v>
      </c>
      <c r="S295" s="212">
        <v>0</v>
      </c>
      <c r="T295" s="213">
        <f t="shared" si="1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4" t="s">
        <v>240</v>
      </c>
      <c r="AT295" s="214" t="s">
        <v>151</v>
      </c>
      <c r="AU295" s="214" t="s">
        <v>88</v>
      </c>
      <c r="AY295" s="17" t="s">
        <v>150</v>
      </c>
      <c r="BE295" s="215">
        <f t="shared" si="14"/>
        <v>0</v>
      </c>
      <c r="BF295" s="215">
        <f t="shared" si="15"/>
        <v>0</v>
      </c>
      <c r="BG295" s="215">
        <f t="shared" si="16"/>
        <v>0</v>
      </c>
      <c r="BH295" s="215">
        <f t="shared" si="17"/>
        <v>0</v>
      </c>
      <c r="BI295" s="215">
        <f t="shared" si="18"/>
        <v>0</v>
      </c>
      <c r="BJ295" s="17" t="s">
        <v>86</v>
      </c>
      <c r="BK295" s="215">
        <f t="shared" si="19"/>
        <v>0</v>
      </c>
      <c r="BL295" s="17" t="s">
        <v>240</v>
      </c>
      <c r="BM295" s="214" t="s">
        <v>884</v>
      </c>
    </row>
    <row r="296" spans="1:65" s="2" customFormat="1" ht="16.5" customHeight="1">
      <c r="A296" s="34"/>
      <c r="B296" s="35"/>
      <c r="C296" s="202" t="s">
        <v>885</v>
      </c>
      <c r="D296" s="202" t="s">
        <v>151</v>
      </c>
      <c r="E296" s="203" t="s">
        <v>886</v>
      </c>
      <c r="F296" s="204" t="s">
        <v>887</v>
      </c>
      <c r="G296" s="205" t="s">
        <v>217</v>
      </c>
      <c r="H296" s="206">
        <v>397.45</v>
      </c>
      <c r="I296" s="207"/>
      <c r="J296" s="208">
        <f t="shared" si="10"/>
        <v>0</v>
      </c>
      <c r="K296" s="209"/>
      <c r="L296" s="39"/>
      <c r="M296" s="210" t="s">
        <v>1</v>
      </c>
      <c r="N296" s="211" t="s">
        <v>43</v>
      </c>
      <c r="O296" s="71"/>
      <c r="P296" s="212">
        <f t="shared" si="11"/>
        <v>0</v>
      </c>
      <c r="Q296" s="212">
        <v>2.0000000000000002E-5</v>
      </c>
      <c r="R296" s="212">
        <f t="shared" si="12"/>
        <v>7.9490000000000012E-3</v>
      </c>
      <c r="S296" s="212">
        <v>0</v>
      </c>
      <c r="T296" s="213">
        <f t="shared" si="13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4" t="s">
        <v>240</v>
      </c>
      <c r="AT296" s="214" t="s">
        <v>151</v>
      </c>
      <c r="AU296" s="214" t="s">
        <v>88</v>
      </c>
      <c r="AY296" s="17" t="s">
        <v>150</v>
      </c>
      <c r="BE296" s="215">
        <f t="shared" si="14"/>
        <v>0</v>
      </c>
      <c r="BF296" s="215">
        <f t="shared" si="15"/>
        <v>0</v>
      </c>
      <c r="BG296" s="215">
        <f t="shared" si="16"/>
        <v>0</v>
      </c>
      <c r="BH296" s="215">
        <f t="shared" si="17"/>
        <v>0</v>
      </c>
      <c r="BI296" s="215">
        <f t="shared" si="18"/>
        <v>0</v>
      </c>
      <c r="BJ296" s="17" t="s">
        <v>86</v>
      </c>
      <c r="BK296" s="215">
        <f t="shared" si="19"/>
        <v>0</v>
      </c>
      <c r="BL296" s="17" t="s">
        <v>240</v>
      </c>
      <c r="BM296" s="214" t="s">
        <v>888</v>
      </c>
    </row>
    <row r="297" spans="1:65" s="2" customFormat="1" ht="16.5" customHeight="1">
      <c r="A297" s="34"/>
      <c r="B297" s="35"/>
      <c r="C297" s="202" t="s">
        <v>889</v>
      </c>
      <c r="D297" s="202" t="s">
        <v>151</v>
      </c>
      <c r="E297" s="203" t="s">
        <v>890</v>
      </c>
      <c r="F297" s="204" t="s">
        <v>891</v>
      </c>
      <c r="G297" s="205" t="s">
        <v>217</v>
      </c>
      <c r="H297" s="206">
        <v>397.45</v>
      </c>
      <c r="I297" s="207"/>
      <c r="J297" s="208">
        <f t="shared" si="10"/>
        <v>0</v>
      </c>
      <c r="K297" s="209"/>
      <c r="L297" s="39"/>
      <c r="M297" s="210" t="s">
        <v>1</v>
      </c>
      <c r="N297" s="211" t="s">
        <v>43</v>
      </c>
      <c r="O297" s="71"/>
      <c r="P297" s="212">
        <f t="shared" si="11"/>
        <v>0</v>
      </c>
      <c r="Q297" s="212">
        <v>0</v>
      </c>
      <c r="R297" s="212">
        <f t="shared" si="12"/>
        <v>0</v>
      </c>
      <c r="S297" s="212">
        <v>0</v>
      </c>
      <c r="T297" s="213">
        <f t="shared" si="13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4" t="s">
        <v>240</v>
      </c>
      <c r="AT297" s="214" t="s">
        <v>151</v>
      </c>
      <c r="AU297" s="214" t="s">
        <v>88</v>
      </c>
      <c r="AY297" s="17" t="s">
        <v>150</v>
      </c>
      <c r="BE297" s="215">
        <f t="shared" si="14"/>
        <v>0</v>
      </c>
      <c r="BF297" s="215">
        <f t="shared" si="15"/>
        <v>0</v>
      </c>
      <c r="BG297" s="215">
        <f t="shared" si="16"/>
        <v>0</v>
      </c>
      <c r="BH297" s="215">
        <f t="shared" si="17"/>
        <v>0</v>
      </c>
      <c r="BI297" s="215">
        <f t="shared" si="18"/>
        <v>0</v>
      </c>
      <c r="BJ297" s="17" t="s">
        <v>86</v>
      </c>
      <c r="BK297" s="215">
        <f t="shared" si="19"/>
        <v>0</v>
      </c>
      <c r="BL297" s="17" t="s">
        <v>240</v>
      </c>
      <c r="BM297" s="214" t="s">
        <v>892</v>
      </c>
    </row>
    <row r="298" spans="1:65" s="2" customFormat="1" ht="16.5" customHeight="1">
      <c r="A298" s="34"/>
      <c r="B298" s="35"/>
      <c r="C298" s="202" t="s">
        <v>893</v>
      </c>
      <c r="D298" s="202" t="s">
        <v>151</v>
      </c>
      <c r="E298" s="203" t="s">
        <v>894</v>
      </c>
      <c r="F298" s="204" t="s">
        <v>895</v>
      </c>
      <c r="G298" s="205" t="s">
        <v>217</v>
      </c>
      <c r="H298" s="206">
        <v>204.93</v>
      </c>
      <c r="I298" s="207"/>
      <c r="J298" s="208">
        <f t="shared" si="10"/>
        <v>0</v>
      </c>
      <c r="K298" s="209"/>
      <c r="L298" s="39"/>
      <c r="M298" s="210" t="s">
        <v>1</v>
      </c>
      <c r="N298" s="211" t="s">
        <v>43</v>
      </c>
      <c r="O298" s="71"/>
      <c r="P298" s="212">
        <f t="shared" si="11"/>
        <v>0</v>
      </c>
      <c r="Q298" s="212">
        <v>3.3E-4</v>
      </c>
      <c r="R298" s="212">
        <f t="shared" si="12"/>
        <v>6.7626900000000004E-2</v>
      </c>
      <c r="S298" s="212">
        <v>0</v>
      </c>
      <c r="T298" s="213">
        <f t="shared" si="13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240</v>
      </c>
      <c r="AT298" s="214" t="s">
        <v>151</v>
      </c>
      <c r="AU298" s="214" t="s">
        <v>88</v>
      </c>
      <c r="AY298" s="17" t="s">
        <v>150</v>
      </c>
      <c r="BE298" s="215">
        <f t="shared" si="14"/>
        <v>0</v>
      </c>
      <c r="BF298" s="215">
        <f t="shared" si="15"/>
        <v>0</v>
      </c>
      <c r="BG298" s="215">
        <f t="shared" si="16"/>
        <v>0</v>
      </c>
      <c r="BH298" s="215">
        <f t="shared" si="17"/>
        <v>0</v>
      </c>
      <c r="BI298" s="215">
        <f t="shared" si="18"/>
        <v>0</v>
      </c>
      <c r="BJ298" s="17" t="s">
        <v>86</v>
      </c>
      <c r="BK298" s="215">
        <f t="shared" si="19"/>
        <v>0</v>
      </c>
      <c r="BL298" s="17" t="s">
        <v>240</v>
      </c>
      <c r="BM298" s="214" t="s">
        <v>896</v>
      </c>
    </row>
    <row r="299" spans="1:65" s="13" customFormat="1" ht="11.25">
      <c r="B299" s="222"/>
      <c r="C299" s="223"/>
      <c r="D299" s="216" t="s">
        <v>175</v>
      </c>
      <c r="E299" s="224" t="s">
        <v>1</v>
      </c>
      <c r="F299" s="225" t="s">
        <v>897</v>
      </c>
      <c r="G299" s="223"/>
      <c r="H299" s="226">
        <v>204.93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175</v>
      </c>
      <c r="AU299" s="232" t="s">
        <v>88</v>
      </c>
      <c r="AV299" s="13" t="s">
        <v>88</v>
      </c>
      <c r="AW299" s="13" t="s">
        <v>34</v>
      </c>
      <c r="AX299" s="13" t="s">
        <v>86</v>
      </c>
      <c r="AY299" s="232" t="s">
        <v>150</v>
      </c>
    </row>
    <row r="300" spans="1:65" s="2" customFormat="1" ht="16.5" customHeight="1">
      <c r="A300" s="34"/>
      <c r="B300" s="35"/>
      <c r="C300" s="202" t="s">
        <v>898</v>
      </c>
      <c r="D300" s="202" t="s">
        <v>151</v>
      </c>
      <c r="E300" s="203" t="s">
        <v>899</v>
      </c>
      <c r="F300" s="204" t="s">
        <v>900</v>
      </c>
      <c r="G300" s="205" t="s">
        <v>217</v>
      </c>
      <c r="H300" s="206">
        <v>55.59</v>
      </c>
      <c r="I300" s="207"/>
      <c r="J300" s="208">
        <f>ROUND(I300*H300,2)</f>
        <v>0</v>
      </c>
      <c r="K300" s="209"/>
      <c r="L300" s="39"/>
      <c r="M300" s="210" t="s">
        <v>1</v>
      </c>
      <c r="N300" s="211" t="s">
        <v>43</v>
      </c>
      <c r="O300" s="71"/>
      <c r="P300" s="212">
        <f>O300*H300</f>
        <v>0</v>
      </c>
      <c r="Q300" s="212">
        <v>5.0000000000000001E-4</v>
      </c>
      <c r="R300" s="212">
        <f>Q300*H300</f>
        <v>2.7795000000000004E-2</v>
      </c>
      <c r="S300" s="212">
        <v>0</v>
      </c>
      <c r="T300" s="21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4" t="s">
        <v>240</v>
      </c>
      <c r="AT300" s="214" t="s">
        <v>151</v>
      </c>
      <c r="AU300" s="214" t="s">
        <v>88</v>
      </c>
      <c r="AY300" s="17" t="s">
        <v>150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7" t="s">
        <v>86</v>
      </c>
      <c r="BK300" s="215">
        <f>ROUND(I300*H300,2)</f>
        <v>0</v>
      </c>
      <c r="BL300" s="17" t="s">
        <v>240</v>
      </c>
      <c r="BM300" s="214" t="s">
        <v>901</v>
      </c>
    </row>
    <row r="301" spans="1:65" s="13" customFormat="1" ht="11.25">
      <c r="B301" s="222"/>
      <c r="C301" s="223"/>
      <c r="D301" s="216" t="s">
        <v>175</v>
      </c>
      <c r="E301" s="224" t="s">
        <v>1</v>
      </c>
      <c r="F301" s="225" t="s">
        <v>902</v>
      </c>
      <c r="G301" s="223"/>
      <c r="H301" s="226">
        <v>55.59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175</v>
      </c>
      <c r="AU301" s="232" t="s">
        <v>88</v>
      </c>
      <c r="AV301" s="13" t="s">
        <v>88</v>
      </c>
      <c r="AW301" s="13" t="s">
        <v>34</v>
      </c>
      <c r="AX301" s="13" t="s">
        <v>86</v>
      </c>
      <c r="AY301" s="232" t="s">
        <v>150</v>
      </c>
    </row>
    <row r="302" spans="1:65" s="12" customFormat="1" ht="25.9" customHeight="1">
      <c r="B302" s="188"/>
      <c r="C302" s="189"/>
      <c r="D302" s="190" t="s">
        <v>77</v>
      </c>
      <c r="E302" s="191" t="s">
        <v>903</v>
      </c>
      <c r="F302" s="191" t="s">
        <v>904</v>
      </c>
      <c r="G302" s="189"/>
      <c r="H302" s="189"/>
      <c r="I302" s="192"/>
      <c r="J302" s="193">
        <f>BK302</f>
        <v>0</v>
      </c>
      <c r="K302" s="189"/>
      <c r="L302" s="194"/>
      <c r="M302" s="195"/>
      <c r="N302" s="196"/>
      <c r="O302" s="196"/>
      <c r="P302" s="197">
        <f>SUM(P303:P307)</f>
        <v>0</v>
      </c>
      <c r="Q302" s="196"/>
      <c r="R302" s="197">
        <f>SUM(R303:R307)</f>
        <v>0</v>
      </c>
      <c r="S302" s="196"/>
      <c r="T302" s="198">
        <f>SUM(T303:T307)</f>
        <v>0</v>
      </c>
      <c r="AR302" s="199" t="s">
        <v>86</v>
      </c>
      <c r="AT302" s="200" t="s">
        <v>77</v>
      </c>
      <c r="AU302" s="200" t="s">
        <v>78</v>
      </c>
      <c r="AY302" s="199" t="s">
        <v>150</v>
      </c>
      <c r="BK302" s="201">
        <f>SUM(BK303:BK307)</f>
        <v>0</v>
      </c>
    </row>
    <row r="303" spans="1:65" s="2" customFormat="1" ht="16.5" customHeight="1">
      <c r="A303" s="34"/>
      <c r="B303" s="35"/>
      <c r="C303" s="202" t="s">
        <v>905</v>
      </c>
      <c r="D303" s="202" t="s">
        <v>151</v>
      </c>
      <c r="E303" s="203" t="s">
        <v>906</v>
      </c>
      <c r="F303" s="204" t="s">
        <v>907</v>
      </c>
      <c r="G303" s="205" t="s">
        <v>179</v>
      </c>
      <c r="H303" s="206">
        <v>2</v>
      </c>
      <c r="I303" s="207"/>
      <c r="J303" s="208">
        <f>ROUND(I303*H303,2)</f>
        <v>0</v>
      </c>
      <c r="K303" s="209"/>
      <c r="L303" s="39"/>
      <c r="M303" s="210" t="s">
        <v>1</v>
      </c>
      <c r="N303" s="211" t="s">
        <v>43</v>
      </c>
      <c r="O303" s="71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4" t="s">
        <v>149</v>
      </c>
      <c r="AT303" s="214" t="s">
        <v>151</v>
      </c>
      <c r="AU303" s="214" t="s">
        <v>86</v>
      </c>
      <c r="AY303" s="17" t="s">
        <v>150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7" t="s">
        <v>86</v>
      </c>
      <c r="BK303" s="215">
        <f>ROUND(I303*H303,2)</f>
        <v>0</v>
      </c>
      <c r="BL303" s="17" t="s">
        <v>149</v>
      </c>
      <c r="BM303" s="214" t="s">
        <v>908</v>
      </c>
    </row>
    <row r="304" spans="1:65" s="2" customFormat="1" ht="58.5">
      <c r="A304" s="34"/>
      <c r="B304" s="35"/>
      <c r="C304" s="36"/>
      <c r="D304" s="216" t="s">
        <v>155</v>
      </c>
      <c r="E304" s="36"/>
      <c r="F304" s="217" t="s">
        <v>909</v>
      </c>
      <c r="G304" s="36"/>
      <c r="H304" s="36"/>
      <c r="I304" s="115"/>
      <c r="J304" s="36"/>
      <c r="K304" s="36"/>
      <c r="L304" s="39"/>
      <c r="M304" s="218"/>
      <c r="N304" s="219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155</v>
      </c>
      <c r="AU304" s="17" t="s">
        <v>86</v>
      </c>
    </row>
    <row r="305" spans="1:65" s="2" customFormat="1" ht="16.5" customHeight="1">
      <c r="A305" s="34"/>
      <c r="B305" s="35"/>
      <c r="C305" s="202" t="s">
        <v>910</v>
      </c>
      <c r="D305" s="202" t="s">
        <v>151</v>
      </c>
      <c r="E305" s="203" t="s">
        <v>911</v>
      </c>
      <c r="F305" s="204" t="s">
        <v>912</v>
      </c>
      <c r="G305" s="205" t="s">
        <v>179</v>
      </c>
      <c r="H305" s="206">
        <v>1</v>
      </c>
      <c r="I305" s="207"/>
      <c r="J305" s="208">
        <f>ROUND(I305*H305,2)</f>
        <v>0</v>
      </c>
      <c r="K305" s="209"/>
      <c r="L305" s="39"/>
      <c r="M305" s="210" t="s">
        <v>1</v>
      </c>
      <c r="N305" s="211" t="s">
        <v>43</v>
      </c>
      <c r="O305" s="71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4" t="s">
        <v>149</v>
      </c>
      <c r="AT305" s="214" t="s">
        <v>151</v>
      </c>
      <c r="AU305" s="214" t="s">
        <v>86</v>
      </c>
      <c r="AY305" s="17" t="s">
        <v>150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7" t="s">
        <v>86</v>
      </c>
      <c r="BK305" s="215">
        <f>ROUND(I305*H305,2)</f>
        <v>0</v>
      </c>
      <c r="BL305" s="17" t="s">
        <v>149</v>
      </c>
      <c r="BM305" s="214" t="s">
        <v>913</v>
      </c>
    </row>
    <row r="306" spans="1:65" s="2" customFormat="1" ht="68.25">
      <c r="A306" s="34"/>
      <c r="B306" s="35"/>
      <c r="C306" s="36"/>
      <c r="D306" s="216" t="s">
        <v>155</v>
      </c>
      <c r="E306" s="36"/>
      <c r="F306" s="217" t="s">
        <v>914</v>
      </c>
      <c r="G306" s="36"/>
      <c r="H306" s="36"/>
      <c r="I306" s="115"/>
      <c r="J306" s="36"/>
      <c r="K306" s="36"/>
      <c r="L306" s="39"/>
      <c r="M306" s="218"/>
      <c r="N306" s="219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155</v>
      </c>
      <c r="AU306" s="17" t="s">
        <v>86</v>
      </c>
    </row>
    <row r="307" spans="1:65" s="2" customFormat="1" ht="16.5" customHeight="1">
      <c r="A307" s="34"/>
      <c r="B307" s="35"/>
      <c r="C307" s="202" t="s">
        <v>915</v>
      </c>
      <c r="D307" s="202" t="s">
        <v>151</v>
      </c>
      <c r="E307" s="203" t="s">
        <v>916</v>
      </c>
      <c r="F307" s="204" t="s">
        <v>917</v>
      </c>
      <c r="G307" s="205" t="s">
        <v>186</v>
      </c>
      <c r="H307" s="206">
        <v>1</v>
      </c>
      <c r="I307" s="207"/>
      <c r="J307" s="208">
        <f>ROUND(I307*H307,2)</f>
        <v>0</v>
      </c>
      <c r="K307" s="209"/>
      <c r="L307" s="39"/>
      <c r="M307" s="210" t="s">
        <v>1</v>
      </c>
      <c r="N307" s="211" t="s">
        <v>43</v>
      </c>
      <c r="O307" s="71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4" t="s">
        <v>149</v>
      </c>
      <c r="AT307" s="214" t="s">
        <v>151</v>
      </c>
      <c r="AU307" s="214" t="s">
        <v>86</v>
      </c>
      <c r="AY307" s="17" t="s">
        <v>150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7" t="s">
        <v>86</v>
      </c>
      <c r="BK307" s="215">
        <f>ROUND(I307*H307,2)</f>
        <v>0</v>
      </c>
      <c r="BL307" s="17" t="s">
        <v>149</v>
      </c>
      <c r="BM307" s="214" t="s">
        <v>918</v>
      </c>
    </row>
    <row r="308" spans="1:65" s="12" customFormat="1" ht="25.9" customHeight="1">
      <c r="B308" s="188"/>
      <c r="C308" s="189"/>
      <c r="D308" s="190" t="s">
        <v>77</v>
      </c>
      <c r="E308" s="191" t="s">
        <v>919</v>
      </c>
      <c r="F308" s="191" t="s">
        <v>920</v>
      </c>
      <c r="G308" s="189"/>
      <c r="H308" s="189"/>
      <c r="I308" s="192"/>
      <c r="J308" s="193">
        <f>BK308</f>
        <v>0</v>
      </c>
      <c r="K308" s="189"/>
      <c r="L308" s="194"/>
      <c r="M308" s="195"/>
      <c r="N308" s="196"/>
      <c r="O308" s="196"/>
      <c r="P308" s="197">
        <f>SUM(P309:P320)</f>
        <v>0</v>
      </c>
      <c r="Q308" s="196"/>
      <c r="R308" s="197">
        <f>SUM(R309:R320)</f>
        <v>1.272E-2</v>
      </c>
      <c r="S308" s="196"/>
      <c r="T308" s="198">
        <f>SUM(T309:T320)</f>
        <v>0</v>
      </c>
      <c r="AR308" s="199" t="s">
        <v>159</v>
      </c>
      <c r="AT308" s="200" t="s">
        <v>77</v>
      </c>
      <c r="AU308" s="200" t="s">
        <v>78</v>
      </c>
      <c r="AY308" s="199" t="s">
        <v>150</v>
      </c>
      <c r="BK308" s="201">
        <f>SUM(BK309:BK320)</f>
        <v>0</v>
      </c>
    </row>
    <row r="309" spans="1:65" s="2" customFormat="1" ht="16.5" customHeight="1">
      <c r="A309" s="34"/>
      <c r="B309" s="35"/>
      <c r="C309" s="202" t="s">
        <v>921</v>
      </c>
      <c r="D309" s="202" t="s">
        <v>151</v>
      </c>
      <c r="E309" s="203" t="s">
        <v>922</v>
      </c>
      <c r="F309" s="204" t="s">
        <v>923</v>
      </c>
      <c r="G309" s="205" t="s">
        <v>179</v>
      </c>
      <c r="H309" s="206">
        <v>1</v>
      </c>
      <c r="I309" s="207"/>
      <c r="J309" s="208">
        <f>ROUND(I309*H309,2)</f>
        <v>0</v>
      </c>
      <c r="K309" s="209"/>
      <c r="L309" s="39"/>
      <c r="M309" s="210" t="s">
        <v>1</v>
      </c>
      <c r="N309" s="211" t="s">
        <v>43</v>
      </c>
      <c r="O309" s="71"/>
      <c r="P309" s="212">
        <f>O309*H309</f>
        <v>0</v>
      </c>
      <c r="Q309" s="212">
        <v>1.3600000000000001E-3</v>
      </c>
      <c r="R309" s="212">
        <f>Q309*H309</f>
        <v>1.3600000000000001E-3</v>
      </c>
      <c r="S309" s="212">
        <v>0</v>
      </c>
      <c r="T309" s="21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4" t="s">
        <v>165</v>
      </c>
      <c r="AT309" s="214" t="s">
        <v>151</v>
      </c>
      <c r="AU309" s="214" t="s">
        <v>86</v>
      </c>
      <c r="AY309" s="17" t="s">
        <v>150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7" t="s">
        <v>86</v>
      </c>
      <c r="BK309" s="215">
        <f>ROUND(I309*H309,2)</f>
        <v>0</v>
      </c>
      <c r="BL309" s="17" t="s">
        <v>165</v>
      </c>
      <c r="BM309" s="214" t="s">
        <v>924</v>
      </c>
    </row>
    <row r="310" spans="1:65" s="2" customFormat="1" ht="16.5" customHeight="1">
      <c r="A310" s="34"/>
      <c r="B310" s="35"/>
      <c r="C310" s="202" t="s">
        <v>925</v>
      </c>
      <c r="D310" s="202" t="s">
        <v>151</v>
      </c>
      <c r="E310" s="203" t="s">
        <v>926</v>
      </c>
      <c r="F310" s="204" t="s">
        <v>927</v>
      </c>
      <c r="G310" s="205" t="s">
        <v>179</v>
      </c>
      <c r="H310" s="206">
        <v>1</v>
      </c>
      <c r="I310" s="207"/>
      <c r="J310" s="208">
        <f>ROUND(I310*H310,2)</f>
        <v>0</v>
      </c>
      <c r="K310" s="209"/>
      <c r="L310" s="39"/>
      <c r="M310" s="210" t="s">
        <v>1</v>
      </c>
      <c r="N310" s="211" t="s">
        <v>43</v>
      </c>
      <c r="O310" s="71"/>
      <c r="P310" s="212">
        <f>O310*H310</f>
        <v>0</v>
      </c>
      <c r="Q310" s="212">
        <v>1.3600000000000001E-3</v>
      </c>
      <c r="R310" s="212">
        <f>Q310*H310</f>
        <v>1.3600000000000001E-3</v>
      </c>
      <c r="S310" s="212">
        <v>0</v>
      </c>
      <c r="T310" s="21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165</v>
      </c>
      <c r="AT310" s="214" t="s">
        <v>151</v>
      </c>
      <c r="AU310" s="214" t="s">
        <v>86</v>
      </c>
      <c r="AY310" s="17" t="s">
        <v>150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7" t="s">
        <v>86</v>
      </c>
      <c r="BK310" s="215">
        <f>ROUND(I310*H310,2)</f>
        <v>0</v>
      </c>
      <c r="BL310" s="17" t="s">
        <v>165</v>
      </c>
      <c r="BM310" s="214" t="s">
        <v>928</v>
      </c>
    </row>
    <row r="311" spans="1:65" s="2" customFormat="1" ht="16.5" customHeight="1">
      <c r="A311" s="34"/>
      <c r="B311" s="35"/>
      <c r="C311" s="244" t="s">
        <v>929</v>
      </c>
      <c r="D311" s="244" t="s">
        <v>157</v>
      </c>
      <c r="E311" s="245" t="s">
        <v>930</v>
      </c>
      <c r="F311" s="246" t="s">
        <v>931</v>
      </c>
      <c r="G311" s="247" t="s">
        <v>179</v>
      </c>
      <c r="H311" s="248">
        <v>1</v>
      </c>
      <c r="I311" s="249"/>
      <c r="J311" s="250">
        <f>ROUND(I311*H311,2)</f>
        <v>0</v>
      </c>
      <c r="K311" s="251"/>
      <c r="L311" s="252"/>
      <c r="M311" s="253" t="s">
        <v>1</v>
      </c>
      <c r="N311" s="254" t="s">
        <v>43</v>
      </c>
      <c r="O311" s="71"/>
      <c r="P311" s="212">
        <f>O311*H311</f>
        <v>0</v>
      </c>
      <c r="Q311" s="212">
        <v>0.01</v>
      </c>
      <c r="R311" s="212">
        <f>Q311*H311</f>
        <v>0.01</v>
      </c>
      <c r="S311" s="212">
        <v>0</v>
      </c>
      <c r="T311" s="21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4" t="s">
        <v>305</v>
      </c>
      <c r="AT311" s="214" t="s">
        <v>157</v>
      </c>
      <c r="AU311" s="214" t="s">
        <v>86</v>
      </c>
      <c r="AY311" s="17" t="s">
        <v>150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7" t="s">
        <v>86</v>
      </c>
      <c r="BK311" s="215">
        <f>ROUND(I311*H311,2)</f>
        <v>0</v>
      </c>
      <c r="BL311" s="17" t="s">
        <v>305</v>
      </c>
      <c r="BM311" s="214" t="s">
        <v>932</v>
      </c>
    </row>
    <row r="312" spans="1:65" s="2" customFormat="1" ht="16.5" customHeight="1">
      <c r="A312" s="34"/>
      <c r="B312" s="35"/>
      <c r="C312" s="202" t="s">
        <v>933</v>
      </c>
      <c r="D312" s="202" t="s">
        <v>151</v>
      </c>
      <c r="E312" s="203" t="s">
        <v>934</v>
      </c>
      <c r="F312" s="204" t="s">
        <v>935</v>
      </c>
      <c r="G312" s="205" t="s">
        <v>179</v>
      </c>
      <c r="H312" s="206">
        <v>1</v>
      </c>
      <c r="I312" s="207"/>
      <c r="J312" s="208">
        <f>ROUND(I312*H312,2)</f>
        <v>0</v>
      </c>
      <c r="K312" s="209"/>
      <c r="L312" s="39"/>
      <c r="M312" s="210" t="s">
        <v>1</v>
      </c>
      <c r="N312" s="211" t="s">
        <v>43</v>
      </c>
      <c r="O312" s="71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4" t="s">
        <v>165</v>
      </c>
      <c r="AT312" s="214" t="s">
        <v>151</v>
      </c>
      <c r="AU312" s="214" t="s">
        <v>86</v>
      </c>
      <c r="AY312" s="17" t="s">
        <v>150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7" t="s">
        <v>86</v>
      </c>
      <c r="BK312" s="215">
        <f>ROUND(I312*H312,2)</f>
        <v>0</v>
      </c>
      <c r="BL312" s="17" t="s">
        <v>165</v>
      </c>
      <c r="BM312" s="214" t="s">
        <v>936</v>
      </c>
    </row>
    <row r="313" spans="1:65" s="2" customFormat="1" ht="19.5">
      <c r="A313" s="34"/>
      <c r="B313" s="35"/>
      <c r="C313" s="36"/>
      <c r="D313" s="216" t="s">
        <v>155</v>
      </c>
      <c r="E313" s="36"/>
      <c r="F313" s="217" t="s">
        <v>937</v>
      </c>
      <c r="G313" s="36"/>
      <c r="H313" s="36"/>
      <c r="I313" s="115"/>
      <c r="J313" s="36"/>
      <c r="K313" s="36"/>
      <c r="L313" s="39"/>
      <c r="M313" s="218"/>
      <c r="N313" s="219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155</v>
      </c>
      <c r="AU313" s="17" t="s">
        <v>86</v>
      </c>
    </row>
    <row r="314" spans="1:65" s="2" customFormat="1" ht="16.5" customHeight="1">
      <c r="A314" s="34"/>
      <c r="B314" s="35"/>
      <c r="C314" s="202" t="s">
        <v>938</v>
      </c>
      <c r="D314" s="202" t="s">
        <v>151</v>
      </c>
      <c r="E314" s="203" t="s">
        <v>939</v>
      </c>
      <c r="F314" s="204" t="s">
        <v>940</v>
      </c>
      <c r="G314" s="205" t="s">
        <v>179</v>
      </c>
      <c r="H314" s="206">
        <v>1</v>
      </c>
      <c r="I314" s="207"/>
      <c r="J314" s="208">
        <f>ROUND(I314*H314,2)</f>
        <v>0</v>
      </c>
      <c r="K314" s="209"/>
      <c r="L314" s="39"/>
      <c r="M314" s="210" t="s">
        <v>1</v>
      </c>
      <c r="N314" s="211" t="s">
        <v>43</v>
      </c>
      <c r="O314" s="71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4" t="s">
        <v>165</v>
      </c>
      <c r="AT314" s="214" t="s">
        <v>151</v>
      </c>
      <c r="AU314" s="214" t="s">
        <v>86</v>
      </c>
      <c r="AY314" s="17" t="s">
        <v>150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7" t="s">
        <v>86</v>
      </c>
      <c r="BK314" s="215">
        <f>ROUND(I314*H314,2)</f>
        <v>0</v>
      </c>
      <c r="BL314" s="17" t="s">
        <v>165</v>
      </c>
      <c r="BM314" s="214" t="s">
        <v>941</v>
      </c>
    </row>
    <row r="315" spans="1:65" s="2" customFormat="1" ht="19.5">
      <c r="A315" s="34"/>
      <c r="B315" s="35"/>
      <c r="C315" s="36"/>
      <c r="D315" s="216" t="s">
        <v>155</v>
      </c>
      <c r="E315" s="36"/>
      <c r="F315" s="217" t="s">
        <v>937</v>
      </c>
      <c r="G315" s="36"/>
      <c r="H315" s="36"/>
      <c r="I315" s="115"/>
      <c r="J315" s="36"/>
      <c r="K315" s="36"/>
      <c r="L315" s="39"/>
      <c r="M315" s="218"/>
      <c r="N315" s="219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155</v>
      </c>
      <c r="AU315" s="17" t="s">
        <v>86</v>
      </c>
    </row>
    <row r="316" spans="1:65" s="2" customFormat="1" ht="16.5" customHeight="1">
      <c r="A316" s="34"/>
      <c r="B316" s="35"/>
      <c r="C316" s="244" t="s">
        <v>942</v>
      </c>
      <c r="D316" s="244" t="s">
        <v>157</v>
      </c>
      <c r="E316" s="245" t="s">
        <v>943</v>
      </c>
      <c r="F316" s="246" t="s">
        <v>944</v>
      </c>
      <c r="G316" s="247" t="s">
        <v>179</v>
      </c>
      <c r="H316" s="248">
        <v>1</v>
      </c>
      <c r="I316" s="249"/>
      <c r="J316" s="250">
        <f>ROUND(I316*H316,2)</f>
        <v>0</v>
      </c>
      <c r="K316" s="251"/>
      <c r="L316" s="252"/>
      <c r="M316" s="253" t="s">
        <v>1</v>
      </c>
      <c r="N316" s="254" t="s">
        <v>43</v>
      </c>
      <c r="O316" s="71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4" t="s">
        <v>770</v>
      </c>
      <c r="AT316" s="214" t="s">
        <v>157</v>
      </c>
      <c r="AU316" s="214" t="s">
        <v>86</v>
      </c>
      <c r="AY316" s="17" t="s">
        <v>150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7" t="s">
        <v>86</v>
      </c>
      <c r="BK316" s="215">
        <f>ROUND(I316*H316,2)</f>
        <v>0</v>
      </c>
      <c r="BL316" s="17" t="s">
        <v>165</v>
      </c>
      <c r="BM316" s="214" t="s">
        <v>945</v>
      </c>
    </row>
    <row r="317" spans="1:65" s="2" customFormat="1" ht="19.5">
      <c r="A317" s="34"/>
      <c r="B317" s="35"/>
      <c r="C317" s="36"/>
      <c r="D317" s="216" t="s">
        <v>155</v>
      </c>
      <c r="E317" s="36"/>
      <c r="F317" s="217" t="s">
        <v>937</v>
      </c>
      <c r="G317" s="36"/>
      <c r="H317" s="36"/>
      <c r="I317" s="115"/>
      <c r="J317" s="36"/>
      <c r="K317" s="36"/>
      <c r="L317" s="39"/>
      <c r="M317" s="218"/>
      <c r="N317" s="219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155</v>
      </c>
      <c r="AU317" s="17" t="s">
        <v>86</v>
      </c>
    </row>
    <row r="318" spans="1:65" s="2" customFormat="1" ht="16.5" customHeight="1">
      <c r="A318" s="34"/>
      <c r="B318" s="35"/>
      <c r="C318" s="202" t="s">
        <v>946</v>
      </c>
      <c r="D318" s="202" t="s">
        <v>151</v>
      </c>
      <c r="E318" s="203" t="s">
        <v>947</v>
      </c>
      <c r="F318" s="204" t="s">
        <v>948</v>
      </c>
      <c r="G318" s="205" t="s">
        <v>179</v>
      </c>
      <c r="H318" s="206">
        <v>1</v>
      </c>
      <c r="I318" s="207"/>
      <c r="J318" s="208">
        <f>ROUND(I318*H318,2)</f>
        <v>0</v>
      </c>
      <c r="K318" s="209"/>
      <c r="L318" s="39"/>
      <c r="M318" s="210" t="s">
        <v>1</v>
      </c>
      <c r="N318" s="211" t="s">
        <v>43</v>
      </c>
      <c r="O318" s="71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4" t="s">
        <v>165</v>
      </c>
      <c r="AT318" s="214" t="s">
        <v>151</v>
      </c>
      <c r="AU318" s="214" t="s">
        <v>86</v>
      </c>
      <c r="AY318" s="17" t="s">
        <v>150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7" t="s">
        <v>86</v>
      </c>
      <c r="BK318" s="215">
        <f>ROUND(I318*H318,2)</f>
        <v>0</v>
      </c>
      <c r="BL318" s="17" t="s">
        <v>165</v>
      </c>
      <c r="BM318" s="214" t="s">
        <v>949</v>
      </c>
    </row>
    <row r="319" spans="1:65" s="2" customFormat="1" ht="16.5" customHeight="1">
      <c r="A319" s="34"/>
      <c r="B319" s="35"/>
      <c r="C319" s="202" t="s">
        <v>950</v>
      </c>
      <c r="D319" s="202" t="s">
        <v>151</v>
      </c>
      <c r="E319" s="203" t="s">
        <v>951</v>
      </c>
      <c r="F319" s="204" t="s">
        <v>952</v>
      </c>
      <c r="G319" s="205" t="s">
        <v>197</v>
      </c>
      <c r="H319" s="206">
        <v>20</v>
      </c>
      <c r="I319" s="207"/>
      <c r="J319" s="208">
        <f>ROUND(I319*H319,2)</f>
        <v>0</v>
      </c>
      <c r="K319" s="209"/>
      <c r="L319" s="39"/>
      <c r="M319" s="210" t="s">
        <v>1</v>
      </c>
      <c r="N319" s="211" t="s">
        <v>43</v>
      </c>
      <c r="O319" s="71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4" t="s">
        <v>165</v>
      </c>
      <c r="AT319" s="214" t="s">
        <v>151</v>
      </c>
      <c r="AU319" s="214" t="s">
        <v>86</v>
      </c>
      <c r="AY319" s="17" t="s">
        <v>150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7" t="s">
        <v>86</v>
      </c>
      <c r="BK319" s="215">
        <f>ROUND(I319*H319,2)</f>
        <v>0</v>
      </c>
      <c r="BL319" s="17" t="s">
        <v>165</v>
      </c>
      <c r="BM319" s="214" t="s">
        <v>953</v>
      </c>
    </row>
    <row r="320" spans="1:65" s="2" customFormat="1" ht="58.5">
      <c r="A320" s="34"/>
      <c r="B320" s="35"/>
      <c r="C320" s="36"/>
      <c r="D320" s="216" t="s">
        <v>155</v>
      </c>
      <c r="E320" s="36"/>
      <c r="F320" s="217" t="s">
        <v>954</v>
      </c>
      <c r="G320" s="36"/>
      <c r="H320" s="36"/>
      <c r="I320" s="115"/>
      <c r="J320" s="36"/>
      <c r="K320" s="36"/>
      <c r="L320" s="39"/>
      <c r="M320" s="267"/>
      <c r="N320" s="268"/>
      <c r="O320" s="269"/>
      <c r="P320" s="269"/>
      <c r="Q320" s="269"/>
      <c r="R320" s="269"/>
      <c r="S320" s="269"/>
      <c r="T320" s="270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155</v>
      </c>
      <c r="AU320" s="17" t="s">
        <v>86</v>
      </c>
    </row>
    <row r="321" spans="1:31" s="2" customFormat="1" ht="6.95" customHeight="1">
      <c r="A321" s="34"/>
      <c r="B321" s="54"/>
      <c r="C321" s="55"/>
      <c r="D321" s="55"/>
      <c r="E321" s="55"/>
      <c r="F321" s="55"/>
      <c r="G321" s="55"/>
      <c r="H321" s="55"/>
      <c r="I321" s="152"/>
      <c r="J321" s="55"/>
      <c r="K321" s="55"/>
      <c r="L321" s="39"/>
      <c r="M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</row>
  </sheetData>
  <sheetProtection algorithmName="SHA-512" hashValue="oVX8xaQWJ8R5Rq3XtaPboOo+3xJtq+h5psWlcVXAzRC7xT0ruh/vsl44+ZCspPsqr/Lj8Fo+bVSStotXFDtbYg==" saltValue="yiL3lyvtrmQ9cz7wr/7MT9mZbnyDedre0mqKhApEX6vrlvqCOzqUs66mIyBCTXLw0srfmoP5YOaERfYVPms4Wg==" spinCount="100000" sheet="1" objects="1" scenarios="1" formatColumns="0" formatRows="0" autoFilter="0"/>
  <autoFilter ref="C134:K320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955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ROUND((SUM(BE132:BE268)),  2)</f>
        <v>0</v>
      </c>
      <c r="G33" s="34"/>
      <c r="H33" s="34"/>
      <c r="I33" s="131">
        <v>0.21</v>
      </c>
      <c r="J33" s="130">
        <f>ROUND(((SUM(BE132:BE268))*I33),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ROUND((SUM(BF132:BF268)),  2)</f>
        <v>0</v>
      </c>
      <c r="G34" s="34"/>
      <c r="H34" s="34"/>
      <c r="I34" s="131">
        <v>0.15</v>
      </c>
      <c r="J34" s="130">
        <f>ROUND(((SUM(BF132:BF268))*I34),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ROUND((SUM(BG132:BG268)),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ROUND((SUM(BH132:BH268)),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ROUND((SUM(BI132:BI268)),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003 - Oprava přístřešku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2:12" s="9" customFormat="1" ht="24.95" customHeight="1">
      <c r="B97" s="161"/>
      <c r="C97" s="162"/>
      <c r="D97" s="163" t="s">
        <v>119</v>
      </c>
      <c r="E97" s="164"/>
      <c r="F97" s="164"/>
      <c r="G97" s="164"/>
      <c r="H97" s="164"/>
      <c r="I97" s="165"/>
      <c r="J97" s="166">
        <f>J133</f>
        <v>0</v>
      </c>
      <c r="K97" s="162"/>
      <c r="L97" s="167"/>
    </row>
    <row r="98" spans="2:12" s="9" customFormat="1" ht="24.95" customHeight="1">
      <c r="B98" s="161"/>
      <c r="C98" s="162"/>
      <c r="D98" s="163" t="s">
        <v>956</v>
      </c>
      <c r="E98" s="164"/>
      <c r="F98" s="164"/>
      <c r="G98" s="164"/>
      <c r="H98" s="164"/>
      <c r="I98" s="165"/>
      <c r="J98" s="166">
        <f>J136</f>
        <v>0</v>
      </c>
      <c r="K98" s="162"/>
      <c r="L98" s="167"/>
    </row>
    <row r="99" spans="2:12" s="9" customFormat="1" ht="24.95" customHeight="1">
      <c r="B99" s="161"/>
      <c r="C99" s="162"/>
      <c r="D99" s="163" t="s">
        <v>122</v>
      </c>
      <c r="E99" s="164"/>
      <c r="F99" s="164"/>
      <c r="G99" s="164"/>
      <c r="H99" s="164"/>
      <c r="I99" s="165"/>
      <c r="J99" s="166">
        <f>J138</f>
        <v>0</v>
      </c>
      <c r="K99" s="162"/>
      <c r="L99" s="167"/>
    </row>
    <row r="100" spans="2:12" s="10" customFormat="1" ht="19.899999999999999" customHeight="1">
      <c r="B100" s="168"/>
      <c r="C100" s="169"/>
      <c r="D100" s="170" t="s">
        <v>957</v>
      </c>
      <c r="E100" s="171"/>
      <c r="F100" s="171"/>
      <c r="G100" s="171"/>
      <c r="H100" s="171"/>
      <c r="I100" s="172"/>
      <c r="J100" s="173">
        <f>J139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958</v>
      </c>
      <c r="E101" s="171"/>
      <c r="F101" s="171"/>
      <c r="G101" s="171"/>
      <c r="H101" s="171"/>
      <c r="I101" s="172"/>
      <c r="J101" s="173">
        <f>J144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959</v>
      </c>
      <c r="E102" s="171"/>
      <c r="F102" s="171"/>
      <c r="G102" s="171"/>
      <c r="H102" s="171"/>
      <c r="I102" s="172"/>
      <c r="J102" s="173">
        <f>J149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562</v>
      </c>
      <c r="E103" s="171"/>
      <c r="F103" s="171"/>
      <c r="G103" s="171"/>
      <c r="H103" s="171"/>
      <c r="I103" s="172"/>
      <c r="J103" s="173">
        <f>J156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563</v>
      </c>
      <c r="E104" s="171"/>
      <c r="F104" s="171"/>
      <c r="G104" s="171"/>
      <c r="H104" s="171"/>
      <c r="I104" s="172"/>
      <c r="J104" s="173">
        <f>J162</f>
        <v>0</v>
      </c>
      <c r="K104" s="169"/>
      <c r="L104" s="174"/>
    </row>
    <row r="105" spans="2:12" s="10" customFormat="1" ht="19.899999999999999" customHeight="1">
      <c r="B105" s="168"/>
      <c r="C105" s="169"/>
      <c r="D105" s="170" t="s">
        <v>124</v>
      </c>
      <c r="E105" s="171"/>
      <c r="F105" s="171"/>
      <c r="G105" s="171"/>
      <c r="H105" s="171"/>
      <c r="I105" s="172"/>
      <c r="J105" s="173">
        <f>J168</f>
        <v>0</v>
      </c>
      <c r="K105" s="169"/>
      <c r="L105" s="174"/>
    </row>
    <row r="106" spans="2:12" s="10" customFormat="1" ht="19.899999999999999" customHeight="1">
      <c r="B106" s="168"/>
      <c r="C106" s="169"/>
      <c r="D106" s="170" t="s">
        <v>125</v>
      </c>
      <c r="E106" s="171"/>
      <c r="F106" s="171"/>
      <c r="G106" s="171"/>
      <c r="H106" s="171"/>
      <c r="I106" s="172"/>
      <c r="J106" s="173">
        <f>J173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126</v>
      </c>
      <c r="E107" s="171"/>
      <c r="F107" s="171"/>
      <c r="G107" s="171"/>
      <c r="H107" s="171"/>
      <c r="I107" s="172"/>
      <c r="J107" s="173">
        <f>J190</f>
        <v>0</v>
      </c>
      <c r="K107" s="169"/>
      <c r="L107" s="174"/>
    </row>
    <row r="108" spans="2:12" s="9" customFormat="1" ht="24.95" customHeight="1">
      <c r="B108" s="161"/>
      <c r="C108" s="162"/>
      <c r="D108" s="163" t="s">
        <v>127</v>
      </c>
      <c r="E108" s="164"/>
      <c r="F108" s="164"/>
      <c r="G108" s="164"/>
      <c r="H108" s="164"/>
      <c r="I108" s="165"/>
      <c r="J108" s="166">
        <f>J195</f>
        <v>0</v>
      </c>
      <c r="K108" s="162"/>
      <c r="L108" s="167"/>
    </row>
    <row r="109" spans="2:12" s="10" customFormat="1" ht="19.899999999999999" customHeight="1">
      <c r="B109" s="168"/>
      <c r="C109" s="169"/>
      <c r="D109" s="170" t="s">
        <v>129</v>
      </c>
      <c r="E109" s="171"/>
      <c r="F109" s="171"/>
      <c r="G109" s="171"/>
      <c r="H109" s="171"/>
      <c r="I109" s="172"/>
      <c r="J109" s="173">
        <f>J196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130</v>
      </c>
      <c r="E110" s="171"/>
      <c r="F110" s="171"/>
      <c r="G110" s="171"/>
      <c r="H110" s="171"/>
      <c r="I110" s="172"/>
      <c r="J110" s="173">
        <f>J230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131</v>
      </c>
      <c r="E111" s="171"/>
      <c r="F111" s="171"/>
      <c r="G111" s="171"/>
      <c r="H111" s="171"/>
      <c r="I111" s="172"/>
      <c r="J111" s="173">
        <f>J253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133</v>
      </c>
      <c r="E112" s="171"/>
      <c r="F112" s="171"/>
      <c r="G112" s="171"/>
      <c r="H112" s="171"/>
      <c r="I112" s="172"/>
      <c r="J112" s="173">
        <f>J260</f>
        <v>0</v>
      </c>
      <c r="K112" s="169"/>
      <c r="L112" s="174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152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155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134</v>
      </c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26" t="str">
        <f>E7</f>
        <v>Ratboř ON - oprava</v>
      </c>
      <c r="F122" s="327"/>
      <c r="G122" s="327"/>
      <c r="H122" s="327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112</v>
      </c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78" t="str">
        <f>E9</f>
        <v>003 - Oprava přístřešku</v>
      </c>
      <c r="F124" s="328"/>
      <c r="G124" s="328"/>
      <c r="H124" s="328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>žst. Ratboř</v>
      </c>
      <c r="G126" s="36"/>
      <c r="H126" s="36"/>
      <c r="I126" s="117" t="s">
        <v>22</v>
      </c>
      <c r="J126" s="66" t="str">
        <f>IF(J12="","",J12)</f>
        <v>3. 4. 2020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>Správa železnic, státní organizace</v>
      </c>
      <c r="G128" s="36"/>
      <c r="H128" s="36"/>
      <c r="I128" s="117" t="s">
        <v>32</v>
      </c>
      <c r="J128" s="32" t="str">
        <f>E21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30</v>
      </c>
      <c r="D129" s="36"/>
      <c r="E129" s="36"/>
      <c r="F129" s="27" t="str">
        <f>IF(E18="","",E18)</f>
        <v>Vyplň údaj</v>
      </c>
      <c r="G129" s="36"/>
      <c r="H129" s="36"/>
      <c r="I129" s="117" t="s">
        <v>35</v>
      </c>
      <c r="J129" s="32" t="str">
        <f>E24</f>
        <v>L. Ulrich, DiS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75"/>
      <c r="B131" s="176"/>
      <c r="C131" s="177" t="s">
        <v>135</v>
      </c>
      <c r="D131" s="178" t="s">
        <v>63</v>
      </c>
      <c r="E131" s="178" t="s">
        <v>59</v>
      </c>
      <c r="F131" s="178" t="s">
        <v>60</v>
      </c>
      <c r="G131" s="178" t="s">
        <v>136</v>
      </c>
      <c r="H131" s="178" t="s">
        <v>137</v>
      </c>
      <c r="I131" s="179" t="s">
        <v>138</v>
      </c>
      <c r="J131" s="180" t="s">
        <v>116</v>
      </c>
      <c r="K131" s="181" t="s">
        <v>139</v>
      </c>
      <c r="L131" s="182"/>
      <c r="M131" s="75" t="s">
        <v>1</v>
      </c>
      <c r="N131" s="76" t="s">
        <v>42</v>
      </c>
      <c r="O131" s="76" t="s">
        <v>140</v>
      </c>
      <c r="P131" s="76" t="s">
        <v>141</v>
      </c>
      <c r="Q131" s="76" t="s">
        <v>142</v>
      </c>
      <c r="R131" s="76" t="s">
        <v>143</v>
      </c>
      <c r="S131" s="76" t="s">
        <v>144</v>
      </c>
      <c r="T131" s="77" t="s">
        <v>145</v>
      </c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</row>
    <row r="132" spans="1:65" s="2" customFormat="1" ht="22.9" customHeight="1">
      <c r="A132" s="34"/>
      <c r="B132" s="35"/>
      <c r="C132" s="82" t="s">
        <v>146</v>
      </c>
      <c r="D132" s="36"/>
      <c r="E132" s="36"/>
      <c r="F132" s="36"/>
      <c r="G132" s="36"/>
      <c r="H132" s="36"/>
      <c r="I132" s="115"/>
      <c r="J132" s="183">
        <f>BK132</f>
        <v>0</v>
      </c>
      <c r="K132" s="36"/>
      <c r="L132" s="39"/>
      <c r="M132" s="78"/>
      <c r="N132" s="184"/>
      <c r="O132" s="79"/>
      <c r="P132" s="185">
        <f>P133+P136+P138+P195</f>
        <v>0</v>
      </c>
      <c r="Q132" s="79"/>
      <c r="R132" s="185">
        <f>R133+R136+R138+R195</f>
        <v>37.349751340000005</v>
      </c>
      <c r="S132" s="79"/>
      <c r="T132" s="186">
        <f>T133+T136+T138+T195</f>
        <v>28.864633600000005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77</v>
      </c>
      <c r="AU132" s="17" t="s">
        <v>118</v>
      </c>
      <c r="BK132" s="187">
        <f>BK133+BK136+BK138+BK195</f>
        <v>0</v>
      </c>
    </row>
    <row r="133" spans="1:65" s="12" customFormat="1" ht="25.9" customHeight="1">
      <c r="B133" s="188"/>
      <c r="C133" s="189"/>
      <c r="D133" s="190" t="s">
        <v>77</v>
      </c>
      <c r="E133" s="191" t="s">
        <v>147</v>
      </c>
      <c r="F133" s="191" t="s">
        <v>148</v>
      </c>
      <c r="G133" s="189"/>
      <c r="H133" s="189"/>
      <c r="I133" s="192"/>
      <c r="J133" s="193">
        <f>BK133</f>
        <v>0</v>
      </c>
      <c r="K133" s="189"/>
      <c r="L133" s="194"/>
      <c r="M133" s="195"/>
      <c r="N133" s="196"/>
      <c r="O133" s="196"/>
      <c r="P133" s="197">
        <f>SUM(P134:P135)</f>
        <v>0</v>
      </c>
      <c r="Q133" s="196"/>
      <c r="R133" s="197">
        <f>SUM(R134:R135)</f>
        <v>0</v>
      </c>
      <c r="S133" s="196"/>
      <c r="T133" s="198">
        <f>SUM(T134:T135)</f>
        <v>0</v>
      </c>
      <c r="AR133" s="199" t="s">
        <v>149</v>
      </c>
      <c r="AT133" s="200" t="s">
        <v>77</v>
      </c>
      <c r="AU133" s="200" t="s">
        <v>78</v>
      </c>
      <c r="AY133" s="199" t="s">
        <v>150</v>
      </c>
      <c r="BK133" s="201">
        <f>SUM(BK134:BK135)</f>
        <v>0</v>
      </c>
    </row>
    <row r="134" spans="1:65" s="2" customFormat="1" ht="16.5" customHeight="1">
      <c r="A134" s="34"/>
      <c r="B134" s="35"/>
      <c r="C134" s="202" t="s">
        <v>86</v>
      </c>
      <c r="D134" s="202" t="s">
        <v>151</v>
      </c>
      <c r="E134" s="203" t="s">
        <v>152</v>
      </c>
      <c r="F134" s="204" t="s">
        <v>148</v>
      </c>
      <c r="G134" s="205" t="s">
        <v>1</v>
      </c>
      <c r="H134" s="206">
        <v>0</v>
      </c>
      <c r="I134" s="207"/>
      <c r="J134" s="208">
        <f>ROUND(I134*H134,2)</f>
        <v>0</v>
      </c>
      <c r="K134" s="209"/>
      <c r="L134" s="39"/>
      <c r="M134" s="210" t="s">
        <v>1</v>
      </c>
      <c r="N134" s="211" t="s">
        <v>43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153</v>
      </c>
      <c r="AT134" s="214" t="s">
        <v>151</v>
      </c>
      <c r="AU134" s="214" t="s">
        <v>86</v>
      </c>
      <c r="AY134" s="17" t="s">
        <v>150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86</v>
      </c>
      <c r="BK134" s="215">
        <f>ROUND(I134*H134,2)</f>
        <v>0</v>
      </c>
      <c r="BL134" s="17" t="s">
        <v>153</v>
      </c>
      <c r="BM134" s="214" t="s">
        <v>960</v>
      </c>
    </row>
    <row r="135" spans="1:65" s="2" customFormat="1" ht="87.75">
      <c r="A135" s="34"/>
      <c r="B135" s="35"/>
      <c r="C135" s="36"/>
      <c r="D135" s="216" t="s">
        <v>155</v>
      </c>
      <c r="E135" s="36"/>
      <c r="F135" s="217" t="s">
        <v>156</v>
      </c>
      <c r="G135" s="36"/>
      <c r="H135" s="36"/>
      <c r="I135" s="115"/>
      <c r="J135" s="36"/>
      <c r="K135" s="36"/>
      <c r="L135" s="39"/>
      <c r="M135" s="218"/>
      <c r="N135" s="21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86</v>
      </c>
    </row>
    <row r="136" spans="1:65" s="12" customFormat="1" ht="25.9" customHeight="1">
      <c r="B136" s="188"/>
      <c r="C136" s="189"/>
      <c r="D136" s="190" t="s">
        <v>77</v>
      </c>
      <c r="E136" s="191" t="s">
        <v>511</v>
      </c>
      <c r="F136" s="191" t="s">
        <v>961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P137</f>
        <v>0</v>
      </c>
      <c r="Q136" s="196"/>
      <c r="R136" s="197">
        <f>R137</f>
        <v>0</v>
      </c>
      <c r="S136" s="196"/>
      <c r="T136" s="198">
        <f>T137</f>
        <v>0</v>
      </c>
      <c r="AR136" s="199" t="s">
        <v>86</v>
      </c>
      <c r="AT136" s="200" t="s">
        <v>77</v>
      </c>
      <c r="AU136" s="200" t="s">
        <v>78</v>
      </c>
      <c r="AY136" s="199" t="s">
        <v>150</v>
      </c>
      <c r="BK136" s="201">
        <f>BK137</f>
        <v>0</v>
      </c>
    </row>
    <row r="137" spans="1:65" s="2" customFormat="1" ht="21.75" customHeight="1">
      <c r="A137" s="34"/>
      <c r="B137" s="35"/>
      <c r="C137" s="202" t="s">
        <v>88</v>
      </c>
      <c r="D137" s="202" t="s">
        <v>151</v>
      </c>
      <c r="E137" s="203" t="s">
        <v>962</v>
      </c>
      <c r="F137" s="204" t="s">
        <v>963</v>
      </c>
      <c r="G137" s="205" t="s">
        <v>186</v>
      </c>
      <c r="H137" s="206">
        <v>1</v>
      </c>
      <c r="I137" s="207"/>
      <c r="J137" s="208">
        <f>ROUND(I137*H137,2)</f>
        <v>0</v>
      </c>
      <c r="K137" s="209"/>
      <c r="L137" s="39"/>
      <c r="M137" s="210" t="s">
        <v>1</v>
      </c>
      <c r="N137" s="211" t="s">
        <v>43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149</v>
      </c>
      <c r="AT137" s="214" t="s">
        <v>151</v>
      </c>
      <c r="AU137" s="214" t="s">
        <v>86</v>
      </c>
      <c r="AY137" s="17" t="s">
        <v>150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86</v>
      </c>
      <c r="BK137" s="215">
        <f>ROUND(I137*H137,2)</f>
        <v>0</v>
      </c>
      <c r="BL137" s="17" t="s">
        <v>149</v>
      </c>
      <c r="BM137" s="214" t="s">
        <v>964</v>
      </c>
    </row>
    <row r="138" spans="1:65" s="12" customFormat="1" ht="25.9" customHeight="1">
      <c r="B138" s="188"/>
      <c r="C138" s="189"/>
      <c r="D138" s="190" t="s">
        <v>77</v>
      </c>
      <c r="E138" s="191" t="s">
        <v>167</v>
      </c>
      <c r="F138" s="191" t="s">
        <v>168</v>
      </c>
      <c r="G138" s="189"/>
      <c r="H138" s="189"/>
      <c r="I138" s="192"/>
      <c r="J138" s="193">
        <f>BK138</f>
        <v>0</v>
      </c>
      <c r="K138" s="189"/>
      <c r="L138" s="194"/>
      <c r="M138" s="195"/>
      <c r="N138" s="196"/>
      <c r="O138" s="196"/>
      <c r="P138" s="197">
        <f>P139+P144+P149+P156+P162+P168+P173+P190</f>
        <v>0</v>
      </c>
      <c r="Q138" s="196"/>
      <c r="R138" s="197">
        <f>R139+R144+R149+R156+R162+R168+R173+R190</f>
        <v>34.196665700000004</v>
      </c>
      <c r="S138" s="196"/>
      <c r="T138" s="198">
        <f>T139+T144+T149+T156+T162+T168+T173+T190</f>
        <v>25.717000000000006</v>
      </c>
      <c r="AR138" s="199" t="s">
        <v>86</v>
      </c>
      <c r="AT138" s="200" t="s">
        <v>77</v>
      </c>
      <c r="AU138" s="200" t="s">
        <v>78</v>
      </c>
      <c r="AY138" s="199" t="s">
        <v>150</v>
      </c>
      <c r="BK138" s="201">
        <f>BK139+BK144+BK149+BK156+BK162+BK168+BK173+BK190</f>
        <v>0</v>
      </c>
    </row>
    <row r="139" spans="1:65" s="12" customFormat="1" ht="22.9" customHeight="1">
      <c r="B139" s="188"/>
      <c r="C139" s="189"/>
      <c r="D139" s="190" t="s">
        <v>77</v>
      </c>
      <c r="E139" s="220" t="s">
        <v>86</v>
      </c>
      <c r="F139" s="220" t="s">
        <v>965</v>
      </c>
      <c r="G139" s="189"/>
      <c r="H139" s="189"/>
      <c r="I139" s="192"/>
      <c r="J139" s="221">
        <f>BK139</f>
        <v>0</v>
      </c>
      <c r="K139" s="189"/>
      <c r="L139" s="194"/>
      <c r="M139" s="195"/>
      <c r="N139" s="196"/>
      <c r="O139" s="196"/>
      <c r="P139" s="197">
        <f>SUM(P140:P143)</f>
        <v>0</v>
      </c>
      <c r="Q139" s="196"/>
      <c r="R139" s="197">
        <f>SUM(R140:R143)</f>
        <v>0</v>
      </c>
      <c r="S139" s="196"/>
      <c r="T139" s="198">
        <f>SUM(T140:T143)</f>
        <v>17.977600000000002</v>
      </c>
      <c r="AR139" s="199" t="s">
        <v>86</v>
      </c>
      <c r="AT139" s="200" t="s">
        <v>77</v>
      </c>
      <c r="AU139" s="200" t="s">
        <v>86</v>
      </c>
      <c r="AY139" s="199" t="s">
        <v>150</v>
      </c>
      <c r="BK139" s="201">
        <f>SUM(BK140:BK143)</f>
        <v>0</v>
      </c>
    </row>
    <row r="140" spans="1:65" s="2" customFormat="1" ht="16.5" customHeight="1">
      <c r="A140" s="34"/>
      <c r="B140" s="35"/>
      <c r="C140" s="202" t="s">
        <v>159</v>
      </c>
      <c r="D140" s="202" t="s">
        <v>151</v>
      </c>
      <c r="E140" s="203" t="s">
        <v>966</v>
      </c>
      <c r="F140" s="204" t="s">
        <v>967</v>
      </c>
      <c r="G140" s="205" t="s">
        <v>217</v>
      </c>
      <c r="H140" s="206">
        <v>33.92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0.24</v>
      </c>
      <c r="T140" s="213">
        <f>S140*H140</f>
        <v>8.1408000000000005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149</v>
      </c>
      <c r="AT140" s="214" t="s">
        <v>151</v>
      </c>
      <c r="AU140" s="214" t="s">
        <v>88</v>
      </c>
      <c r="AY140" s="17" t="s">
        <v>150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149</v>
      </c>
      <c r="BM140" s="214" t="s">
        <v>968</v>
      </c>
    </row>
    <row r="141" spans="1:65" s="13" customFormat="1" ht="11.25">
      <c r="B141" s="222"/>
      <c r="C141" s="223"/>
      <c r="D141" s="216" t="s">
        <v>175</v>
      </c>
      <c r="E141" s="224" t="s">
        <v>1</v>
      </c>
      <c r="F141" s="225" t="s">
        <v>969</v>
      </c>
      <c r="G141" s="223"/>
      <c r="H141" s="226">
        <v>33.92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175</v>
      </c>
      <c r="AU141" s="232" t="s">
        <v>88</v>
      </c>
      <c r="AV141" s="13" t="s">
        <v>88</v>
      </c>
      <c r="AW141" s="13" t="s">
        <v>34</v>
      </c>
      <c r="AX141" s="13" t="s">
        <v>86</v>
      </c>
      <c r="AY141" s="232" t="s">
        <v>150</v>
      </c>
    </row>
    <row r="142" spans="1:65" s="2" customFormat="1" ht="16.5" customHeight="1">
      <c r="A142" s="34"/>
      <c r="B142" s="35"/>
      <c r="C142" s="202" t="s">
        <v>149</v>
      </c>
      <c r="D142" s="202" t="s">
        <v>151</v>
      </c>
      <c r="E142" s="203" t="s">
        <v>970</v>
      </c>
      <c r="F142" s="204" t="s">
        <v>971</v>
      </c>
      <c r="G142" s="205" t="s">
        <v>217</v>
      </c>
      <c r="H142" s="206">
        <v>33.92</v>
      </c>
      <c r="I142" s="207"/>
      <c r="J142" s="208">
        <f>ROUND(I142*H142,2)</f>
        <v>0</v>
      </c>
      <c r="K142" s="209"/>
      <c r="L142" s="39"/>
      <c r="M142" s="210" t="s">
        <v>1</v>
      </c>
      <c r="N142" s="211" t="s">
        <v>43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0.28999999999999998</v>
      </c>
      <c r="T142" s="213">
        <f>S142*H142</f>
        <v>9.8368000000000002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149</v>
      </c>
      <c r="AT142" s="214" t="s">
        <v>151</v>
      </c>
      <c r="AU142" s="214" t="s">
        <v>88</v>
      </c>
      <c r="AY142" s="17" t="s">
        <v>150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86</v>
      </c>
      <c r="BK142" s="215">
        <f>ROUND(I142*H142,2)</f>
        <v>0</v>
      </c>
      <c r="BL142" s="17" t="s">
        <v>149</v>
      </c>
      <c r="BM142" s="214" t="s">
        <v>972</v>
      </c>
    </row>
    <row r="143" spans="1:65" s="2" customFormat="1" ht="16.5" customHeight="1">
      <c r="A143" s="34"/>
      <c r="B143" s="35"/>
      <c r="C143" s="202" t="s">
        <v>183</v>
      </c>
      <c r="D143" s="202" t="s">
        <v>151</v>
      </c>
      <c r="E143" s="203" t="s">
        <v>973</v>
      </c>
      <c r="F143" s="204" t="s">
        <v>974</v>
      </c>
      <c r="G143" s="205" t="s">
        <v>217</v>
      </c>
      <c r="H143" s="206">
        <v>33.92</v>
      </c>
      <c r="I143" s="207"/>
      <c r="J143" s="208">
        <f>ROUND(I143*H143,2)</f>
        <v>0</v>
      </c>
      <c r="K143" s="209"/>
      <c r="L143" s="39"/>
      <c r="M143" s="210" t="s">
        <v>1</v>
      </c>
      <c r="N143" s="211" t="s">
        <v>43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149</v>
      </c>
      <c r="AT143" s="214" t="s">
        <v>151</v>
      </c>
      <c r="AU143" s="214" t="s">
        <v>88</v>
      </c>
      <c r="AY143" s="17" t="s">
        <v>150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86</v>
      </c>
      <c r="BK143" s="215">
        <f>ROUND(I143*H143,2)</f>
        <v>0</v>
      </c>
      <c r="BL143" s="17" t="s">
        <v>149</v>
      </c>
      <c r="BM143" s="214" t="s">
        <v>975</v>
      </c>
    </row>
    <row r="144" spans="1:65" s="12" customFormat="1" ht="22.9" customHeight="1">
      <c r="B144" s="188"/>
      <c r="C144" s="189"/>
      <c r="D144" s="190" t="s">
        <v>77</v>
      </c>
      <c r="E144" s="220" t="s">
        <v>88</v>
      </c>
      <c r="F144" s="220" t="s">
        <v>976</v>
      </c>
      <c r="G144" s="189"/>
      <c r="H144" s="189"/>
      <c r="I144" s="192"/>
      <c r="J144" s="221">
        <f>BK144</f>
        <v>0</v>
      </c>
      <c r="K144" s="189"/>
      <c r="L144" s="194"/>
      <c r="M144" s="195"/>
      <c r="N144" s="196"/>
      <c r="O144" s="196"/>
      <c r="P144" s="197">
        <f>SUM(P145:P148)</f>
        <v>0</v>
      </c>
      <c r="Q144" s="196"/>
      <c r="R144" s="197">
        <f>SUM(R145:R148)</f>
        <v>2.2500810000000002</v>
      </c>
      <c r="S144" s="196"/>
      <c r="T144" s="198">
        <f>SUM(T145:T148)</f>
        <v>0</v>
      </c>
      <c r="AR144" s="199" t="s">
        <v>86</v>
      </c>
      <c r="AT144" s="200" t="s">
        <v>77</v>
      </c>
      <c r="AU144" s="200" t="s">
        <v>86</v>
      </c>
      <c r="AY144" s="199" t="s">
        <v>150</v>
      </c>
      <c r="BK144" s="201">
        <f>SUM(BK145:BK148)</f>
        <v>0</v>
      </c>
    </row>
    <row r="145" spans="1:65" s="2" customFormat="1" ht="16.5" customHeight="1">
      <c r="A145" s="34"/>
      <c r="B145" s="35"/>
      <c r="C145" s="202" t="s">
        <v>188</v>
      </c>
      <c r="D145" s="202" t="s">
        <v>151</v>
      </c>
      <c r="E145" s="203" t="s">
        <v>977</v>
      </c>
      <c r="F145" s="204" t="s">
        <v>978</v>
      </c>
      <c r="G145" s="205" t="s">
        <v>172</v>
      </c>
      <c r="H145" s="206">
        <v>0.9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2.45329</v>
      </c>
      <c r="R145" s="212">
        <f>Q145*H145</f>
        <v>2.2079610000000001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149</v>
      </c>
      <c r="AT145" s="214" t="s">
        <v>151</v>
      </c>
      <c r="AU145" s="214" t="s">
        <v>88</v>
      </c>
      <c r="AY145" s="17" t="s">
        <v>150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149</v>
      </c>
      <c r="BM145" s="214" t="s">
        <v>979</v>
      </c>
    </row>
    <row r="146" spans="1:65" s="13" customFormat="1" ht="11.25">
      <c r="B146" s="222"/>
      <c r="C146" s="223"/>
      <c r="D146" s="216" t="s">
        <v>175</v>
      </c>
      <c r="E146" s="224" t="s">
        <v>1</v>
      </c>
      <c r="F146" s="225" t="s">
        <v>980</v>
      </c>
      <c r="G146" s="223"/>
      <c r="H146" s="226">
        <v>0.9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175</v>
      </c>
      <c r="AU146" s="232" t="s">
        <v>88</v>
      </c>
      <c r="AV146" s="13" t="s">
        <v>88</v>
      </c>
      <c r="AW146" s="13" t="s">
        <v>34</v>
      </c>
      <c r="AX146" s="13" t="s">
        <v>86</v>
      </c>
      <c r="AY146" s="232" t="s">
        <v>150</v>
      </c>
    </row>
    <row r="147" spans="1:65" s="2" customFormat="1" ht="16.5" customHeight="1">
      <c r="A147" s="34"/>
      <c r="B147" s="35"/>
      <c r="C147" s="202" t="s">
        <v>194</v>
      </c>
      <c r="D147" s="202" t="s">
        <v>151</v>
      </c>
      <c r="E147" s="203" t="s">
        <v>981</v>
      </c>
      <c r="F147" s="204" t="s">
        <v>982</v>
      </c>
      <c r="G147" s="205" t="s">
        <v>217</v>
      </c>
      <c r="H147" s="206">
        <v>1.2</v>
      </c>
      <c r="I147" s="207"/>
      <c r="J147" s="208">
        <f>ROUND(I147*H147,2)</f>
        <v>0</v>
      </c>
      <c r="K147" s="209"/>
      <c r="L147" s="39"/>
      <c r="M147" s="210" t="s">
        <v>1</v>
      </c>
      <c r="N147" s="211" t="s">
        <v>43</v>
      </c>
      <c r="O147" s="71"/>
      <c r="P147" s="212">
        <f>O147*H147</f>
        <v>0</v>
      </c>
      <c r="Q147" s="212">
        <v>3.5099999999999999E-2</v>
      </c>
      <c r="R147" s="212">
        <f>Q147*H147</f>
        <v>4.2119999999999998E-2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149</v>
      </c>
      <c r="AT147" s="214" t="s">
        <v>151</v>
      </c>
      <c r="AU147" s="214" t="s">
        <v>88</v>
      </c>
      <c r="AY147" s="17" t="s">
        <v>150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86</v>
      </c>
      <c r="BK147" s="215">
        <f>ROUND(I147*H147,2)</f>
        <v>0</v>
      </c>
      <c r="BL147" s="17" t="s">
        <v>149</v>
      </c>
      <c r="BM147" s="214" t="s">
        <v>983</v>
      </c>
    </row>
    <row r="148" spans="1:65" s="13" customFormat="1" ht="11.25">
      <c r="B148" s="222"/>
      <c r="C148" s="223"/>
      <c r="D148" s="216" t="s">
        <v>175</v>
      </c>
      <c r="E148" s="224" t="s">
        <v>1</v>
      </c>
      <c r="F148" s="225" t="s">
        <v>984</v>
      </c>
      <c r="G148" s="223"/>
      <c r="H148" s="226">
        <v>1.2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175</v>
      </c>
      <c r="AU148" s="232" t="s">
        <v>88</v>
      </c>
      <c r="AV148" s="13" t="s">
        <v>88</v>
      </c>
      <c r="AW148" s="13" t="s">
        <v>34</v>
      </c>
      <c r="AX148" s="13" t="s">
        <v>86</v>
      </c>
      <c r="AY148" s="232" t="s">
        <v>150</v>
      </c>
    </row>
    <row r="149" spans="1:65" s="12" customFormat="1" ht="22.9" customHeight="1">
      <c r="B149" s="188"/>
      <c r="C149" s="189"/>
      <c r="D149" s="190" t="s">
        <v>77</v>
      </c>
      <c r="E149" s="220" t="s">
        <v>183</v>
      </c>
      <c r="F149" s="220" t="s">
        <v>985</v>
      </c>
      <c r="G149" s="189"/>
      <c r="H149" s="189"/>
      <c r="I149" s="192"/>
      <c r="J149" s="221">
        <f>BK149</f>
        <v>0</v>
      </c>
      <c r="K149" s="189"/>
      <c r="L149" s="194"/>
      <c r="M149" s="195"/>
      <c r="N149" s="196"/>
      <c r="O149" s="196"/>
      <c r="P149" s="197">
        <f>SUM(P150:P155)</f>
        <v>0</v>
      </c>
      <c r="Q149" s="196"/>
      <c r="R149" s="197">
        <f>SUM(R150:R155)</f>
        <v>28.344013499999999</v>
      </c>
      <c r="S149" s="196"/>
      <c r="T149" s="198">
        <f>SUM(T150:T155)</f>
        <v>0</v>
      </c>
      <c r="AR149" s="199" t="s">
        <v>86</v>
      </c>
      <c r="AT149" s="200" t="s">
        <v>77</v>
      </c>
      <c r="AU149" s="200" t="s">
        <v>86</v>
      </c>
      <c r="AY149" s="199" t="s">
        <v>150</v>
      </c>
      <c r="BK149" s="201">
        <f>SUM(BK150:BK155)</f>
        <v>0</v>
      </c>
    </row>
    <row r="150" spans="1:65" s="2" customFormat="1" ht="16.5" customHeight="1">
      <c r="A150" s="34"/>
      <c r="B150" s="35"/>
      <c r="C150" s="202" t="s">
        <v>199</v>
      </c>
      <c r="D150" s="202" t="s">
        <v>151</v>
      </c>
      <c r="E150" s="203" t="s">
        <v>986</v>
      </c>
      <c r="F150" s="204" t="s">
        <v>987</v>
      </c>
      <c r="G150" s="205" t="s">
        <v>217</v>
      </c>
      <c r="H150" s="206">
        <v>33.92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0.39600000000000002</v>
      </c>
      <c r="R150" s="212">
        <f>Q150*H150</f>
        <v>13.432320000000001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149</v>
      </c>
      <c r="AT150" s="214" t="s">
        <v>151</v>
      </c>
      <c r="AU150" s="214" t="s">
        <v>88</v>
      </c>
      <c r="AY150" s="17" t="s">
        <v>150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149</v>
      </c>
      <c r="BM150" s="214" t="s">
        <v>988</v>
      </c>
    </row>
    <row r="151" spans="1:65" s="2" customFormat="1" ht="16.5" customHeight="1">
      <c r="A151" s="34"/>
      <c r="B151" s="35"/>
      <c r="C151" s="202" t="s">
        <v>181</v>
      </c>
      <c r="D151" s="202" t="s">
        <v>151</v>
      </c>
      <c r="E151" s="203" t="s">
        <v>989</v>
      </c>
      <c r="F151" s="204" t="s">
        <v>990</v>
      </c>
      <c r="G151" s="205" t="s">
        <v>217</v>
      </c>
      <c r="H151" s="206">
        <v>33.92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0.19694999999999999</v>
      </c>
      <c r="R151" s="212">
        <f>Q151*H151</f>
        <v>6.6805440000000003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149</v>
      </c>
      <c r="AT151" s="214" t="s">
        <v>151</v>
      </c>
      <c r="AU151" s="214" t="s">
        <v>88</v>
      </c>
      <c r="AY151" s="17" t="s">
        <v>150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149</v>
      </c>
      <c r="BM151" s="214" t="s">
        <v>991</v>
      </c>
    </row>
    <row r="152" spans="1:65" s="2" customFormat="1" ht="16.5" customHeight="1">
      <c r="A152" s="34"/>
      <c r="B152" s="35"/>
      <c r="C152" s="202" t="s">
        <v>207</v>
      </c>
      <c r="D152" s="202" t="s">
        <v>151</v>
      </c>
      <c r="E152" s="203" t="s">
        <v>992</v>
      </c>
      <c r="F152" s="204" t="s">
        <v>993</v>
      </c>
      <c r="G152" s="205" t="s">
        <v>217</v>
      </c>
      <c r="H152" s="206">
        <v>33.92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0.14610000000000001</v>
      </c>
      <c r="R152" s="212">
        <f>Q152*H152</f>
        <v>4.9557120000000001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149</v>
      </c>
      <c r="AT152" s="214" t="s">
        <v>151</v>
      </c>
      <c r="AU152" s="214" t="s">
        <v>88</v>
      </c>
      <c r="AY152" s="17" t="s">
        <v>150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149</v>
      </c>
      <c r="BM152" s="214" t="s">
        <v>994</v>
      </c>
    </row>
    <row r="153" spans="1:65" s="2" customFormat="1" ht="16.5" customHeight="1">
      <c r="A153" s="34"/>
      <c r="B153" s="35"/>
      <c r="C153" s="244" t="s">
        <v>214</v>
      </c>
      <c r="D153" s="244" t="s">
        <v>157</v>
      </c>
      <c r="E153" s="245" t="s">
        <v>995</v>
      </c>
      <c r="F153" s="246" t="s">
        <v>996</v>
      </c>
      <c r="G153" s="247" t="s">
        <v>217</v>
      </c>
      <c r="H153" s="248">
        <v>34.938000000000002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43</v>
      </c>
      <c r="O153" s="71"/>
      <c r="P153" s="212">
        <f>O153*H153</f>
        <v>0</v>
      </c>
      <c r="Q153" s="212">
        <v>9.375E-2</v>
      </c>
      <c r="R153" s="212">
        <f>Q153*H153</f>
        <v>3.2754375000000002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199</v>
      </c>
      <c r="AT153" s="214" t="s">
        <v>157</v>
      </c>
      <c r="AU153" s="214" t="s">
        <v>88</v>
      </c>
      <c r="AY153" s="17" t="s">
        <v>150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149</v>
      </c>
      <c r="BM153" s="214" t="s">
        <v>997</v>
      </c>
    </row>
    <row r="154" spans="1:65" s="2" customFormat="1" ht="78">
      <c r="A154" s="34"/>
      <c r="B154" s="35"/>
      <c r="C154" s="36"/>
      <c r="D154" s="216" t="s">
        <v>155</v>
      </c>
      <c r="E154" s="36"/>
      <c r="F154" s="217" t="s">
        <v>998</v>
      </c>
      <c r="G154" s="36"/>
      <c r="H154" s="36"/>
      <c r="I154" s="115"/>
      <c r="J154" s="36"/>
      <c r="K154" s="36"/>
      <c r="L154" s="39"/>
      <c r="M154" s="218"/>
      <c r="N154" s="21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155</v>
      </c>
      <c r="AU154" s="17" t="s">
        <v>88</v>
      </c>
    </row>
    <row r="155" spans="1:65" s="13" customFormat="1" ht="11.25">
      <c r="B155" s="222"/>
      <c r="C155" s="223"/>
      <c r="D155" s="216" t="s">
        <v>175</v>
      </c>
      <c r="E155" s="223"/>
      <c r="F155" s="225" t="s">
        <v>999</v>
      </c>
      <c r="G155" s="223"/>
      <c r="H155" s="226">
        <v>34.938000000000002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175</v>
      </c>
      <c r="AU155" s="232" t="s">
        <v>88</v>
      </c>
      <c r="AV155" s="13" t="s">
        <v>88</v>
      </c>
      <c r="AW155" s="13" t="s">
        <v>4</v>
      </c>
      <c r="AX155" s="13" t="s">
        <v>86</v>
      </c>
      <c r="AY155" s="232" t="s">
        <v>150</v>
      </c>
    </row>
    <row r="156" spans="1:65" s="12" customFormat="1" ht="22.9" customHeight="1">
      <c r="B156" s="188"/>
      <c r="C156" s="189"/>
      <c r="D156" s="190" t="s">
        <v>77</v>
      </c>
      <c r="E156" s="220" t="s">
        <v>188</v>
      </c>
      <c r="F156" s="220" t="s">
        <v>581</v>
      </c>
      <c r="G156" s="189"/>
      <c r="H156" s="189"/>
      <c r="I156" s="192"/>
      <c r="J156" s="221">
        <f>BK156</f>
        <v>0</v>
      </c>
      <c r="K156" s="189"/>
      <c r="L156" s="194"/>
      <c r="M156" s="195"/>
      <c r="N156" s="196"/>
      <c r="O156" s="196"/>
      <c r="P156" s="197">
        <f>SUM(P157:P161)</f>
        <v>0</v>
      </c>
      <c r="Q156" s="196"/>
      <c r="R156" s="197">
        <f>SUM(R157:R161)</f>
        <v>3.5943480000000001</v>
      </c>
      <c r="S156" s="196"/>
      <c r="T156" s="198">
        <f>SUM(T157:T161)</f>
        <v>0</v>
      </c>
      <c r="AR156" s="199" t="s">
        <v>86</v>
      </c>
      <c r="AT156" s="200" t="s">
        <v>77</v>
      </c>
      <c r="AU156" s="200" t="s">
        <v>86</v>
      </c>
      <c r="AY156" s="199" t="s">
        <v>150</v>
      </c>
      <c r="BK156" s="201">
        <f>SUM(BK157:BK161)</f>
        <v>0</v>
      </c>
    </row>
    <row r="157" spans="1:65" s="2" customFormat="1" ht="16.5" customHeight="1">
      <c r="A157" s="34"/>
      <c r="B157" s="35"/>
      <c r="C157" s="202" t="s">
        <v>222</v>
      </c>
      <c r="D157" s="202" t="s">
        <v>151</v>
      </c>
      <c r="E157" s="203" t="s">
        <v>1000</v>
      </c>
      <c r="F157" s="204" t="s">
        <v>1001</v>
      </c>
      <c r="G157" s="205" t="s">
        <v>197</v>
      </c>
      <c r="H157" s="206">
        <v>13.8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0.15540000000000001</v>
      </c>
      <c r="R157" s="212">
        <f>Q157*H157</f>
        <v>2.1445200000000004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149</v>
      </c>
      <c r="AT157" s="214" t="s">
        <v>151</v>
      </c>
      <c r="AU157" s="214" t="s">
        <v>88</v>
      </c>
      <c r="AY157" s="17" t="s">
        <v>150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149</v>
      </c>
      <c r="BM157" s="214" t="s">
        <v>1002</v>
      </c>
    </row>
    <row r="158" spans="1:65" s="13" customFormat="1" ht="11.25">
      <c r="B158" s="222"/>
      <c r="C158" s="223"/>
      <c r="D158" s="216" t="s">
        <v>175</v>
      </c>
      <c r="E158" s="224" t="s">
        <v>1</v>
      </c>
      <c r="F158" s="225" t="s">
        <v>1003</v>
      </c>
      <c r="G158" s="223"/>
      <c r="H158" s="226">
        <v>13.8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175</v>
      </c>
      <c r="AU158" s="232" t="s">
        <v>88</v>
      </c>
      <c r="AV158" s="13" t="s">
        <v>88</v>
      </c>
      <c r="AW158" s="13" t="s">
        <v>34</v>
      </c>
      <c r="AX158" s="13" t="s">
        <v>86</v>
      </c>
      <c r="AY158" s="232" t="s">
        <v>150</v>
      </c>
    </row>
    <row r="159" spans="1:65" s="2" customFormat="1" ht="16.5" customHeight="1">
      <c r="A159" s="34"/>
      <c r="B159" s="35"/>
      <c r="C159" s="244" t="s">
        <v>227</v>
      </c>
      <c r="D159" s="244" t="s">
        <v>157</v>
      </c>
      <c r="E159" s="245" t="s">
        <v>1004</v>
      </c>
      <c r="F159" s="246" t="s">
        <v>1005</v>
      </c>
      <c r="G159" s="247" t="s">
        <v>197</v>
      </c>
      <c r="H159" s="248">
        <v>14.214</v>
      </c>
      <c r="I159" s="249"/>
      <c r="J159" s="250">
        <f>ROUND(I159*H159,2)</f>
        <v>0</v>
      </c>
      <c r="K159" s="251"/>
      <c r="L159" s="252"/>
      <c r="M159" s="253" t="s">
        <v>1</v>
      </c>
      <c r="N159" s="254" t="s">
        <v>43</v>
      </c>
      <c r="O159" s="71"/>
      <c r="P159" s="212">
        <f>O159*H159</f>
        <v>0</v>
      </c>
      <c r="Q159" s="212">
        <v>0.10199999999999999</v>
      </c>
      <c r="R159" s="212">
        <f>Q159*H159</f>
        <v>1.4498279999999999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199</v>
      </c>
      <c r="AT159" s="214" t="s">
        <v>157</v>
      </c>
      <c r="AU159" s="214" t="s">
        <v>88</v>
      </c>
      <c r="AY159" s="17" t="s">
        <v>150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86</v>
      </c>
      <c r="BK159" s="215">
        <f>ROUND(I159*H159,2)</f>
        <v>0</v>
      </c>
      <c r="BL159" s="17" t="s">
        <v>149</v>
      </c>
      <c r="BM159" s="214" t="s">
        <v>1006</v>
      </c>
    </row>
    <row r="160" spans="1:65" s="13" customFormat="1" ht="11.25">
      <c r="B160" s="222"/>
      <c r="C160" s="223"/>
      <c r="D160" s="216" t="s">
        <v>175</v>
      </c>
      <c r="E160" s="223"/>
      <c r="F160" s="225" t="s">
        <v>1007</v>
      </c>
      <c r="G160" s="223"/>
      <c r="H160" s="226">
        <v>14.214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175</v>
      </c>
      <c r="AU160" s="232" t="s">
        <v>88</v>
      </c>
      <c r="AV160" s="13" t="s">
        <v>88</v>
      </c>
      <c r="AW160" s="13" t="s">
        <v>4</v>
      </c>
      <c r="AX160" s="13" t="s">
        <v>86</v>
      </c>
      <c r="AY160" s="232" t="s">
        <v>150</v>
      </c>
    </row>
    <row r="161" spans="1:65" s="2" customFormat="1" ht="16.5" customHeight="1">
      <c r="A161" s="34"/>
      <c r="B161" s="35"/>
      <c r="C161" s="202" t="s">
        <v>231</v>
      </c>
      <c r="D161" s="202" t="s">
        <v>151</v>
      </c>
      <c r="E161" s="203" t="s">
        <v>1008</v>
      </c>
      <c r="F161" s="204" t="s">
        <v>1009</v>
      </c>
      <c r="G161" s="205" t="s">
        <v>197</v>
      </c>
      <c r="H161" s="206">
        <v>13.8</v>
      </c>
      <c r="I161" s="207"/>
      <c r="J161" s="208">
        <f>ROUND(I161*H161,2)</f>
        <v>0</v>
      </c>
      <c r="K161" s="209"/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149</v>
      </c>
      <c r="AT161" s="214" t="s">
        <v>151</v>
      </c>
      <c r="AU161" s="214" t="s">
        <v>88</v>
      </c>
      <c r="AY161" s="17" t="s">
        <v>150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149</v>
      </c>
      <c r="BM161" s="214" t="s">
        <v>1010</v>
      </c>
    </row>
    <row r="162" spans="1:65" s="12" customFormat="1" ht="22.9" customHeight="1">
      <c r="B162" s="188"/>
      <c r="C162" s="189"/>
      <c r="D162" s="190" t="s">
        <v>77</v>
      </c>
      <c r="E162" s="220" t="s">
        <v>199</v>
      </c>
      <c r="F162" s="220" t="s">
        <v>631</v>
      </c>
      <c r="G162" s="189"/>
      <c r="H162" s="189"/>
      <c r="I162" s="192"/>
      <c r="J162" s="221">
        <f>BK162</f>
        <v>0</v>
      </c>
      <c r="K162" s="189"/>
      <c r="L162" s="194"/>
      <c r="M162" s="195"/>
      <c r="N162" s="196"/>
      <c r="O162" s="196"/>
      <c r="P162" s="197">
        <f>SUM(P163:P167)</f>
        <v>0</v>
      </c>
      <c r="Q162" s="196"/>
      <c r="R162" s="197">
        <f>SUM(R163:R167)</f>
        <v>1.1000000000000001E-3</v>
      </c>
      <c r="S162" s="196"/>
      <c r="T162" s="198">
        <f>SUM(T163:T167)</f>
        <v>5.7599999999999998E-2</v>
      </c>
      <c r="AR162" s="199" t="s">
        <v>86</v>
      </c>
      <c r="AT162" s="200" t="s">
        <v>77</v>
      </c>
      <c r="AU162" s="200" t="s">
        <v>86</v>
      </c>
      <c r="AY162" s="199" t="s">
        <v>150</v>
      </c>
      <c r="BK162" s="201">
        <f>SUM(BK163:BK167)</f>
        <v>0</v>
      </c>
    </row>
    <row r="163" spans="1:65" s="2" customFormat="1" ht="16.5" customHeight="1">
      <c r="A163" s="34"/>
      <c r="B163" s="35"/>
      <c r="C163" s="202" t="s">
        <v>8</v>
      </c>
      <c r="D163" s="202" t="s">
        <v>151</v>
      </c>
      <c r="E163" s="203" t="s">
        <v>632</v>
      </c>
      <c r="F163" s="204" t="s">
        <v>633</v>
      </c>
      <c r="G163" s="205" t="s">
        <v>197</v>
      </c>
      <c r="H163" s="206">
        <v>1.5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0</v>
      </c>
      <c r="R163" s="212">
        <f>Q163*H163</f>
        <v>0</v>
      </c>
      <c r="S163" s="212">
        <v>1.4919999999999999E-2</v>
      </c>
      <c r="T163" s="213">
        <f>S163*H163</f>
        <v>2.2379999999999997E-2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149</v>
      </c>
      <c r="AT163" s="214" t="s">
        <v>151</v>
      </c>
      <c r="AU163" s="214" t="s">
        <v>88</v>
      </c>
      <c r="AY163" s="17" t="s">
        <v>150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149</v>
      </c>
      <c r="BM163" s="214" t="s">
        <v>1011</v>
      </c>
    </row>
    <row r="164" spans="1:65" s="2" customFormat="1" ht="16.5" customHeight="1">
      <c r="A164" s="34"/>
      <c r="B164" s="35"/>
      <c r="C164" s="202" t="s">
        <v>240</v>
      </c>
      <c r="D164" s="202" t="s">
        <v>151</v>
      </c>
      <c r="E164" s="203" t="s">
        <v>636</v>
      </c>
      <c r="F164" s="204" t="s">
        <v>637</v>
      </c>
      <c r="G164" s="205" t="s">
        <v>179</v>
      </c>
      <c r="H164" s="206">
        <v>1</v>
      </c>
      <c r="I164" s="207"/>
      <c r="J164" s="208">
        <f>ROUND(I164*H164,2)</f>
        <v>0</v>
      </c>
      <c r="K164" s="209"/>
      <c r="L164" s="39"/>
      <c r="M164" s="210" t="s">
        <v>1</v>
      </c>
      <c r="N164" s="211" t="s">
        <v>43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3.5220000000000001E-2</v>
      </c>
      <c r="T164" s="213">
        <f>S164*H164</f>
        <v>3.5220000000000001E-2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149</v>
      </c>
      <c r="AT164" s="214" t="s">
        <v>151</v>
      </c>
      <c r="AU164" s="214" t="s">
        <v>88</v>
      </c>
      <c r="AY164" s="17" t="s">
        <v>150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149</v>
      </c>
      <c r="BM164" s="214" t="s">
        <v>1012</v>
      </c>
    </row>
    <row r="165" spans="1:65" s="2" customFormat="1" ht="16.5" customHeight="1">
      <c r="A165" s="34"/>
      <c r="B165" s="35"/>
      <c r="C165" s="202" t="s">
        <v>245</v>
      </c>
      <c r="D165" s="202" t="s">
        <v>151</v>
      </c>
      <c r="E165" s="203" t="s">
        <v>639</v>
      </c>
      <c r="F165" s="204" t="s">
        <v>640</v>
      </c>
      <c r="G165" s="205" t="s">
        <v>179</v>
      </c>
      <c r="H165" s="206">
        <v>1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240</v>
      </c>
      <c r="AT165" s="214" t="s">
        <v>151</v>
      </c>
      <c r="AU165" s="214" t="s">
        <v>88</v>
      </c>
      <c r="AY165" s="17" t="s">
        <v>150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240</v>
      </c>
      <c r="BM165" s="214" t="s">
        <v>1013</v>
      </c>
    </row>
    <row r="166" spans="1:65" s="2" customFormat="1" ht="16.5" customHeight="1">
      <c r="A166" s="34"/>
      <c r="B166" s="35"/>
      <c r="C166" s="202" t="s">
        <v>249</v>
      </c>
      <c r="D166" s="202" t="s">
        <v>151</v>
      </c>
      <c r="E166" s="203" t="s">
        <v>642</v>
      </c>
      <c r="F166" s="204" t="s">
        <v>643</v>
      </c>
      <c r="G166" s="205" t="s">
        <v>179</v>
      </c>
      <c r="H166" s="206">
        <v>1</v>
      </c>
      <c r="I166" s="207"/>
      <c r="J166" s="208">
        <f>ROUND(I166*H166,2)</f>
        <v>0</v>
      </c>
      <c r="K166" s="209"/>
      <c r="L166" s="39"/>
      <c r="M166" s="210" t="s">
        <v>1</v>
      </c>
      <c r="N166" s="211" t="s">
        <v>43</v>
      </c>
      <c r="O166" s="7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149</v>
      </c>
      <c r="AT166" s="214" t="s">
        <v>151</v>
      </c>
      <c r="AU166" s="214" t="s">
        <v>88</v>
      </c>
      <c r="AY166" s="17" t="s">
        <v>150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86</v>
      </c>
      <c r="BK166" s="215">
        <f>ROUND(I166*H166,2)</f>
        <v>0</v>
      </c>
      <c r="BL166" s="17" t="s">
        <v>149</v>
      </c>
      <c r="BM166" s="214" t="s">
        <v>1014</v>
      </c>
    </row>
    <row r="167" spans="1:65" s="2" customFormat="1" ht="16.5" customHeight="1">
      <c r="A167" s="34"/>
      <c r="B167" s="35"/>
      <c r="C167" s="244" t="s">
        <v>253</v>
      </c>
      <c r="D167" s="244" t="s">
        <v>157</v>
      </c>
      <c r="E167" s="245" t="s">
        <v>645</v>
      </c>
      <c r="F167" s="246" t="s">
        <v>646</v>
      </c>
      <c r="G167" s="247" t="s">
        <v>179</v>
      </c>
      <c r="H167" s="248">
        <v>1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43</v>
      </c>
      <c r="O167" s="71"/>
      <c r="P167" s="212">
        <f>O167*H167</f>
        <v>0</v>
      </c>
      <c r="Q167" s="212">
        <v>1.1000000000000001E-3</v>
      </c>
      <c r="R167" s="212">
        <f>Q167*H167</f>
        <v>1.1000000000000001E-3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199</v>
      </c>
      <c r="AT167" s="214" t="s">
        <v>157</v>
      </c>
      <c r="AU167" s="214" t="s">
        <v>88</v>
      </c>
      <c r="AY167" s="17" t="s">
        <v>150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86</v>
      </c>
      <c r="BK167" s="215">
        <f>ROUND(I167*H167,2)</f>
        <v>0</v>
      </c>
      <c r="BL167" s="17" t="s">
        <v>149</v>
      </c>
      <c r="BM167" s="214" t="s">
        <v>1015</v>
      </c>
    </row>
    <row r="168" spans="1:65" s="12" customFormat="1" ht="22.9" customHeight="1">
      <c r="B168" s="188"/>
      <c r="C168" s="189"/>
      <c r="D168" s="190" t="s">
        <v>77</v>
      </c>
      <c r="E168" s="220" t="s">
        <v>181</v>
      </c>
      <c r="F168" s="220" t="s">
        <v>182</v>
      </c>
      <c r="G168" s="189"/>
      <c r="H168" s="189"/>
      <c r="I168" s="192"/>
      <c r="J168" s="221">
        <f>BK168</f>
        <v>0</v>
      </c>
      <c r="K168" s="189"/>
      <c r="L168" s="194"/>
      <c r="M168" s="195"/>
      <c r="N168" s="196"/>
      <c r="O168" s="196"/>
      <c r="P168" s="197">
        <f>SUM(P169:P172)</f>
        <v>0</v>
      </c>
      <c r="Q168" s="196"/>
      <c r="R168" s="197">
        <f>SUM(R169:R172)</f>
        <v>7.1232000000000005E-3</v>
      </c>
      <c r="S168" s="196"/>
      <c r="T168" s="198">
        <f>SUM(T169:T172)</f>
        <v>7.6818000000000008</v>
      </c>
      <c r="AR168" s="199" t="s">
        <v>86</v>
      </c>
      <c r="AT168" s="200" t="s">
        <v>77</v>
      </c>
      <c r="AU168" s="200" t="s">
        <v>86</v>
      </c>
      <c r="AY168" s="199" t="s">
        <v>150</v>
      </c>
      <c r="BK168" s="201">
        <f>SUM(BK169:BK172)</f>
        <v>0</v>
      </c>
    </row>
    <row r="169" spans="1:65" s="2" customFormat="1" ht="16.5" customHeight="1">
      <c r="A169" s="34"/>
      <c r="B169" s="35"/>
      <c r="C169" s="202" t="s">
        <v>260</v>
      </c>
      <c r="D169" s="202" t="s">
        <v>151</v>
      </c>
      <c r="E169" s="203" t="s">
        <v>1016</v>
      </c>
      <c r="F169" s="204" t="s">
        <v>1017</v>
      </c>
      <c r="G169" s="205" t="s">
        <v>172</v>
      </c>
      <c r="H169" s="206">
        <v>0.9</v>
      </c>
      <c r="I169" s="207"/>
      <c r="J169" s="208">
        <f>ROUND(I169*H169,2)</f>
        <v>0</v>
      </c>
      <c r="K169" s="209"/>
      <c r="L169" s="39"/>
      <c r="M169" s="210" t="s">
        <v>1</v>
      </c>
      <c r="N169" s="211" t="s">
        <v>43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2</v>
      </c>
      <c r="T169" s="213">
        <f>S169*H169</f>
        <v>1.8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149</v>
      </c>
      <c r="AT169" s="214" t="s">
        <v>151</v>
      </c>
      <c r="AU169" s="214" t="s">
        <v>88</v>
      </c>
      <c r="AY169" s="17" t="s">
        <v>150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86</v>
      </c>
      <c r="BK169" s="215">
        <f>ROUND(I169*H169,2)</f>
        <v>0</v>
      </c>
      <c r="BL169" s="17" t="s">
        <v>149</v>
      </c>
      <c r="BM169" s="214" t="s">
        <v>1018</v>
      </c>
    </row>
    <row r="170" spans="1:65" s="2" customFormat="1" ht="21.75" customHeight="1">
      <c r="A170" s="34"/>
      <c r="B170" s="35"/>
      <c r="C170" s="202" t="s">
        <v>7</v>
      </c>
      <c r="D170" s="202" t="s">
        <v>151</v>
      </c>
      <c r="E170" s="203" t="s">
        <v>1019</v>
      </c>
      <c r="F170" s="204" t="s">
        <v>1020</v>
      </c>
      <c r="G170" s="205" t="s">
        <v>217</v>
      </c>
      <c r="H170" s="206">
        <v>33.92</v>
      </c>
      <c r="I170" s="207"/>
      <c r="J170" s="208">
        <f>ROUND(I170*H170,2)</f>
        <v>0</v>
      </c>
      <c r="K170" s="209"/>
      <c r="L170" s="39"/>
      <c r="M170" s="210" t="s">
        <v>1</v>
      </c>
      <c r="N170" s="211" t="s">
        <v>43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0.09</v>
      </c>
      <c r="T170" s="213">
        <f>S170*H170</f>
        <v>3.0528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149</v>
      </c>
      <c r="AT170" s="214" t="s">
        <v>151</v>
      </c>
      <c r="AU170" s="214" t="s">
        <v>88</v>
      </c>
      <c r="AY170" s="17" t="s">
        <v>150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86</v>
      </c>
      <c r="BK170" s="215">
        <f>ROUND(I170*H170,2)</f>
        <v>0</v>
      </c>
      <c r="BL170" s="17" t="s">
        <v>149</v>
      </c>
      <c r="BM170" s="214" t="s">
        <v>1021</v>
      </c>
    </row>
    <row r="171" spans="1:65" s="2" customFormat="1" ht="16.5" customHeight="1">
      <c r="A171" s="34"/>
      <c r="B171" s="35"/>
      <c r="C171" s="202" t="s">
        <v>271</v>
      </c>
      <c r="D171" s="202" t="s">
        <v>151</v>
      </c>
      <c r="E171" s="203" t="s">
        <v>1022</v>
      </c>
      <c r="F171" s="204" t="s">
        <v>1023</v>
      </c>
      <c r="G171" s="205" t="s">
        <v>197</v>
      </c>
      <c r="H171" s="206">
        <v>13.8</v>
      </c>
      <c r="I171" s="207"/>
      <c r="J171" s="208">
        <f>ROUND(I171*H171,2)</f>
        <v>0</v>
      </c>
      <c r="K171" s="209"/>
      <c r="L171" s="39"/>
      <c r="M171" s="210" t="s">
        <v>1</v>
      </c>
      <c r="N171" s="211" t="s">
        <v>43</v>
      </c>
      <c r="O171" s="71"/>
      <c r="P171" s="212">
        <f>O171*H171</f>
        <v>0</v>
      </c>
      <c r="Q171" s="212">
        <v>0</v>
      </c>
      <c r="R171" s="212">
        <f>Q171*H171</f>
        <v>0</v>
      </c>
      <c r="S171" s="212">
        <v>0.20499999999999999</v>
      </c>
      <c r="T171" s="213">
        <f>S171*H171</f>
        <v>2.8290000000000002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149</v>
      </c>
      <c r="AT171" s="214" t="s">
        <v>151</v>
      </c>
      <c r="AU171" s="214" t="s">
        <v>88</v>
      </c>
      <c r="AY171" s="17" t="s">
        <v>150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86</v>
      </c>
      <c r="BK171" s="215">
        <f>ROUND(I171*H171,2)</f>
        <v>0</v>
      </c>
      <c r="BL171" s="17" t="s">
        <v>149</v>
      </c>
      <c r="BM171" s="214" t="s">
        <v>1024</v>
      </c>
    </row>
    <row r="172" spans="1:65" s="2" customFormat="1" ht="16.5" customHeight="1">
      <c r="A172" s="34"/>
      <c r="B172" s="35"/>
      <c r="C172" s="202" t="s">
        <v>278</v>
      </c>
      <c r="D172" s="202" t="s">
        <v>151</v>
      </c>
      <c r="E172" s="203" t="s">
        <v>1025</v>
      </c>
      <c r="F172" s="204" t="s">
        <v>1026</v>
      </c>
      <c r="G172" s="205" t="s">
        <v>217</v>
      </c>
      <c r="H172" s="206">
        <v>33.92</v>
      </c>
      <c r="I172" s="207"/>
      <c r="J172" s="208">
        <f>ROUND(I172*H172,2)</f>
        <v>0</v>
      </c>
      <c r="K172" s="209"/>
      <c r="L172" s="39"/>
      <c r="M172" s="210" t="s">
        <v>1</v>
      </c>
      <c r="N172" s="211" t="s">
        <v>43</v>
      </c>
      <c r="O172" s="71"/>
      <c r="P172" s="212">
        <f>O172*H172</f>
        <v>0</v>
      </c>
      <c r="Q172" s="212">
        <v>2.1000000000000001E-4</v>
      </c>
      <c r="R172" s="212">
        <f>Q172*H172</f>
        <v>7.1232000000000005E-3</v>
      </c>
      <c r="S172" s="212">
        <v>0</v>
      </c>
      <c r="T172" s="21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149</v>
      </c>
      <c r="AT172" s="214" t="s">
        <v>151</v>
      </c>
      <c r="AU172" s="214" t="s">
        <v>88</v>
      </c>
      <c r="AY172" s="17" t="s">
        <v>150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86</v>
      </c>
      <c r="BK172" s="215">
        <f>ROUND(I172*H172,2)</f>
        <v>0</v>
      </c>
      <c r="BL172" s="17" t="s">
        <v>149</v>
      </c>
      <c r="BM172" s="214" t="s">
        <v>1027</v>
      </c>
    </row>
    <row r="173" spans="1:65" s="12" customFormat="1" ht="22.9" customHeight="1">
      <c r="B173" s="188"/>
      <c r="C173" s="189"/>
      <c r="D173" s="190" t="s">
        <v>77</v>
      </c>
      <c r="E173" s="220" t="s">
        <v>220</v>
      </c>
      <c r="F173" s="220" t="s">
        <v>221</v>
      </c>
      <c r="G173" s="189"/>
      <c r="H173" s="189"/>
      <c r="I173" s="192"/>
      <c r="J173" s="221">
        <f>BK173</f>
        <v>0</v>
      </c>
      <c r="K173" s="189"/>
      <c r="L173" s="194"/>
      <c r="M173" s="195"/>
      <c r="N173" s="196"/>
      <c r="O173" s="196"/>
      <c r="P173" s="197">
        <f>SUM(P174:P189)</f>
        <v>0</v>
      </c>
      <c r="Q173" s="196"/>
      <c r="R173" s="197">
        <f>SUM(R174:R189)</f>
        <v>0</v>
      </c>
      <c r="S173" s="196"/>
      <c r="T173" s="198">
        <f>SUM(T174:T189)</f>
        <v>0</v>
      </c>
      <c r="AR173" s="199" t="s">
        <v>86</v>
      </c>
      <c r="AT173" s="200" t="s">
        <v>77</v>
      </c>
      <c r="AU173" s="200" t="s">
        <v>86</v>
      </c>
      <c r="AY173" s="199" t="s">
        <v>150</v>
      </c>
      <c r="BK173" s="201">
        <f>SUM(BK174:BK189)</f>
        <v>0</v>
      </c>
    </row>
    <row r="174" spans="1:65" s="2" customFormat="1" ht="16.5" customHeight="1">
      <c r="A174" s="34"/>
      <c r="B174" s="35"/>
      <c r="C174" s="202" t="s">
        <v>285</v>
      </c>
      <c r="D174" s="202" t="s">
        <v>151</v>
      </c>
      <c r="E174" s="203" t="s">
        <v>223</v>
      </c>
      <c r="F174" s="204" t="s">
        <v>224</v>
      </c>
      <c r="G174" s="205" t="s">
        <v>225</v>
      </c>
      <c r="H174" s="206">
        <v>10.887</v>
      </c>
      <c r="I174" s="207"/>
      <c r="J174" s="208">
        <f>ROUND(I174*H174,2)</f>
        <v>0</v>
      </c>
      <c r="K174" s="209"/>
      <c r="L174" s="39"/>
      <c r="M174" s="210" t="s">
        <v>1</v>
      </c>
      <c r="N174" s="211" t="s">
        <v>43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149</v>
      </c>
      <c r="AT174" s="214" t="s">
        <v>151</v>
      </c>
      <c r="AU174" s="214" t="s">
        <v>88</v>
      </c>
      <c r="AY174" s="17" t="s">
        <v>150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86</v>
      </c>
      <c r="BK174" s="215">
        <f>ROUND(I174*H174,2)</f>
        <v>0</v>
      </c>
      <c r="BL174" s="17" t="s">
        <v>149</v>
      </c>
      <c r="BM174" s="214" t="s">
        <v>1028</v>
      </c>
    </row>
    <row r="175" spans="1:65" s="13" customFormat="1" ht="11.25">
      <c r="B175" s="222"/>
      <c r="C175" s="223"/>
      <c r="D175" s="216" t="s">
        <v>175</v>
      </c>
      <c r="E175" s="224" t="s">
        <v>1</v>
      </c>
      <c r="F175" s="225" t="s">
        <v>1029</v>
      </c>
      <c r="G175" s="223"/>
      <c r="H175" s="226">
        <v>10.887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175</v>
      </c>
      <c r="AU175" s="232" t="s">
        <v>88</v>
      </c>
      <c r="AV175" s="13" t="s">
        <v>88</v>
      </c>
      <c r="AW175" s="13" t="s">
        <v>34</v>
      </c>
      <c r="AX175" s="13" t="s">
        <v>86</v>
      </c>
      <c r="AY175" s="232" t="s">
        <v>150</v>
      </c>
    </row>
    <row r="176" spans="1:65" s="2" customFormat="1" ht="16.5" customHeight="1">
      <c r="A176" s="34"/>
      <c r="B176" s="35"/>
      <c r="C176" s="202" t="s">
        <v>290</v>
      </c>
      <c r="D176" s="202" t="s">
        <v>151</v>
      </c>
      <c r="E176" s="203" t="s">
        <v>228</v>
      </c>
      <c r="F176" s="204" t="s">
        <v>229</v>
      </c>
      <c r="G176" s="205" t="s">
        <v>225</v>
      </c>
      <c r="H176" s="206">
        <v>7.7389999999999999</v>
      </c>
      <c r="I176" s="207"/>
      <c r="J176" s="208">
        <f>ROUND(I176*H176,2)</f>
        <v>0</v>
      </c>
      <c r="K176" s="209"/>
      <c r="L176" s="39"/>
      <c r="M176" s="210" t="s">
        <v>1</v>
      </c>
      <c r="N176" s="211" t="s">
        <v>43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149</v>
      </c>
      <c r="AT176" s="214" t="s">
        <v>151</v>
      </c>
      <c r="AU176" s="214" t="s">
        <v>88</v>
      </c>
      <c r="AY176" s="17" t="s">
        <v>150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149</v>
      </c>
      <c r="BM176" s="214" t="s">
        <v>1030</v>
      </c>
    </row>
    <row r="177" spans="1:65" s="2" customFormat="1" ht="16.5" customHeight="1">
      <c r="A177" s="34"/>
      <c r="B177" s="35"/>
      <c r="C177" s="202" t="s">
        <v>297</v>
      </c>
      <c r="D177" s="202" t="s">
        <v>151</v>
      </c>
      <c r="E177" s="203" t="s">
        <v>232</v>
      </c>
      <c r="F177" s="204" t="s">
        <v>233</v>
      </c>
      <c r="G177" s="205" t="s">
        <v>225</v>
      </c>
      <c r="H177" s="206">
        <v>147.041</v>
      </c>
      <c r="I177" s="207"/>
      <c r="J177" s="208">
        <f>ROUND(I177*H177,2)</f>
        <v>0</v>
      </c>
      <c r="K177" s="209"/>
      <c r="L177" s="39"/>
      <c r="M177" s="210" t="s">
        <v>1</v>
      </c>
      <c r="N177" s="211" t="s">
        <v>43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149</v>
      </c>
      <c r="AT177" s="214" t="s">
        <v>151</v>
      </c>
      <c r="AU177" s="214" t="s">
        <v>88</v>
      </c>
      <c r="AY177" s="17" t="s">
        <v>150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149</v>
      </c>
      <c r="BM177" s="214" t="s">
        <v>1031</v>
      </c>
    </row>
    <row r="178" spans="1:65" s="13" customFormat="1" ht="11.25">
      <c r="B178" s="222"/>
      <c r="C178" s="223"/>
      <c r="D178" s="216" t="s">
        <v>175</v>
      </c>
      <c r="E178" s="223"/>
      <c r="F178" s="225" t="s">
        <v>1032</v>
      </c>
      <c r="G178" s="223"/>
      <c r="H178" s="226">
        <v>147.041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175</v>
      </c>
      <c r="AU178" s="232" t="s">
        <v>88</v>
      </c>
      <c r="AV178" s="13" t="s">
        <v>88</v>
      </c>
      <c r="AW178" s="13" t="s">
        <v>4</v>
      </c>
      <c r="AX178" s="13" t="s">
        <v>86</v>
      </c>
      <c r="AY178" s="232" t="s">
        <v>150</v>
      </c>
    </row>
    <row r="179" spans="1:65" s="2" customFormat="1" ht="21.75" customHeight="1">
      <c r="A179" s="34"/>
      <c r="B179" s="35"/>
      <c r="C179" s="202" t="s">
        <v>302</v>
      </c>
      <c r="D179" s="202" t="s">
        <v>151</v>
      </c>
      <c r="E179" s="203" t="s">
        <v>241</v>
      </c>
      <c r="F179" s="204" t="s">
        <v>242</v>
      </c>
      <c r="G179" s="205" t="s">
        <v>225</v>
      </c>
      <c r="H179" s="206">
        <v>7.6820000000000004</v>
      </c>
      <c r="I179" s="207"/>
      <c r="J179" s="208">
        <f>ROUND(I179*H179,2)</f>
        <v>0</v>
      </c>
      <c r="K179" s="209"/>
      <c r="L179" s="39"/>
      <c r="M179" s="210" t="s">
        <v>1</v>
      </c>
      <c r="N179" s="211" t="s">
        <v>43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149</v>
      </c>
      <c r="AT179" s="214" t="s">
        <v>151</v>
      </c>
      <c r="AU179" s="214" t="s">
        <v>88</v>
      </c>
      <c r="AY179" s="17" t="s">
        <v>150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86</v>
      </c>
      <c r="BK179" s="215">
        <f>ROUND(I179*H179,2)</f>
        <v>0</v>
      </c>
      <c r="BL179" s="17" t="s">
        <v>149</v>
      </c>
      <c r="BM179" s="214" t="s">
        <v>1033</v>
      </c>
    </row>
    <row r="180" spans="1:65" s="2" customFormat="1" ht="16.5" customHeight="1">
      <c r="A180" s="34"/>
      <c r="B180" s="35"/>
      <c r="C180" s="202" t="s">
        <v>309</v>
      </c>
      <c r="D180" s="202" t="s">
        <v>151</v>
      </c>
      <c r="E180" s="203" t="s">
        <v>254</v>
      </c>
      <c r="F180" s="204" t="s">
        <v>255</v>
      </c>
      <c r="G180" s="205" t="s">
        <v>225</v>
      </c>
      <c r="H180" s="206">
        <v>0.153</v>
      </c>
      <c r="I180" s="207"/>
      <c r="J180" s="208">
        <f>ROUND(I180*H180,2)</f>
        <v>0</v>
      </c>
      <c r="K180" s="209"/>
      <c r="L180" s="39"/>
      <c r="M180" s="210" t="s">
        <v>1</v>
      </c>
      <c r="N180" s="211" t="s">
        <v>43</v>
      </c>
      <c r="O180" s="7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149</v>
      </c>
      <c r="AT180" s="214" t="s">
        <v>151</v>
      </c>
      <c r="AU180" s="214" t="s">
        <v>88</v>
      </c>
      <c r="AY180" s="17" t="s">
        <v>150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86</v>
      </c>
      <c r="BK180" s="215">
        <f>ROUND(I180*H180,2)</f>
        <v>0</v>
      </c>
      <c r="BL180" s="17" t="s">
        <v>149</v>
      </c>
      <c r="BM180" s="214" t="s">
        <v>1034</v>
      </c>
    </row>
    <row r="181" spans="1:65" s="13" customFormat="1" ht="11.25">
      <c r="B181" s="222"/>
      <c r="C181" s="223"/>
      <c r="D181" s="216" t="s">
        <v>175</v>
      </c>
      <c r="E181" s="224" t="s">
        <v>1</v>
      </c>
      <c r="F181" s="225" t="s">
        <v>1035</v>
      </c>
      <c r="G181" s="223"/>
      <c r="H181" s="226">
        <v>0.153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175</v>
      </c>
      <c r="AU181" s="232" t="s">
        <v>88</v>
      </c>
      <c r="AV181" s="13" t="s">
        <v>88</v>
      </c>
      <c r="AW181" s="13" t="s">
        <v>34</v>
      </c>
      <c r="AX181" s="13" t="s">
        <v>86</v>
      </c>
      <c r="AY181" s="232" t="s">
        <v>150</v>
      </c>
    </row>
    <row r="182" spans="1:65" s="2" customFormat="1" ht="16.5" customHeight="1">
      <c r="A182" s="34"/>
      <c r="B182" s="35"/>
      <c r="C182" s="202" t="s">
        <v>316</v>
      </c>
      <c r="D182" s="202" t="s">
        <v>151</v>
      </c>
      <c r="E182" s="203" t="s">
        <v>246</v>
      </c>
      <c r="F182" s="204" t="s">
        <v>247</v>
      </c>
      <c r="G182" s="205" t="s">
        <v>225</v>
      </c>
      <c r="H182" s="206">
        <v>2.37</v>
      </c>
      <c r="I182" s="207"/>
      <c r="J182" s="208">
        <f>ROUND(I182*H182,2)</f>
        <v>0</v>
      </c>
      <c r="K182" s="209"/>
      <c r="L182" s="39"/>
      <c r="M182" s="210" t="s">
        <v>1</v>
      </c>
      <c r="N182" s="211" t="s">
        <v>43</v>
      </c>
      <c r="O182" s="7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149</v>
      </c>
      <c r="AT182" s="214" t="s">
        <v>151</v>
      </c>
      <c r="AU182" s="214" t="s">
        <v>88</v>
      </c>
      <c r="AY182" s="17" t="s">
        <v>150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86</v>
      </c>
      <c r="BK182" s="215">
        <f>ROUND(I182*H182,2)</f>
        <v>0</v>
      </c>
      <c r="BL182" s="17" t="s">
        <v>149</v>
      </c>
      <c r="BM182" s="214" t="s">
        <v>1036</v>
      </c>
    </row>
    <row r="183" spans="1:65" s="2" customFormat="1" ht="16.5" customHeight="1">
      <c r="A183" s="34"/>
      <c r="B183" s="35"/>
      <c r="C183" s="202" t="s">
        <v>322</v>
      </c>
      <c r="D183" s="202" t="s">
        <v>151</v>
      </c>
      <c r="E183" s="203" t="s">
        <v>250</v>
      </c>
      <c r="F183" s="204" t="s">
        <v>251</v>
      </c>
      <c r="G183" s="205" t="s">
        <v>225</v>
      </c>
      <c r="H183" s="206">
        <v>0.68200000000000005</v>
      </c>
      <c r="I183" s="207"/>
      <c r="J183" s="208">
        <f>ROUND(I183*H183,2)</f>
        <v>0</v>
      </c>
      <c r="K183" s="209"/>
      <c r="L183" s="39"/>
      <c r="M183" s="210" t="s">
        <v>1</v>
      </c>
      <c r="N183" s="211" t="s">
        <v>43</v>
      </c>
      <c r="O183" s="7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149</v>
      </c>
      <c r="AT183" s="214" t="s">
        <v>151</v>
      </c>
      <c r="AU183" s="214" t="s">
        <v>88</v>
      </c>
      <c r="AY183" s="17" t="s">
        <v>150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7" t="s">
        <v>86</v>
      </c>
      <c r="BK183" s="215">
        <f>ROUND(I183*H183,2)</f>
        <v>0</v>
      </c>
      <c r="BL183" s="17" t="s">
        <v>149</v>
      </c>
      <c r="BM183" s="214" t="s">
        <v>1037</v>
      </c>
    </row>
    <row r="184" spans="1:65" s="2" customFormat="1" ht="16.5" customHeight="1">
      <c r="A184" s="34"/>
      <c r="B184" s="35"/>
      <c r="C184" s="202" t="s">
        <v>327</v>
      </c>
      <c r="D184" s="202" t="s">
        <v>151</v>
      </c>
      <c r="E184" s="203" t="s">
        <v>1038</v>
      </c>
      <c r="F184" s="204" t="s">
        <v>1039</v>
      </c>
      <c r="G184" s="205" t="s">
        <v>225</v>
      </c>
      <c r="H184" s="206">
        <v>17.978000000000002</v>
      </c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149</v>
      </c>
      <c r="AT184" s="214" t="s">
        <v>151</v>
      </c>
      <c r="AU184" s="214" t="s">
        <v>88</v>
      </c>
      <c r="AY184" s="17" t="s">
        <v>150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149</v>
      </c>
      <c r="BM184" s="214" t="s">
        <v>1040</v>
      </c>
    </row>
    <row r="185" spans="1:65" s="2" customFormat="1" ht="16.5" customHeight="1">
      <c r="A185" s="34"/>
      <c r="B185" s="35"/>
      <c r="C185" s="202" t="s">
        <v>274</v>
      </c>
      <c r="D185" s="202" t="s">
        <v>151</v>
      </c>
      <c r="E185" s="203" t="s">
        <v>1041</v>
      </c>
      <c r="F185" s="204" t="s">
        <v>1042</v>
      </c>
      <c r="G185" s="205" t="s">
        <v>225</v>
      </c>
      <c r="H185" s="206">
        <v>341.58199999999999</v>
      </c>
      <c r="I185" s="207"/>
      <c r="J185" s="208">
        <f>ROUND(I185*H185,2)</f>
        <v>0</v>
      </c>
      <c r="K185" s="209"/>
      <c r="L185" s="39"/>
      <c r="M185" s="210" t="s">
        <v>1</v>
      </c>
      <c r="N185" s="211" t="s">
        <v>43</v>
      </c>
      <c r="O185" s="7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149</v>
      </c>
      <c r="AT185" s="214" t="s">
        <v>151</v>
      </c>
      <c r="AU185" s="214" t="s">
        <v>88</v>
      </c>
      <c r="AY185" s="17" t="s">
        <v>150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149</v>
      </c>
      <c r="BM185" s="214" t="s">
        <v>1043</v>
      </c>
    </row>
    <row r="186" spans="1:65" s="13" customFormat="1" ht="11.25">
      <c r="B186" s="222"/>
      <c r="C186" s="223"/>
      <c r="D186" s="216" t="s">
        <v>175</v>
      </c>
      <c r="E186" s="223"/>
      <c r="F186" s="225" t="s">
        <v>1044</v>
      </c>
      <c r="G186" s="223"/>
      <c r="H186" s="226">
        <v>341.58199999999999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175</v>
      </c>
      <c r="AU186" s="232" t="s">
        <v>88</v>
      </c>
      <c r="AV186" s="13" t="s">
        <v>88</v>
      </c>
      <c r="AW186" s="13" t="s">
        <v>4</v>
      </c>
      <c r="AX186" s="13" t="s">
        <v>86</v>
      </c>
      <c r="AY186" s="232" t="s">
        <v>150</v>
      </c>
    </row>
    <row r="187" spans="1:65" s="2" customFormat="1" ht="16.5" customHeight="1">
      <c r="A187" s="34"/>
      <c r="B187" s="35"/>
      <c r="C187" s="202" t="s">
        <v>336</v>
      </c>
      <c r="D187" s="202" t="s">
        <v>151</v>
      </c>
      <c r="E187" s="203" t="s">
        <v>1045</v>
      </c>
      <c r="F187" s="204" t="s">
        <v>1046</v>
      </c>
      <c r="G187" s="205" t="s">
        <v>225</v>
      </c>
      <c r="H187" s="206">
        <v>17.978000000000002</v>
      </c>
      <c r="I187" s="207"/>
      <c r="J187" s="208">
        <f>ROUND(I187*H187,2)</f>
        <v>0</v>
      </c>
      <c r="K187" s="209"/>
      <c r="L187" s="39"/>
      <c r="M187" s="210" t="s">
        <v>1</v>
      </c>
      <c r="N187" s="211" t="s">
        <v>43</v>
      </c>
      <c r="O187" s="7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149</v>
      </c>
      <c r="AT187" s="214" t="s">
        <v>151</v>
      </c>
      <c r="AU187" s="214" t="s">
        <v>88</v>
      </c>
      <c r="AY187" s="17" t="s">
        <v>150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86</v>
      </c>
      <c r="BK187" s="215">
        <f>ROUND(I187*H187,2)</f>
        <v>0</v>
      </c>
      <c r="BL187" s="17" t="s">
        <v>149</v>
      </c>
      <c r="BM187" s="214" t="s">
        <v>1047</v>
      </c>
    </row>
    <row r="188" spans="1:65" s="2" customFormat="1" ht="16.5" customHeight="1">
      <c r="A188" s="34"/>
      <c r="B188" s="35"/>
      <c r="C188" s="202" t="s">
        <v>341</v>
      </c>
      <c r="D188" s="202" t="s">
        <v>151</v>
      </c>
      <c r="E188" s="203" t="s">
        <v>1048</v>
      </c>
      <c r="F188" s="204" t="s">
        <v>1049</v>
      </c>
      <c r="G188" s="205" t="s">
        <v>225</v>
      </c>
      <c r="H188" s="206">
        <v>8.141</v>
      </c>
      <c r="I188" s="207"/>
      <c r="J188" s="208">
        <f>ROUND(I188*H188,2)</f>
        <v>0</v>
      </c>
      <c r="K188" s="209"/>
      <c r="L188" s="39"/>
      <c r="M188" s="210" t="s">
        <v>1</v>
      </c>
      <c r="N188" s="211" t="s">
        <v>43</v>
      </c>
      <c r="O188" s="71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149</v>
      </c>
      <c r="AT188" s="214" t="s">
        <v>151</v>
      </c>
      <c r="AU188" s="214" t="s">
        <v>88</v>
      </c>
      <c r="AY188" s="17" t="s">
        <v>150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86</v>
      </c>
      <c r="BK188" s="215">
        <f>ROUND(I188*H188,2)</f>
        <v>0</v>
      </c>
      <c r="BL188" s="17" t="s">
        <v>149</v>
      </c>
      <c r="BM188" s="214" t="s">
        <v>1050</v>
      </c>
    </row>
    <row r="189" spans="1:65" s="2" customFormat="1" ht="16.5" customHeight="1">
      <c r="A189" s="34"/>
      <c r="B189" s="35"/>
      <c r="C189" s="202" t="s">
        <v>345</v>
      </c>
      <c r="D189" s="202" t="s">
        <v>151</v>
      </c>
      <c r="E189" s="203" t="s">
        <v>1051</v>
      </c>
      <c r="F189" s="204" t="s">
        <v>1052</v>
      </c>
      <c r="G189" s="205" t="s">
        <v>225</v>
      </c>
      <c r="H189" s="206">
        <v>9.8369999999999997</v>
      </c>
      <c r="I189" s="207"/>
      <c r="J189" s="208">
        <f>ROUND(I189*H189,2)</f>
        <v>0</v>
      </c>
      <c r="K189" s="209"/>
      <c r="L189" s="39"/>
      <c r="M189" s="210" t="s">
        <v>1</v>
      </c>
      <c r="N189" s="211" t="s">
        <v>43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149</v>
      </c>
      <c r="AT189" s="214" t="s">
        <v>151</v>
      </c>
      <c r="AU189" s="214" t="s">
        <v>88</v>
      </c>
      <c r="AY189" s="17" t="s">
        <v>150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86</v>
      </c>
      <c r="BK189" s="215">
        <f>ROUND(I189*H189,2)</f>
        <v>0</v>
      </c>
      <c r="BL189" s="17" t="s">
        <v>149</v>
      </c>
      <c r="BM189" s="214" t="s">
        <v>1053</v>
      </c>
    </row>
    <row r="190" spans="1:65" s="12" customFormat="1" ht="22.9" customHeight="1">
      <c r="B190" s="188"/>
      <c r="C190" s="189"/>
      <c r="D190" s="190" t="s">
        <v>77</v>
      </c>
      <c r="E190" s="220" t="s">
        <v>258</v>
      </c>
      <c r="F190" s="220" t="s">
        <v>259</v>
      </c>
      <c r="G190" s="189"/>
      <c r="H190" s="189"/>
      <c r="I190" s="192"/>
      <c r="J190" s="221">
        <f>BK190</f>
        <v>0</v>
      </c>
      <c r="K190" s="189"/>
      <c r="L190" s="194"/>
      <c r="M190" s="195"/>
      <c r="N190" s="196"/>
      <c r="O190" s="196"/>
      <c r="P190" s="197">
        <f>SUM(P191:P194)</f>
        <v>0</v>
      </c>
      <c r="Q190" s="196"/>
      <c r="R190" s="197">
        <f>SUM(R191:R194)</f>
        <v>0</v>
      </c>
      <c r="S190" s="196"/>
      <c r="T190" s="198">
        <f>SUM(T191:T194)</f>
        <v>0</v>
      </c>
      <c r="AR190" s="199" t="s">
        <v>86</v>
      </c>
      <c r="AT190" s="200" t="s">
        <v>77</v>
      </c>
      <c r="AU190" s="200" t="s">
        <v>86</v>
      </c>
      <c r="AY190" s="199" t="s">
        <v>150</v>
      </c>
      <c r="BK190" s="201">
        <f>SUM(BK191:BK194)</f>
        <v>0</v>
      </c>
    </row>
    <row r="191" spans="1:65" s="2" customFormat="1" ht="16.5" customHeight="1">
      <c r="A191" s="34"/>
      <c r="B191" s="35"/>
      <c r="C191" s="202" t="s">
        <v>349</v>
      </c>
      <c r="D191" s="202" t="s">
        <v>151</v>
      </c>
      <c r="E191" s="203" t="s">
        <v>261</v>
      </c>
      <c r="F191" s="204" t="s">
        <v>262</v>
      </c>
      <c r="G191" s="205" t="s">
        <v>225</v>
      </c>
      <c r="H191" s="206">
        <v>2.2589999999999999</v>
      </c>
      <c r="I191" s="207"/>
      <c r="J191" s="208">
        <f>ROUND(I191*H191,2)</f>
        <v>0</v>
      </c>
      <c r="K191" s="209"/>
      <c r="L191" s="39"/>
      <c r="M191" s="210" t="s">
        <v>1</v>
      </c>
      <c r="N191" s="211" t="s">
        <v>43</v>
      </c>
      <c r="O191" s="7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149</v>
      </c>
      <c r="AT191" s="214" t="s">
        <v>151</v>
      </c>
      <c r="AU191" s="214" t="s">
        <v>88</v>
      </c>
      <c r="AY191" s="17" t="s">
        <v>150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7" t="s">
        <v>86</v>
      </c>
      <c r="BK191" s="215">
        <f>ROUND(I191*H191,2)</f>
        <v>0</v>
      </c>
      <c r="BL191" s="17" t="s">
        <v>149</v>
      </c>
      <c r="BM191" s="214" t="s">
        <v>1054</v>
      </c>
    </row>
    <row r="192" spans="1:65" s="13" customFormat="1" ht="11.25">
      <c r="B192" s="222"/>
      <c r="C192" s="223"/>
      <c r="D192" s="216" t="s">
        <v>175</v>
      </c>
      <c r="E192" s="224" t="s">
        <v>1</v>
      </c>
      <c r="F192" s="225" t="s">
        <v>1055</v>
      </c>
      <c r="G192" s="223"/>
      <c r="H192" s="226">
        <v>2.2589999999999999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175</v>
      </c>
      <c r="AU192" s="232" t="s">
        <v>88</v>
      </c>
      <c r="AV192" s="13" t="s">
        <v>88</v>
      </c>
      <c r="AW192" s="13" t="s">
        <v>34</v>
      </c>
      <c r="AX192" s="13" t="s">
        <v>86</v>
      </c>
      <c r="AY192" s="232" t="s">
        <v>150</v>
      </c>
    </row>
    <row r="193" spans="1:65" s="2" customFormat="1" ht="16.5" customHeight="1">
      <c r="A193" s="34"/>
      <c r="B193" s="35"/>
      <c r="C193" s="202" t="s">
        <v>358</v>
      </c>
      <c r="D193" s="202" t="s">
        <v>151</v>
      </c>
      <c r="E193" s="203" t="s">
        <v>1056</v>
      </c>
      <c r="F193" s="204" t="s">
        <v>1057</v>
      </c>
      <c r="G193" s="205" t="s">
        <v>225</v>
      </c>
      <c r="H193" s="206">
        <v>31.937999999999999</v>
      </c>
      <c r="I193" s="207"/>
      <c r="J193" s="208">
        <f>ROUND(I193*H193,2)</f>
        <v>0</v>
      </c>
      <c r="K193" s="209"/>
      <c r="L193" s="39"/>
      <c r="M193" s="210" t="s">
        <v>1</v>
      </c>
      <c r="N193" s="211" t="s">
        <v>43</v>
      </c>
      <c r="O193" s="7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149</v>
      </c>
      <c r="AT193" s="214" t="s">
        <v>151</v>
      </c>
      <c r="AU193" s="214" t="s">
        <v>88</v>
      </c>
      <c r="AY193" s="17" t="s">
        <v>150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149</v>
      </c>
      <c r="BM193" s="214" t="s">
        <v>1058</v>
      </c>
    </row>
    <row r="194" spans="1:65" s="13" customFormat="1" ht="11.25">
      <c r="B194" s="222"/>
      <c r="C194" s="223"/>
      <c r="D194" s="216" t="s">
        <v>175</v>
      </c>
      <c r="E194" s="224" t="s">
        <v>1</v>
      </c>
      <c r="F194" s="225" t="s">
        <v>1059</v>
      </c>
      <c r="G194" s="223"/>
      <c r="H194" s="226">
        <v>31.937999999999999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175</v>
      </c>
      <c r="AU194" s="232" t="s">
        <v>88</v>
      </c>
      <c r="AV194" s="13" t="s">
        <v>88</v>
      </c>
      <c r="AW194" s="13" t="s">
        <v>34</v>
      </c>
      <c r="AX194" s="13" t="s">
        <v>86</v>
      </c>
      <c r="AY194" s="232" t="s">
        <v>150</v>
      </c>
    </row>
    <row r="195" spans="1:65" s="12" customFormat="1" ht="25.9" customHeight="1">
      <c r="B195" s="188"/>
      <c r="C195" s="189"/>
      <c r="D195" s="190" t="s">
        <v>77</v>
      </c>
      <c r="E195" s="191" t="s">
        <v>264</v>
      </c>
      <c r="F195" s="191" t="s">
        <v>265</v>
      </c>
      <c r="G195" s="189"/>
      <c r="H195" s="189"/>
      <c r="I195" s="192"/>
      <c r="J195" s="193">
        <f>BK195</f>
        <v>0</v>
      </c>
      <c r="K195" s="189"/>
      <c r="L195" s="194"/>
      <c r="M195" s="195"/>
      <c r="N195" s="196"/>
      <c r="O195" s="196"/>
      <c r="P195" s="197">
        <f>P196+P230+P253+P260</f>
        <v>0</v>
      </c>
      <c r="Q195" s="196"/>
      <c r="R195" s="197">
        <f>R196+R230+R253+R260</f>
        <v>3.1530856399999991</v>
      </c>
      <c r="S195" s="196"/>
      <c r="T195" s="198">
        <f>T196+T230+T253+T260</f>
        <v>3.1476336000000003</v>
      </c>
      <c r="AR195" s="199" t="s">
        <v>88</v>
      </c>
      <c r="AT195" s="200" t="s">
        <v>77</v>
      </c>
      <c r="AU195" s="200" t="s">
        <v>78</v>
      </c>
      <c r="AY195" s="199" t="s">
        <v>150</v>
      </c>
      <c r="BK195" s="201">
        <f>BK196+BK230+BK253+BK260</f>
        <v>0</v>
      </c>
    </row>
    <row r="196" spans="1:65" s="12" customFormat="1" ht="22.9" customHeight="1">
      <c r="B196" s="188"/>
      <c r="C196" s="189"/>
      <c r="D196" s="190" t="s">
        <v>77</v>
      </c>
      <c r="E196" s="220" t="s">
        <v>276</v>
      </c>
      <c r="F196" s="220" t="s">
        <v>277</v>
      </c>
      <c r="G196" s="189"/>
      <c r="H196" s="189"/>
      <c r="I196" s="192"/>
      <c r="J196" s="221">
        <f>BK196</f>
        <v>0</v>
      </c>
      <c r="K196" s="189"/>
      <c r="L196" s="194"/>
      <c r="M196" s="195"/>
      <c r="N196" s="196"/>
      <c r="O196" s="196"/>
      <c r="P196" s="197">
        <f>SUM(P197:P229)</f>
        <v>0</v>
      </c>
      <c r="Q196" s="196"/>
      <c r="R196" s="197">
        <f>SUM(R197:R229)</f>
        <v>2.5455158399999993</v>
      </c>
      <c r="S196" s="196"/>
      <c r="T196" s="198">
        <f>SUM(T197:T229)</f>
        <v>2.3696000000000002</v>
      </c>
      <c r="AR196" s="199" t="s">
        <v>88</v>
      </c>
      <c r="AT196" s="200" t="s">
        <v>77</v>
      </c>
      <c r="AU196" s="200" t="s">
        <v>86</v>
      </c>
      <c r="AY196" s="199" t="s">
        <v>150</v>
      </c>
      <c r="BK196" s="201">
        <f>SUM(BK197:BK229)</f>
        <v>0</v>
      </c>
    </row>
    <row r="197" spans="1:65" s="2" customFormat="1" ht="16.5" customHeight="1">
      <c r="A197" s="34"/>
      <c r="B197" s="35"/>
      <c r="C197" s="202" t="s">
        <v>365</v>
      </c>
      <c r="D197" s="202" t="s">
        <v>151</v>
      </c>
      <c r="E197" s="203" t="s">
        <v>286</v>
      </c>
      <c r="F197" s="204" t="s">
        <v>1060</v>
      </c>
      <c r="G197" s="205" t="s">
        <v>197</v>
      </c>
      <c r="H197" s="206">
        <v>104.5</v>
      </c>
      <c r="I197" s="207"/>
      <c r="J197" s="208">
        <f>ROUND(I197*H197,2)</f>
        <v>0</v>
      </c>
      <c r="K197" s="209"/>
      <c r="L197" s="39"/>
      <c r="M197" s="210" t="s">
        <v>1</v>
      </c>
      <c r="N197" s="211" t="s">
        <v>43</v>
      </c>
      <c r="O197" s="71"/>
      <c r="P197" s="212">
        <f>O197*H197</f>
        <v>0</v>
      </c>
      <c r="Q197" s="212">
        <v>1.363E-2</v>
      </c>
      <c r="R197" s="212">
        <f>Q197*H197</f>
        <v>1.4243349999999999</v>
      </c>
      <c r="S197" s="212">
        <v>1.4E-2</v>
      </c>
      <c r="T197" s="213">
        <f>S197*H197</f>
        <v>1.4630000000000001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240</v>
      </c>
      <c r="AT197" s="214" t="s">
        <v>151</v>
      </c>
      <c r="AU197" s="214" t="s">
        <v>88</v>
      </c>
      <c r="AY197" s="17" t="s">
        <v>150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240</v>
      </c>
      <c r="BM197" s="214" t="s">
        <v>1061</v>
      </c>
    </row>
    <row r="198" spans="1:65" s="2" customFormat="1" ht="19.5">
      <c r="A198" s="34"/>
      <c r="B198" s="35"/>
      <c r="C198" s="36"/>
      <c r="D198" s="216" t="s">
        <v>155</v>
      </c>
      <c r="E198" s="36"/>
      <c r="F198" s="217" t="s">
        <v>1062</v>
      </c>
      <c r="G198" s="36"/>
      <c r="H198" s="36"/>
      <c r="I198" s="115"/>
      <c r="J198" s="36"/>
      <c r="K198" s="36"/>
      <c r="L198" s="39"/>
      <c r="M198" s="218"/>
      <c r="N198" s="21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155</v>
      </c>
      <c r="AU198" s="17" t="s">
        <v>88</v>
      </c>
    </row>
    <row r="199" spans="1:65" s="13" customFormat="1" ht="11.25">
      <c r="B199" s="222"/>
      <c r="C199" s="223"/>
      <c r="D199" s="216" t="s">
        <v>175</v>
      </c>
      <c r="E199" s="224" t="s">
        <v>1</v>
      </c>
      <c r="F199" s="225" t="s">
        <v>1063</v>
      </c>
      <c r="G199" s="223"/>
      <c r="H199" s="226">
        <v>15.9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175</v>
      </c>
      <c r="AU199" s="232" t="s">
        <v>88</v>
      </c>
      <c r="AV199" s="13" t="s">
        <v>88</v>
      </c>
      <c r="AW199" s="13" t="s">
        <v>34</v>
      </c>
      <c r="AX199" s="13" t="s">
        <v>78</v>
      </c>
      <c r="AY199" s="232" t="s">
        <v>150</v>
      </c>
    </row>
    <row r="200" spans="1:65" s="13" customFormat="1" ht="11.25">
      <c r="B200" s="222"/>
      <c r="C200" s="223"/>
      <c r="D200" s="216" t="s">
        <v>175</v>
      </c>
      <c r="E200" s="224" t="s">
        <v>1</v>
      </c>
      <c r="F200" s="225" t="s">
        <v>1064</v>
      </c>
      <c r="G200" s="223"/>
      <c r="H200" s="226">
        <v>42.4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175</v>
      </c>
      <c r="AU200" s="232" t="s">
        <v>88</v>
      </c>
      <c r="AV200" s="13" t="s">
        <v>88</v>
      </c>
      <c r="AW200" s="13" t="s">
        <v>34</v>
      </c>
      <c r="AX200" s="13" t="s">
        <v>78</v>
      </c>
      <c r="AY200" s="232" t="s">
        <v>150</v>
      </c>
    </row>
    <row r="201" spans="1:65" s="13" customFormat="1" ht="11.25">
      <c r="B201" s="222"/>
      <c r="C201" s="223"/>
      <c r="D201" s="216" t="s">
        <v>175</v>
      </c>
      <c r="E201" s="224" t="s">
        <v>1</v>
      </c>
      <c r="F201" s="225" t="s">
        <v>1065</v>
      </c>
      <c r="G201" s="223"/>
      <c r="H201" s="226">
        <v>46.2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175</v>
      </c>
      <c r="AU201" s="232" t="s">
        <v>88</v>
      </c>
      <c r="AV201" s="13" t="s">
        <v>88</v>
      </c>
      <c r="AW201" s="13" t="s">
        <v>34</v>
      </c>
      <c r="AX201" s="13" t="s">
        <v>78</v>
      </c>
      <c r="AY201" s="232" t="s">
        <v>150</v>
      </c>
    </row>
    <row r="202" spans="1:65" s="14" customFormat="1" ht="11.25">
      <c r="B202" s="233"/>
      <c r="C202" s="234"/>
      <c r="D202" s="216" t="s">
        <v>175</v>
      </c>
      <c r="E202" s="235" t="s">
        <v>1</v>
      </c>
      <c r="F202" s="236" t="s">
        <v>213</v>
      </c>
      <c r="G202" s="234"/>
      <c r="H202" s="237">
        <v>104.5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175</v>
      </c>
      <c r="AU202" s="243" t="s">
        <v>88</v>
      </c>
      <c r="AV202" s="14" t="s">
        <v>149</v>
      </c>
      <c r="AW202" s="14" t="s">
        <v>34</v>
      </c>
      <c r="AX202" s="14" t="s">
        <v>86</v>
      </c>
      <c r="AY202" s="243" t="s">
        <v>150</v>
      </c>
    </row>
    <row r="203" spans="1:65" s="2" customFormat="1" ht="16.5" customHeight="1">
      <c r="A203" s="34"/>
      <c r="B203" s="35"/>
      <c r="C203" s="202" t="s">
        <v>369</v>
      </c>
      <c r="D203" s="202" t="s">
        <v>151</v>
      </c>
      <c r="E203" s="203" t="s">
        <v>291</v>
      </c>
      <c r="F203" s="204" t="s">
        <v>292</v>
      </c>
      <c r="G203" s="205" t="s">
        <v>217</v>
      </c>
      <c r="H203" s="206">
        <v>44.52</v>
      </c>
      <c r="I203" s="207"/>
      <c r="J203" s="208">
        <f>ROUND(I203*H203,2)</f>
        <v>0</v>
      </c>
      <c r="K203" s="209"/>
      <c r="L203" s="39"/>
      <c r="M203" s="210" t="s">
        <v>1</v>
      </c>
      <c r="N203" s="211" t="s">
        <v>43</v>
      </c>
      <c r="O203" s="71"/>
      <c r="P203" s="212">
        <f>O203*H203</f>
        <v>0</v>
      </c>
      <c r="Q203" s="212">
        <v>0</v>
      </c>
      <c r="R203" s="212">
        <f>Q203*H203</f>
        <v>0</v>
      </c>
      <c r="S203" s="212">
        <v>1.4999999999999999E-2</v>
      </c>
      <c r="T203" s="213">
        <f>S203*H203</f>
        <v>0.66780000000000006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240</v>
      </c>
      <c r="AT203" s="214" t="s">
        <v>151</v>
      </c>
      <c r="AU203" s="214" t="s">
        <v>88</v>
      </c>
      <c r="AY203" s="17" t="s">
        <v>150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86</v>
      </c>
      <c r="BK203" s="215">
        <f>ROUND(I203*H203,2)</f>
        <v>0</v>
      </c>
      <c r="BL203" s="17" t="s">
        <v>240</v>
      </c>
      <c r="BM203" s="214" t="s">
        <v>1066</v>
      </c>
    </row>
    <row r="204" spans="1:65" s="13" customFormat="1" ht="11.25">
      <c r="B204" s="222"/>
      <c r="C204" s="223"/>
      <c r="D204" s="216" t="s">
        <v>175</v>
      </c>
      <c r="E204" s="224" t="s">
        <v>1</v>
      </c>
      <c r="F204" s="225" t="s">
        <v>1067</v>
      </c>
      <c r="G204" s="223"/>
      <c r="H204" s="226">
        <v>44.52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175</v>
      </c>
      <c r="AU204" s="232" t="s">
        <v>88</v>
      </c>
      <c r="AV204" s="13" t="s">
        <v>88</v>
      </c>
      <c r="AW204" s="13" t="s">
        <v>34</v>
      </c>
      <c r="AX204" s="13" t="s">
        <v>86</v>
      </c>
      <c r="AY204" s="232" t="s">
        <v>150</v>
      </c>
    </row>
    <row r="205" spans="1:65" s="2" customFormat="1" ht="16.5" customHeight="1">
      <c r="A205" s="34"/>
      <c r="B205" s="35"/>
      <c r="C205" s="202" t="s">
        <v>374</v>
      </c>
      <c r="D205" s="202" t="s">
        <v>151</v>
      </c>
      <c r="E205" s="203" t="s">
        <v>310</v>
      </c>
      <c r="F205" s="204" t="s">
        <v>311</v>
      </c>
      <c r="G205" s="205" t="s">
        <v>217</v>
      </c>
      <c r="H205" s="206">
        <v>44.52</v>
      </c>
      <c r="I205" s="207"/>
      <c r="J205" s="208">
        <f>ROUND(I205*H205,2)</f>
        <v>0</v>
      </c>
      <c r="K205" s="209"/>
      <c r="L205" s="39"/>
      <c r="M205" s="210" t="s">
        <v>1</v>
      </c>
      <c r="N205" s="211" t="s">
        <v>43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240</v>
      </c>
      <c r="AT205" s="214" t="s">
        <v>151</v>
      </c>
      <c r="AU205" s="214" t="s">
        <v>88</v>
      </c>
      <c r="AY205" s="17" t="s">
        <v>150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240</v>
      </c>
      <c r="BM205" s="214" t="s">
        <v>1068</v>
      </c>
    </row>
    <row r="206" spans="1:65" s="2" customFormat="1" ht="16.5" customHeight="1">
      <c r="A206" s="34"/>
      <c r="B206" s="35"/>
      <c r="C206" s="244" t="s">
        <v>381</v>
      </c>
      <c r="D206" s="244" t="s">
        <v>157</v>
      </c>
      <c r="E206" s="245" t="s">
        <v>317</v>
      </c>
      <c r="F206" s="246" t="s">
        <v>318</v>
      </c>
      <c r="G206" s="247" t="s">
        <v>217</v>
      </c>
      <c r="H206" s="248">
        <v>48.972000000000001</v>
      </c>
      <c r="I206" s="249"/>
      <c r="J206" s="250">
        <f>ROUND(I206*H206,2)</f>
        <v>0</v>
      </c>
      <c r="K206" s="251"/>
      <c r="L206" s="252"/>
      <c r="M206" s="253" t="s">
        <v>1</v>
      </c>
      <c r="N206" s="254" t="s">
        <v>43</v>
      </c>
      <c r="O206" s="71"/>
      <c r="P206" s="212">
        <f>O206*H206</f>
        <v>0</v>
      </c>
      <c r="Q206" s="212">
        <v>1.176E-2</v>
      </c>
      <c r="R206" s="212">
        <f>Q206*H206</f>
        <v>0.57591071999999999</v>
      </c>
      <c r="S206" s="212">
        <v>0</v>
      </c>
      <c r="T206" s="21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274</v>
      </c>
      <c r="AT206" s="214" t="s">
        <v>157</v>
      </c>
      <c r="AU206" s="214" t="s">
        <v>88</v>
      </c>
      <c r="AY206" s="17" t="s">
        <v>150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86</v>
      </c>
      <c r="BK206" s="215">
        <f>ROUND(I206*H206,2)</f>
        <v>0</v>
      </c>
      <c r="BL206" s="17" t="s">
        <v>240</v>
      </c>
      <c r="BM206" s="214" t="s">
        <v>1069</v>
      </c>
    </row>
    <row r="207" spans="1:65" s="13" customFormat="1" ht="11.25">
      <c r="B207" s="222"/>
      <c r="C207" s="223"/>
      <c r="D207" s="216" t="s">
        <v>175</v>
      </c>
      <c r="E207" s="223"/>
      <c r="F207" s="225" t="s">
        <v>1070</v>
      </c>
      <c r="G207" s="223"/>
      <c r="H207" s="226">
        <v>48.972000000000001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175</v>
      </c>
      <c r="AU207" s="232" t="s">
        <v>88</v>
      </c>
      <c r="AV207" s="13" t="s">
        <v>88</v>
      </c>
      <c r="AW207" s="13" t="s">
        <v>4</v>
      </c>
      <c r="AX207" s="13" t="s">
        <v>86</v>
      </c>
      <c r="AY207" s="232" t="s">
        <v>150</v>
      </c>
    </row>
    <row r="208" spans="1:65" s="2" customFormat="1" ht="16.5" customHeight="1">
      <c r="A208" s="34"/>
      <c r="B208" s="35"/>
      <c r="C208" s="202" t="s">
        <v>386</v>
      </c>
      <c r="D208" s="202" t="s">
        <v>151</v>
      </c>
      <c r="E208" s="203" t="s">
        <v>323</v>
      </c>
      <c r="F208" s="204" t="s">
        <v>324</v>
      </c>
      <c r="G208" s="205" t="s">
        <v>217</v>
      </c>
      <c r="H208" s="206">
        <v>1.08</v>
      </c>
      <c r="I208" s="207"/>
      <c r="J208" s="208">
        <f>ROUND(I208*H208,2)</f>
        <v>0</v>
      </c>
      <c r="K208" s="209"/>
      <c r="L208" s="39"/>
      <c r="M208" s="210" t="s">
        <v>1</v>
      </c>
      <c r="N208" s="211" t="s">
        <v>43</v>
      </c>
      <c r="O208" s="71"/>
      <c r="P208" s="212">
        <f>O208*H208</f>
        <v>0</v>
      </c>
      <c r="Q208" s="212">
        <v>0</v>
      </c>
      <c r="R208" s="212">
        <f>Q208*H208</f>
        <v>0</v>
      </c>
      <c r="S208" s="212">
        <v>1.4999999999999999E-2</v>
      </c>
      <c r="T208" s="213">
        <f>S208*H208</f>
        <v>1.6199999999999999E-2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240</v>
      </c>
      <c r="AT208" s="214" t="s">
        <v>151</v>
      </c>
      <c r="AU208" s="214" t="s">
        <v>88</v>
      </c>
      <c r="AY208" s="17" t="s">
        <v>150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86</v>
      </c>
      <c r="BK208" s="215">
        <f>ROUND(I208*H208,2)</f>
        <v>0</v>
      </c>
      <c r="BL208" s="17" t="s">
        <v>240</v>
      </c>
      <c r="BM208" s="214" t="s">
        <v>1071</v>
      </c>
    </row>
    <row r="209" spans="1:65" s="13" customFormat="1" ht="11.25">
      <c r="B209" s="222"/>
      <c r="C209" s="223"/>
      <c r="D209" s="216" t="s">
        <v>175</v>
      </c>
      <c r="E209" s="224" t="s">
        <v>1</v>
      </c>
      <c r="F209" s="225" t="s">
        <v>1072</v>
      </c>
      <c r="G209" s="223"/>
      <c r="H209" s="226">
        <v>1.08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175</v>
      </c>
      <c r="AU209" s="232" t="s">
        <v>88</v>
      </c>
      <c r="AV209" s="13" t="s">
        <v>88</v>
      </c>
      <c r="AW209" s="13" t="s">
        <v>34</v>
      </c>
      <c r="AX209" s="13" t="s">
        <v>86</v>
      </c>
      <c r="AY209" s="232" t="s">
        <v>150</v>
      </c>
    </row>
    <row r="210" spans="1:65" s="2" customFormat="1" ht="16.5" customHeight="1">
      <c r="A210" s="34"/>
      <c r="B210" s="35"/>
      <c r="C210" s="202" t="s">
        <v>392</v>
      </c>
      <c r="D210" s="202" t="s">
        <v>151</v>
      </c>
      <c r="E210" s="203" t="s">
        <v>328</v>
      </c>
      <c r="F210" s="204" t="s">
        <v>329</v>
      </c>
      <c r="G210" s="205" t="s">
        <v>217</v>
      </c>
      <c r="H210" s="206">
        <v>1.08</v>
      </c>
      <c r="I210" s="207"/>
      <c r="J210" s="208">
        <f>ROUND(I210*H210,2)</f>
        <v>0</v>
      </c>
      <c r="K210" s="209"/>
      <c r="L210" s="39"/>
      <c r="M210" s="210" t="s">
        <v>1</v>
      </c>
      <c r="N210" s="211" t="s">
        <v>43</v>
      </c>
      <c r="O210" s="71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240</v>
      </c>
      <c r="AT210" s="214" t="s">
        <v>151</v>
      </c>
      <c r="AU210" s="214" t="s">
        <v>88</v>
      </c>
      <c r="AY210" s="17" t="s">
        <v>150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86</v>
      </c>
      <c r="BK210" s="215">
        <f>ROUND(I210*H210,2)</f>
        <v>0</v>
      </c>
      <c r="BL210" s="17" t="s">
        <v>240</v>
      </c>
      <c r="BM210" s="214" t="s">
        <v>1073</v>
      </c>
    </row>
    <row r="211" spans="1:65" s="2" customFormat="1" ht="16.5" customHeight="1">
      <c r="A211" s="34"/>
      <c r="B211" s="35"/>
      <c r="C211" s="244" t="s">
        <v>397</v>
      </c>
      <c r="D211" s="244" t="s">
        <v>157</v>
      </c>
      <c r="E211" s="245" t="s">
        <v>331</v>
      </c>
      <c r="F211" s="246" t="s">
        <v>332</v>
      </c>
      <c r="G211" s="247" t="s">
        <v>172</v>
      </c>
      <c r="H211" s="248">
        <v>0.32400000000000001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43</v>
      </c>
      <c r="O211" s="71"/>
      <c r="P211" s="212">
        <f>O211*H211</f>
        <v>0</v>
      </c>
      <c r="Q211" s="212">
        <v>0.55000000000000004</v>
      </c>
      <c r="R211" s="212">
        <f>Q211*H211</f>
        <v>0.17820000000000003</v>
      </c>
      <c r="S211" s="212">
        <v>0</v>
      </c>
      <c r="T211" s="21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4" t="s">
        <v>274</v>
      </c>
      <c r="AT211" s="214" t="s">
        <v>157</v>
      </c>
      <c r="AU211" s="214" t="s">
        <v>88</v>
      </c>
      <c r="AY211" s="17" t="s">
        <v>150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7" t="s">
        <v>86</v>
      </c>
      <c r="BK211" s="215">
        <f>ROUND(I211*H211,2)</f>
        <v>0</v>
      </c>
      <c r="BL211" s="17" t="s">
        <v>240</v>
      </c>
      <c r="BM211" s="214" t="s">
        <v>1074</v>
      </c>
    </row>
    <row r="212" spans="1:65" s="13" customFormat="1" ht="11.25">
      <c r="B212" s="222"/>
      <c r="C212" s="223"/>
      <c r="D212" s="216" t="s">
        <v>175</v>
      </c>
      <c r="E212" s="224" t="s">
        <v>1</v>
      </c>
      <c r="F212" s="225" t="s">
        <v>1075</v>
      </c>
      <c r="G212" s="223"/>
      <c r="H212" s="226">
        <v>0.32400000000000001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175</v>
      </c>
      <c r="AU212" s="232" t="s">
        <v>88</v>
      </c>
      <c r="AV212" s="13" t="s">
        <v>88</v>
      </c>
      <c r="AW212" s="13" t="s">
        <v>34</v>
      </c>
      <c r="AX212" s="13" t="s">
        <v>86</v>
      </c>
      <c r="AY212" s="232" t="s">
        <v>150</v>
      </c>
    </row>
    <row r="213" spans="1:65" s="2" customFormat="1" ht="16.5" customHeight="1">
      <c r="A213" s="34"/>
      <c r="B213" s="35"/>
      <c r="C213" s="202" t="s">
        <v>401</v>
      </c>
      <c r="D213" s="202" t="s">
        <v>151</v>
      </c>
      <c r="E213" s="203" t="s">
        <v>337</v>
      </c>
      <c r="F213" s="204" t="s">
        <v>338</v>
      </c>
      <c r="G213" s="205" t="s">
        <v>172</v>
      </c>
      <c r="H213" s="206">
        <v>1.548</v>
      </c>
      <c r="I213" s="207"/>
      <c r="J213" s="208">
        <f>ROUND(I213*H213,2)</f>
        <v>0</v>
      </c>
      <c r="K213" s="209"/>
      <c r="L213" s="39"/>
      <c r="M213" s="210" t="s">
        <v>1</v>
      </c>
      <c r="N213" s="211" t="s">
        <v>43</v>
      </c>
      <c r="O213" s="71"/>
      <c r="P213" s="212">
        <f>O213*H213</f>
        <v>0</v>
      </c>
      <c r="Q213" s="212">
        <v>1.89E-3</v>
      </c>
      <c r="R213" s="212">
        <f>Q213*H213</f>
        <v>2.9257200000000001E-3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240</v>
      </c>
      <c r="AT213" s="214" t="s">
        <v>151</v>
      </c>
      <c r="AU213" s="214" t="s">
        <v>88</v>
      </c>
      <c r="AY213" s="17" t="s">
        <v>150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240</v>
      </c>
      <c r="BM213" s="214" t="s">
        <v>1076</v>
      </c>
    </row>
    <row r="214" spans="1:65" s="13" customFormat="1" ht="11.25">
      <c r="B214" s="222"/>
      <c r="C214" s="223"/>
      <c r="D214" s="216" t="s">
        <v>175</v>
      </c>
      <c r="E214" s="224" t="s">
        <v>1</v>
      </c>
      <c r="F214" s="225" t="s">
        <v>1077</v>
      </c>
      <c r="G214" s="223"/>
      <c r="H214" s="226">
        <v>1.548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175</v>
      </c>
      <c r="AU214" s="232" t="s">
        <v>88</v>
      </c>
      <c r="AV214" s="13" t="s">
        <v>88</v>
      </c>
      <c r="AW214" s="13" t="s">
        <v>34</v>
      </c>
      <c r="AX214" s="13" t="s">
        <v>86</v>
      </c>
      <c r="AY214" s="232" t="s">
        <v>150</v>
      </c>
    </row>
    <row r="215" spans="1:65" s="2" customFormat="1" ht="16.5" customHeight="1">
      <c r="A215" s="34"/>
      <c r="B215" s="35"/>
      <c r="C215" s="202" t="s">
        <v>406</v>
      </c>
      <c r="D215" s="202" t="s">
        <v>151</v>
      </c>
      <c r="E215" s="203" t="s">
        <v>342</v>
      </c>
      <c r="F215" s="204" t="s">
        <v>343</v>
      </c>
      <c r="G215" s="205" t="s">
        <v>217</v>
      </c>
      <c r="H215" s="206">
        <v>44.52</v>
      </c>
      <c r="I215" s="207"/>
      <c r="J215" s="208">
        <f>ROUND(I215*H215,2)</f>
        <v>0</v>
      </c>
      <c r="K215" s="209"/>
      <c r="L215" s="39"/>
      <c r="M215" s="210" t="s">
        <v>1</v>
      </c>
      <c r="N215" s="211" t="s">
        <v>43</v>
      </c>
      <c r="O215" s="71"/>
      <c r="P215" s="212">
        <f>O215*H215</f>
        <v>0</v>
      </c>
      <c r="Q215" s="212">
        <v>0</v>
      </c>
      <c r="R215" s="212">
        <f>Q215*H215</f>
        <v>0</v>
      </c>
      <c r="S215" s="212">
        <v>5.0000000000000001E-3</v>
      </c>
      <c r="T215" s="213">
        <f>S215*H215</f>
        <v>0.22260000000000002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240</v>
      </c>
      <c r="AT215" s="214" t="s">
        <v>151</v>
      </c>
      <c r="AU215" s="214" t="s">
        <v>88</v>
      </c>
      <c r="AY215" s="17" t="s">
        <v>150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86</v>
      </c>
      <c r="BK215" s="215">
        <f>ROUND(I215*H215,2)</f>
        <v>0</v>
      </c>
      <c r="BL215" s="17" t="s">
        <v>240</v>
      </c>
      <c r="BM215" s="214" t="s">
        <v>1078</v>
      </c>
    </row>
    <row r="216" spans="1:65" s="2" customFormat="1" ht="16.5" customHeight="1">
      <c r="A216" s="34"/>
      <c r="B216" s="35"/>
      <c r="C216" s="202" t="s">
        <v>410</v>
      </c>
      <c r="D216" s="202" t="s">
        <v>151</v>
      </c>
      <c r="E216" s="203" t="s">
        <v>346</v>
      </c>
      <c r="F216" s="204" t="s">
        <v>347</v>
      </c>
      <c r="G216" s="205" t="s">
        <v>217</v>
      </c>
      <c r="H216" s="206">
        <v>44.52</v>
      </c>
      <c r="I216" s="207"/>
      <c r="J216" s="208">
        <f>ROUND(I216*H216,2)</f>
        <v>0</v>
      </c>
      <c r="K216" s="209"/>
      <c r="L216" s="39"/>
      <c r="M216" s="210" t="s">
        <v>1</v>
      </c>
      <c r="N216" s="211" t="s">
        <v>43</v>
      </c>
      <c r="O216" s="71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4" t="s">
        <v>240</v>
      </c>
      <c r="AT216" s="214" t="s">
        <v>151</v>
      </c>
      <c r="AU216" s="214" t="s">
        <v>88</v>
      </c>
      <c r="AY216" s="17" t="s">
        <v>150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7" t="s">
        <v>86</v>
      </c>
      <c r="BK216" s="215">
        <f>ROUND(I216*H216,2)</f>
        <v>0</v>
      </c>
      <c r="BL216" s="17" t="s">
        <v>240</v>
      </c>
      <c r="BM216" s="214" t="s">
        <v>1079</v>
      </c>
    </row>
    <row r="217" spans="1:65" s="2" customFormat="1" ht="16.5" customHeight="1">
      <c r="A217" s="34"/>
      <c r="B217" s="35"/>
      <c r="C217" s="244" t="s">
        <v>417</v>
      </c>
      <c r="D217" s="244" t="s">
        <v>157</v>
      </c>
      <c r="E217" s="245" t="s">
        <v>350</v>
      </c>
      <c r="F217" s="246" t="s">
        <v>351</v>
      </c>
      <c r="G217" s="247" t="s">
        <v>172</v>
      </c>
      <c r="H217" s="248">
        <v>0.38100000000000001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43</v>
      </c>
      <c r="O217" s="71"/>
      <c r="P217" s="212">
        <f>O217*H217</f>
        <v>0</v>
      </c>
      <c r="Q217" s="212">
        <v>0.55000000000000004</v>
      </c>
      <c r="R217" s="212">
        <f>Q217*H217</f>
        <v>0.20955000000000001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199</v>
      </c>
      <c r="AT217" s="214" t="s">
        <v>157</v>
      </c>
      <c r="AU217" s="214" t="s">
        <v>88</v>
      </c>
      <c r="AY217" s="17" t="s">
        <v>150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149</v>
      </c>
      <c r="BM217" s="214" t="s">
        <v>1080</v>
      </c>
    </row>
    <row r="218" spans="1:65" s="13" customFormat="1" ht="11.25">
      <c r="B218" s="222"/>
      <c r="C218" s="223"/>
      <c r="D218" s="216" t="s">
        <v>175</v>
      </c>
      <c r="E218" s="224" t="s">
        <v>1</v>
      </c>
      <c r="F218" s="225" t="s">
        <v>1081</v>
      </c>
      <c r="G218" s="223"/>
      <c r="H218" s="226">
        <v>0.33100000000000002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175</v>
      </c>
      <c r="AU218" s="232" t="s">
        <v>88</v>
      </c>
      <c r="AV218" s="13" t="s">
        <v>88</v>
      </c>
      <c r="AW218" s="13" t="s">
        <v>34</v>
      </c>
      <c r="AX218" s="13" t="s">
        <v>78</v>
      </c>
      <c r="AY218" s="232" t="s">
        <v>150</v>
      </c>
    </row>
    <row r="219" spans="1:65" s="13" customFormat="1" ht="11.25">
      <c r="B219" s="222"/>
      <c r="C219" s="223"/>
      <c r="D219" s="216" t="s">
        <v>175</v>
      </c>
      <c r="E219" s="224" t="s">
        <v>1</v>
      </c>
      <c r="F219" s="225" t="s">
        <v>1082</v>
      </c>
      <c r="G219" s="223"/>
      <c r="H219" s="226">
        <v>0.05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175</v>
      </c>
      <c r="AU219" s="232" t="s">
        <v>88</v>
      </c>
      <c r="AV219" s="13" t="s">
        <v>88</v>
      </c>
      <c r="AW219" s="13" t="s">
        <v>34</v>
      </c>
      <c r="AX219" s="13" t="s">
        <v>78</v>
      </c>
      <c r="AY219" s="232" t="s">
        <v>150</v>
      </c>
    </row>
    <row r="220" spans="1:65" s="14" customFormat="1" ht="11.25">
      <c r="B220" s="233"/>
      <c r="C220" s="234"/>
      <c r="D220" s="216" t="s">
        <v>175</v>
      </c>
      <c r="E220" s="235" t="s">
        <v>1</v>
      </c>
      <c r="F220" s="236" t="s">
        <v>213</v>
      </c>
      <c r="G220" s="234"/>
      <c r="H220" s="237">
        <v>0.38100000000000001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175</v>
      </c>
      <c r="AU220" s="243" t="s">
        <v>88</v>
      </c>
      <c r="AV220" s="14" t="s">
        <v>149</v>
      </c>
      <c r="AW220" s="14" t="s">
        <v>34</v>
      </c>
      <c r="AX220" s="14" t="s">
        <v>86</v>
      </c>
      <c r="AY220" s="243" t="s">
        <v>150</v>
      </c>
    </row>
    <row r="221" spans="1:65" s="2" customFormat="1" ht="16.5" customHeight="1">
      <c r="A221" s="34"/>
      <c r="B221" s="35"/>
      <c r="C221" s="202" t="s">
        <v>421</v>
      </c>
      <c r="D221" s="202" t="s">
        <v>151</v>
      </c>
      <c r="E221" s="203" t="s">
        <v>359</v>
      </c>
      <c r="F221" s="204" t="s">
        <v>360</v>
      </c>
      <c r="G221" s="205" t="s">
        <v>197</v>
      </c>
      <c r="H221" s="206">
        <v>46.2</v>
      </c>
      <c r="I221" s="207"/>
      <c r="J221" s="208">
        <f>ROUND(I221*H221,2)</f>
        <v>0</v>
      </c>
      <c r="K221" s="209"/>
      <c r="L221" s="39"/>
      <c r="M221" s="210" t="s">
        <v>1</v>
      </c>
      <c r="N221" s="211" t="s">
        <v>43</v>
      </c>
      <c r="O221" s="71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240</v>
      </c>
      <c r="AT221" s="214" t="s">
        <v>151</v>
      </c>
      <c r="AU221" s="214" t="s">
        <v>88</v>
      </c>
      <c r="AY221" s="17" t="s">
        <v>150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86</v>
      </c>
      <c r="BK221" s="215">
        <f>ROUND(I221*H221,2)</f>
        <v>0</v>
      </c>
      <c r="BL221" s="17" t="s">
        <v>240</v>
      </c>
      <c r="BM221" s="214" t="s">
        <v>1083</v>
      </c>
    </row>
    <row r="222" spans="1:65" s="13" customFormat="1" ht="11.25">
      <c r="B222" s="222"/>
      <c r="C222" s="223"/>
      <c r="D222" s="216" t="s">
        <v>175</v>
      </c>
      <c r="E222" s="224" t="s">
        <v>1</v>
      </c>
      <c r="F222" s="225" t="s">
        <v>1084</v>
      </c>
      <c r="G222" s="223"/>
      <c r="H222" s="226">
        <v>46.2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175</v>
      </c>
      <c r="AU222" s="232" t="s">
        <v>88</v>
      </c>
      <c r="AV222" s="13" t="s">
        <v>88</v>
      </c>
      <c r="AW222" s="13" t="s">
        <v>34</v>
      </c>
      <c r="AX222" s="13" t="s">
        <v>86</v>
      </c>
      <c r="AY222" s="232" t="s">
        <v>150</v>
      </c>
    </row>
    <row r="223" spans="1:65" s="2" customFormat="1" ht="16.5" customHeight="1">
      <c r="A223" s="34"/>
      <c r="B223" s="35"/>
      <c r="C223" s="244" t="s">
        <v>425</v>
      </c>
      <c r="D223" s="244" t="s">
        <v>157</v>
      </c>
      <c r="E223" s="245" t="s">
        <v>350</v>
      </c>
      <c r="F223" s="246" t="s">
        <v>351</v>
      </c>
      <c r="G223" s="247" t="s">
        <v>172</v>
      </c>
      <c r="H223" s="248">
        <v>0.191</v>
      </c>
      <c r="I223" s="249"/>
      <c r="J223" s="250">
        <f>ROUND(I223*H223,2)</f>
        <v>0</v>
      </c>
      <c r="K223" s="251"/>
      <c r="L223" s="252"/>
      <c r="M223" s="253" t="s">
        <v>1</v>
      </c>
      <c r="N223" s="254" t="s">
        <v>43</v>
      </c>
      <c r="O223" s="71"/>
      <c r="P223" s="212">
        <f>O223*H223</f>
        <v>0</v>
      </c>
      <c r="Q223" s="212">
        <v>0.55000000000000004</v>
      </c>
      <c r="R223" s="212">
        <f>Q223*H223</f>
        <v>0.10505</v>
      </c>
      <c r="S223" s="212">
        <v>0</v>
      </c>
      <c r="T223" s="21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4" t="s">
        <v>274</v>
      </c>
      <c r="AT223" s="214" t="s">
        <v>157</v>
      </c>
      <c r="AU223" s="214" t="s">
        <v>88</v>
      </c>
      <c r="AY223" s="17" t="s">
        <v>150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7" t="s">
        <v>86</v>
      </c>
      <c r="BK223" s="215">
        <f>ROUND(I223*H223,2)</f>
        <v>0</v>
      </c>
      <c r="BL223" s="17" t="s">
        <v>240</v>
      </c>
      <c r="BM223" s="214" t="s">
        <v>1085</v>
      </c>
    </row>
    <row r="224" spans="1:65" s="13" customFormat="1" ht="11.25">
      <c r="B224" s="222"/>
      <c r="C224" s="223"/>
      <c r="D224" s="216" t="s">
        <v>175</v>
      </c>
      <c r="E224" s="224" t="s">
        <v>1</v>
      </c>
      <c r="F224" s="225" t="s">
        <v>1086</v>
      </c>
      <c r="G224" s="223"/>
      <c r="H224" s="226">
        <v>0.16600000000000001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175</v>
      </c>
      <c r="AU224" s="232" t="s">
        <v>88</v>
      </c>
      <c r="AV224" s="13" t="s">
        <v>88</v>
      </c>
      <c r="AW224" s="13" t="s">
        <v>34</v>
      </c>
      <c r="AX224" s="13" t="s">
        <v>78</v>
      </c>
      <c r="AY224" s="232" t="s">
        <v>150</v>
      </c>
    </row>
    <row r="225" spans="1:65" s="13" customFormat="1" ht="11.25">
      <c r="B225" s="222"/>
      <c r="C225" s="223"/>
      <c r="D225" s="216" t="s">
        <v>175</v>
      </c>
      <c r="E225" s="224" t="s">
        <v>1</v>
      </c>
      <c r="F225" s="225" t="s">
        <v>1087</v>
      </c>
      <c r="G225" s="223"/>
      <c r="H225" s="226">
        <v>2.5000000000000001E-2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175</v>
      </c>
      <c r="AU225" s="232" t="s">
        <v>88</v>
      </c>
      <c r="AV225" s="13" t="s">
        <v>88</v>
      </c>
      <c r="AW225" s="13" t="s">
        <v>34</v>
      </c>
      <c r="AX225" s="13" t="s">
        <v>78</v>
      </c>
      <c r="AY225" s="232" t="s">
        <v>150</v>
      </c>
    </row>
    <row r="226" spans="1:65" s="14" customFormat="1" ht="11.25">
      <c r="B226" s="233"/>
      <c r="C226" s="234"/>
      <c r="D226" s="216" t="s">
        <v>175</v>
      </c>
      <c r="E226" s="235" t="s">
        <v>1</v>
      </c>
      <c r="F226" s="236" t="s">
        <v>213</v>
      </c>
      <c r="G226" s="234"/>
      <c r="H226" s="237">
        <v>0.191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175</v>
      </c>
      <c r="AU226" s="243" t="s">
        <v>88</v>
      </c>
      <c r="AV226" s="14" t="s">
        <v>149</v>
      </c>
      <c r="AW226" s="14" t="s">
        <v>34</v>
      </c>
      <c r="AX226" s="14" t="s">
        <v>86</v>
      </c>
      <c r="AY226" s="243" t="s">
        <v>150</v>
      </c>
    </row>
    <row r="227" spans="1:65" s="2" customFormat="1" ht="16.5" customHeight="1">
      <c r="A227" s="34"/>
      <c r="B227" s="35"/>
      <c r="C227" s="202" t="s">
        <v>429</v>
      </c>
      <c r="D227" s="202" t="s">
        <v>151</v>
      </c>
      <c r="E227" s="203" t="s">
        <v>370</v>
      </c>
      <c r="F227" s="204" t="s">
        <v>371</v>
      </c>
      <c r="G227" s="205" t="s">
        <v>172</v>
      </c>
      <c r="H227" s="206">
        <v>2.12</v>
      </c>
      <c r="I227" s="207"/>
      <c r="J227" s="208">
        <f>ROUND(I227*H227,2)</f>
        <v>0</v>
      </c>
      <c r="K227" s="209"/>
      <c r="L227" s="39"/>
      <c r="M227" s="210" t="s">
        <v>1</v>
      </c>
      <c r="N227" s="211" t="s">
        <v>43</v>
      </c>
      <c r="O227" s="71"/>
      <c r="P227" s="212">
        <f>O227*H227</f>
        <v>0</v>
      </c>
      <c r="Q227" s="212">
        <v>2.3369999999999998E-2</v>
      </c>
      <c r="R227" s="212">
        <f>Q227*H227</f>
        <v>4.9544400000000002E-2</v>
      </c>
      <c r="S227" s="212">
        <v>0</v>
      </c>
      <c r="T227" s="21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4" t="s">
        <v>240</v>
      </c>
      <c r="AT227" s="214" t="s">
        <v>151</v>
      </c>
      <c r="AU227" s="214" t="s">
        <v>88</v>
      </c>
      <c r="AY227" s="17" t="s">
        <v>150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7" t="s">
        <v>86</v>
      </c>
      <c r="BK227" s="215">
        <f>ROUND(I227*H227,2)</f>
        <v>0</v>
      </c>
      <c r="BL227" s="17" t="s">
        <v>240</v>
      </c>
      <c r="BM227" s="214" t="s">
        <v>1088</v>
      </c>
    </row>
    <row r="228" spans="1:65" s="13" customFormat="1" ht="11.25">
      <c r="B228" s="222"/>
      <c r="C228" s="223"/>
      <c r="D228" s="216" t="s">
        <v>175</v>
      </c>
      <c r="E228" s="224" t="s">
        <v>1</v>
      </c>
      <c r="F228" s="225" t="s">
        <v>1089</v>
      </c>
      <c r="G228" s="223"/>
      <c r="H228" s="226">
        <v>2.12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175</v>
      </c>
      <c r="AU228" s="232" t="s">
        <v>88</v>
      </c>
      <c r="AV228" s="13" t="s">
        <v>88</v>
      </c>
      <c r="AW228" s="13" t="s">
        <v>34</v>
      </c>
      <c r="AX228" s="13" t="s">
        <v>86</v>
      </c>
      <c r="AY228" s="232" t="s">
        <v>150</v>
      </c>
    </row>
    <row r="229" spans="1:65" s="2" customFormat="1" ht="16.5" customHeight="1">
      <c r="A229" s="34"/>
      <c r="B229" s="35"/>
      <c r="C229" s="202" t="s">
        <v>433</v>
      </c>
      <c r="D229" s="202" t="s">
        <v>151</v>
      </c>
      <c r="E229" s="203" t="s">
        <v>375</v>
      </c>
      <c r="F229" s="204" t="s">
        <v>376</v>
      </c>
      <c r="G229" s="205" t="s">
        <v>377</v>
      </c>
      <c r="H229" s="266"/>
      <c r="I229" s="207"/>
      <c r="J229" s="208">
        <f>ROUND(I229*H229,2)</f>
        <v>0</v>
      </c>
      <c r="K229" s="209"/>
      <c r="L229" s="39"/>
      <c r="M229" s="210" t="s">
        <v>1</v>
      </c>
      <c r="N229" s="211" t="s">
        <v>43</v>
      </c>
      <c r="O229" s="71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4" t="s">
        <v>240</v>
      </c>
      <c r="AT229" s="214" t="s">
        <v>151</v>
      </c>
      <c r="AU229" s="214" t="s">
        <v>88</v>
      </c>
      <c r="AY229" s="17" t="s">
        <v>150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86</v>
      </c>
      <c r="BK229" s="215">
        <f>ROUND(I229*H229,2)</f>
        <v>0</v>
      </c>
      <c r="BL229" s="17" t="s">
        <v>240</v>
      </c>
      <c r="BM229" s="214" t="s">
        <v>1090</v>
      </c>
    </row>
    <row r="230" spans="1:65" s="12" customFormat="1" ht="22.9" customHeight="1">
      <c r="B230" s="188"/>
      <c r="C230" s="189"/>
      <c r="D230" s="190" t="s">
        <v>77</v>
      </c>
      <c r="E230" s="220" t="s">
        <v>379</v>
      </c>
      <c r="F230" s="220" t="s">
        <v>380</v>
      </c>
      <c r="G230" s="189"/>
      <c r="H230" s="189"/>
      <c r="I230" s="192"/>
      <c r="J230" s="221">
        <f>BK230</f>
        <v>0</v>
      </c>
      <c r="K230" s="189"/>
      <c r="L230" s="194"/>
      <c r="M230" s="195"/>
      <c r="N230" s="196"/>
      <c r="O230" s="196"/>
      <c r="P230" s="197">
        <f>SUM(P231:P252)</f>
        <v>0</v>
      </c>
      <c r="Q230" s="196"/>
      <c r="R230" s="197">
        <f>SUM(R231:R252)</f>
        <v>0.42733700000000002</v>
      </c>
      <c r="S230" s="196"/>
      <c r="T230" s="198">
        <f>SUM(T231:T252)</f>
        <v>9.5542000000000002E-2</v>
      </c>
      <c r="AR230" s="199" t="s">
        <v>88</v>
      </c>
      <c r="AT230" s="200" t="s">
        <v>77</v>
      </c>
      <c r="AU230" s="200" t="s">
        <v>86</v>
      </c>
      <c r="AY230" s="199" t="s">
        <v>150</v>
      </c>
      <c r="BK230" s="201">
        <f>SUM(BK231:BK252)</f>
        <v>0</v>
      </c>
    </row>
    <row r="231" spans="1:65" s="2" customFormat="1" ht="16.5" customHeight="1">
      <c r="A231" s="34"/>
      <c r="B231" s="35"/>
      <c r="C231" s="202" t="s">
        <v>437</v>
      </c>
      <c r="D231" s="202" t="s">
        <v>151</v>
      </c>
      <c r="E231" s="203" t="s">
        <v>1091</v>
      </c>
      <c r="F231" s="204" t="s">
        <v>1092</v>
      </c>
      <c r="G231" s="205" t="s">
        <v>217</v>
      </c>
      <c r="H231" s="206">
        <v>44.52</v>
      </c>
      <c r="I231" s="207"/>
      <c r="J231" s="208">
        <f>ROUND(I231*H231,2)</f>
        <v>0</v>
      </c>
      <c r="K231" s="209"/>
      <c r="L231" s="39"/>
      <c r="M231" s="210" t="s">
        <v>1</v>
      </c>
      <c r="N231" s="211" t="s">
        <v>43</v>
      </c>
      <c r="O231" s="71"/>
      <c r="P231" s="212">
        <f>O231*H231</f>
        <v>0</v>
      </c>
      <c r="Q231" s="212">
        <v>6.6E-3</v>
      </c>
      <c r="R231" s="212">
        <f>Q231*H231</f>
        <v>0.29383200000000004</v>
      </c>
      <c r="S231" s="212">
        <v>0</v>
      </c>
      <c r="T231" s="21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4" t="s">
        <v>240</v>
      </c>
      <c r="AT231" s="214" t="s">
        <v>151</v>
      </c>
      <c r="AU231" s="214" t="s">
        <v>88</v>
      </c>
      <c r="AY231" s="17" t="s">
        <v>150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7" t="s">
        <v>86</v>
      </c>
      <c r="BK231" s="215">
        <f>ROUND(I231*H231,2)</f>
        <v>0</v>
      </c>
      <c r="BL231" s="17" t="s">
        <v>240</v>
      </c>
      <c r="BM231" s="214" t="s">
        <v>1093</v>
      </c>
    </row>
    <row r="232" spans="1:65" s="2" customFormat="1" ht="29.25">
      <c r="A232" s="34"/>
      <c r="B232" s="35"/>
      <c r="C232" s="36"/>
      <c r="D232" s="216" t="s">
        <v>155</v>
      </c>
      <c r="E232" s="36"/>
      <c r="F232" s="217" t="s">
        <v>1094</v>
      </c>
      <c r="G232" s="36"/>
      <c r="H232" s="36"/>
      <c r="I232" s="115"/>
      <c r="J232" s="36"/>
      <c r="K232" s="36"/>
      <c r="L232" s="39"/>
      <c r="M232" s="218"/>
      <c r="N232" s="21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155</v>
      </c>
      <c r="AU232" s="17" t="s">
        <v>88</v>
      </c>
    </row>
    <row r="233" spans="1:65" s="2" customFormat="1" ht="16.5" customHeight="1">
      <c r="A233" s="34"/>
      <c r="B233" s="35"/>
      <c r="C233" s="202" t="s">
        <v>442</v>
      </c>
      <c r="D233" s="202" t="s">
        <v>151</v>
      </c>
      <c r="E233" s="203" t="s">
        <v>402</v>
      </c>
      <c r="F233" s="204" t="s">
        <v>403</v>
      </c>
      <c r="G233" s="205" t="s">
        <v>197</v>
      </c>
      <c r="H233" s="206">
        <v>5.4</v>
      </c>
      <c r="I233" s="207"/>
      <c r="J233" s="208">
        <f>ROUND(I233*H233,2)</f>
        <v>0</v>
      </c>
      <c r="K233" s="209"/>
      <c r="L233" s="39"/>
      <c r="M233" s="210" t="s">
        <v>1</v>
      </c>
      <c r="N233" s="211" t="s">
        <v>43</v>
      </c>
      <c r="O233" s="71"/>
      <c r="P233" s="212">
        <f>O233*H233</f>
        <v>0</v>
      </c>
      <c r="Q233" s="212">
        <v>0</v>
      </c>
      <c r="R233" s="212">
        <f>Q233*H233</f>
        <v>0</v>
      </c>
      <c r="S233" s="212">
        <v>1.6999999999999999E-3</v>
      </c>
      <c r="T233" s="213">
        <f>S233*H233</f>
        <v>9.1800000000000007E-3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4" t="s">
        <v>240</v>
      </c>
      <c r="AT233" s="214" t="s">
        <v>151</v>
      </c>
      <c r="AU233" s="214" t="s">
        <v>88</v>
      </c>
      <c r="AY233" s="17" t="s">
        <v>150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7" t="s">
        <v>86</v>
      </c>
      <c r="BK233" s="215">
        <f>ROUND(I233*H233,2)</f>
        <v>0</v>
      </c>
      <c r="BL233" s="17" t="s">
        <v>240</v>
      </c>
      <c r="BM233" s="214" t="s">
        <v>1095</v>
      </c>
    </row>
    <row r="234" spans="1:65" s="13" customFormat="1" ht="11.25">
      <c r="B234" s="222"/>
      <c r="C234" s="223"/>
      <c r="D234" s="216" t="s">
        <v>175</v>
      </c>
      <c r="E234" s="224" t="s">
        <v>1</v>
      </c>
      <c r="F234" s="225" t="s">
        <v>1096</v>
      </c>
      <c r="G234" s="223"/>
      <c r="H234" s="226">
        <v>5.4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175</v>
      </c>
      <c r="AU234" s="232" t="s">
        <v>88</v>
      </c>
      <c r="AV234" s="13" t="s">
        <v>88</v>
      </c>
      <c r="AW234" s="13" t="s">
        <v>34</v>
      </c>
      <c r="AX234" s="13" t="s">
        <v>86</v>
      </c>
      <c r="AY234" s="232" t="s">
        <v>150</v>
      </c>
    </row>
    <row r="235" spans="1:65" s="2" customFormat="1" ht="16.5" customHeight="1">
      <c r="A235" s="34"/>
      <c r="B235" s="35"/>
      <c r="C235" s="202" t="s">
        <v>447</v>
      </c>
      <c r="D235" s="202" t="s">
        <v>151</v>
      </c>
      <c r="E235" s="203" t="s">
        <v>407</v>
      </c>
      <c r="F235" s="204" t="s">
        <v>408</v>
      </c>
      <c r="G235" s="205" t="s">
        <v>197</v>
      </c>
      <c r="H235" s="206">
        <v>5.4</v>
      </c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3.47E-3</v>
      </c>
      <c r="R235" s="212">
        <f>Q235*H235</f>
        <v>1.8738000000000001E-2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240</v>
      </c>
      <c r="AT235" s="214" t="s">
        <v>151</v>
      </c>
      <c r="AU235" s="214" t="s">
        <v>88</v>
      </c>
      <c r="AY235" s="17" t="s">
        <v>150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240</v>
      </c>
      <c r="BM235" s="214" t="s">
        <v>1097</v>
      </c>
    </row>
    <row r="236" spans="1:65" s="2" customFormat="1" ht="48.75">
      <c r="A236" s="34"/>
      <c r="B236" s="35"/>
      <c r="C236" s="36"/>
      <c r="D236" s="216" t="s">
        <v>155</v>
      </c>
      <c r="E236" s="36"/>
      <c r="F236" s="217" t="s">
        <v>390</v>
      </c>
      <c r="G236" s="36"/>
      <c r="H236" s="36"/>
      <c r="I236" s="115"/>
      <c r="J236" s="36"/>
      <c r="K236" s="36"/>
      <c r="L236" s="39"/>
      <c r="M236" s="218"/>
      <c r="N236" s="219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155</v>
      </c>
      <c r="AU236" s="17" t="s">
        <v>88</v>
      </c>
    </row>
    <row r="237" spans="1:65" s="2" customFormat="1" ht="16.5" customHeight="1">
      <c r="A237" s="34"/>
      <c r="B237" s="35"/>
      <c r="C237" s="202" t="s">
        <v>451</v>
      </c>
      <c r="D237" s="202" t="s">
        <v>151</v>
      </c>
      <c r="E237" s="203" t="s">
        <v>411</v>
      </c>
      <c r="F237" s="204" t="s">
        <v>412</v>
      </c>
      <c r="G237" s="205" t="s">
        <v>197</v>
      </c>
      <c r="H237" s="206">
        <v>10.6</v>
      </c>
      <c r="I237" s="207"/>
      <c r="J237" s="208">
        <f>ROUND(I237*H237,2)</f>
        <v>0</v>
      </c>
      <c r="K237" s="209"/>
      <c r="L237" s="39"/>
      <c r="M237" s="210" t="s">
        <v>1</v>
      </c>
      <c r="N237" s="211" t="s">
        <v>43</v>
      </c>
      <c r="O237" s="71"/>
      <c r="P237" s="212">
        <f>O237*H237</f>
        <v>0</v>
      </c>
      <c r="Q237" s="212">
        <v>0</v>
      </c>
      <c r="R237" s="212">
        <f>Q237*H237</f>
        <v>0</v>
      </c>
      <c r="S237" s="212">
        <v>1.7700000000000001E-3</v>
      </c>
      <c r="T237" s="213">
        <f>S237*H237</f>
        <v>1.8762000000000001E-2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240</v>
      </c>
      <c r="AT237" s="214" t="s">
        <v>151</v>
      </c>
      <c r="AU237" s="214" t="s">
        <v>88</v>
      </c>
      <c r="AY237" s="17" t="s">
        <v>150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240</v>
      </c>
      <c r="BM237" s="214" t="s">
        <v>1098</v>
      </c>
    </row>
    <row r="238" spans="1:65" s="2" customFormat="1" ht="16.5" customHeight="1">
      <c r="A238" s="34"/>
      <c r="B238" s="35"/>
      <c r="C238" s="202" t="s">
        <v>455</v>
      </c>
      <c r="D238" s="202" t="s">
        <v>151</v>
      </c>
      <c r="E238" s="203" t="s">
        <v>418</v>
      </c>
      <c r="F238" s="204" t="s">
        <v>419</v>
      </c>
      <c r="G238" s="205" t="s">
        <v>197</v>
      </c>
      <c r="H238" s="206">
        <v>10.6</v>
      </c>
      <c r="I238" s="207"/>
      <c r="J238" s="208">
        <f>ROUND(I238*H238,2)</f>
        <v>0</v>
      </c>
      <c r="K238" s="209"/>
      <c r="L238" s="39"/>
      <c r="M238" s="210" t="s">
        <v>1</v>
      </c>
      <c r="N238" s="211" t="s">
        <v>43</v>
      </c>
      <c r="O238" s="71"/>
      <c r="P238" s="212">
        <f>O238*H238</f>
        <v>0</v>
      </c>
      <c r="Q238" s="212">
        <v>3.5699999999999998E-3</v>
      </c>
      <c r="R238" s="212">
        <f>Q238*H238</f>
        <v>3.7841999999999994E-2</v>
      </c>
      <c r="S238" s="212">
        <v>0</v>
      </c>
      <c r="T238" s="21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240</v>
      </c>
      <c r="AT238" s="214" t="s">
        <v>151</v>
      </c>
      <c r="AU238" s="214" t="s">
        <v>88</v>
      </c>
      <c r="AY238" s="17" t="s">
        <v>150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86</v>
      </c>
      <c r="BK238" s="215">
        <f>ROUND(I238*H238,2)</f>
        <v>0</v>
      </c>
      <c r="BL238" s="17" t="s">
        <v>240</v>
      </c>
      <c r="BM238" s="214" t="s">
        <v>1099</v>
      </c>
    </row>
    <row r="239" spans="1:65" s="2" customFormat="1" ht="48.75">
      <c r="A239" s="34"/>
      <c r="B239" s="35"/>
      <c r="C239" s="36"/>
      <c r="D239" s="216" t="s">
        <v>155</v>
      </c>
      <c r="E239" s="36"/>
      <c r="F239" s="217" t="s">
        <v>390</v>
      </c>
      <c r="G239" s="36"/>
      <c r="H239" s="36"/>
      <c r="I239" s="115"/>
      <c r="J239" s="36"/>
      <c r="K239" s="36"/>
      <c r="L239" s="39"/>
      <c r="M239" s="218"/>
      <c r="N239" s="219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155</v>
      </c>
      <c r="AU239" s="17" t="s">
        <v>88</v>
      </c>
    </row>
    <row r="240" spans="1:65" s="2" customFormat="1" ht="16.5" customHeight="1">
      <c r="A240" s="34"/>
      <c r="B240" s="35"/>
      <c r="C240" s="202" t="s">
        <v>459</v>
      </c>
      <c r="D240" s="202" t="s">
        <v>151</v>
      </c>
      <c r="E240" s="203" t="s">
        <v>430</v>
      </c>
      <c r="F240" s="204" t="s">
        <v>431</v>
      </c>
      <c r="G240" s="205" t="s">
        <v>197</v>
      </c>
      <c r="H240" s="206">
        <v>10.6</v>
      </c>
      <c r="I240" s="207"/>
      <c r="J240" s="208">
        <f>ROUND(I240*H240,2)</f>
        <v>0</v>
      </c>
      <c r="K240" s="209"/>
      <c r="L240" s="39"/>
      <c r="M240" s="210" t="s">
        <v>1</v>
      </c>
      <c r="N240" s="211" t="s">
        <v>43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1.75E-3</v>
      </c>
      <c r="T240" s="213">
        <f>S240*H240</f>
        <v>1.8550000000000001E-2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240</v>
      </c>
      <c r="AT240" s="214" t="s">
        <v>151</v>
      </c>
      <c r="AU240" s="214" t="s">
        <v>88</v>
      </c>
      <c r="AY240" s="17" t="s">
        <v>150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86</v>
      </c>
      <c r="BK240" s="215">
        <f>ROUND(I240*H240,2)</f>
        <v>0</v>
      </c>
      <c r="BL240" s="17" t="s">
        <v>240</v>
      </c>
      <c r="BM240" s="214" t="s">
        <v>1100</v>
      </c>
    </row>
    <row r="241" spans="1:65" s="2" customFormat="1" ht="16.5" customHeight="1">
      <c r="A241" s="34"/>
      <c r="B241" s="35"/>
      <c r="C241" s="202" t="s">
        <v>463</v>
      </c>
      <c r="D241" s="202" t="s">
        <v>151</v>
      </c>
      <c r="E241" s="203" t="s">
        <v>434</v>
      </c>
      <c r="F241" s="204" t="s">
        <v>435</v>
      </c>
      <c r="G241" s="205" t="s">
        <v>197</v>
      </c>
      <c r="H241" s="206">
        <v>10.6</v>
      </c>
      <c r="I241" s="207"/>
      <c r="J241" s="208">
        <f>ROUND(I241*H241,2)</f>
        <v>0</v>
      </c>
      <c r="K241" s="209"/>
      <c r="L241" s="39"/>
      <c r="M241" s="210" t="s">
        <v>1</v>
      </c>
      <c r="N241" s="211" t="s">
        <v>43</v>
      </c>
      <c r="O241" s="71"/>
      <c r="P241" s="212">
        <f>O241*H241</f>
        <v>0</v>
      </c>
      <c r="Q241" s="212">
        <v>2.8900000000000002E-3</v>
      </c>
      <c r="R241" s="212">
        <f>Q241*H241</f>
        <v>3.0634000000000002E-2</v>
      </c>
      <c r="S241" s="212">
        <v>0</v>
      </c>
      <c r="T241" s="21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4" t="s">
        <v>240</v>
      </c>
      <c r="AT241" s="214" t="s">
        <v>151</v>
      </c>
      <c r="AU241" s="214" t="s">
        <v>88</v>
      </c>
      <c r="AY241" s="17" t="s">
        <v>150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7" t="s">
        <v>86</v>
      </c>
      <c r="BK241" s="215">
        <f>ROUND(I241*H241,2)</f>
        <v>0</v>
      </c>
      <c r="BL241" s="17" t="s">
        <v>240</v>
      </c>
      <c r="BM241" s="214" t="s">
        <v>1101</v>
      </c>
    </row>
    <row r="242" spans="1:65" s="2" customFormat="1" ht="48.75">
      <c r="A242" s="34"/>
      <c r="B242" s="35"/>
      <c r="C242" s="36"/>
      <c r="D242" s="216" t="s">
        <v>155</v>
      </c>
      <c r="E242" s="36"/>
      <c r="F242" s="217" t="s">
        <v>390</v>
      </c>
      <c r="G242" s="36"/>
      <c r="H242" s="36"/>
      <c r="I242" s="115"/>
      <c r="J242" s="36"/>
      <c r="K242" s="36"/>
      <c r="L242" s="39"/>
      <c r="M242" s="218"/>
      <c r="N242" s="219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155</v>
      </c>
      <c r="AU242" s="17" t="s">
        <v>88</v>
      </c>
    </row>
    <row r="243" spans="1:65" s="2" customFormat="1" ht="16.5" customHeight="1">
      <c r="A243" s="34"/>
      <c r="B243" s="35"/>
      <c r="C243" s="202" t="s">
        <v>467</v>
      </c>
      <c r="D243" s="202" t="s">
        <v>151</v>
      </c>
      <c r="E243" s="203" t="s">
        <v>448</v>
      </c>
      <c r="F243" s="204" t="s">
        <v>449</v>
      </c>
      <c r="G243" s="205" t="s">
        <v>179</v>
      </c>
      <c r="H243" s="206">
        <v>2</v>
      </c>
      <c r="I243" s="207"/>
      <c r="J243" s="208">
        <f>ROUND(I243*H243,2)</f>
        <v>0</v>
      </c>
      <c r="K243" s="209"/>
      <c r="L243" s="39"/>
      <c r="M243" s="210" t="s">
        <v>1</v>
      </c>
      <c r="N243" s="211" t="s">
        <v>43</v>
      </c>
      <c r="O243" s="71"/>
      <c r="P243" s="212">
        <f>O243*H243</f>
        <v>0</v>
      </c>
      <c r="Q243" s="212">
        <v>0</v>
      </c>
      <c r="R243" s="212">
        <f>Q243*H243</f>
        <v>0</v>
      </c>
      <c r="S243" s="212">
        <v>1.8799999999999999E-3</v>
      </c>
      <c r="T243" s="213">
        <f>S243*H243</f>
        <v>3.7599999999999999E-3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240</v>
      </c>
      <c r="AT243" s="214" t="s">
        <v>151</v>
      </c>
      <c r="AU243" s="214" t="s">
        <v>88</v>
      </c>
      <c r="AY243" s="17" t="s">
        <v>150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86</v>
      </c>
      <c r="BK243" s="215">
        <f>ROUND(I243*H243,2)</f>
        <v>0</v>
      </c>
      <c r="BL243" s="17" t="s">
        <v>240</v>
      </c>
      <c r="BM243" s="214" t="s">
        <v>1102</v>
      </c>
    </row>
    <row r="244" spans="1:65" s="2" customFormat="1" ht="21.75" customHeight="1">
      <c r="A244" s="34"/>
      <c r="B244" s="35"/>
      <c r="C244" s="202" t="s">
        <v>471</v>
      </c>
      <c r="D244" s="202" t="s">
        <v>151</v>
      </c>
      <c r="E244" s="203" t="s">
        <v>452</v>
      </c>
      <c r="F244" s="204" t="s">
        <v>453</v>
      </c>
      <c r="G244" s="205" t="s">
        <v>179</v>
      </c>
      <c r="H244" s="206">
        <v>2</v>
      </c>
      <c r="I244" s="207"/>
      <c r="J244" s="208">
        <f>ROUND(I244*H244,2)</f>
        <v>0</v>
      </c>
      <c r="K244" s="209"/>
      <c r="L244" s="39"/>
      <c r="M244" s="210" t="s">
        <v>1</v>
      </c>
      <c r="N244" s="211" t="s">
        <v>43</v>
      </c>
      <c r="O244" s="71"/>
      <c r="P244" s="212">
        <f>O244*H244</f>
        <v>0</v>
      </c>
      <c r="Q244" s="212">
        <v>2.7299999999999998E-3</v>
      </c>
      <c r="R244" s="212">
        <f>Q244*H244</f>
        <v>5.4599999999999996E-3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240</v>
      </c>
      <c r="AT244" s="214" t="s">
        <v>151</v>
      </c>
      <c r="AU244" s="214" t="s">
        <v>88</v>
      </c>
      <c r="AY244" s="17" t="s">
        <v>150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86</v>
      </c>
      <c r="BK244" s="215">
        <f>ROUND(I244*H244,2)</f>
        <v>0</v>
      </c>
      <c r="BL244" s="17" t="s">
        <v>240</v>
      </c>
      <c r="BM244" s="214" t="s">
        <v>1103</v>
      </c>
    </row>
    <row r="245" spans="1:65" s="2" customFormat="1" ht="48.75">
      <c r="A245" s="34"/>
      <c r="B245" s="35"/>
      <c r="C245" s="36"/>
      <c r="D245" s="216" t="s">
        <v>155</v>
      </c>
      <c r="E245" s="36"/>
      <c r="F245" s="217" t="s">
        <v>390</v>
      </c>
      <c r="G245" s="36"/>
      <c r="H245" s="36"/>
      <c r="I245" s="115"/>
      <c r="J245" s="36"/>
      <c r="K245" s="36"/>
      <c r="L245" s="39"/>
      <c r="M245" s="218"/>
      <c r="N245" s="219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155</v>
      </c>
      <c r="AU245" s="17" t="s">
        <v>88</v>
      </c>
    </row>
    <row r="246" spans="1:65" s="2" customFormat="1" ht="16.5" customHeight="1">
      <c r="A246" s="34"/>
      <c r="B246" s="35"/>
      <c r="C246" s="202" t="s">
        <v>475</v>
      </c>
      <c r="D246" s="202" t="s">
        <v>151</v>
      </c>
      <c r="E246" s="203" t="s">
        <v>460</v>
      </c>
      <c r="F246" s="204" t="s">
        <v>461</v>
      </c>
      <c r="G246" s="205" t="s">
        <v>197</v>
      </c>
      <c r="H246" s="206">
        <v>10.6</v>
      </c>
      <c r="I246" s="207"/>
      <c r="J246" s="208">
        <f t="shared" ref="J246:J252" si="0">ROUND(I246*H246,2)</f>
        <v>0</v>
      </c>
      <c r="K246" s="209"/>
      <c r="L246" s="39"/>
      <c r="M246" s="210" t="s">
        <v>1</v>
      </c>
      <c r="N246" s="211" t="s">
        <v>43</v>
      </c>
      <c r="O246" s="71"/>
      <c r="P246" s="212">
        <f t="shared" ref="P246:P252" si="1">O246*H246</f>
        <v>0</v>
      </c>
      <c r="Q246" s="212">
        <v>0</v>
      </c>
      <c r="R246" s="212">
        <f t="shared" ref="R246:R252" si="2">Q246*H246</f>
        <v>0</v>
      </c>
      <c r="S246" s="212">
        <v>2.5999999999999999E-3</v>
      </c>
      <c r="T246" s="213">
        <f t="shared" ref="T246:T252" si="3">S246*H246</f>
        <v>2.7559999999999998E-2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4" t="s">
        <v>240</v>
      </c>
      <c r="AT246" s="214" t="s">
        <v>151</v>
      </c>
      <c r="AU246" s="214" t="s">
        <v>88</v>
      </c>
      <c r="AY246" s="17" t="s">
        <v>150</v>
      </c>
      <c r="BE246" s="215">
        <f t="shared" ref="BE246:BE252" si="4">IF(N246="základní",J246,0)</f>
        <v>0</v>
      </c>
      <c r="BF246" s="215">
        <f t="shared" ref="BF246:BF252" si="5">IF(N246="snížená",J246,0)</f>
        <v>0</v>
      </c>
      <c r="BG246" s="215">
        <f t="shared" ref="BG246:BG252" si="6">IF(N246="zákl. přenesená",J246,0)</f>
        <v>0</v>
      </c>
      <c r="BH246" s="215">
        <f t="shared" ref="BH246:BH252" si="7">IF(N246="sníž. přenesená",J246,0)</f>
        <v>0</v>
      </c>
      <c r="BI246" s="215">
        <f t="shared" ref="BI246:BI252" si="8">IF(N246="nulová",J246,0)</f>
        <v>0</v>
      </c>
      <c r="BJ246" s="17" t="s">
        <v>86</v>
      </c>
      <c r="BK246" s="215">
        <f t="shared" ref="BK246:BK252" si="9">ROUND(I246*H246,2)</f>
        <v>0</v>
      </c>
      <c r="BL246" s="17" t="s">
        <v>240</v>
      </c>
      <c r="BM246" s="214" t="s">
        <v>1104</v>
      </c>
    </row>
    <row r="247" spans="1:65" s="2" customFormat="1" ht="16.5" customHeight="1">
      <c r="A247" s="34"/>
      <c r="B247" s="35"/>
      <c r="C247" s="202" t="s">
        <v>479</v>
      </c>
      <c r="D247" s="202" t="s">
        <v>151</v>
      </c>
      <c r="E247" s="203" t="s">
        <v>464</v>
      </c>
      <c r="F247" s="204" t="s">
        <v>465</v>
      </c>
      <c r="G247" s="205" t="s">
        <v>197</v>
      </c>
      <c r="H247" s="206">
        <v>10.6</v>
      </c>
      <c r="I247" s="207"/>
      <c r="J247" s="208">
        <f t="shared" si="0"/>
        <v>0</v>
      </c>
      <c r="K247" s="209"/>
      <c r="L247" s="39"/>
      <c r="M247" s="210" t="s">
        <v>1</v>
      </c>
      <c r="N247" s="211" t="s">
        <v>43</v>
      </c>
      <c r="O247" s="71"/>
      <c r="P247" s="212">
        <f t="shared" si="1"/>
        <v>0</v>
      </c>
      <c r="Q247" s="212">
        <v>2.8600000000000001E-3</v>
      </c>
      <c r="R247" s="212">
        <f t="shared" si="2"/>
        <v>3.0315999999999999E-2</v>
      </c>
      <c r="S247" s="212">
        <v>0</v>
      </c>
      <c r="T247" s="213">
        <f t="shared" si="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240</v>
      </c>
      <c r="AT247" s="214" t="s">
        <v>151</v>
      </c>
      <c r="AU247" s="214" t="s">
        <v>88</v>
      </c>
      <c r="AY247" s="17" t="s">
        <v>150</v>
      </c>
      <c r="BE247" s="215">
        <f t="shared" si="4"/>
        <v>0</v>
      </c>
      <c r="BF247" s="215">
        <f t="shared" si="5"/>
        <v>0</v>
      </c>
      <c r="BG247" s="215">
        <f t="shared" si="6"/>
        <v>0</v>
      </c>
      <c r="BH247" s="215">
        <f t="shared" si="7"/>
        <v>0</v>
      </c>
      <c r="BI247" s="215">
        <f t="shared" si="8"/>
        <v>0</v>
      </c>
      <c r="BJ247" s="17" t="s">
        <v>86</v>
      </c>
      <c r="BK247" s="215">
        <f t="shared" si="9"/>
        <v>0</v>
      </c>
      <c r="BL247" s="17" t="s">
        <v>240</v>
      </c>
      <c r="BM247" s="214" t="s">
        <v>1105</v>
      </c>
    </row>
    <row r="248" spans="1:65" s="2" customFormat="1" ht="16.5" customHeight="1">
      <c r="A248" s="34"/>
      <c r="B248" s="35"/>
      <c r="C248" s="202" t="s">
        <v>165</v>
      </c>
      <c r="D248" s="202" t="s">
        <v>151</v>
      </c>
      <c r="E248" s="203" t="s">
        <v>468</v>
      </c>
      <c r="F248" s="204" t="s">
        <v>469</v>
      </c>
      <c r="G248" s="205" t="s">
        <v>179</v>
      </c>
      <c r="H248" s="206">
        <v>1</v>
      </c>
      <c r="I248" s="207"/>
      <c r="J248" s="208">
        <f t="shared" si="0"/>
        <v>0</v>
      </c>
      <c r="K248" s="209"/>
      <c r="L248" s="39"/>
      <c r="M248" s="210" t="s">
        <v>1</v>
      </c>
      <c r="N248" s="211" t="s">
        <v>43</v>
      </c>
      <c r="O248" s="71"/>
      <c r="P248" s="212">
        <f t="shared" si="1"/>
        <v>0</v>
      </c>
      <c r="Q248" s="212">
        <v>4.8000000000000001E-4</v>
      </c>
      <c r="R248" s="212">
        <f t="shared" si="2"/>
        <v>4.8000000000000001E-4</v>
      </c>
      <c r="S248" s="212">
        <v>0</v>
      </c>
      <c r="T248" s="213">
        <f t="shared" si="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240</v>
      </c>
      <c r="AT248" s="214" t="s">
        <v>151</v>
      </c>
      <c r="AU248" s="214" t="s">
        <v>88</v>
      </c>
      <c r="AY248" s="17" t="s">
        <v>150</v>
      </c>
      <c r="BE248" s="215">
        <f t="shared" si="4"/>
        <v>0</v>
      </c>
      <c r="BF248" s="215">
        <f t="shared" si="5"/>
        <v>0</v>
      </c>
      <c r="BG248" s="215">
        <f t="shared" si="6"/>
        <v>0</v>
      </c>
      <c r="BH248" s="215">
        <f t="shared" si="7"/>
        <v>0</v>
      </c>
      <c r="BI248" s="215">
        <f t="shared" si="8"/>
        <v>0</v>
      </c>
      <c r="BJ248" s="17" t="s">
        <v>86</v>
      </c>
      <c r="BK248" s="215">
        <f t="shared" si="9"/>
        <v>0</v>
      </c>
      <c r="BL248" s="17" t="s">
        <v>240</v>
      </c>
      <c r="BM248" s="214" t="s">
        <v>1106</v>
      </c>
    </row>
    <row r="249" spans="1:65" s="2" customFormat="1" ht="16.5" customHeight="1">
      <c r="A249" s="34"/>
      <c r="B249" s="35"/>
      <c r="C249" s="202" t="s">
        <v>488</v>
      </c>
      <c r="D249" s="202" t="s">
        <v>151</v>
      </c>
      <c r="E249" s="203" t="s">
        <v>472</v>
      </c>
      <c r="F249" s="204" t="s">
        <v>473</v>
      </c>
      <c r="G249" s="205" t="s">
        <v>197</v>
      </c>
      <c r="H249" s="206">
        <v>10.6</v>
      </c>
      <c r="I249" s="207"/>
      <c r="J249" s="208">
        <f t="shared" si="0"/>
        <v>0</v>
      </c>
      <c r="K249" s="209"/>
      <c r="L249" s="39"/>
      <c r="M249" s="210" t="s">
        <v>1</v>
      </c>
      <c r="N249" s="211" t="s">
        <v>43</v>
      </c>
      <c r="O249" s="71"/>
      <c r="P249" s="212">
        <f t="shared" si="1"/>
        <v>0</v>
      </c>
      <c r="Q249" s="212">
        <v>0</v>
      </c>
      <c r="R249" s="212">
        <f t="shared" si="2"/>
        <v>0</v>
      </c>
      <c r="S249" s="212">
        <v>0</v>
      </c>
      <c r="T249" s="213">
        <f t="shared" si="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240</v>
      </c>
      <c r="AT249" s="214" t="s">
        <v>151</v>
      </c>
      <c r="AU249" s="214" t="s">
        <v>88</v>
      </c>
      <c r="AY249" s="17" t="s">
        <v>150</v>
      </c>
      <c r="BE249" s="215">
        <f t="shared" si="4"/>
        <v>0</v>
      </c>
      <c r="BF249" s="215">
        <f t="shared" si="5"/>
        <v>0</v>
      </c>
      <c r="BG249" s="215">
        <f t="shared" si="6"/>
        <v>0</v>
      </c>
      <c r="BH249" s="215">
        <f t="shared" si="7"/>
        <v>0</v>
      </c>
      <c r="BI249" s="215">
        <f t="shared" si="8"/>
        <v>0</v>
      </c>
      <c r="BJ249" s="17" t="s">
        <v>86</v>
      </c>
      <c r="BK249" s="215">
        <f t="shared" si="9"/>
        <v>0</v>
      </c>
      <c r="BL249" s="17" t="s">
        <v>240</v>
      </c>
      <c r="BM249" s="214" t="s">
        <v>1107</v>
      </c>
    </row>
    <row r="250" spans="1:65" s="2" customFormat="1" ht="16.5" customHeight="1">
      <c r="A250" s="34"/>
      <c r="B250" s="35"/>
      <c r="C250" s="202" t="s">
        <v>492</v>
      </c>
      <c r="D250" s="202" t="s">
        <v>151</v>
      </c>
      <c r="E250" s="203" t="s">
        <v>803</v>
      </c>
      <c r="F250" s="204" t="s">
        <v>804</v>
      </c>
      <c r="G250" s="205" t="s">
        <v>197</v>
      </c>
      <c r="H250" s="206">
        <v>4.5</v>
      </c>
      <c r="I250" s="207"/>
      <c r="J250" s="208">
        <f t="shared" si="0"/>
        <v>0</v>
      </c>
      <c r="K250" s="209"/>
      <c r="L250" s="39"/>
      <c r="M250" s="210" t="s">
        <v>1</v>
      </c>
      <c r="N250" s="211" t="s">
        <v>43</v>
      </c>
      <c r="O250" s="71"/>
      <c r="P250" s="212">
        <f t="shared" si="1"/>
        <v>0</v>
      </c>
      <c r="Q250" s="212">
        <v>0</v>
      </c>
      <c r="R250" s="212">
        <f t="shared" si="2"/>
        <v>0</v>
      </c>
      <c r="S250" s="212">
        <v>3.9399999999999999E-3</v>
      </c>
      <c r="T250" s="213">
        <f t="shared" si="3"/>
        <v>1.7729999999999999E-2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240</v>
      </c>
      <c r="AT250" s="214" t="s">
        <v>151</v>
      </c>
      <c r="AU250" s="214" t="s">
        <v>88</v>
      </c>
      <c r="AY250" s="17" t="s">
        <v>150</v>
      </c>
      <c r="BE250" s="215">
        <f t="shared" si="4"/>
        <v>0</v>
      </c>
      <c r="BF250" s="215">
        <f t="shared" si="5"/>
        <v>0</v>
      </c>
      <c r="BG250" s="215">
        <f t="shared" si="6"/>
        <v>0</v>
      </c>
      <c r="BH250" s="215">
        <f t="shared" si="7"/>
        <v>0</v>
      </c>
      <c r="BI250" s="215">
        <f t="shared" si="8"/>
        <v>0</v>
      </c>
      <c r="BJ250" s="17" t="s">
        <v>86</v>
      </c>
      <c r="BK250" s="215">
        <f t="shared" si="9"/>
        <v>0</v>
      </c>
      <c r="BL250" s="17" t="s">
        <v>240</v>
      </c>
      <c r="BM250" s="214" t="s">
        <v>1108</v>
      </c>
    </row>
    <row r="251" spans="1:65" s="2" customFormat="1" ht="16.5" customHeight="1">
      <c r="A251" s="34"/>
      <c r="B251" s="35"/>
      <c r="C251" s="202" t="s">
        <v>496</v>
      </c>
      <c r="D251" s="202" t="s">
        <v>151</v>
      </c>
      <c r="E251" s="203" t="s">
        <v>807</v>
      </c>
      <c r="F251" s="204" t="s">
        <v>808</v>
      </c>
      <c r="G251" s="205" t="s">
        <v>197</v>
      </c>
      <c r="H251" s="206">
        <v>4.5</v>
      </c>
      <c r="I251" s="207"/>
      <c r="J251" s="208">
        <f t="shared" si="0"/>
        <v>0</v>
      </c>
      <c r="K251" s="209"/>
      <c r="L251" s="39"/>
      <c r="M251" s="210" t="s">
        <v>1</v>
      </c>
      <c r="N251" s="211" t="s">
        <v>43</v>
      </c>
      <c r="O251" s="71"/>
      <c r="P251" s="212">
        <f t="shared" si="1"/>
        <v>0</v>
      </c>
      <c r="Q251" s="212">
        <v>2.2300000000000002E-3</v>
      </c>
      <c r="R251" s="212">
        <f t="shared" si="2"/>
        <v>1.0035000000000001E-2</v>
      </c>
      <c r="S251" s="212">
        <v>0</v>
      </c>
      <c r="T251" s="213">
        <f t="shared" si="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4" t="s">
        <v>240</v>
      </c>
      <c r="AT251" s="214" t="s">
        <v>151</v>
      </c>
      <c r="AU251" s="214" t="s">
        <v>88</v>
      </c>
      <c r="AY251" s="17" t="s">
        <v>150</v>
      </c>
      <c r="BE251" s="215">
        <f t="shared" si="4"/>
        <v>0</v>
      </c>
      <c r="BF251" s="215">
        <f t="shared" si="5"/>
        <v>0</v>
      </c>
      <c r="BG251" s="215">
        <f t="shared" si="6"/>
        <v>0</v>
      </c>
      <c r="BH251" s="215">
        <f t="shared" si="7"/>
        <v>0</v>
      </c>
      <c r="BI251" s="215">
        <f t="shared" si="8"/>
        <v>0</v>
      </c>
      <c r="BJ251" s="17" t="s">
        <v>86</v>
      </c>
      <c r="BK251" s="215">
        <f t="shared" si="9"/>
        <v>0</v>
      </c>
      <c r="BL251" s="17" t="s">
        <v>240</v>
      </c>
      <c r="BM251" s="214" t="s">
        <v>1109</v>
      </c>
    </row>
    <row r="252" spans="1:65" s="2" customFormat="1" ht="16.5" customHeight="1">
      <c r="A252" s="34"/>
      <c r="B252" s="35"/>
      <c r="C252" s="202" t="s">
        <v>501</v>
      </c>
      <c r="D252" s="202" t="s">
        <v>151</v>
      </c>
      <c r="E252" s="203" t="s">
        <v>480</v>
      </c>
      <c r="F252" s="204" t="s">
        <v>481</v>
      </c>
      <c r="G252" s="205" t="s">
        <v>377</v>
      </c>
      <c r="H252" s="266"/>
      <c r="I252" s="207"/>
      <c r="J252" s="208">
        <f t="shared" si="0"/>
        <v>0</v>
      </c>
      <c r="K252" s="209"/>
      <c r="L252" s="39"/>
      <c r="M252" s="210" t="s">
        <v>1</v>
      </c>
      <c r="N252" s="211" t="s">
        <v>43</v>
      </c>
      <c r="O252" s="71"/>
      <c r="P252" s="212">
        <f t="shared" si="1"/>
        <v>0</v>
      </c>
      <c r="Q252" s="212">
        <v>0</v>
      </c>
      <c r="R252" s="212">
        <f t="shared" si="2"/>
        <v>0</v>
      </c>
      <c r="S252" s="212">
        <v>0</v>
      </c>
      <c r="T252" s="213">
        <f t="shared" si="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240</v>
      </c>
      <c r="AT252" s="214" t="s">
        <v>151</v>
      </c>
      <c r="AU252" s="214" t="s">
        <v>88</v>
      </c>
      <c r="AY252" s="17" t="s">
        <v>150</v>
      </c>
      <c r="BE252" s="215">
        <f t="shared" si="4"/>
        <v>0</v>
      </c>
      <c r="BF252" s="215">
        <f t="shared" si="5"/>
        <v>0</v>
      </c>
      <c r="BG252" s="215">
        <f t="shared" si="6"/>
        <v>0</v>
      </c>
      <c r="BH252" s="215">
        <f t="shared" si="7"/>
        <v>0</v>
      </c>
      <c r="BI252" s="215">
        <f t="shared" si="8"/>
        <v>0</v>
      </c>
      <c r="BJ252" s="17" t="s">
        <v>86</v>
      </c>
      <c r="BK252" s="215">
        <f t="shared" si="9"/>
        <v>0</v>
      </c>
      <c r="BL252" s="17" t="s">
        <v>240</v>
      </c>
      <c r="BM252" s="214" t="s">
        <v>1110</v>
      </c>
    </row>
    <row r="253" spans="1:65" s="12" customFormat="1" ht="22.9" customHeight="1">
      <c r="B253" s="188"/>
      <c r="C253" s="189"/>
      <c r="D253" s="190" t="s">
        <v>77</v>
      </c>
      <c r="E253" s="220" t="s">
        <v>483</v>
      </c>
      <c r="F253" s="220" t="s">
        <v>484</v>
      </c>
      <c r="G253" s="189"/>
      <c r="H253" s="189"/>
      <c r="I253" s="192"/>
      <c r="J253" s="221">
        <f>BK253</f>
        <v>0</v>
      </c>
      <c r="K253" s="189"/>
      <c r="L253" s="194"/>
      <c r="M253" s="195"/>
      <c r="N253" s="196"/>
      <c r="O253" s="196"/>
      <c r="P253" s="197">
        <f>SUM(P254:P259)</f>
        <v>0</v>
      </c>
      <c r="Q253" s="196"/>
      <c r="R253" s="197">
        <f>SUM(R254:R259)</f>
        <v>0.12884299999999999</v>
      </c>
      <c r="S253" s="196"/>
      <c r="T253" s="198">
        <f>SUM(T254:T259)</f>
        <v>0.68249160000000009</v>
      </c>
      <c r="AR253" s="199" t="s">
        <v>88</v>
      </c>
      <c r="AT253" s="200" t="s">
        <v>77</v>
      </c>
      <c r="AU253" s="200" t="s">
        <v>86</v>
      </c>
      <c r="AY253" s="199" t="s">
        <v>150</v>
      </c>
      <c r="BK253" s="201">
        <f>SUM(BK254:BK259)</f>
        <v>0</v>
      </c>
    </row>
    <row r="254" spans="1:65" s="2" customFormat="1" ht="16.5" customHeight="1">
      <c r="A254" s="34"/>
      <c r="B254" s="35"/>
      <c r="C254" s="202" t="s">
        <v>505</v>
      </c>
      <c r="D254" s="202" t="s">
        <v>151</v>
      </c>
      <c r="E254" s="203" t="s">
        <v>485</v>
      </c>
      <c r="F254" s="204" t="s">
        <v>486</v>
      </c>
      <c r="G254" s="205" t="s">
        <v>217</v>
      </c>
      <c r="H254" s="206">
        <v>44.52</v>
      </c>
      <c r="I254" s="207"/>
      <c r="J254" s="208">
        <f>ROUND(I254*H254,2)</f>
        <v>0</v>
      </c>
      <c r="K254" s="209"/>
      <c r="L254" s="39"/>
      <c r="M254" s="210" t="s">
        <v>1</v>
      </c>
      <c r="N254" s="211" t="s">
        <v>43</v>
      </c>
      <c r="O254" s="71"/>
      <c r="P254" s="212">
        <f>O254*H254</f>
        <v>0</v>
      </c>
      <c r="Q254" s="212">
        <v>0</v>
      </c>
      <c r="R254" s="212">
        <f>Q254*H254</f>
        <v>0</v>
      </c>
      <c r="S254" s="212">
        <v>1.533E-2</v>
      </c>
      <c r="T254" s="213">
        <f>S254*H254</f>
        <v>0.68249160000000009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240</v>
      </c>
      <c r="AT254" s="214" t="s">
        <v>151</v>
      </c>
      <c r="AU254" s="214" t="s">
        <v>88</v>
      </c>
      <c r="AY254" s="17" t="s">
        <v>150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86</v>
      </c>
      <c r="BK254" s="215">
        <f>ROUND(I254*H254,2)</f>
        <v>0</v>
      </c>
      <c r="BL254" s="17" t="s">
        <v>240</v>
      </c>
      <c r="BM254" s="214" t="s">
        <v>1111</v>
      </c>
    </row>
    <row r="255" spans="1:65" s="2" customFormat="1" ht="16.5" customHeight="1">
      <c r="A255" s="34"/>
      <c r="B255" s="35"/>
      <c r="C255" s="202" t="s">
        <v>511</v>
      </c>
      <c r="D255" s="202" t="s">
        <v>151</v>
      </c>
      <c r="E255" s="203" t="s">
        <v>493</v>
      </c>
      <c r="F255" s="204" t="s">
        <v>494</v>
      </c>
      <c r="G255" s="205" t="s">
        <v>217</v>
      </c>
      <c r="H255" s="206">
        <v>44.52</v>
      </c>
      <c r="I255" s="207"/>
      <c r="J255" s="208">
        <f>ROUND(I255*H255,2)</f>
        <v>0</v>
      </c>
      <c r="K255" s="209"/>
      <c r="L255" s="39"/>
      <c r="M255" s="210" t="s">
        <v>1</v>
      </c>
      <c r="N255" s="211" t="s">
        <v>43</v>
      </c>
      <c r="O255" s="71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4" t="s">
        <v>240</v>
      </c>
      <c r="AT255" s="214" t="s">
        <v>151</v>
      </c>
      <c r="AU255" s="214" t="s">
        <v>88</v>
      </c>
      <c r="AY255" s="17" t="s">
        <v>150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7" t="s">
        <v>86</v>
      </c>
      <c r="BK255" s="215">
        <f>ROUND(I255*H255,2)</f>
        <v>0</v>
      </c>
      <c r="BL255" s="17" t="s">
        <v>240</v>
      </c>
      <c r="BM255" s="214" t="s">
        <v>1112</v>
      </c>
    </row>
    <row r="256" spans="1:65" s="2" customFormat="1" ht="21.75" customHeight="1">
      <c r="A256" s="34"/>
      <c r="B256" s="35"/>
      <c r="C256" s="244" t="s">
        <v>515</v>
      </c>
      <c r="D256" s="244" t="s">
        <v>157</v>
      </c>
      <c r="E256" s="245" t="s">
        <v>497</v>
      </c>
      <c r="F256" s="246" t="s">
        <v>498</v>
      </c>
      <c r="G256" s="247" t="s">
        <v>217</v>
      </c>
      <c r="H256" s="248">
        <v>51.198</v>
      </c>
      <c r="I256" s="249"/>
      <c r="J256" s="250">
        <f>ROUND(I256*H256,2)</f>
        <v>0</v>
      </c>
      <c r="K256" s="251"/>
      <c r="L256" s="252"/>
      <c r="M256" s="253" t="s">
        <v>1</v>
      </c>
      <c r="N256" s="254" t="s">
        <v>43</v>
      </c>
      <c r="O256" s="71"/>
      <c r="P256" s="212">
        <f>O256*H256</f>
        <v>0</v>
      </c>
      <c r="Q256" s="212">
        <v>2.5000000000000001E-3</v>
      </c>
      <c r="R256" s="212">
        <f>Q256*H256</f>
        <v>0.127995</v>
      </c>
      <c r="S256" s="212">
        <v>0</v>
      </c>
      <c r="T256" s="21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274</v>
      </c>
      <c r="AT256" s="214" t="s">
        <v>157</v>
      </c>
      <c r="AU256" s="214" t="s">
        <v>88</v>
      </c>
      <c r="AY256" s="17" t="s">
        <v>150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86</v>
      </c>
      <c r="BK256" s="215">
        <f>ROUND(I256*H256,2)</f>
        <v>0</v>
      </c>
      <c r="BL256" s="17" t="s">
        <v>240</v>
      </c>
      <c r="BM256" s="214" t="s">
        <v>1113</v>
      </c>
    </row>
    <row r="257" spans="1:65" s="13" customFormat="1" ht="11.25">
      <c r="B257" s="222"/>
      <c r="C257" s="223"/>
      <c r="D257" s="216" t="s">
        <v>175</v>
      </c>
      <c r="E257" s="223"/>
      <c r="F257" s="225" t="s">
        <v>1114</v>
      </c>
      <c r="G257" s="223"/>
      <c r="H257" s="226">
        <v>51.198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175</v>
      </c>
      <c r="AU257" s="232" t="s">
        <v>88</v>
      </c>
      <c r="AV257" s="13" t="s">
        <v>88</v>
      </c>
      <c r="AW257" s="13" t="s">
        <v>4</v>
      </c>
      <c r="AX257" s="13" t="s">
        <v>86</v>
      </c>
      <c r="AY257" s="232" t="s">
        <v>150</v>
      </c>
    </row>
    <row r="258" spans="1:65" s="2" customFormat="1" ht="16.5" customHeight="1">
      <c r="A258" s="34"/>
      <c r="B258" s="35"/>
      <c r="C258" s="202" t="s">
        <v>520</v>
      </c>
      <c r="D258" s="202" t="s">
        <v>151</v>
      </c>
      <c r="E258" s="203" t="s">
        <v>502</v>
      </c>
      <c r="F258" s="204" t="s">
        <v>503</v>
      </c>
      <c r="G258" s="205" t="s">
        <v>197</v>
      </c>
      <c r="H258" s="206">
        <v>10.6</v>
      </c>
      <c r="I258" s="207"/>
      <c r="J258" s="208">
        <f>ROUND(I258*H258,2)</f>
        <v>0</v>
      </c>
      <c r="K258" s="209"/>
      <c r="L258" s="39"/>
      <c r="M258" s="210" t="s">
        <v>1</v>
      </c>
      <c r="N258" s="211" t="s">
        <v>43</v>
      </c>
      <c r="O258" s="71"/>
      <c r="P258" s="212">
        <f>O258*H258</f>
        <v>0</v>
      </c>
      <c r="Q258" s="212">
        <v>8.0000000000000007E-5</v>
      </c>
      <c r="R258" s="212">
        <f>Q258*H258</f>
        <v>8.4800000000000001E-4</v>
      </c>
      <c r="S258" s="212">
        <v>0</v>
      </c>
      <c r="T258" s="21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240</v>
      </c>
      <c r="AT258" s="214" t="s">
        <v>151</v>
      </c>
      <c r="AU258" s="214" t="s">
        <v>88</v>
      </c>
      <c r="AY258" s="17" t="s">
        <v>150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86</v>
      </c>
      <c r="BK258" s="215">
        <f>ROUND(I258*H258,2)</f>
        <v>0</v>
      </c>
      <c r="BL258" s="17" t="s">
        <v>240</v>
      </c>
      <c r="BM258" s="214" t="s">
        <v>1115</v>
      </c>
    </row>
    <row r="259" spans="1:65" s="2" customFormat="1" ht="16.5" customHeight="1">
      <c r="A259" s="34"/>
      <c r="B259" s="35"/>
      <c r="C259" s="202" t="s">
        <v>526</v>
      </c>
      <c r="D259" s="202" t="s">
        <v>151</v>
      </c>
      <c r="E259" s="203" t="s">
        <v>506</v>
      </c>
      <c r="F259" s="204" t="s">
        <v>507</v>
      </c>
      <c r="G259" s="205" t="s">
        <v>377</v>
      </c>
      <c r="H259" s="266"/>
      <c r="I259" s="207"/>
      <c r="J259" s="208">
        <f>ROUND(I259*H259,2)</f>
        <v>0</v>
      </c>
      <c r="K259" s="209"/>
      <c r="L259" s="39"/>
      <c r="M259" s="210" t="s">
        <v>1</v>
      </c>
      <c r="N259" s="211" t="s">
        <v>43</v>
      </c>
      <c r="O259" s="71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240</v>
      </c>
      <c r="AT259" s="214" t="s">
        <v>151</v>
      </c>
      <c r="AU259" s="214" t="s">
        <v>88</v>
      </c>
      <c r="AY259" s="17" t="s">
        <v>150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86</v>
      </c>
      <c r="BK259" s="215">
        <f>ROUND(I259*H259,2)</f>
        <v>0</v>
      </c>
      <c r="BL259" s="17" t="s">
        <v>240</v>
      </c>
      <c r="BM259" s="214" t="s">
        <v>1116</v>
      </c>
    </row>
    <row r="260" spans="1:65" s="12" customFormat="1" ht="22.9" customHeight="1">
      <c r="B260" s="188"/>
      <c r="C260" s="189"/>
      <c r="D260" s="190" t="s">
        <v>77</v>
      </c>
      <c r="E260" s="220" t="s">
        <v>524</v>
      </c>
      <c r="F260" s="220" t="s">
        <v>525</v>
      </c>
      <c r="G260" s="189"/>
      <c r="H260" s="189"/>
      <c r="I260" s="192"/>
      <c r="J260" s="221">
        <f>BK260</f>
        <v>0</v>
      </c>
      <c r="K260" s="189"/>
      <c r="L260" s="194"/>
      <c r="M260" s="195"/>
      <c r="N260" s="196"/>
      <c r="O260" s="196"/>
      <c r="P260" s="197">
        <f>SUM(P261:P268)</f>
        <v>0</v>
      </c>
      <c r="Q260" s="196"/>
      <c r="R260" s="197">
        <f>SUM(R261:R268)</f>
        <v>5.1389799999999999E-2</v>
      </c>
      <c r="S260" s="196"/>
      <c r="T260" s="198">
        <f>SUM(T261:T268)</f>
        <v>0</v>
      </c>
      <c r="AR260" s="199" t="s">
        <v>88</v>
      </c>
      <c r="AT260" s="200" t="s">
        <v>77</v>
      </c>
      <c r="AU260" s="200" t="s">
        <v>86</v>
      </c>
      <c r="AY260" s="199" t="s">
        <v>150</v>
      </c>
      <c r="BK260" s="201">
        <f>SUM(BK261:BK268)</f>
        <v>0</v>
      </c>
    </row>
    <row r="261" spans="1:65" s="2" customFormat="1" ht="16.5" customHeight="1">
      <c r="A261" s="34"/>
      <c r="B261" s="35"/>
      <c r="C261" s="202" t="s">
        <v>532</v>
      </c>
      <c r="D261" s="202" t="s">
        <v>151</v>
      </c>
      <c r="E261" s="203" t="s">
        <v>537</v>
      </c>
      <c r="F261" s="204" t="s">
        <v>538</v>
      </c>
      <c r="G261" s="205" t="s">
        <v>217</v>
      </c>
      <c r="H261" s="206">
        <v>109.34</v>
      </c>
      <c r="I261" s="207"/>
      <c r="J261" s="208">
        <f>ROUND(I261*H261,2)</f>
        <v>0</v>
      </c>
      <c r="K261" s="209"/>
      <c r="L261" s="39"/>
      <c r="M261" s="210" t="s">
        <v>1</v>
      </c>
      <c r="N261" s="211" t="s">
        <v>43</v>
      </c>
      <c r="O261" s="71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240</v>
      </c>
      <c r="AT261" s="214" t="s">
        <v>151</v>
      </c>
      <c r="AU261" s="214" t="s">
        <v>88</v>
      </c>
      <c r="AY261" s="17" t="s">
        <v>150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86</v>
      </c>
      <c r="BK261" s="215">
        <f>ROUND(I261*H261,2)</f>
        <v>0</v>
      </c>
      <c r="BL261" s="17" t="s">
        <v>240</v>
      </c>
      <c r="BM261" s="214" t="s">
        <v>1117</v>
      </c>
    </row>
    <row r="262" spans="1:65" s="13" customFormat="1" ht="11.25">
      <c r="B262" s="222"/>
      <c r="C262" s="223"/>
      <c r="D262" s="216" t="s">
        <v>175</v>
      </c>
      <c r="E262" s="224" t="s">
        <v>1</v>
      </c>
      <c r="F262" s="225" t="s">
        <v>1118</v>
      </c>
      <c r="G262" s="223"/>
      <c r="H262" s="226">
        <v>9.5399999999999991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175</v>
      </c>
      <c r="AU262" s="232" t="s">
        <v>88</v>
      </c>
      <c r="AV262" s="13" t="s">
        <v>88</v>
      </c>
      <c r="AW262" s="13" t="s">
        <v>34</v>
      </c>
      <c r="AX262" s="13" t="s">
        <v>78</v>
      </c>
      <c r="AY262" s="232" t="s">
        <v>150</v>
      </c>
    </row>
    <row r="263" spans="1:65" s="13" customFormat="1" ht="11.25">
      <c r="B263" s="222"/>
      <c r="C263" s="223"/>
      <c r="D263" s="216" t="s">
        <v>175</v>
      </c>
      <c r="E263" s="224" t="s">
        <v>1</v>
      </c>
      <c r="F263" s="225" t="s">
        <v>1119</v>
      </c>
      <c r="G263" s="223"/>
      <c r="H263" s="226">
        <v>27.56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175</v>
      </c>
      <c r="AU263" s="232" t="s">
        <v>88</v>
      </c>
      <c r="AV263" s="13" t="s">
        <v>88</v>
      </c>
      <c r="AW263" s="13" t="s">
        <v>34</v>
      </c>
      <c r="AX263" s="13" t="s">
        <v>78</v>
      </c>
      <c r="AY263" s="232" t="s">
        <v>150</v>
      </c>
    </row>
    <row r="264" spans="1:65" s="13" customFormat="1" ht="11.25">
      <c r="B264" s="222"/>
      <c r="C264" s="223"/>
      <c r="D264" s="216" t="s">
        <v>175</v>
      </c>
      <c r="E264" s="224" t="s">
        <v>1</v>
      </c>
      <c r="F264" s="225" t="s">
        <v>1120</v>
      </c>
      <c r="G264" s="223"/>
      <c r="H264" s="226">
        <v>27.72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175</v>
      </c>
      <c r="AU264" s="232" t="s">
        <v>88</v>
      </c>
      <c r="AV264" s="13" t="s">
        <v>88</v>
      </c>
      <c r="AW264" s="13" t="s">
        <v>34</v>
      </c>
      <c r="AX264" s="13" t="s">
        <v>78</v>
      </c>
      <c r="AY264" s="232" t="s">
        <v>150</v>
      </c>
    </row>
    <row r="265" spans="1:65" s="13" customFormat="1" ht="11.25">
      <c r="B265" s="222"/>
      <c r="C265" s="223"/>
      <c r="D265" s="216" t="s">
        <v>175</v>
      </c>
      <c r="E265" s="224" t="s">
        <v>1</v>
      </c>
      <c r="F265" s="225" t="s">
        <v>1121</v>
      </c>
      <c r="G265" s="223"/>
      <c r="H265" s="226">
        <v>44.52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175</v>
      </c>
      <c r="AU265" s="232" t="s">
        <v>88</v>
      </c>
      <c r="AV265" s="13" t="s">
        <v>88</v>
      </c>
      <c r="AW265" s="13" t="s">
        <v>34</v>
      </c>
      <c r="AX265" s="13" t="s">
        <v>78</v>
      </c>
      <c r="AY265" s="232" t="s">
        <v>150</v>
      </c>
    </row>
    <row r="266" spans="1:65" s="14" customFormat="1" ht="11.25">
      <c r="B266" s="233"/>
      <c r="C266" s="234"/>
      <c r="D266" s="216" t="s">
        <v>175</v>
      </c>
      <c r="E266" s="235" t="s">
        <v>1</v>
      </c>
      <c r="F266" s="236" t="s">
        <v>213</v>
      </c>
      <c r="G266" s="234"/>
      <c r="H266" s="237">
        <v>109.34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175</v>
      </c>
      <c r="AU266" s="243" t="s">
        <v>88</v>
      </c>
      <c r="AV266" s="14" t="s">
        <v>149</v>
      </c>
      <c r="AW266" s="14" t="s">
        <v>34</v>
      </c>
      <c r="AX266" s="14" t="s">
        <v>86</v>
      </c>
      <c r="AY266" s="243" t="s">
        <v>150</v>
      </c>
    </row>
    <row r="267" spans="1:65" s="2" customFormat="1" ht="16.5" customHeight="1">
      <c r="A267" s="34"/>
      <c r="B267" s="35"/>
      <c r="C267" s="202" t="s">
        <v>536</v>
      </c>
      <c r="D267" s="202" t="s">
        <v>151</v>
      </c>
      <c r="E267" s="203" t="s">
        <v>543</v>
      </c>
      <c r="F267" s="204" t="s">
        <v>544</v>
      </c>
      <c r="G267" s="205" t="s">
        <v>217</v>
      </c>
      <c r="H267" s="206">
        <v>109.34</v>
      </c>
      <c r="I267" s="207"/>
      <c r="J267" s="208">
        <f>ROUND(I267*H267,2)</f>
        <v>0</v>
      </c>
      <c r="K267" s="209"/>
      <c r="L267" s="39"/>
      <c r="M267" s="210" t="s">
        <v>1</v>
      </c>
      <c r="N267" s="211" t="s">
        <v>43</v>
      </c>
      <c r="O267" s="71"/>
      <c r="P267" s="212">
        <f>O267*H267</f>
        <v>0</v>
      </c>
      <c r="Q267" s="212">
        <v>2.2000000000000001E-4</v>
      </c>
      <c r="R267" s="212">
        <f>Q267*H267</f>
        <v>2.4054800000000001E-2</v>
      </c>
      <c r="S267" s="212">
        <v>0</v>
      </c>
      <c r="T267" s="21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4" t="s">
        <v>240</v>
      </c>
      <c r="AT267" s="214" t="s">
        <v>151</v>
      </c>
      <c r="AU267" s="214" t="s">
        <v>88</v>
      </c>
      <c r="AY267" s="17" t="s">
        <v>150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7" t="s">
        <v>86</v>
      </c>
      <c r="BK267" s="215">
        <f>ROUND(I267*H267,2)</f>
        <v>0</v>
      </c>
      <c r="BL267" s="17" t="s">
        <v>240</v>
      </c>
      <c r="BM267" s="214" t="s">
        <v>1122</v>
      </c>
    </row>
    <row r="268" spans="1:65" s="2" customFormat="1" ht="16.5" customHeight="1">
      <c r="A268" s="34"/>
      <c r="B268" s="35"/>
      <c r="C268" s="202" t="s">
        <v>542</v>
      </c>
      <c r="D268" s="202" t="s">
        <v>151</v>
      </c>
      <c r="E268" s="203" t="s">
        <v>548</v>
      </c>
      <c r="F268" s="204" t="s">
        <v>549</v>
      </c>
      <c r="G268" s="205" t="s">
        <v>217</v>
      </c>
      <c r="H268" s="206">
        <v>109.34</v>
      </c>
      <c r="I268" s="207"/>
      <c r="J268" s="208">
        <f>ROUND(I268*H268,2)</f>
        <v>0</v>
      </c>
      <c r="K268" s="209"/>
      <c r="L268" s="39"/>
      <c r="M268" s="271" t="s">
        <v>1</v>
      </c>
      <c r="N268" s="272" t="s">
        <v>43</v>
      </c>
      <c r="O268" s="269"/>
      <c r="P268" s="273">
        <f>O268*H268</f>
        <v>0</v>
      </c>
      <c r="Q268" s="273">
        <v>2.5000000000000001E-4</v>
      </c>
      <c r="R268" s="273">
        <f>Q268*H268</f>
        <v>2.7335000000000002E-2</v>
      </c>
      <c r="S268" s="273">
        <v>0</v>
      </c>
      <c r="T268" s="27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240</v>
      </c>
      <c r="AT268" s="214" t="s">
        <v>151</v>
      </c>
      <c r="AU268" s="214" t="s">
        <v>88</v>
      </c>
      <c r="AY268" s="17" t="s">
        <v>150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86</v>
      </c>
      <c r="BK268" s="215">
        <f>ROUND(I268*H268,2)</f>
        <v>0</v>
      </c>
      <c r="BL268" s="17" t="s">
        <v>240</v>
      </c>
      <c r="BM268" s="214" t="s">
        <v>1123</v>
      </c>
    </row>
    <row r="269" spans="1:65" s="2" customFormat="1" ht="6.95" customHeight="1">
      <c r="A269" s="34"/>
      <c r="B269" s="54"/>
      <c r="C269" s="55"/>
      <c r="D269" s="55"/>
      <c r="E269" s="55"/>
      <c r="F269" s="55"/>
      <c r="G269" s="55"/>
      <c r="H269" s="55"/>
      <c r="I269" s="152"/>
      <c r="J269" s="55"/>
      <c r="K269" s="55"/>
      <c r="L269" s="39"/>
      <c r="M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</row>
  </sheetData>
  <sheetProtection algorithmName="SHA-512" hashValue="IH23s6nOo7+bczQTe2za2qMrA64JZuY2mY33cEhccqiz6fD45SlABBCmqb35TJXsqj0THRWINk3gTcaUGA7wyw==" saltValue="5g0leJVZNjSFVxBvr0OMwBVNBmZWBoPMGl2Ff+chTEeQpYtTYIgQ8nJVV12bF+Dl/6VfUb1b/epryJBkiQQSdg==" spinCount="100000" sheet="1" objects="1" scenarios="1" formatColumns="0" formatRows="0" autoFilter="0"/>
  <autoFilter ref="C131:K268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1124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ROUND((SUM(BE132:BE243)),  2)</f>
        <v>0</v>
      </c>
      <c r="G33" s="34"/>
      <c r="H33" s="34"/>
      <c r="I33" s="131">
        <v>0.21</v>
      </c>
      <c r="J33" s="130">
        <f>ROUND(((SUM(BE132:BE243))*I33),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ROUND((SUM(BF132:BF243)),  2)</f>
        <v>0</v>
      </c>
      <c r="G34" s="34"/>
      <c r="H34" s="34"/>
      <c r="I34" s="131">
        <v>0.15</v>
      </c>
      <c r="J34" s="130">
        <f>ROUND(((SUM(BF132:BF243))*I34),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ROUND((SUM(BG132:BG243)),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ROUND((SUM(BH132:BH243)),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ROUND((SUM(BI132:BI243)),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004 - Oprava čekárny a provozních prostor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2:12" s="9" customFormat="1" ht="24.95" customHeight="1">
      <c r="B97" s="161"/>
      <c r="C97" s="162"/>
      <c r="D97" s="163" t="s">
        <v>122</v>
      </c>
      <c r="E97" s="164"/>
      <c r="F97" s="164"/>
      <c r="G97" s="164"/>
      <c r="H97" s="164"/>
      <c r="I97" s="165"/>
      <c r="J97" s="166">
        <f>J133</f>
        <v>0</v>
      </c>
      <c r="K97" s="162"/>
      <c r="L97" s="167"/>
    </row>
    <row r="98" spans="2:12" s="10" customFormat="1" ht="19.899999999999999" customHeight="1">
      <c r="B98" s="168"/>
      <c r="C98" s="169"/>
      <c r="D98" s="170" t="s">
        <v>562</v>
      </c>
      <c r="E98" s="171"/>
      <c r="F98" s="171"/>
      <c r="G98" s="171"/>
      <c r="H98" s="171"/>
      <c r="I98" s="172"/>
      <c r="J98" s="173">
        <f>J134</f>
        <v>0</v>
      </c>
      <c r="K98" s="169"/>
      <c r="L98" s="174"/>
    </row>
    <row r="99" spans="2:12" s="10" customFormat="1" ht="19.899999999999999" customHeight="1">
      <c r="B99" s="168"/>
      <c r="C99" s="169"/>
      <c r="D99" s="170" t="s">
        <v>124</v>
      </c>
      <c r="E99" s="171"/>
      <c r="F99" s="171"/>
      <c r="G99" s="171"/>
      <c r="H99" s="171"/>
      <c r="I99" s="172"/>
      <c r="J99" s="173">
        <f>J147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565</v>
      </c>
      <c r="E100" s="171"/>
      <c r="F100" s="171"/>
      <c r="G100" s="171"/>
      <c r="H100" s="171"/>
      <c r="I100" s="172"/>
      <c r="J100" s="173">
        <f>J160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126</v>
      </c>
      <c r="E101" s="171"/>
      <c r="F101" s="171"/>
      <c r="G101" s="171"/>
      <c r="H101" s="171"/>
      <c r="I101" s="172"/>
      <c r="J101" s="173">
        <f>J166</f>
        <v>0</v>
      </c>
      <c r="K101" s="169"/>
      <c r="L101" s="174"/>
    </row>
    <row r="102" spans="2:12" s="9" customFormat="1" ht="24.95" customHeight="1">
      <c r="B102" s="161"/>
      <c r="C102" s="162"/>
      <c r="D102" s="163" t="s">
        <v>127</v>
      </c>
      <c r="E102" s="164"/>
      <c r="F102" s="164"/>
      <c r="G102" s="164"/>
      <c r="H102" s="164"/>
      <c r="I102" s="165"/>
      <c r="J102" s="166">
        <f>J168</f>
        <v>0</v>
      </c>
      <c r="K102" s="162"/>
      <c r="L102" s="167"/>
    </row>
    <row r="103" spans="2:12" s="10" customFormat="1" ht="19.899999999999999" customHeight="1">
      <c r="B103" s="168"/>
      <c r="C103" s="169"/>
      <c r="D103" s="170" t="s">
        <v>1125</v>
      </c>
      <c r="E103" s="171"/>
      <c r="F103" s="171"/>
      <c r="G103" s="171"/>
      <c r="H103" s="171"/>
      <c r="I103" s="172"/>
      <c r="J103" s="173">
        <f>J169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1126</v>
      </c>
      <c r="E104" s="171"/>
      <c r="F104" s="171"/>
      <c r="G104" s="171"/>
      <c r="H104" s="171"/>
      <c r="I104" s="172"/>
      <c r="J104" s="173">
        <f>J175</f>
        <v>0</v>
      </c>
      <c r="K104" s="169"/>
      <c r="L104" s="174"/>
    </row>
    <row r="105" spans="2:12" s="10" customFormat="1" ht="19.899999999999999" customHeight="1">
      <c r="B105" s="168"/>
      <c r="C105" s="169"/>
      <c r="D105" s="170" t="s">
        <v>1127</v>
      </c>
      <c r="E105" s="171"/>
      <c r="F105" s="171"/>
      <c r="G105" s="171"/>
      <c r="H105" s="171"/>
      <c r="I105" s="172"/>
      <c r="J105" s="173">
        <f>J178</f>
        <v>0</v>
      </c>
      <c r="K105" s="169"/>
      <c r="L105" s="174"/>
    </row>
    <row r="106" spans="2:12" s="10" customFormat="1" ht="19.899999999999999" customHeight="1">
      <c r="B106" s="168"/>
      <c r="C106" s="169"/>
      <c r="D106" s="170" t="s">
        <v>570</v>
      </c>
      <c r="E106" s="171"/>
      <c r="F106" s="171"/>
      <c r="G106" s="171"/>
      <c r="H106" s="171"/>
      <c r="I106" s="172"/>
      <c r="J106" s="173">
        <f>J185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132</v>
      </c>
      <c r="E107" s="171"/>
      <c r="F107" s="171"/>
      <c r="G107" s="171"/>
      <c r="H107" s="171"/>
      <c r="I107" s="172"/>
      <c r="J107" s="173">
        <f>J194</f>
        <v>0</v>
      </c>
      <c r="K107" s="169"/>
      <c r="L107" s="174"/>
    </row>
    <row r="108" spans="2:12" s="10" customFormat="1" ht="19.899999999999999" customHeight="1">
      <c r="B108" s="168"/>
      <c r="C108" s="169"/>
      <c r="D108" s="170" t="s">
        <v>1128</v>
      </c>
      <c r="E108" s="171"/>
      <c r="F108" s="171"/>
      <c r="G108" s="171"/>
      <c r="H108" s="171"/>
      <c r="I108" s="172"/>
      <c r="J108" s="173">
        <f>J198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1129</v>
      </c>
      <c r="E109" s="171"/>
      <c r="F109" s="171"/>
      <c r="G109" s="171"/>
      <c r="H109" s="171"/>
      <c r="I109" s="172"/>
      <c r="J109" s="173">
        <f>J211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1130</v>
      </c>
      <c r="E110" s="171"/>
      <c r="F110" s="171"/>
      <c r="G110" s="171"/>
      <c r="H110" s="171"/>
      <c r="I110" s="172"/>
      <c r="J110" s="173">
        <f>J219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1131</v>
      </c>
      <c r="E111" s="171"/>
      <c r="F111" s="171"/>
      <c r="G111" s="171"/>
      <c r="H111" s="171"/>
      <c r="I111" s="172"/>
      <c r="J111" s="173">
        <f>J223</f>
        <v>0</v>
      </c>
      <c r="K111" s="169"/>
      <c r="L111" s="174"/>
    </row>
    <row r="112" spans="2:12" s="9" customFormat="1" ht="24.95" customHeight="1">
      <c r="B112" s="161"/>
      <c r="C112" s="162"/>
      <c r="D112" s="163" t="s">
        <v>572</v>
      </c>
      <c r="E112" s="164"/>
      <c r="F112" s="164"/>
      <c r="G112" s="164"/>
      <c r="H112" s="164"/>
      <c r="I112" s="165"/>
      <c r="J112" s="166">
        <f>J233</f>
        <v>0</v>
      </c>
      <c r="K112" s="162"/>
      <c r="L112" s="167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152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155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134</v>
      </c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26" t="str">
        <f>E7</f>
        <v>Ratboř ON - oprava</v>
      </c>
      <c r="F122" s="327"/>
      <c r="G122" s="327"/>
      <c r="H122" s="327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112</v>
      </c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78" t="str">
        <f>E9</f>
        <v>004 - Oprava čekárny a provozních prostor</v>
      </c>
      <c r="F124" s="328"/>
      <c r="G124" s="328"/>
      <c r="H124" s="328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>žst. Ratboř</v>
      </c>
      <c r="G126" s="36"/>
      <c r="H126" s="36"/>
      <c r="I126" s="117" t="s">
        <v>22</v>
      </c>
      <c r="J126" s="66" t="str">
        <f>IF(J12="","",J12)</f>
        <v>3. 4. 2020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>Správa železnic, státní organizace</v>
      </c>
      <c r="G128" s="36"/>
      <c r="H128" s="36"/>
      <c r="I128" s="117" t="s">
        <v>32</v>
      </c>
      <c r="J128" s="32" t="str">
        <f>E21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30</v>
      </c>
      <c r="D129" s="36"/>
      <c r="E129" s="36"/>
      <c r="F129" s="27" t="str">
        <f>IF(E18="","",E18)</f>
        <v>Vyplň údaj</v>
      </c>
      <c r="G129" s="36"/>
      <c r="H129" s="36"/>
      <c r="I129" s="117" t="s">
        <v>35</v>
      </c>
      <c r="J129" s="32" t="str">
        <f>E24</f>
        <v>L. Ulrich, DiS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75"/>
      <c r="B131" s="176"/>
      <c r="C131" s="177" t="s">
        <v>135</v>
      </c>
      <c r="D131" s="178" t="s">
        <v>63</v>
      </c>
      <c r="E131" s="178" t="s">
        <v>59</v>
      </c>
      <c r="F131" s="178" t="s">
        <v>60</v>
      </c>
      <c r="G131" s="178" t="s">
        <v>136</v>
      </c>
      <c r="H131" s="178" t="s">
        <v>137</v>
      </c>
      <c r="I131" s="179" t="s">
        <v>138</v>
      </c>
      <c r="J131" s="180" t="s">
        <v>116</v>
      </c>
      <c r="K131" s="181" t="s">
        <v>139</v>
      </c>
      <c r="L131" s="182"/>
      <c r="M131" s="75" t="s">
        <v>1</v>
      </c>
      <c r="N131" s="76" t="s">
        <v>42</v>
      </c>
      <c r="O131" s="76" t="s">
        <v>140</v>
      </c>
      <c r="P131" s="76" t="s">
        <v>141</v>
      </c>
      <c r="Q131" s="76" t="s">
        <v>142</v>
      </c>
      <c r="R131" s="76" t="s">
        <v>143</v>
      </c>
      <c r="S131" s="76" t="s">
        <v>144</v>
      </c>
      <c r="T131" s="77" t="s">
        <v>145</v>
      </c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</row>
    <row r="132" spans="1:65" s="2" customFormat="1" ht="22.9" customHeight="1">
      <c r="A132" s="34"/>
      <c r="B132" s="35"/>
      <c r="C132" s="82" t="s">
        <v>146</v>
      </c>
      <c r="D132" s="36"/>
      <c r="E132" s="36"/>
      <c r="F132" s="36"/>
      <c r="G132" s="36"/>
      <c r="H132" s="36"/>
      <c r="I132" s="115"/>
      <c r="J132" s="183">
        <f>BK132</f>
        <v>0</v>
      </c>
      <c r="K132" s="36"/>
      <c r="L132" s="39"/>
      <c r="M132" s="78"/>
      <c r="N132" s="184"/>
      <c r="O132" s="79"/>
      <c r="P132" s="185">
        <f>P133+P168+P233</f>
        <v>0</v>
      </c>
      <c r="Q132" s="79"/>
      <c r="R132" s="185">
        <f>R133+R168+R233</f>
        <v>5.7572779000000001</v>
      </c>
      <c r="S132" s="79"/>
      <c r="T132" s="186">
        <f>T133+T168+T233</f>
        <v>3.6143567999999999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77</v>
      </c>
      <c r="AU132" s="17" t="s">
        <v>118</v>
      </c>
      <c r="BK132" s="187">
        <f>BK133+BK168+BK233</f>
        <v>0</v>
      </c>
    </row>
    <row r="133" spans="1:65" s="12" customFormat="1" ht="25.9" customHeight="1">
      <c r="B133" s="188"/>
      <c r="C133" s="189"/>
      <c r="D133" s="190" t="s">
        <v>77</v>
      </c>
      <c r="E133" s="191" t="s">
        <v>167</v>
      </c>
      <c r="F133" s="191" t="s">
        <v>168</v>
      </c>
      <c r="G133" s="189"/>
      <c r="H133" s="189"/>
      <c r="I133" s="192"/>
      <c r="J133" s="193">
        <f>BK133</f>
        <v>0</v>
      </c>
      <c r="K133" s="189"/>
      <c r="L133" s="194"/>
      <c r="M133" s="195"/>
      <c r="N133" s="196"/>
      <c r="O133" s="196"/>
      <c r="P133" s="197">
        <f>P134+P147+P160+P166</f>
        <v>0</v>
      </c>
      <c r="Q133" s="196"/>
      <c r="R133" s="197">
        <f>R134+R147+R160+R166</f>
        <v>3.4761316</v>
      </c>
      <c r="S133" s="196"/>
      <c r="T133" s="198">
        <f>T134+T147+T160+T166</f>
        <v>3.4912299999999998</v>
      </c>
      <c r="AR133" s="199" t="s">
        <v>86</v>
      </c>
      <c r="AT133" s="200" t="s">
        <v>77</v>
      </c>
      <c r="AU133" s="200" t="s">
        <v>78</v>
      </c>
      <c r="AY133" s="199" t="s">
        <v>150</v>
      </c>
      <c r="BK133" s="201">
        <f>BK134+BK147+BK160+BK166</f>
        <v>0</v>
      </c>
    </row>
    <row r="134" spans="1:65" s="12" customFormat="1" ht="22.9" customHeight="1">
      <c r="B134" s="188"/>
      <c r="C134" s="189"/>
      <c r="D134" s="190" t="s">
        <v>77</v>
      </c>
      <c r="E134" s="220" t="s">
        <v>188</v>
      </c>
      <c r="F134" s="220" t="s">
        <v>581</v>
      </c>
      <c r="G134" s="189"/>
      <c r="H134" s="189"/>
      <c r="I134" s="192"/>
      <c r="J134" s="221">
        <f>BK134</f>
        <v>0</v>
      </c>
      <c r="K134" s="189"/>
      <c r="L134" s="194"/>
      <c r="M134" s="195"/>
      <c r="N134" s="196"/>
      <c r="O134" s="196"/>
      <c r="P134" s="197">
        <f>SUM(P135:P146)</f>
        <v>0</v>
      </c>
      <c r="Q134" s="196"/>
      <c r="R134" s="197">
        <f>SUM(R135:R146)</f>
        <v>3.464127</v>
      </c>
      <c r="S134" s="196"/>
      <c r="T134" s="198">
        <f>SUM(T135:T146)</f>
        <v>0</v>
      </c>
      <c r="AR134" s="199" t="s">
        <v>86</v>
      </c>
      <c r="AT134" s="200" t="s">
        <v>77</v>
      </c>
      <c r="AU134" s="200" t="s">
        <v>86</v>
      </c>
      <c r="AY134" s="199" t="s">
        <v>150</v>
      </c>
      <c r="BK134" s="201">
        <f>SUM(BK135:BK146)</f>
        <v>0</v>
      </c>
    </row>
    <row r="135" spans="1:65" s="2" customFormat="1" ht="16.5" customHeight="1">
      <c r="A135" s="34"/>
      <c r="B135" s="35"/>
      <c r="C135" s="202" t="s">
        <v>86</v>
      </c>
      <c r="D135" s="202" t="s">
        <v>151</v>
      </c>
      <c r="E135" s="203" t="s">
        <v>1132</v>
      </c>
      <c r="F135" s="204" t="s">
        <v>1133</v>
      </c>
      <c r="G135" s="205" t="s">
        <v>217</v>
      </c>
      <c r="H135" s="206">
        <v>35.369999999999997</v>
      </c>
      <c r="I135" s="207"/>
      <c r="J135" s="208">
        <f>ROUND(I135*H135,2)</f>
        <v>0</v>
      </c>
      <c r="K135" s="209"/>
      <c r="L135" s="39"/>
      <c r="M135" s="210" t="s">
        <v>1</v>
      </c>
      <c r="N135" s="211" t="s">
        <v>43</v>
      </c>
      <c r="O135" s="71"/>
      <c r="P135" s="212">
        <f>O135*H135</f>
        <v>0</v>
      </c>
      <c r="Q135" s="212">
        <v>5.7000000000000002E-3</v>
      </c>
      <c r="R135" s="212">
        <f>Q135*H135</f>
        <v>0.20160899999999998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149</v>
      </c>
      <c r="AT135" s="214" t="s">
        <v>151</v>
      </c>
      <c r="AU135" s="214" t="s">
        <v>88</v>
      </c>
      <c r="AY135" s="17" t="s">
        <v>150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86</v>
      </c>
      <c r="BK135" s="215">
        <f>ROUND(I135*H135,2)</f>
        <v>0</v>
      </c>
      <c r="BL135" s="17" t="s">
        <v>149</v>
      </c>
      <c r="BM135" s="214" t="s">
        <v>1134</v>
      </c>
    </row>
    <row r="136" spans="1:65" s="13" customFormat="1" ht="11.25">
      <c r="B136" s="222"/>
      <c r="C136" s="223"/>
      <c r="D136" s="216" t="s">
        <v>175</v>
      </c>
      <c r="E136" s="224" t="s">
        <v>1</v>
      </c>
      <c r="F136" s="225" t="s">
        <v>1135</v>
      </c>
      <c r="G136" s="223"/>
      <c r="H136" s="226">
        <v>35.369999999999997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175</v>
      </c>
      <c r="AU136" s="232" t="s">
        <v>88</v>
      </c>
      <c r="AV136" s="13" t="s">
        <v>88</v>
      </c>
      <c r="AW136" s="13" t="s">
        <v>34</v>
      </c>
      <c r="AX136" s="13" t="s">
        <v>86</v>
      </c>
      <c r="AY136" s="232" t="s">
        <v>150</v>
      </c>
    </row>
    <row r="137" spans="1:65" s="2" customFormat="1" ht="16.5" customHeight="1">
      <c r="A137" s="34"/>
      <c r="B137" s="35"/>
      <c r="C137" s="202" t="s">
        <v>88</v>
      </c>
      <c r="D137" s="202" t="s">
        <v>151</v>
      </c>
      <c r="E137" s="203" t="s">
        <v>1136</v>
      </c>
      <c r="F137" s="204" t="s">
        <v>1137</v>
      </c>
      <c r="G137" s="205" t="s">
        <v>217</v>
      </c>
      <c r="H137" s="206">
        <v>143.1</v>
      </c>
      <c r="I137" s="207"/>
      <c r="J137" s="208">
        <f>ROUND(I137*H137,2)</f>
        <v>0</v>
      </c>
      <c r="K137" s="209"/>
      <c r="L137" s="39"/>
      <c r="M137" s="210" t="s">
        <v>1</v>
      </c>
      <c r="N137" s="211" t="s">
        <v>43</v>
      </c>
      <c r="O137" s="71"/>
      <c r="P137" s="212">
        <f>O137*H137</f>
        <v>0</v>
      </c>
      <c r="Q137" s="212">
        <v>5.7000000000000002E-3</v>
      </c>
      <c r="R137" s="212">
        <f>Q137*H137</f>
        <v>0.81567000000000001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149</v>
      </c>
      <c r="AT137" s="214" t="s">
        <v>151</v>
      </c>
      <c r="AU137" s="214" t="s">
        <v>88</v>
      </c>
      <c r="AY137" s="17" t="s">
        <v>150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86</v>
      </c>
      <c r="BK137" s="215">
        <f>ROUND(I137*H137,2)</f>
        <v>0</v>
      </c>
      <c r="BL137" s="17" t="s">
        <v>149</v>
      </c>
      <c r="BM137" s="214" t="s">
        <v>1138</v>
      </c>
    </row>
    <row r="138" spans="1:65" s="13" customFormat="1" ht="11.25">
      <c r="B138" s="222"/>
      <c r="C138" s="223"/>
      <c r="D138" s="216" t="s">
        <v>175</v>
      </c>
      <c r="E138" s="224" t="s">
        <v>1</v>
      </c>
      <c r="F138" s="225" t="s">
        <v>1139</v>
      </c>
      <c r="G138" s="223"/>
      <c r="H138" s="226">
        <v>57.6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175</v>
      </c>
      <c r="AU138" s="232" t="s">
        <v>88</v>
      </c>
      <c r="AV138" s="13" t="s">
        <v>88</v>
      </c>
      <c r="AW138" s="13" t="s">
        <v>34</v>
      </c>
      <c r="AX138" s="13" t="s">
        <v>78</v>
      </c>
      <c r="AY138" s="232" t="s">
        <v>150</v>
      </c>
    </row>
    <row r="139" spans="1:65" s="13" customFormat="1" ht="11.25">
      <c r="B139" s="222"/>
      <c r="C139" s="223"/>
      <c r="D139" s="216" t="s">
        <v>175</v>
      </c>
      <c r="E139" s="224" t="s">
        <v>1</v>
      </c>
      <c r="F139" s="225" t="s">
        <v>1140</v>
      </c>
      <c r="G139" s="223"/>
      <c r="H139" s="226">
        <v>43.5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175</v>
      </c>
      <c r="AU139" s="232" t="s">
        <v>88</v>
      </c>
      <c r="AV139" s="13" t="s">
        <v>88</v>
      </c>
      <c r="AW139" s="13" t="s">
        <v>34</v>
      </c>
      <c r="AX139" s="13" t="s">
        <v>78</v>
      </c>
      <c r="AY139" s="232" t="s">
        <v>150</v>
      </c>
    </row>
    <row r="140" spans="1:65" s="13" customFormat="1" ht="11.25">
      <c r="B140" s="222"/>
      <c r="C140" s="223"/>
      <c r="D140" s="216" t="s">
        <v>175</v>
      </c>
      <c r="E140" s="224" t="s">
        <v>1</v>
      </c>
      <c r="F140" s="225" t="s">
        <v>1141</v>
      </c>
      <c r="G140" s="223"/>
      <c r="H140" s="226">
        <v>42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175</v>
      </c>
      <c r="AU140" s="232" t="s">
        <v>88</v>
      </c>
      <c r="AV140" s="13" t="s">
        <v>88</v>
      </c>
      <c r="AW140" s="13" t="s">
        <v>34</v>
      </c>
      <c r="AX140" s="13" t="s">
        <v>78</v>
      </c>
      <c r="AY140" s="232" t="s">
        <v>150</v>
      </c>
    </row>
    <row r="141" spans="1:65" s="14" customFormat="1" ht="11.25">
      <c r="B141" s="233"/>
      <c r="C141" s="234"/>
      <c r="D141" s="216" t="s">
        <v>175</v>
      </c>
      <c r="E141" s="235" t="s">
        <v>1</v>
      </c>
      <c r="F141" s="236" t="s">
        <v>213</v>
      </c>
      <c r="G141" s="234"/>
      <c r="H141" s="237">
        <v>143.1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175</v>
      </c>
      <c r="AU141" s="243" t="s">
        <v>88</v>
      </c>
      <c r="AV141" s="14" t="s">
        <v>149</v>
      </c>
      <c r="AW141" s="14" t="s">
        <v>34</v>
      </c>
      <c r="AX141" s="14" t="s">
        <v>86</v>
      </c>
      <c r="AY141" s="243" t="s">
        <v>150</v>
      </c>
    </row>
    <row r="142" spans="1:65" s="2" customFormat="1" ht="16.5" customHeight="1">
      <c r="A142" s="34"/>
      <c r="B142" s="35"/>
      <c r="C142" s="202" t="s">
        <v>159</v>
      </c>
      <c r="D142" s="202" t="s">
        <v>151</v>
      </c>
      <c r="E142" s="203" t="s">
        <v>1142</v>
      </c>
      <c r="F142" s="204" t="s">
        <v>1143</v>
      </c>
      <c r="G142" s="205" t="s">
        <v>217</v>
      </c>
      <c r="H142" s="206">
        <v>70.8</v>
      </c>
      <c r="I142" s="207"/>
      <c r="J142" s="208">
        <f>ROUND(I142*H142,2)</f>
        <v>0</v>
      </c>
      <c r="K142" s="209"/>
      <c r="L142" s="39"/>
      <c r="M142" s="210" t="s">
        <v>1</v>
      </c>
      <c r="N142" s="211" t="s">
        <v>43</v>
      </c>
      <c r="O142" s="71"/>
      <c r="P142" s="212">
        <f>O142*H142</f>
        <v>0</v>
      </c>
      <c r="Q142" s="212">
        <v>2.6200000000000001E-2</v>
      </c>
      <c r="R142" s="212">
        <f>Q142*H142</f>
        <v>1.8549599999999999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149</v>
      </c>
      <c r="AT142" s="214" t="s">
        <v>151</v>
      </c>
      <c r="AU142" s="214" t="s">
        <v>88</v>
      </c>
      <c r="AY142" s="17" t="s">
        <v>150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86</v>
      </c>
      <c r="BK142" s="215">
        <f>ROUND(I142*H142,2)</f>
        <v>0</v>
      </c>
      <c r="BL142" s="17" t="s">
        <v>149</v>
      </c>
      <c r="BM142" s="214" t="s">
        <v>1144</v>
      </c>
    </row>
    <row r="143" spans="1:65" s="13" customFormat="1" ht="11.25">
      <c r="B143" s="222"/>
      <c r="C143" s="223"/>
      <c r="D143" s="216" t="s">
        <v>175</v>
      </c>
      <c r="E143" s="224" t="s">
        <v>1</v>
      </c>
      <c r="F143" s="225" t="s">
        <v>1145</v>
      </c>
      <c r="G143" s="223"/>
      <c r="H143" s="226">
        <v>70.8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175</v>
      </c>
      <c r="AU143" s="232" t="s">
        <v>88</v>
      </c>
      <c r="AV143" s="13" t="s">
        <v>88</v>
      </c>
      <c r="AW143" s="13" t="s">
        <v>34</v>
      </c>
      <c r="AX143" s="13" t="s">
        <v>86</v>
      </c>
      <c r="AY143" s="232" t="s">
        <v>150</v>
      </c>
    </row>
    <row r="144" spans="1:65" s="2" customFormat="1" ht="16.5" customHeight="1">
      <c r="A144" s="34"/>
      <c r="B144" s="35"/>
      <c r="C144" s="202" t="s">
        <v>149</v>
      </c>
      <c r="D144" s="202" t="s">
        <v>151</v>
      </c>
      <c r="E144" s="203" t="s">
        <v>1146</v>
      </c>
      <c r="F144" s="204" t="s">
        <v>1147</v>
      </c>
      <c r="G144" s="205" t="s">
        <v>217</v>
      </c>
      <c r="H144" s="206">
        <v>70.8</v>
      </c>
      <c r="I144" s="207"/>
      <c r="J144" s="208">
        <f>ROUND(I144*H144,2)</f>
        <v>0</v>
      </c>
      <c r="K144" s="209"/>
      <c r="L144" s="39"/>
      <c r="M144" s="210" t="s">
        <v>1</v>
      </c>
      <c r="N144" s="211" t="s">
        <v>43</v>
      </c>
      <c r="O144" s="71"/>
      <c r="P144" s="212">
        <f>O144*H144</f>
        <v>0</v>
      </c>
      <c r="Q144" s="212">
        <v>4.6999999999999999E-4</v>
      </c>
      <c r="R144" s="212">
        <f>Q144*H144</f>
        <v>3.3276E-2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149</v>
      </c>
      <c r="AT144" s="214" t="s">
        <v>151</v>
      </c>
      <c r="AU144" s="214" t="s">
        <v>88</v>
      </c>
      <c r="AY144" s="17" t="s">
        <v>150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86</v>
      </c>
      <c r="BK144" s="215">
        <f>ROUND(I144*H144,2)</f>
        <v>0</v>
      </c>
      <c r="BL144" s="17" t="s">
        <v>149</v>
      </c>
      <c r="BM144" s="214" t="s">
        <v>1148</v>
      </c>
    </row>
    <row r="145" spans="1:65" s="2" customFormat="1" ht="16.5" customHeight="1">
      <c r="A145" s="34"/>
      <c r="B145" s="35"/>
      <c r="C145" s="202" t="s">
        <v>183</v>
      </c>
      <c r="D145" s="202" t="s">
        <v>151</v>
      </c>
      <c r="E145" s="203" t="s">
        <v>1149</v>
      </c>
      <c r="F145" s="204" t="s">
        <v>1150</v>
      </c>
      <c r="G145" s="205" t="s">
        <v>217</v>
      </c>
      <c r="H145" s="206">
        <v>70.8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4.8900000000000002E-3</v>
      </c>
      <c r="R145" s="212">
        <f>Q145*H145</f>
        <v>0.34621200000000002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149</v>
      </c>
      <c r="AT145" s="214" t="s">
        <v>151</v>
      </c>
      <c r="AU145" s="214" t="s">
        <v>88</v>
      </c>
      <c r="AY145" s="17" t="s">
        <v>150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149</v>
      </c>
      <c r="BM145" s="214" t="s">
        <v>1151</v>
      </c>
    </row>
    <row r="146" spans="1:65" s="2" customFormat="1" ht="16.5" customHeight="1">
      <c r="A146" s="34"/>
      <c r="B146" s="35"/>
      <c r="C146" s="202" t="s">
        <v>188</v>
      </c>
      <c r="D146" s="202" t="s">
        <v>151</v>
      </c>
      <c r="E146" s="203" t="s">
        <v>1152</v>
      </c>
      <c r="F146" s="204" t="s">
        <v>1153</v>
      </c>
      <c r="G146" s="205" t="s">
        <v>217</v>
      </c>
      <c r="H146" s="206">
        <v>70.8</v>
      </c>
      <c r="I146" s="207"/>
      <c r="J146" s="208">
        <f>ROUND(I146*H146,2)</f>
        <v>0</v>
      </c>
      <c r="K146" s="209"/>
      <c r="L146" s="39"/>
      <c r="M146" s="210" t="s">
        <v>1</v>
      </c>
      <c r="N146" s="211" t="s">
        <v>43</v>
      </c>
      <c r="O146" s="71"/>
      <c r="P146" s="212">
        <f>O146*H146</f>
        <v>0</v>
      </c>
      <c r="Q146" s="212">
        <v>3.0000000000000001E-3</v>
      </c>
      <c r="R146" s="212">
        <f>Q146*H146</f>
        <v>0.21240000000000001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149</v>
      </c>
      <c r="AT146" s="214" t="s">
        <v>151</v>
      </c>
      <c r="AU146" s="214" t="s">
        <v>88</v>
      </c>
      <c r="AY146" s="17" t="s">
        <v>150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86</v>
      </c>
      <c r="BK146" s="215">
        <f>ROUND(I146*H146,2)</f>
        <v>0</v>
      </c>
      <c r="BL146" s="17" t="s">
        <v>149</v>
      </c>
      <c r="BM146" s="214" t="s">
        <v>1154</v>
      </c>
    </row>
    <row r="147" spans="1:65" s="12" customFormat="1" ht="22.9" customHeight="1">
      <c r="B147" s="188"/>
      <c r="C147" s="189"/>
      <c r="D147" s="190" t="s">
        <v>77</v>
      </c>
      <c r="E147" s="220" t="s">
        <v>181</v>
      </c>
      <c r="F147" s="220" t="s">
        <v>182</v>
      </c>
      <c r="G147" s="189"/>
      <c r="H147" s="189"/>
      <c r="I147" s="192"/>
      <c r="J147" s="221">
        <f>BK147</f>
        <v>0</v>
      </c>
      <c r="K147" s="189"/>
      <c r="L147" s="194"/>
      <c r="M147" s="195"/>
      <c r="N147" s="196"/>
      <c r="O147" s="196"/>
      <c r="P147" s="197">
        <f>SUM(P148:P159)</f>
        <v>0</v>
      </c>
      <c r="Q147" s="196"/>
      <c r="R147" s="197">
        <f>SUM(R148:R159)</f>
        <v>1.2004599999999999E-2</v>
      </c>
      <c r="S147" s="196"/>
      <c r="T147" s="198">
        <f>SUM(T148:T159)</f>
        <v>3.4912299999999998</v>
      </c>
      <c r="AR147" s="199" t="s">
        <v>86</v>
      </c>
      <c r="AT147" s="200" t="s">
        <v>77</v>
      </c>
      <c r="AU147" s="200" t="s">
        <v>86</v>
      </c>
      <c r="AY147" s="199" t="s">
        <v>150</v>
      </c>
      <c r="BK147" s="201">
        <f>SUM(BK148:BK159)</f>
        <v>0</v>
      </c>
    </row>
    <row r="148" spans="1:65" s="2" customFormat="1" ht="21.75" customHeight="1">
      <c r="A148" s="34"/>
      <c r="B148" s="35"/>
      <c r="C148" s="202" t="s">
        <v>194</v>
      </c>
      <c r="D148" s="202" t="s">
        <v>151</v>
      </c>
      <c r="E148" s="203" t="s">
        <v>1155</v>
      </c>
      <c r="F148" s="204" t="s">
        <v>1156</v>
      </c>
      <c r="G148" s="205" t="s">
        <v>186</v>
      </c>
      <c r="H148" s="206">
        <v>1</v>
      </c>
      <c r="I148" s="207"/>
      <c r="J148" s="208">
        <f>ROUND(I148*H148,2)</f>
        <v>0</v>
      </c>
      <c r="K148" s="209"/>
      <c r="L148" s="39"/>
      <c r="M148" s="210" t="s">
        <v>1</v>
      </c>
      <c r="N148" s="211" t="s">
        <v>43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6.8000000000000005E-2</v>
      </c>
      <c r="T148" s="213">
        <f>S148*H148</f>
        <v>6.8000000000000005E-2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149</v>
      </c>
      <c r="AT148" s="214" t="s">
        <v>151</v>
      </c>
      <c r="AU148" s="214" t="s">
        <v>88</v>
      </c>
      <c r="AY148" s="17" t="s">
        <v>150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86</v>
      </c>
      <c r="BK148" s="215">
        <f>ROUND(I148*H148,2)</f>
        <v>0</v>
      </c>
      <c r="BL148" s="17" t="s">
        <v>149</v>
      </c>
      <c r="BM148" s="214" t="s">
        <v>1157</v>
      </c>
    </row>
    <row r="149" spans="1:65" s="2" customFormat="1" ht="21.75" customHeight="1">
      <c r="A149" s="34"/>
      <c r="B149" s="35"/>
      <c r="C149" s="202" t="s">
        <v>199</v>
      </c>
      <c r="D149" s="202" t="s">
        <v>151</v>
      </c>
      <c r="E149" s="203" t="s">
        <v>1158</v>
      </c>
      <c r="F149" s="204" t="s">
        <v>1159</v>
      </c>
      <c r="G149" s="205" t="s">
        <v>186</v>
      </c>
      <c r="H149" s="206">
        <v>1</v>
      </c>
      <c r="I149" s="207"/>
      <c r="J149" s="208">
        <f>ROUND(I149*H149,2)</f>
        <v>0</v>
      </c>
      <c r="K149" s="209"/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4.0000000000000003E-5</v>
      </c>
      <c r="R149" s="212">
        <f>Q149*H149</f>
        <v>4.0000000000000003E-5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149</v>
      </c>
      <c r="AT149" s="214" t="s">
        <v>151</v>
      </c>
      <c r="AU149" s="214" t="s">
        <v>88</v>
      </c>
      <c r="AY149" s="17" t="s">
        <v>150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149</v>
      </c>
      <c r="BM149" s="214" t="s">
        <v>1160</v>
      </c>
    </row>
    <row r="150" spans="1:65" s="2" customFormat="1" ht="29.25">
      <c r="A150" s="34"/>
      <c r="B150" s="35"/>
      <c r="C150" s="36"/>
      <c r="D150" s="216" t="s">
        <v>155</v>
      </c>
      <c r="E150" s="36"/>
      <c r="F150" s="217" t="s">
        <v>1161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155</v>
      </c>
      <c r="AU150" s="17" t="s">
        <v>88</v>
      </c>
    </row>
    <row r="151" spans="1:65" s="2" customFormat="1" ht="16.5" customHeight="1">
      <c r="A151" s="34"/>
      <c r="B151" s="35"/>
      <c r="C151" s="202" t="s">
        <v>181</v>
      </c>
      <c r="D151" s="202" t="s">
        <v>151</v>
      </c>
      <c r="E151" s="203" t="s">
        <v>1162</v>
      </c>
      <c r="F151" s="204" t="s">
        <v>1163</v>
      </c>
      <c r="G151" s="205" t="s">
        <v>186</v>
      </c>
      <c r="H151" s="206">
        <v>1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6.8000000000000005E-2</v>
      </c>
      <c r="T151" s="213">
        <f>S151*H151</f>
        <v>6.8000000000000005E-2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149</v>
      </c>
      <c r="AT151" s="214" t="s">
        <v>151</v>
      </c>
      <c r="AU151" s="214" t="s">
        <v>88</v>
      </c>
      <c r="AY151" s="17" t="s">
        <v>150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149</v>
      </c>
      <c r="BM151" s="214" t="s">
        <v>1164</v>
      </c>
    </row>
    <row r="152" spans="1:65" s="2" customFormat="1" ht="16.5" customHeight="1">
      <c r="A152" s="34"/>
      <c r="B152" s="35"/>
      <c r="C152" s="202" t="s">
        <v>207</v>
      </c>
      <c r="D152" s="202" t="s">
        <v>151</v>
      </c>
      <c r="E152" s="203" t="s">
        <v>1165</v>
      </c>
      <c r="F152" s="204" t="s">
        <v>1166</v>
      </c>
      <c r="G152" s="205" t="s">
        <v>217</v>
      </c>
      <c r="H152" s="206">
        <v>35.369999999999997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4.0000000000000001E-3</v>
      </c>
      <c r="T152" s="213">
        <f>S152*H152</f>
        <v>0.14147999999999999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149</v>
      </c>
      <c r="AT152" s="214" t="s">
        <v>151</v>
      </c>
      <c r="AU152" s="214" t="s">
        <v>88</v>
      </c>
      <c r="AY152" s="17" t="s">
        <v>150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149</v>
      </c>
      <c r="BM152" s="214" t="s">
        <v>1167</v>
      </c>
    </row>
    <row r="153" spans="1:65" s="2" customFormat="1" ht="16.5" customHeight="1">
      <c r="A153" s="34"/>
      <c r="B153" s="35"/>
      <c r="C153" s="202" t="s">
        <v>214</v>
      </c>
      <c r="D153" s="202" t="s">
        <v>151</v>
      </c>
      <c r="E153" s="203" t="s">
        <v>1168</v>
      </c>
      <c r="F153" s="204" t="s">
        <v>1169</v>
      </c>
      <c r="G153" s="205" t="s">
        <v>217</v>
      </c>
      <c r="H153" s="206">
        <v>143.1</v>
      </c>
      <c r="I153" s="207"/>
      <c r="J153" s="208">
        <f>ROUND(I153*H153,2)</f>
        <v>0</v>
      </c>
      <c r="K153" s="209"/>
      <c r="L153" s="39"/>
      <c r="M153" s="210" t="s">
        <v>1</v>
      </c>
      <c r="N153" s="211" t="s">
        <v>43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4.0000000000000001E-3</v>
      </c>
      <c r="T153" s="213">
        <f>S153*H153</f>
        <v>0.57240000000000002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149</v>
      </c>
      <c r="AT153" s="214" t="s">
        <v>151</v>
      </c>
      <c r="AU153" s="214" t="s">
        <v>88</v>
      </c>
      <c r="AY153" s="17" t="s">
        <v>150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149</v>
      </c>
      <c r="BM153" s="214" t="s">
        <v>1170</v>
      </c>
    </row>
    <row r="154" spans="1:65" s="2" customFormat="1" ht="16.5" customHeight="1">
      <c r="A154" s="34"/>
      <c r="B154" s="35"/>
      <c r="C154" s="202" t="s">
        <v>222</v>
      </c>
      <c r="D154" s="202" t="s">
        <v>151</v>
      </c>
      <c r="E154" s="203" t="s">
        <v>1171</v>
      </c>
      <c r="F154" s="204" t="s">
        <v>1172</v>
      </c>
      <c r="G154" s="205" t="s">
        <v>217</v>
      </c>
      <c r="H154" s="206">
        <v>70.8</v>
      </c>
      <c r="I154" s="207"/>
      <c r="J154" s="208">
        <f>ROUND(I154*H154,2)</f>
        <v>0</v>
      </c>
      <c r="K154" s="209"/>
      <c r="L154" s="39"/>
      <c r="M154" s="210" t="s">
        <v>1</v>
      </c>
      <c r="N154" s="211" t="s">
        <v>43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0.02</v>
      </c>
      <c r="T154" s="213">
        <f>S154*H154</f>
        <v>1.4159999999999999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149</v>
      </c>
      <c r="AT154" s="214" t="s">
        <v>151</v>
      </c>
      <c r="AU154" s="214" t="s">
        <v>88</v>
      </c>
      <c r="AY154" s="17" t="s">
        <v>150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86</v>
      </c>
      <c r="BK154" s="215">
        <f>ROUND(I154*H154,2)</f>
        <v>0</v>
      </c>
      <c r="BL154" s="17" t="s">
        <v>149</v>
      </c>
      <c r="BM154" s="214" t="s">
        <v>1173</v>
      </c>
    </row>
    <row r="155" spans="1:65" s="2" customFormat="1" ht="16.5" customHeight="1">
      <c r="A155" s="34"/>
      <c r="B155" s="35"/>
      <c r="C155" s="202" t="s">
        <v>227</v>
      </c>
      <c r="D155" s="202" t="s">
        <v>151</v>
      </c>
      <c r="E155" s="203" t="s">
        <v>1174</v>
      </c>
      <c r="F155" s="204" t="s">
        <v>1175</v>
      </c>
      <c r="G155" s="205" t="s">
        <v>217</v>
      </c>
      <c r="H155" s="206">
        <v>35.01</v>
      </c>
      <c r="I155" s="207"/>
      <c r="J155" s="208">
        <f>ROUND(I155*H155,2)</f>
        <v>0</v>
      </c>
      <c r="K155" s="209"/>
      <c r="L155" s="39"/>
      <c r="M155" s="210" t="s">
        <v>1</v>
      </c>
      <c r="N155" s="211" t="s">
        <v>43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3.5000000000000003E-2</v>
      </c>
      <c r="T155" s="213">
        <f>S155*H155</f>
        <v>1.2253499999999999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149</v>
      </c>
      <c r="AT155" s="214" t="s">
        <v>151</v>
      </c>
      <c r="AU155" s="214" t="s">
        <v>88</v>
      </c>
      <c r="AY155" s="17" t="s">
        <v>150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86</v>
      </c>
      <c r="BK155" s="215">
        <f>ROUND(I155*H155,2)</f>
        <v>0</v>
      </c>
      <c r="BL155" s="17" t="s">
        <v>149</v>
      </c>
      <c r="BM155" s="214" t="s">
        <v>1176</v>
      </c>
    </row>
    <row r="156" spans="1:65" s="13" customFormat="1" ht="11.25">
      <c r="B156" s="222"/>
      <c r="C156" s="223"/>
      <c r="D156" s="216" t="s">
        <v>175</v>
      </c>
      <c r="E156" s="224" t="s">
        <v>1</v>
      </c>
      <c r="F156" s="225" t="s">
        <v>1177</v>
      </c>
      <c r="G156" s="223"/>
      <c r="H156" s="226">
        <v>35.01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175</v>
      </c>
      <c r="AU156" s="232" t="s">
        <v>88</v>
      </c>
      <c r="AV156" s="13" t="s">
        <v>88</v>
      </c>
      <c r="AW156" s="13" t="s">
        <v>34</v>
      </c>
      <c r="AX156" s="13" t="s">
        <v>86</v>
      </c>
      <c r="AY156" s="232" t="s">
        <v>150</v>
      </c>
    </row>
    <row r="157" spans="1:65" s="2" customFormat="1" ht="16.5" customHeight="1">
      <c r="A157" s="34"/>
      <c r="B157" s="35"/>
      <c r="C157" s="202" t="s">
        <v>231</v>
      </c>
      <c r="D157" s="202" t="s">
        <v>151</v>
      </c>
      <c r="E157" s="203" t="s">
        <v>1178</v>
      </c>
      <c r="F157" s="204" t="s">
        <v>1179</v>
      </c>
      <c r="G157" s="205" t="s">
        <v>217</v>
      </c>
      <c r="H157" s="206">
        <v>70.38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1.2999999999999999E-4</v>
      </c>
      <c r="R157" s="212">
        <f>Q157*H157</f>
        <v>9.1493999999999985E-3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149</v>
      </c>
      <c r="AT157" s="214" t="s">
        <v>151</v>
      </c>
      <c r="AU157" s="214" t="s">
        <v>88</v>
      </c>
      <c r="AY157" s="17" t="s">
        <v>150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149</v>
      </c>
      <c r="BM157" s="214" t="s">
        <v>1180</v>
      </c>
    </row>
    <row r="158" spans="1:65" s="13" customFormat="1" ht="11.25">
      <c r="B158" s="222"/>
      <c r="C158" s="223"/>
      <c r="D158" s="216" t="s">
        <v>175</v>
      </c>
      <c r="E158" s="224" t="s">
        <v>1</v>
      </c>
      <c r="F158" s="225" t="s">
        <v>1181</v>
      </c>
      <c r="G158" s="223"/>
      <c r="H158" s="226">
        <v>70.38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175</v>
      </c>
      <c r="AU158" s="232" t="s">
        <v>88</v>
      </c>
      <c r="AV158" s="13" t="s">
        <v>88</v>
      </c>
      <c r="AW158" s="13" t="s">
        <v>34</v>
      </c>
      <c r="AX158" s="13" t="s">
        <v>86</v>
      </c>
      <c r="AY158" s="232" t="s">
        <v>150</v>
      </c>
    </row>
    <row r="159" spans="1:65" s="2" customFormat="1" ht="16.5" customHeight="1">
      <c r="A159" s="34"/>
      <c r="B159" s="35"/>
      <c r="C159" s="202" t="s">
        <v>8</v>
      </c>
      <c r="D159" s="202" t="s">
        <v>151</v>
      </c>
      <c r="E159" s="203" t="s">
        <v>1182</v>
      </c>
      <c r="F159" s="204" t="s">
        <v>1183</v>
      </c>
      <c r="G159" s="205" t="s">
        <v>217</v>
      </c>
      <c r="H159" s="206">
        <v>70.38</v>
      </c>
      <c r="I159" s="207"/>
      <c r="J159" s="208">
        <f>ROUND(I159*H159,2)</f>
        <v>0</v>
      </c>
      <c r="K159" s="209"/>
      <c r="L159" s="39"/>
      <c r="M159" s="210" t="s">
        <v>1</v>
      </c>
      <c r="N159" s="211" t="s">
        <v>43</v>
      </c>
      <c r="O159" s="71"/>
      <c r="P159" s="212">
        <f>O159*H159</f>
        <v>0</v>
      </c>
      <c r="Q159" s="212">
        <v>4.0000000000000003E-5</v>
      </c>
      <c r="R159" s="212">
        <f>Q159*H159</f>
        <v>2.8151999999999999E-3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149</v>
      </c>
      <c r="AT159" s="214" t="s">
        <v>151</v>
      </c>
      <c r="AU159" s="214" t="s">
        <v>88</v>
      </c>
      <c r="AY159" s="17" t="s">
        <v>150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86</v>
      </c>
      <c r="BK159" s="215">
        <f>ROUND(I159*H159,2)</f>
        <v>0</v>
      </c>
      <c r="BL159" s="17" t="s">
        <v>149</v>
      </c>
      <c r="BM159" s="214" t="s">
        <v>1184</v>
      </c>
    </row>
    <row r="160" spans="1:65" s="12" customFormat="1" ht="22.9" customHeight="1">
      <c r="B160" s="188"/>
      <c r="C160" s="189"/>
      <c r="D160" s="190" t="s">
        <v>77</v>
      </c>
      <c r="E160" s="220" t="s">
        <v>220</v>
      </c>
      <c r="F160" s="220" t="s">
        <v>732</v>
      </c>
      <c r="G160" s="189"/>
      <c r="H160" s="189"/>
      <c r="I160" s="192"/>
      <c r="J160" s="221">
        <f>BK160</f>
        <v>0</v>
      </c>
      <c r="K160" s="189"/>
      <c r="L160" s="194"/>
      <c r="M160" s="195"/>
      <c r="N160" s="196"/>
      <c r="O160" s="196"/>
      <c r="P160" s="197">
        <f>SUM(P161:P165)</f>
        <v>0</v>
      </c>
      <c r="Q160" s="196"/>
      <c r="R160" s="197">
        <f>SUM(R161:R165)</f>
        <v>0</v>
      </c>
      <c r="S160" s="196"/>
      <c r="T160" s="198">
        <f>SUM(T161:T165)</f>
        <v>0</v>
      </c>
      <c r="AR160" s="199" t="s">
        <v>86</v>
      </c>
      <c r="AT160" s="200" t="s">
        <v>77</v>
      </c>
      <c r="AU160" s="200" t="s">
        <v>86</v>
      </c>
      <c r="AY160" s="199" t="s">
        <v>150</v>
      </c>
      <c r="BK160" s="201">
        <f>SUM(BK161:BK165)</f>
        <v>0</v>
      </c>
    </row>
    <row r="161" spans="1:65" s="2" customFormat="1" ht="16.5" customHeight="1">
      <c r="A161" s="34"/>
      <c r="B161" s="35"/>
      <c r="C161" s="202" t="s">
        <v>240</v>
      </c>
      <c r="D161" s="202" t="s">
        <v>151</v>
      </c>
      <c r="E161" s="203" t="s">
        <v>1185</v>
      </c>
      <c r="F161" s="204" t="s">
        <v>1186</v>
      </c>
      <c r="G161" s="205" t="s">
        <v>225</v>
      </c>
      <c r="H161" s="206">
        <v>3.6139999999999999</v>
      </c>
      <c r="I161" s="207"/>
      <c r="J161" s="208">
        <f>ROUND(I161*H161,2)</f>
        <v>0</v>
      </c>
      <c r="K161" s="209"/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149</v>
      </c>
      <c r="AT161" s="214" t="s">
        <v>151</v>
      </c>
      <c r="AU161" s="214" t="s">
        <v>88</v>
      </c>
      <c r="AY161" s="17" t="s">
        <v>150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149</v>
      </c>
      <c r="BM161" s="214" t="s">
        <v>1187</v>
      </c>
    </row>
    <row r="162" spans="1:65" s="2" customFormat="1" ht="16.5" customHeight="1">
      <c r="A162" s="34"/>
      <c r="B162" s="35"/>
      <c r="C162" s="202" t="s">
        <v>245</v>
      </c>
      <c r="D162" s="202" t="s">
        <v>151</v>
      </c>
      <c r="E162" s="203" t="s">
        <v>228</v>
      </c>
      <c r="F162" s="204" t="s">
        <v>229</v>
      </c>
      <c r="G162" s="205" t="s">
        <v>225</v>
      </c>
      <c r="H162" s="206">
        <v>3.6139999999999999</v>
      </c>
      <c r="I162" s="207"/>
      <c r="J162" s="208">
        <f>ROUND(I162*H162,2)</f>
        <v>0</v>
      </c>
      <c r="K162" s="209"/>
      <c r="L162" s="39"/>
      <c r="M162" s="210" t="s">
        <v>1</v>
      </c>
      <c r="N162" s="211" t="s">
        <v>43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149</v>
      </c>
      <c r="AT162" s="214" t="s">
        <v>151</v>
      </c>
      <c r="AU162" s="214" t="s">
        <v>88</v>
      </c>
      <c r="AY162" s="17" t="s">
        <v>150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149</v>
      </c>
      <c r="BM162" s="214" t="s">
        <v>1188</v>
      </c>
    </row>
    <row r="163" spans="1:65" s="2" customFormat="1" ht="16.5" customHeight="1">
      <c r="A163" s="34"/>
      <c r="B163" s="35"/>
      <c r="C163" s="202" t="s">
        <v>249</v>
      </c>
      <c r="D163" s="202" t="s">
        <v>151</v>
      </c>
      <c r="E163" s="203" t="s">
        <v>232</v>
      </c>
      <c r="F163" s="204" t="s">
        <v>233</v>
      </c>
      <c r="G163" s="205" t="s">
        <v>225</v>
      </c>
      <c r="H163" s="206">
        <v>68.665999999999997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149</v>
      </c>
      <c r="AT163" s="214" t="s">
        <v>151</v>
      </c>
      <c r="AU163" s="214" t="s">
        <v>88</v>
      </c>
      <c r="AY163" s="17" t="s">
        <v>150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149</v>
      </c>
      <c r="BM163" s="214" t="s">
        <v>1189</v>
      </c>
    </row>
    <row r="164" spans="1:65" s="13" customFormat="1" ht="11.25">
      <c r="B164" s="222"/>
      <c r="C164" s="223"/>
      <c r="D164" s="216" t="s">
        <v>175</v>
      </c>
      <c r="E164" s="223"/>
      <c r="F164" s="225" t="s">
        <v>1190</v>
      </c>
      <c r="G164" s="223"/>
      <c r="H164" s="226">
        <v>68.665999999999997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175</v>
      </c>
      <c r="AU164" s="232" t="s">
        <v>88</v>
      </c>
      <c r="AV164" s="13" t="s">
        <v>88</v>
      </c>
      <c r="AW164" s="13" t="s">
        <v>4</v>
      </c>
      <c r="AX164" s="13" t="s">
        <v>86</v>
      </c>
      <c r="AY164" s="232" t="s">
        <v>150</v>
      </c>
    </row>
    <row r="165" spans="1:65" s="2" customFormat="1" ht="16.5" customHeight="1">
      <c r="A165" s="34"/>
      <c r="B165" s="35"/>
      <c r="C165" s="202" t="s">
        <v>253</v>
      </c>
      <c r="D165" s="202" t="s">
        <v>151</v>
      </c>
      <c r="E165" s="203" t="s">
        <v>254</v>
      </c>
      <c r="F165" s="204" t="s">
        <v>255</v>
      </c>
      <c r="G165" s="205" t="s">
        <v>225</v>
      </c>
      <c r="H165" s="206">
        <v>3.6139999999999999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149</v>
      </c>
      <c r="AT165" s="214" t="s">
        <v>151</v>
      </c>
      <c r="AU165" s="214" t="s">
        <v>88</v>
      </c>
      <c r="AY165" s="17" t="s">
        <v>150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149</v>
      </c>
      <c r="BM165" s="214" t="s">
        <v>1191</v>
      </c>
    </row>
    <row r="166" spans="1:65" s="12" customFormat="1" ht="22.9" customHeight="1">
      <c r="B166" s="188"/>
      <c r="C166" s="189"/>
      <c r="D166" s="190" t="s">
        <v>77</v>
      </c>
      <c r="E166" s="220" t="s">
        <v>258</v>
      </c>
      <c r="F166" s="220" t="s">
        <v>259</v>
      </c>
      <c r="G166" s="189"/>
      <c r="H166" s="189"/>
      <c r="I166" s="192"/>
      <c r="J166" s="221">
        <f>BK166</f>
        <v>0</v>
      </c>
      <c r="K166" s="189"/>
      <c r="L166" s="194"/>
      <c r="M166" s="195"/>
      <c r="N166" s="196"/>
      <c r="O166" s="196"/>
      <c r="P166" s="197">
        <f>P167</f>
        <v>0</v>
      </c>
      <c r="Q166" s="196"/>
      <c r="R166" s="197">
        <f>R167</f>
        <v>0</v>
      </c>
      <c r="S166" s="196"/>
      <c r="T166" s="198">
        <f>T167</f>
        <v>0</v>
      </c>
      <c r="AR166" s="199" t="s">
        <v>86</v>
      </c>
      <c r="AT166" s="200" t="s">
        <v>77</v>
      </c>
      <c r="AU166" s="200" t="s">
        <v>86</v>
      </c>
      <c r="AY166" s="199" t="s">
        <v>150</v>
      </c>
      <c r="BK166" s="201">
        <f>BK167</f>
        <v>0</v>
      </c>
    </row>
    <row r="167" spans="1:65" s="2" customFormat="1" ht="16.5" customHeight="1">
      <c r="A167" s="34"/>
      <c r="B167" s="35"/>
      <c r="C167" s="202" t="s">
        <v>260</v>
      </c>
      <c r="D167" s="202" t="s">
        <v>151</v>
      </c>
      <c r="E167" s="203" t="s">
        <v>1192</v>
      </c>
      <c r="F167" s="204" t="s">
        <v>1193</v>
      </c>
      <c r="G167" s="205" t="s">
        <v>225</v>
      </c>
      <c r="H167" s="206">
        <v>3.476</v>
      </c>
      <c r="I167" s="207"/>
      <c r="J167" s="208">
        <f>ROUND(I167*H167,2)</f>
        <v>0</v>
      </c>
      <c r="K167" s="209"/>
      <c r="L167" s="39"/>
      <c r="M167" s="210" t="s">
        <v>1</v>
      </c>
      <c r="N167" s="211" t="s">
        <v>43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149</v>
      </c>
      <c r="AT167" s="214" t="s">
        <v>151</v>
      </c>
      <c r="AU167" s="214" t="s">
        <v>88</v>
      </c>
      <c r="AY167" s="17" t="s">
        <v>150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86</v>
      </c>
      <c r="BK167" s="215">
        <f>ROUND(I167*H167,2)</f>
        <v>0</v>
      </c>
      <c r="BL167" s="17" t="s">
        <v>149</v>
      </c>
      <c r="BM167" s="214" t="s">
        <v>1194</v>
      </c>
    </row>
    <row r="168" spans="1:65" s="12" customFormat="1" ht="25.9" customHeight="1">
      <c r="B168" s="188"/>
      <c r="C168" s="189"/>
      <c r="D168" s="190" t="s">
        <v>77</v>
      </c>
      <c r="E168" s="191" t="s">
        <v>264</v>
      </c>
      <c r="F168" s="191" t="s">
        <v>265</v>
      </c>
      <c r="G168" s="189"/>
      <c r="H168" s="189"/>
      <c r="I168" s="192"/>
      <c r="J168" s="193">
        <f>BK168</f>
        <v>0</v>
      </c>
      <c r="K168" s="189"/>
      <c r="L168" s="194"/>
      <c r="M168" s="195"/>
      <c r="N168" s="196"/>
      <c r="O168" s="196"/>
      <c r="P168" s="197">
        <f>P169+P175+P178+P185+P194+P198+P211+P219+P223</f>
        <v>0</v>
      </c>
      <c r="Q168" s="196"/>
      <c r="R168" s="197">
        <f>R169+R175+R178+R185+R194+R198+R211+R219+R223</f>
        <v>2.2811462999999996</v>
      </c>
      <c r="S168" s="196"/>
      <c r="T168" s="198">
        <f>T169+T175+T178+T185+T194+T198+T211+T219+T223</f>
        <v>0.12312679999999999</v>
      </c>
      <c r="AR168" s="199" t="s">
        <v>86</v>
      </c>
      <c r="AT168" s="200" t="s">
        <v>77</v>
      </c>
      <c r="AU168" s="200" t="s">
        <v>78</v>
      </c>
      <c r="AY168" s="199" t="s">
        <v>150</v>
      </c>
      <c r="BK168" s="201">
        <f>BK169+BK175+BK178+BK185+BK194+BK198+BK211+BK219+BK223</f>
        <v>0</v>
      </c>
    </row>
    <row r="169" spans="1:65" s="12" customFormat="1" ht="22.9" customHeight="1">
      <c r="B169" s="188"/>
      <c r="C169" s="189"/>
      <c r="D169" s="190" t="s">
        <v>77</v>
      </c>
      <c r="E169" s="220" t="s">
        <v>903</v>
      </c>
      <c r="F169" s="220" t="s">
        <v>904</v>
      </c>
      <c r="G169" s="189"/>
      <c r="H169" s="189"/>
      <c r="I169" s="192"/>
      <c r="J169" s="221">
        <f>BK169</f>
        <v>0</v>
      </c>
      <c r="K169" s="189"/>
      <c r="L169" s="194"/>
      <c r="M169" s="195"/>
      <c r="N169" s="196"/>
      <c r="O169" s="196"/>
      <c r="P169" s="197">
        <f>SUM(P170:P174)</f>
        <v>0</v>
      </c>
      <c r="Q169" s="196"/>
      <c r="R169" s="197">
        <f>SUM(R170:R174)</f>
        <v>0</v>
      </c>
      <c r="S169" s="196"/>
      <c r="T169" s="198">
        <f>SUM(T170:T174)</f>
        <v>0</v>
      </c>
      <c r="AR169" s="199" t="s">
        <v>86</v>
      </c>
      <c r="AT169" s="200" t="s">
        <v>77</v>
      </c>
      <c r="AU169" s="200" t="s">
        <v>86</v>
      </c>
      <c r="AY169" s="199" t="s">
        <v>150</v>
      </c>
      <c r="BK169" s="201">
        <f>SUM(BK170:BK174)</f>
        <v>0</v>
      </c>
    </row>
    <row r="170" spans="1:65" s="2" customFormat="1" ht="16.5" customHeight="1">
      <c r="A170" s="34"/>
      <c r="B170" s="35"/>
      <c r="C170" s="202" t="s">
        <v>7</v>
      </c>
      <c r="D170" s="202" t="s">
        <v>151</v>
      </c>
      <c r="E170" s="203" t="s">
        <v>1195</v>
      </c>
      <c r="F170" s="204" t="s">
        <v>1196</v>
      </c>
      <c r="G170" s="205" t="s">
        <v>179</v>
      </c>
      <c r="H170" s="206">
        <v>4</v>
      </c>
      <c r="I170" s="207"/>
      <c r="J170" s="208">
        <f>ROUND(I170*H170,2)</f>
        <v>0</v>
      </c>
      <c r="K170" s="209"/>
      <c r="L170" s="39"/>
      <c r="M170" s="210" t="s">
        <v>1</v>
      </c>
      <c r="N170" s="211" t="s">
        <v>43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149</v>
      </c>
      <c r="AT170" s="214" t="s">
        <v>151</v>
      </c>
      <c r="AU170" s="214" t="s">
        <v>88</v>
      </c>
      <c r="AY170" s="17" t="s">
        <v>150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86</v>
      </c>
      <c r="BK170" s="215">
        <f>ROUND(I170*H170,2)</f>
        <v>0</v>
      </c>
      <c r="BL170" s="17" t="s">
        <v>149</v>
      </c>
      <c r="BM170" s="214" t="s">
        <v>1197</v>
      </c>
    </row>
    <row r="171" spans="1:65" s="2" customFormat="1" ht="87.75">
      <c r="A171" s="34"/>
      <c r="B171" s="35"/>
      <c r="C171" s="36"/>
      <c r="D171" s="216" t="s">
        <v>155</v>
      </c>
      <c r="E171" s="36"/>
      <c r="F171" s="217" t="s">
        <v>1198</v>
      </c>
      <c r="G171" s="36"/>
      <c r="H171" s="36"/>
      <c r="I171" s="115"/>
      <c r="J171" s="36"/>
      <c r="K171" s="36"/>
      <c r="L171" s="39"/>
      <c r="M171" s="218"/>
      <c r="N171" s="21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155</v>
      </c>
      <c r="AU171" s="17" t="s">
        <v>88</v>
      </c>
    </row>
    <row r="172" spans="1:65" s="2" customFormat="1" ht="16.5" customHeight="1">
      <c r="A172" s="34"/>
      <c r="B172" s="35"/>
      <c r="C172" s="202" t="s">
        <v>271</v>
      </c>
      <c r="D172" s="202" t="s">
        <v>151</v>
      </c>
      <c r="E172" s="203" t="s">
        <v>1199</v>
      </c>
      <c r="F172" s="204" t="s">
        <v>1200</v>
      </c>
      <c r="G172" s="205" t="s">
        <v>179</v>
      </c>
      <c r="H172" s="206">
        <v>1</v>
      </c>
      <c r="I172" s="207"/>
      <c r="J172" s="208">
        <f>ROUND(I172*H172,2)</f>
        <v>0</v>
      </c>
      <c r="K172" s="209"/>
      <c r="L172" s="39"/>
      <c r="M172" s="210" t="s">
        <v>1</v>
      </c>
      <c r="N172" s="211" t="s">
        <v>43</v>
      </c>
      <c r="O172" s="7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149</v>
      </c>
      <c r="AT172" s="214" t="s">
        <v>151</v>
      </c>
      <c r="AU172" s="214" t="s">
        <v>88</v>
      </c>
      <c r="AY172" s="17" t="s">
        <v>150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86</v>
      </c>
      <c r="BK172" s="215">
        <f>ROUND(I172*H172,2)</f>
        <v>0</v>
      </c>
      <c r="BL172" s="17" t="s">
        <v>149</v>
      </c>
      <c r="BM172" s="214" t="s">
        <v>1201</v>
      </c>
    </row>
    <row r="173" spans="1:65" s="2" customFormat="1" ht="87.75">
      <c r="A173" s="34"/>
      <c r="B173" s="35"/>
      <c r="C173" s="36"/>
      <c r="D173" s="216" t="s">
        <v>155</v>
      </c>
      <c r="E173" s="36"/>
      <c r="F173" s="217" t="s">
        <v>1202</v>
      </c>
      <c r="G173" s="36"/>
      <c r="H173" s="36"/>
      <c r="I173" s="115"/>
      <c r="J173" s="36"/>
      <c r="K173" s="36"/>
      <c r="L173" s="39"/>
      <c r="M173" s="218"/>
      <c r="N173" s="21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155</v>
      </c>
      <c r="AU173" s="17" t="s">
        <v>88</v>
      </c>
    </row>
    <row r="174" spans="1:65" s="2" customFormat="1" ht="16.5" customHeight="1">
      <c r="A174" s="34"/>
      <c r="B174" s="35"/>
      <c r="C174" s="202" t="s">
        <v>278</v>
      </c>
      <c r="D174" s="202" t="s">
        <v>151</v>
      </c>
      <c r="E174" s="203" t="s">
        <v>916</v>
      </c>
      <c r="F174" s="204" t="s">
        <v>1203</v>
      </c>
      <c r="G174" s="205" t="s">
        <v>186</v>
      </c>
      <c r="H174" s="206">
        <v>1</v>
      </c>
      <c r="I174" s="207"/>
      <c r="J174" s="208">
        <f>ROUND(I174*H174,2)</f>
        <v>0</v>
      </c>
      <c r="K174" s="209"/>
      <c r="L174" s="39"/>
      <c r="M174" s="210" t="s">
        <v>1</v>
      </c>
      <c r="N174" s="211" t="s">
        <v>43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149</v>
      </c>
      <c r="AT174" s="214" t="s">
        <v>151</v>
      </c>
      <c r="AU174" s="214" t="s">
        <v>88</v>
      </c>
      <c r="AY174" s="17" t="s">
        <v>150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86</v>
      </c>
      <c r="BK174" s="215">
        <f>ROUND(I174*H174,2)</f>
        <v>0</v>
      </c>
      <c r="BL174" s="17" t="s">
        <v>149</v>
      </c>
      <c r="BM174" s="214" t="s">
        <v>1204</v>
      </c>
    </row>
    <row r="175" spans="1:65" s="12" customFormat="1" ht="22.9" customHeight="1">
      <c r="B175" s="188"/>
      <c r="C175" s="189"/>
      <c r="D175" s="190" t="s">
        <v>77</v>
      </c>
      <c r="E175" s="220" t="s">
        <v>1205</v>
      </c>
      <c r="F175" s="220" t="s">
        <v>1206</v>
      </c>
      <c r="G175" s="189"/>
      <c r="H175" s="189"/>
      <c r="I175" s="192"/>
      <c r="J175" s="221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3.0300000000000001E-2</v>
      </c>
      <c r="S175" s="196"/>
      <c r="T175" s="198">
        <f>SUM(T176:T177)</f>
        <v>0</v>
      </c>
      <c r="AR175" s="199" t="s">
        <v>88</v>
      </c>
      <c r="AT175" s="200" t="s">
        <v>77</v>
      </c>
      <c r="AU175" s="200" t="s">
        <v>86</v>
      </c>
      <c r="AY175" s="199" t="s">
        <v>150</v>
      </c>
      <c r="BK175" s="201">
        <f>SUM(BK176:BK177)</f>
        <v>0</v>
      </c>
    </row>
    <row r="176" spans="1:65" s="2" customFormat="1" ht="16.5" customHeight="1">
      <c r="A176" s="34"/>
      <c r="B176" s="35"/>
      <c r="C176" s="202" t="s">
        <v>285</v>
      </c>
      <c r="D176" s="202" t="s">
        <v>151</v>
      </c>
      <c r="E176" s="203" t="s">
        <v>1207</v>
      </c>
      <c r="F176" s="204" t="s">
        <v>1208</v>
      </c>
      <c r="G176" s="205" t="s">
        <v>164</v>
      </c>
      <c r="H176" s="206">
        <v>3</v>
      </c>
      <c r="I176" s="207"/>
      <c r="J176" s="208">
        <f>ROUND(I176*H176,2)</f>
        <v>0</v>
      </c>
      <c r="K176" s="209"/>
      <c r="L176" s="39"/>
      <c r="M176" s="210" t="s">
        <v>1</v>
      </c>
      <c r="N176" s="211" t="s">
        <v>43</v>
      </c>
      <c r="O176" s="71"/>
      <c r="P176" s="212">
        <f>O176*H176</f>
        <v>0</v>
      </c>
      <c r="Q176" s="212">
        <v>1.01E-2</v>
      </c>
      <c r="R176" s="212">
        <f>Q176*H176</f>
        <v>3.0300000000000001E-2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240</v>
      </c>
      <c r="AT176" s="214" t="s">
        <v>151</v>
      </c>
      <c r="AU176" s="214" t="s">
        <v>88</v>
      </c>
      <c r="AY176" s="17" t="s">
        <v>150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240</v>
      </c>
      <c r="BM176" s="214" t="s">
        <v>1209</v>
      </c>
    </row>
    <row r="177" spans="1:65" s="2" customFormat="1" ht="16.5" customHeight="1">
      <c r="A177" s="34"/>
      <c r="B177" s="35"/>
      <c r="C177" s="202" t="s">
        <v>290</v>
      </c>
      <c r="D177" s="202" t="s">
        <v>151</v>
      </c>
      <c r="E177" s="203" t="s">
        <v>1210</v>
      </c>
      <c r="F177" s="204" t="s">
        <v>1211</v>
      </c>
      <c r="G177" s="205" t="s">
        <v>377</v>
      </c>
      <c r="H177" s="266"/>
      <c r="I177" s="207"/>
      <c r="J177" s="208">
        <f>ROUND(I177*H177,2)</f>
        <v>0</v>
      </c>
      <c r="K177" s="209"/>
      <c r="L177" s="39"/>
      <c r="M177" s="210" t="s">
        <v>1</v>
      </c>
      <c r="N177" s="211" t="s">
        <v>43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240</v>
      </c>
      <c r="AT177" s="214" t="s">
        <v>151</v>
      </c>
      <c r="AU177" s="214" t="s">
        <v>88</v>
      </c>
      <c r="AY177" s="17" t="s">
        <v>150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240</v>
      </c>
      <c r="BM177" s="214" t="s">
        <v>1212</v>
      </c>
    </row>
    <row r="178" spans="1:65" s="12" customFormat="1" ht="22.9" customHeight="1">
      <c r="B178" s="188"/>
      <c r="C178" s="189"/>
      <c r="D178" s="190" t="s">
        <v>77</v>
      </c>
      <c r="E178" s="220" t="s">
        <v>1213</v>
      </c>
      <c r="F178" s="220" t="s">
        <v>1214</v>
      </c>
      <c r="G178" s="189"/>
      <c r="H178" s="189"/>
      <c r="I178" s="192"/>
      <c r="J178" s="221">
        <f>BK178</f>
        <v>0</v>
      </c>
      <c r="K178" s="189"/>
      <c r="L178" s="194"/>
      <c r="M178" s="195"/>
      <c r="N178" s="196"/>
      <c r="O178" s="196"/>
      <c r="P178" s="197">
        <f>SUM(P179:P184)</f>
        <v>0</v>
      </c>
      <c r="Q178" s="196"/>
      <c r="R178" s="197">
        <f>SUM(R179:R184)</f>
        <v>0.45111309999999993</v>
      </c>
      <c r="S178" s="196"/>
      <c r="T178" s="198">
        <f>SUM(T179:T184)</f>
        <v>0</v>
      </c>
      <c r="AR178" s="199" t="s">
        <v>88</v>
      </c>
      <c r="AT178" s="200" t="s">
        <v>77</v>
      </c>
      <c r="AU178" s="200" t="s">
        <v>86</v>
      </c>
      <c r="AY178" s="199" t="s">
        <v>150</v>
      </c>
      <c r="BK178" s="201">
        <f>SUM(BK179:BK184)</f>
        <v>0</v>
      </c>
    </row>
    <row r="179" spans="1:65" s="2" customFormat="1" ht="16.5" customHeight="1">
      <c r="A179" s="34"/>
      <c r="B179" s="35"/>
      <c r="C179" s="202" t="s">
        <v>297</v>
      </c>
      <c r="D179" s="202" t="s">
        <v>151</v>
      </c>
      <c r="E179" s="203" t="s">
        <v>1215</v>
      </c>
      <c r="F179" s="204" t="s">
        <v>1216</v>
      </c>
      <c r="G179" s="205" t="s">
        <v>217</v>
      </c>
      <c r="H179" s="206">
        <v>35.01</v>
      </c>
      <c r="I179" s="207"/>
      <c r="J179" s="208">
        <f>ROUND(I179*H179,2)</f>
        <v>0</v>
      </c>
      <c r="K179" s="209"/>
      <c r="L179" s="39"/>
      <c r="M179" s="210" t="s">
        <v>1</v>
      </c>
      <c r="N179" s="211" t="s">
        <v>43</v>
      </c>
      <c r="O179" s="71"/>
      <c r="P179" s="212">
        <f>O179*H179</f>
        <v>0</v>
      </c>
      <c r="Q179" s="212">
        <v>1.261E-2</v>
      </c>
      <c r="R179" s="212">
        <f>Q179*H179</f>
        <v>0.44147609999999998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240</v>
      </c>
      <c r="AT179" s="214" t="s">
        <v>151</v>
      </c>
      <c r="AU179" s="214" t="s">
        <v>88</v>
      </c>
      <c r="AY179" s="17" t="s">
        <v>150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86</v>
      </c>
      <c r="BK179" s="215">
        <f>ROUND(I179*H179,2)</f>
        <v>0</v>
      </c>
      <c r="BL179" s="17" t="s">
        <v>240</v>
      </c>
      <c r="BM179" s="214" t="s">
        <v>1217</v>
      </c>
    </row>
    <row r="180" spans="1:65" s="13" customFormat="1" ht="11.25">
      <c r="B180" s="222"/>
      <c r="C180" s="223"/>
      <c r="D180" s="216" t="s">
        <v>175</v>
      </c>
      <c r="E180" s="224" t="s">
        <v>1</v>
      </c>
      <c r="F180" s="225" t="s">
        <v>1177</v>
      </c>
      <c r="G180" s="223"/>
      <c r="H180" s="226">
        <v>35.01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175</v>
      </c>
      <c r="AU180" s="232" t="s">
        <v>88</v>
      </c>
      <c r="AV180" s="13" t="s">
        <v>88</v>
      </c>
      <c r="AW180" s="13" t="s">
        <v>34</v>
      </c>
      <c r="AX180" s="13" t="s">
        <v>86</v>
      </c>
      <c r="AY180" s="232" t="s">
        <v>150</v>
      </c>
    </row>
    <row r="181" spans="1:65" s="2" customFormat="1" ht="16.5" customHeight="1">
      <c r="A181" s="34"/>
      <c r="B181" s="35"/>
      <c r="C181" s="202" t="s">
        <v>302</v>
      </c>
      <c r="D181" s="202" t="s">
        <v>151</v>
      </c>
      <c r="E181" s="203" t="s">
        <v>1218</v>
      </c>
      <c r="F181" s="204" t="s">
        <v>1219</v>
      </c>
      <c r="G181" s="205" t="s">
        <v>197</v>
      </c>
      <c r="H181" s="206">
        <v>23.6</v>
      </c>
      <c r="I181" s="207"/>
      <c r="J181" s="208">
        <f>ROUND(I181*H181,2)</f>
        <v>0</v>
      </c>
      <c r="K181" s="209"/>
      <c r="L181" s="39"/>
      <c r="M181" s="210" t="s">
        <v>1</v>
      </c>
      <c r="N181" s="211" t="s">
        <v>43</v>
      </c>
      <c r="O181" s="71"/>
      <c r="P181" s="212">
        <f>O181*H181</f>
        <v>0</v>
      </c>
      <c r="Q181" s="212">
        <v>2.5999999999999998E-4</v>
      </c>
      <c r="R181" s="212">
        <f>Q181*H181</f>
        <v>6.136E-3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240</v>
      </c>
      <c r="AT181" s="214" t="s">
        <v>151</v>
      </c>
      <c r="AU181" s="214" t="s">
        <v>88</v>
      </c>
      <c r="AY181" s="17" t="s">
        <v>150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240</v>
      </c>
      <c r="BM181" s="214" t="s">
        <v>1220</v>
      </c>
    </row>
    <row r="182" spans="1:65" s="13" customFormat="1" ht="11.25">
      <c r="B182" s="222"/>
      <c r="C182" s="223"/>
      <c r="D182" s="216" t="s">
        <v>175</v>
      </c>
      <c r="E182" s="224" t="s">
        <v>1</v>
      </c>
      <c r="F182" s="225" t="s">
        <v>1221</v>
      </c>
      <c r="G182" s="223"/>
      <c r="H182" s="226">
        <v>23.6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175</v>
      </c>
      <c r="AU182" s="232" t="s">
        <v>88</v>
      </c>
      <c r="AV182" s="13" t="s">
        <v>88</v>
      </c>
      <c r="AW182" s="13" t="s">
        <v>34</v>
      </c>
      <c r="AX182" s="13" t="s">
        <v>86</v>
      </c>
      <c r="AY182" s="232" t="s">
        <v>150</v>
      </c>
    </row>
    <row r="183" spans="1:65" s="2" customFormat="1" ht="16.5" customHeight="1">
      <c r="A183" s="34"/>
      <c r="B183" s="35"/>
      <c r="C183" s="202" t="s">
        <v>309</v>
      </c>
      <c r="D183" s="202" t="s">
        <v>151</v>
      </c>
      <c r="E183" s="203" t="s">
        <v>1222</v>
      </c>
      <c r="F183" s="204" t="s">
        <v>1223</v>
      </c>
      <c r="G183" s="205" t="s">
        <v>217</v>
      </c>
      <c r="H183" s="206">
        <v>35.01</v>
      </c>
      <c r="I183" s="207"/>
      <c r="J183" s="208">
        <f>ROUND(I183*H183,2)</f>
        <v>0</v>
      </c>
      <c r="K183" s="209"/>
      <c r="L183" s="39"/>
      <c r="M183" s="210" t="s">
        <v>1</v>
      </c>
      <c r="N183" s="211" t="s">
        <v>43</v>
      </c>
      <c r="O183" s="71"/>
      <c r="P183" s="212">
        <f>O183*H183</f>
        <v>0</v>
      </c>
      <c r="Q183" s="212">
        <v>1E-4</v>
      </c>
      <c r="R183" s="212">
        <f>Q183*H183</f>
        <v>3.5009999999999998E-3</v>
      </c>
      <c r="S183" s="212">
        <v>0</v>
      </c>
      <c r="T183" s="21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240</v>
      </c>
      <c r="AT183" s="214" t="s">
        <v>151</v>
      </c>
      <c r="AU183" s="214" t="s">
        <v>88</v>
      </c>
      <c r="AY183" s="17" t="s">
        <v>150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7" t="s">
        <v>86</v>
      </c>
      <c r="BK183" s="215">
        <f>ROUND(I183*H183,2)</f>
        <v>0</v>
      </c>
      <c r="BL183" s="17" t="s">
        <v>240</v>
      </c>
      <c r="BM183" s="214" t="s">
        <v>1224</v>
      </c>
    </row>
    <row r="184" spans="1:65" s="2" customFormat="1" ht="16.5" customHeight="1">
      <c r="A184" s="34"/>
      <c r="B184" s="35"/>
      <c r="C184" s="202" t="s">
        <v>316</v>
      </c>
      <c r="D184" s="202" t="s">
        <v>151</v>
      </c>
      <c r="E184" s="203" t="s">
        <v>1225</v>
      </c>
      <c r="F184" s="204" t="s">
        <v>1226</v>
      </c>
      <c r="G184" s="205" t="s">
        <v>377</v>
      </c>
      <c r="H184" s="266"/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240</v>
      </c>
      <c r="AT184" s="214" t="s">
        <v>151</v>
      </c>
      <c r="AU184" s="214" t="s">
        <v>88</v>
      </c>
      <c r="AY184" s="17" t="s">
        <v>150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240</v>
      </c>
      <c r="BM184" s="214" t="s">
        <v>1227</v>
      </c>
    </row>
    <row r="185" spans="1:65" s="12" customFormat="1" ht="22.9" customHeight="1">
      <c r="B185" s="188"/>
      <c r="C185" s="189"/>
      <c r="D185" s="190" t="s">
        <v>77</v>
      </c>
      <c r="E185" s="220" t="s">
        <v>811</v>
      </c>
      <c r="F185" s="220" t="s">
        <v>812</v>
      </c>
      <c r="G185" s="189"/>
      <c r="H185" s="189"/>
      <c r="I185" s="192"/>
      <c r="J185" s="221">
        <f>BK185</f>
        <v>0</v>
      </c>
      <c r="K185" s="189"/>
      <c r="L185" s="194"/>
      <c r="M185" s="195"/>
      <c r="N185" s="196"/>
      <c r="O185" s="196"/>
      <c r="P185" s="197">
        <f>SUM(P186:P193)</f>
        <v>0</v>
      </c>
      <c r="Q185" s="196"/>
      <c r="R185" s="197">
        <f>SUM(R186:R193)</f>
        <v>7.0799999999999995E-3</v>
      </c>
      <c r="S185" s="196"/>
      <c r="T185" s="198">
        <f>SUM(T186:T193)</f>
        <v>1.4999999999999999E-2</v>
      </c>
      <c r="AR185" s="199" t="s">
        <v>88</v>
      </c>
      <c r="AT185" s="200" t="s">
        <v>77</v>
      </c>
      <c r="AU185" s="200" t="s">
        <v>86</v>
      </c>
      <c r="AY185" s="199" t="s">
        <v>150</v>
      </c>
      <c r="BK185" s="201">
        <f>SUM(BK186:BK193)</f>
        <v>0</v>
      </c>
    </row>
    <row r="186" spans="1:65" s="2" customFormat="1" ht="21.75" customHeight="1">
      <c r="A186" s="34"/>
      <c r="B186" s="35"/>
      <c r="C186" s="202" t="s">
        <v>322</v>
      </c>
      <c r="D186" s="202" t="s">
        <v>151</v>
      </c>
      <c r="E186" s="203" t="s">
        <v>1228</v>
      </c>
      <c r="F186" s="204" t="s">
        <v>1229</v>
      </c>
      <c r="G186" s="205" t="s">
        <v>179</v>
      </c>
      <c r="H186" s="206">
        <v>1</v>
      </c>
      <c r="I186" s="207"/>
      <c r="J186" s="208">
        <f>ROUND(I186*H186,2)</f>
        <v>0</v>
      </c>
      <c r="K186" s="209"/>
      <c r="L186" s="39"/>
      <c r="M186" s="210" t="s">
        <v>1</v>
      </c>
      <c r="N186" s="211" t="s">
        <v>43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240</v>
      </c>
      <c r="AT186" s="214" t="s">
        <v>151</v>
      </c>
      <c r="AU186" s="214" t="s">
        <v>88</v>
      </c>
      <c r="AY186" s="17" t="s">
        <v>150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86</v>
      </c>
      <c r="BK186" s="215">
        <f>ROUND(I186*H186,2)</f>
        <v>0</v>
      </c>
      <c r="BL186" s="17" t="s">
        <v>240</v>
      </c>
      <c r="BM186" s="214" t="s">
        <v>1230</v>
      </c>
    </row>
    <row r="187" spans="1:65" s="2" customFormat="1" ht="19.5">
      <c r="A187" s="34"/>
      <c r="B187" s="35"/>
      <c r="C187" s="36"/>
      <c r="D187" s="216" t="s">
        <v>155</v>
      </c>
      <c r="E187" s="36"/>
      <c r="F187" s="217" t="s">
        <v>1231</v>
      </c>
      <c r="G187" s="36"/>
      <c r="H187" s="36"/>
      <c r="I187" s="115"/>
      <c r="J187" s="36"/>
      <c r="K187" s="36"/>
      <c r="L187" s="39"/>
      <c r="M187" s="218"/>
      <c r="N187" s="219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155</v>
      </c>
      <c r="AU187" s="17" t="s">
        <v>88</v>
      </c>
    </row>
    <row r="188" spans="1:65" s="2" customFormat="1" ht="16.5" customHeight="1">
      <c r="A188" s="34"/>
      <c r="B188" s="35"/>
      <c r="C188" s="202" t="s">
        <v>327</v>
      </c>
      <c r="D188" s="202" t="s">
        <v>151</v>
      </c>
      <c r="E188" s="203" t="s">
        <v>1232</v>
      </c>
      <c r="F188" s="204" t="s">
        <v>1233</v>
      </c>
      <c r="G188" s="205" t="s">
        <v>179</v>
      </c>
      <c r="H188" s="206">
        <v>3</v>
      </c>
      <c r="I188" s="207"/>
      <c r="J188" s="208">
        <f>ROUND(I188*H188,2)</f>
        <v>0</v>
      </c>
      <c r="K188" s="209"/>
      <c r="L188" s="39"/>
      <c r="M188" s="210" t="s">
        <v>1</v>
      </c>
      <c r="N188" s="211" t="s">
        <v>43</v>
      </c>
      <c r="O188" s="71"/>
      <c r="P188" s="212">
        <f>O188*H188</f>
        <v>0</v>
      </c>
      <c r="Q188" s="212">
        <v>0</v>
      </c>
      <c r="R188" s="212">
        <f>Q188*H188</f>
        <v>0</v>
      </c>
      <c r="S188" s="212">
        <v>5.0000000000000001E-3</v>
      </c>
      <c r="T188" s="213">
        <f>S188*H188</f>
        <v>1.4999999999999999E-2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240</v>
      </c>
      <c r="AT188" s="214" t="s">
        <v>151</v>
      </c>
      <c r="AU188" s="214" t="s">
        <v>88</v>
      </c>
      <c r="AY188" s="17" t="s">
        <v>150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86</v>
      </c>
      <c r="BK188" s="215">
        <f>ROUND(I188*H188,2)</f>
        <v>0</v>
      </c>
      <c r="BL188" s="17" t="s">
        <v>240</v>
      </c>
      <c r="BM188" s="214" t="s">
        <v>1234</v>
      </c>
    </row>
    <row r="189" spans="1:65" s="2" customFormat="1" ht="16.5" customHeight="1">
      <c r="A189" s="34"/>
      <c r="B189" s="35"/>
      <c r="C189" s="202" t="s">
        <v>274</v>
      </c>
      <c r="D189" s="202" t="s">
        <v>151</v>
      </c>
      <c r="E189" s="203" t="s">
        <v>1235</v>
      </c>
      <c r="F189" s="204" t="s">
        <v>1236</v>
      </c>
      <c r="G189" s="205" t="s">
        <v>179</v>
      </c>
      <c r="H189" s="206">
        <v>3</v>
      </c>
      <c r="I189" s="207"/>
      <c r="J189" s="208">
        <f>ROUND(I189*H189,2)</f>
        <v>0</v>
      </c>
      <c r="K189" s="209"/>
      <c r="L189" s="39"/>
      <c r="M189" s="210" t="s">
        <v>1</v>
      </c>
      <c r="N189" s="211" t="s">
        <v>43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240</v>
      </c>
      <c r="AT189" s="214" t="s">
        <v>151</v>
      </c>
      <c r="AU189" s="214" t="s">
        <v>88</v>
      </c>
      <c r="AY189" s="17" t="s">
        <v>150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86</v>
      </c>
      <c r="BK189" s="215">
        <f>ROUND(I189*H189,2)</f>
        <v>0</v>
      </c>
      <c r="BL189" s="17" t="s">
        <v>240</v>
      </c>
      <c r="BM189" s="214" t="s">
        <v>1237</v>
      </c>
    </row>
    <row r="190" spans="1:65" s="2" customFormat="1" ht="16.5" customHeight="1">
      <c r="A190" s="34"/>
      <c r="B190" s="35"/>
      <c r="C190" s="244" t="s">
        <v>336</v>
      </c>
      <c r="D190" s="244" t="s">
        <v>157</v>
      </c>
      <c r="E190" s="245" t="s">
        <v>1238</v>
      </c>
      <c r="F190" s="246" t="s">
        <v>1239</v>
      </c>
      <c r="G190" s="247" t="s">
        <v>197</v>
      </c>
      <c r="H190" s="248">
        <v>3.6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43</v>
      </c>
      <c r="O190" s="71"/>
      <c r="P190" s="212">
        <f>O190*H190</f>
        <v>0</v>
      </c>
      <c r="Q190" s="212">
        <v>1.8E-3</v>
      </c>
      <c r="R190" s="212">
        <f>Q190*H190</f>
        <v>6.4799999999999996E-3</v>
      </c>
      <c r="S190" s="212">
        <v>0</v>
      </c>
      <c r="T190" s="21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274</v>
      </c>
      <c r="AT190" s="214" t="s">
        <v>157</v>
      </c>
      <c r="AU190" s="214" t="s">
        <v>88</v>
      </c>
      <c r="AY190" s="17" t="s">
        <v>150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86</v>
      </c>
      <c r="BK190" s="215">
        <f>ROUND(I190*H190,2)</f>
        <v>0</v>
      </c>
      <c r="BL190" s="17" t="s">
        <v>240</v>
      </c>
      <c r="BM190" s="214" t="s">
        <v>1240</v>
      </c>
    </row>
    <row r="191" spans="1:65" s="13" customFormat="1" ht="11.25">
      <c r="B191" s="222"/>
      <c r="C191" s="223"/>
      <c r="D191" s="216" t="s">
        <v>175</v>
      </c>
      <c r="E191" s="224" t="s">
        <v>1</v>
      </c>
      <c r="F191" s="225" t="s">
        <v>1241</v>
      </c>
      <c r="G191" s="223"/>
      <c r="H191" s="226">
        <v>3.6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175</v>
      </c>
      <c r="AU191" s="232" t="s">
        <v>88</v>
      </c>
      <c r="AV191" s="13" t="s">
        <v>88</v>
      </c>
      <c r="AW191" s="13" t="s">
        <v>34</v>
      </c>
      <c r="AX191" s="13" t="s">
        <v>86</v>
      </c>
      <c r="AY191" s="232" t="s">
        <v>150</v>
      </c>
    </row>
    <row r="192" spans="1:65" s="2" customFormat="1" ht="16.5" customHeight="1">
      <c r="A192" s="34"/>
      <c r="B192" s="35"/>
      <c r="C192" s="244" t="s">
        <v>341</v>
      </c>
      <c r="D192" s="244" t="s">
        <v>157</v>
      </c>
      <c r="E192" s="245" t="s">
        <v>1242</v>
      </c>
      <c r="F192" s="246" t="s">
        <v>1243</v>
      </c>
      <c r="G192" s="247" t="s">
        <v>1244</v>
      </c>
      <c r="H192" s="248">
        <v>3</v>
      </c>
      <c r="I192" s="249"/>
      <c r="J192" s="250">
        <f>ROUND(I192*H192,2)</f>
        <v>0</v>
      </c>
      <c r="K192" s="251"/>
      <c r="L192" s="252"/>
      <c r="M192" s="253" t="s">
        <v>1</v>
      </c>
      <c r="N192" s="254" t="s">
        <v>43</v>
      </c>
      <c r="O192" s="71"/>
      <c r="P192" s="212">
        <f>O192*H192</f>
        <v>0</v>
      </c>
      <c r="Q192" s="212">
        <v>2.0000000000000001E-4</v>
      </c>
      <c r="R192" s="212">
        <f>Q192*H192</f>
        <v>6.0000000000000006E-4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274</v>
      </c>
      <c r="AT192" s="214" t="s">
        <v>157</v>
      </c>
      <c r="AU192" s="214" t="s">
        <v>88</v>
      </c>
      <c r="AY192" s="17" t="s">
        <v>150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86</v>
      </c>
      <c r="BK192" s="215">
        <f>ROUND(I192*H192,2)</f>
        <v>0</v>
      </c>
      <c r="BL192" s="17" t="s">
        <v>240</v>
      </c>
      <c r="BM192" s="214" t="s">
        <v>1245</v>
      </c>
    </row>
    <row r="193" spans="1:65" s="2" customFormat="1" ht="16.5" customHeight="1">
      <c r="A193" s="34"/>
      <c r="B193" s="35"/>
      <c r="C193" s="202" t="s">
        <v>345</v>
      </c>
      <c r="D193" s="202" t="s">
        <v>151</v>
      </c>
      <c r="E193" s="203" t="s">
        <v>1246</v>
      </c>
      <c r="F193" s="204" t="s">
        <v>1247</v>
      </c>
      <c r="G193" s="205" t="s">
        <v>377</v>
      </c>
      <c r="H193" s="266"/>
      <c r="I193" s="207"/>
      <c r="J193" s="208">
        <f>ROUND(I193*H193,2)</f>
        <v>0</v>
      </c>
      <c r="K193" s="209"/>
      <c r="L193" s="39"/>
      <c r="M193" s="210" t="s">
        <v>1</v>
      </c>
      <c r="N193" s="211" t="s">
        <v>43</v>
      </c>
      <c r="O193" s="7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240</v>
      </c>
      <c r="AT193" s="214" t="s">
        <v>151</v>
      </c>
      <c r="AU193" s="214" t="s">
        <v>88</v>
      </c>
      <c r="AY193" s="17" t="s">
        <v>150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240</v>
      </c>
      <c r="BM193" s="214" t="s">
        <v>1248</v>
      </c>
    </row>
    <row r="194" spans="1:65" s="12" customFormat="1" ht="22.9" customHeight="1">
      <c r="B194" s="188"/>
      <c r="C194" s="189"/>
      <c r="D194" s="190" t="s">
        <v>77</v>
      </c>
      <c r="E194" s="220" t="s">
        <v>509</v>
      </c>
      <c r="F194" s="220" t="s">
        <v>510</v>
      </c>
      <c r="G194" s="189"/>
      <c r="H194" s="189"/>
      <c r="I194" s="192"/>
      <c r="J194" s="221">
        <f>BK194</f>
        <v>0</v>
      </c>
      <c r="K194" s="189"/>
      <c r="L194" s="194"/>
      <c r="M194" s="195"/>
      <c r="N194" s="196"/>
      <c r="O194" s="196"/>
      <c r="P194" s="197">
        <f>SUM(P195:P197)</f>
        <v>0</v>
      </c>
      <c r="Q194" s="196"/>
      <c r="R194" s="197">
        <f>SUM(R195:R197)</f>
        <v>3.0000000000000004E-5</v>
      </c>
      <c r="S194" s="196"/>
      <c r="T194" s="198">
        <f>SUM(T195:T197)</f>
        <v>0.02</v>
      </c>
      <c r="AR194" s="199" t="s">
        <v>88</v>
      </c>
      <c r="AT194" s="200" t="s">
        <v>77</v>
      </c>
      <c r="AU194" s="200" t="s">
        <v>86</v>
      </c>
      <c r="AY194" s="199" t="s">
        <v>150</v>
      </c>
      <c r="BK194" s="201">
        <f>SUM(BK195:BK197)</f>
        <v>0</v>
      </c>
    </row>
    <row r="195" spans="1:65" s="2" customFormat="1" ht="16.5" customHeight="1">
      <c r="A195" s="34"/>
      <c r="B195" s="35"/>
      <c r="C195" s="202" t="s">
        <v>349</v>
      </c>
      <c r="D195" s="202" t="s">
        <v>151</v>
      </c>
      <c r="E195" s="203" t="s">
        <v>1249</v>
      </c>
      <c r="F195" s="204" t="s">
        <v>1250</v>
      </c>
      <c r="G195" s="205" t="s">
        <v>179</v>
      </c>
      <c r="H195" s="206">
        <v>3</v>
      </c>
      <c r="I195" s="207"/>
      <c r="J195" s="208">
        <f>ROUND(I195*H195,2)</f>
        <v>0</v>
      </c>
      <c r="K195" s="209"/>
      <c r="L195" s="39"/>
      <c r="M195" s="210" t="s">
        <v>1</v>
      </c>
      <c r="N195" s="211" t="s">
        <v>43</v>
      </c>
      <c r="O195" s="71"/>
      <c r="P195" s="212">
        <f>O195*H195</f>
        <v>0</v>
      </c>
      <c r="Q195" s="212">
        <v>1.0000000000000001E-5</v>
      </c>
      <c r="R195" s="212">
        <f>Q195*H195</f>
        <v>3.0000000000000004E-5</v>
      </c>
      <c r="S195" s="212">
        <v>0</v>
      </c>
      <c r="T195" s="21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240</v>
      </c>
      <c r="AT195" s="214" t="s">
        <v>151</v>
      </c>
      <c r="AU195" s="214" t="s">
        <v>88</v>
      </c>
      <c r="AY195" s="17" t="s">
        <v>150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86</v>
      </c>
      <c r="BK195" s="215">
        <f>ROUND(I195*H195,2)</f>
        <v>0</v>
      </c>
      <c r="BL195" s="17" t="s">
        <v>240</v>
      </c>
      <c r="BM195" s="214" t="s">
        <v>1251</v>
      </c>
    </row>
    <row r="196" spans="1:65" s="2" customFormat="1" ht="16.5" customHeight="1">
      <c r="A196" s="34"/>
      <c r="B196" s="35"/>
      <c r="C196" s="202" t="s">
        <v>358</v>
      </c>
      <c r="D196" s="202" t="s">
        <v>151</v>
      </c>
      <c r="E196" s="203" t="s">
        <v>1252</v>
      </c>
      <c r="F196" s="204" t="s">
        <v>1253</v>
      </c>
      <c r="G196" s="205" t="s">
        <v>863</v>
      </c>
      <c r="H196" s="206">
        <v>20</v>
      </c>
      <c r="I196" s="207"/>
      <c r="J196" s="208">
        <f>ROUND(I196*H196,2)</f>
        <v>0</v>
      </c>
      <c r="K196" s="209"/>
      <c r="L196" s="39"/>
      <c r="M196" s="210" t="s">
        <v>1</v>
      </c>
      <c r="N196" s="211" t="s">
        <v>43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1E-3</v>
      </c>
      <c r="T196" s="213">
        <f>S196*H196</f>
        <v>0.02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240</v>
      </c>
      <c r="AT196" s="214" t="s">
        <v>151</v>
      </c>
      <c r="AU196" s="214" t="s">
        <v>88</v>
      </c>
      <c r="AY196" s="17" t="s">
        <v>150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240</v>
      </c>
      <c r="BM196" s="214" t="s">
        <v>1254</v>
      </c>
    </row>
    <row r="197" spans="1:65" s="2" customFormat="1" ht="16.5" customHeight="1">
      <c r="A197" s="34"/>
      <c r="B197" s="35"/>
      <c r="C197" s="202" t="s">
        <v>365</v>
      </c>
      <c r="D197" s="202" t="s">
        <v>151</v>
      </c>
      <c r="E197" s="203" t="s">
        <v>1255</v>
      </c>
      <c r="F197" s="204" t="s">
        <v>1256</v>
      </c>
      <c r="G197" s="205" t="s">
        <v>377</v>
      </c>
      <c r="H197" s="266"/>
      <c r="I197" s="207"/>
      <c r="J197" s="208">
        <f>ROUND(I197*H197,2)</f>
        <v>0</v>
      </c>
      <c r="K197" s="209"/>
      <c r="L197" s="39"/>
      <c r="M197" s="210" t="s">
        <v>1</v>
      </c>
      <c r="N197" s="211" t="s">
        <v>43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240</v>
      </c>
      <c r="AT197" s="214" t="s">
        <v>151</v>
      </c>
      <c r="AU197" s="214" t="s">
        <v>88</v>
      </c>
      <c r="AY197" s="17" t="s">
        <v>150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240</v>
      </c>
      <c r="BM197" s="214" t="s">
        <v>1257</v>
      </c>
    </row>
    <row r="198" spans="1:65" s="12" customFormat="1" ht="22.9" customHeight="1">
      <c r="B198" s="188"/>
      <c r="C198" s="189"/>
      <c r="D198" s="190" t="s">
        <v>77</v>
      </c>
      <c r="E198" s="220" t="s">
        <v>1258</v>
      </c>
      <c r="F198" s="220" t="s">
        <v>1259</v>
      </c>
      <c r="G198" s="189"/>
      <c r="H198" s="189"/>
      <c r="I198" s="192"/>
      <c r="J198" s="221">
        <f>BK198</f>
        <v>0</v>
      </c>
      <c r="K198" s="189"/>
      <c r="L198" s="194"/>
      <c r="M198" s="195"/>
      <c r="N198" s="196"/>
      <c r="O198" s="196"/>
      <c r="P198" s="197">
        <f>SUM(P199:P210)</f>
        <v>0</v>
      </c>
      <c r="Q198" s="196"/>
      <c r="R198" s="197">
        <f>SUM(R199:R210)</f>
        <v>1.3553259999999998</v>
      </c>
      <c r="S198" s="196"/>
      <c r="T198" s="198">
        <f>SUM(T199:T210)</f>
        <v>0</v>
      </c>
      <c r="AR198" s="199" t="s">
        <v>88</v>
      </c>
      <c r="AT198" s="200" t="s">
        <v>77</v>
      </c>
      <c r="AU198" s="200" t="s">
        <v>86</v>
      </c>
      <c r="AY198" s="199" t="s">
        <v>150</v>
      </c>
      <c r="BK198" s="201">
        <f>SUM(BK199:BK210)</f>
        <v>0</v>
      </c>
    </row>
    <row r="199" spans="1:65" s="2" customFormat="1" ht="16.5" customHeight="1">
      <c r="A199" s="34"/>
      <c r="B199" s="35"/>
      <c r="C199" s="202" t="s">
        <v>369</v>
      </c>
      <c r="D199" s="202" t="s">
        <v>151</v>
      </c>
      <c r="E199" s="203" t="s">
        <v>1260</v>
      </c>
      <c r="F199" s="204" t="s">
        <v>1261</v>
      </c>
      <c r="G199" s="205" t="s">
        <v>197</v>
      </c>
      <c r="H199" s="206">
        <v>23.6</v>
      </c>
      <c r="I199" s="207"/>
      <c r="J199" s="208">
        <f>ROUND(I199*H199,2)</f>
        <v>0</v>
      </c>
      <c r="K199" s="209"/>
      <c r="L199" s="39"/>
      <c r="M199" s="210" t="s">
        <v>1</v>
      </c>
      <c r="N199" s="211" t="s">
        <v>43</v>
      </c>
      <c r="O199" s="71"/>
      <c r="P199" s="212">
        <f>O199*H199</f>
        <v>0</v>
      </c>
      <c r="Q199" s="212">
        <v>6.2E-4</v>
      </c>
      <c r="R199" s="212">
        <f>Q199*H199</f>
        <v>1.4632000000000001E-2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240</v>
      </c>
      <c r="AT199" s="214" t="s">
        <v>151</v>
      </c>
      <c r="AU199" s="214" t="s">
        <v>88</v>
      </c>
      <c r="AY199" s="17" t="s">
        <v>150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86</v>
      </c>
      <c r="BK199" s="215">
        <f>ROUND(I199*H199,2)</f>
        <v>0</v>
      </c>
      <c r="BL199" s="17" t="s">
        <v>240</v>
      </c>
      <c r="BM199" s="214" t="s">
        <v>1262</v>
      </c>
    </row>
    <row r="200" spans="1:65" s="13" customFormat="1" ht="11.25">
      <c r="B200" s="222"/>
      <c r="C200" s="223"/>
      <c r="D200" s="216" t="s">
        <v>175</v>
      </c>
      <c r="E200" s="224" t="s">
        <v>1</v>
      </c>
      <c r="F200" s="225" t="s">
        <v>1263</v>
      </c>
      <c r="G200" s="223"/>
      <c r="H200" s="226">
        <v>23.6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175</v>
      </c>
      <c r="AU200" s="232" t="s">
        <v>88</v>
      </c>
      <c r="AV200" s="13" t="s">
        <v>88</v>
      </c>
      <c r="AW200" s="13" t="s">
        <v>34</v>
      </c>
      <c r="AX200" s="13" t="s">
        <v>86</v>
      </c>
      <c r="AY200" s="232" t="s">
        <v>150</v>
      </c>
    </row>
    <row r="201" spans="1:65" s="2" customFormat="1" ht="16.5" customHeight="1">
      <c r="A201" s="34"/>
      <c r="B201" s="35"/>
      <c r="C201" s="244" t="s">
        <v>374</v>
      </c>
      <c r="D201" s="244" t="s">
        <v>157</v>
      </c>
      <c r="E201" s="245" t="s">
        <v>1264</v>
      </c>
      <c r="F201" s="246" t="s">
        <v>1265</v>
      </c>
      <c r="G201" s="247" t="s">
        <v>179</v>
      </c>
      <c r="H201" s="248">
        <v>87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43</v>
      </c>
      <c r="O201" s="71"/>
      <c r="P201" s="212">
        <f>O201*H201</f>
        <v>0</v>
      </c>
      <c r="Q201" s="212">
        <v>3.6000000000000002E-4</v>
      </c>
      <c r="R201" s="212">
        <f>Q201*H201</f>
        <v>3.1320000000000001E-2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274</v>
      </c>
      <c r="AT201" s="214" t="s">
        <v>157</v>
      </c>
      <c r="AU201" s="214" t="s">
        <v>88</v>
      </c>
      <c r="AY201" s="17" t="s">
        <v>150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86</v>
      </c>
      <c r="BK201" s="215">
        <f>ROUND(I201*H201,2)</f>
        <v>0</v>
      </c>
      <c r="BL201" s="17" t="s">
        <v>240</v>
      </c>
      <c r="BM201" s="214" t="s">
        <v>1266</v>
      </c>
    </row>
    <row r="202" spans="1:65" s="2" customFormat="1" ht="19.5">
      <c r="A202" s="34"/>
      <c r="B202" s="35"/>
      <c r="C202" s="36"/>
      <c r="D202" s="216" t="s">
        <v>155</v>
      </c>
      <c r="E202" s="36"/>
      <c r="F202" s="217" t="s">
        <v>1267</v>
      </c>
      <c r="G202" s="36"/>
      <c r="H202" s="36"/>
      <c r="I202" s="115"/>
      <c r="J202" s="36"/>
      <c r="K202" s="36"/>
      <c r="L202" s="39"/>
      <c r="M202" s="218"/>
      <c r="N202" s="219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155</v>
      </c>
      <c r="AU202" s="17" t="s">
        <v>88</v>
      </c>
    </row>
    <row r="203" spans="1:65" s="13" customFormat="1" ht="11.25">
      <c r="B203" s="222"/>
      <c r="C203" s="223"/>
      <c r="D203" s="216" t="s">
        <v>175</v>
      </c>
      <c r="E203" s="223"/>
      <c r="F203" s="225" t="s">
        <v>1268</v>
      </c>
      <c r="G203" s="223"/>
      <c r="H203" s="226">
        <v>87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175</v>
      </c>
      <c r="AU203" s="232" t="s">
        <v>88</v>
      </c>
      <c r="AV203" s="13" t="s">
        <v>88</v>
      </c>
      <c r="AW203" s="13" t="s">
        <v>4</v>
      </c>
      <c r="AX203" s="13" t="s">
        <v>86</v>
      </c>
      <c r="AY203" s="232" t="s">
        <v>150</v>
      </c>
    </row>
    <row r="204" spans="1:65" s="2" customFormat="1" ht="16.5" customHeight="1">
      <c r="A204" s="34"/>
      <c r="B204" s="35"/>
      <c r="C204" s="202" t="s">
        <v>381</v>
      </c>
      <c r="D204" s="202" t="s">
        <v>151</v>
      </c>
      <c r="E204" s="203" t="s">
        <v>1269</v>
      </c>
      <c r="F204" s="204" t="s">
        <v>1270</v>
      </c>
      <c r="G204" s="205" t="s">
        <v>217</v>
      </c>
      <c r="H204" s="206">
        <v>35.01</v>
      </c>
      <c r="I204" s="207"/>
      <c r="J204" s="208">
        <f>ROUND(I204*H204,2)</f>
        <v>0</v>
      </c>
      <c r="K204" s="209"/>
      <c r="L204" s="39"/>
      <c r="M204" s="210" t="s">
        <v>1</v>
      </c>
      <c r="N204" s="211" t="s">
        <v>43</v>
      </c>
      <c r="O204" s="71"/>
      <c r="P204" s="212">
        <f>O204*H204</f>
        <v>0</v>
      </c>
      <c r="Q204" s="212">
        <v>6.3499999999999997E-3</v>
      </c>
      <c r="R204" s="212">
        <f>Q204*H204</f>
        <v>0.22231349999999997</v>
      </c>
      <c r="S204" s="212">
        <v>0</v>
      </c>
      <c r="T204" s="21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240</v>
      </c>
      <c r="AT204" s="214" t="s">
        <v>151</v>
      </c>
      <c r="AU204" s="214" t="s">
        <v>88</v>
      </c>
      <c r="AY204" s="17" t="s">
        <v>150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86</v>
      </c>
      <c r="BK204" s="215">
        <f>ROUND(I204*H204,2)</f>
        <v>0</v>
      </c>
      <c r="BL204" s="17" t="s">
        <v>240</v>
      </c>
      <c r="BM204" s="214" t="s">
        <v>1271</v>
      </c>
    </row>
    <row r="205" spans="1:65" s="2" customFormat="1" ht="21.75" customHeight="1">
      <c r="A205" s="34"/>
      <c r="B205" s="35"/>
      <c r="C205" s="244" t="s">
        <v>386</v>
      </c>
      <c r="D205" s="244" t="s">
        <v>157</v>
      </c>
      <c r="E205" s="245" t="s">
        <v>1272</v>
      </c>
      <c r="F205" s="246" t="s">
        <v>1273</v>
      </c>
      <c r="G205" s="247" t="s">
        <v>217</v>
      </c>
      <c r="H205" s="248">
        <v>38.511000000000003</v>
      </c>
      <c r="I205" s="249"/>
      <c r="J205" s="250">
        <f>ROUND(I205*H205,2)</f>
        <v>0</v>
      </c>
      <c r="K205" s="251"/>
      <c r="L205" s="252"/>
      <c r="M205" s="253" t="s">
        <v>1</v>
      </c>
      <c r="N205" s="254" t="s">
        <v>43</v>
      </c>
      <c r="O205" s="71"/>
      <c r="P205" s="212">
        <f>O205*H205</f>
        <v>0</v>
      </c>
      <c r="Q205" s="212">
        <v>1.9199999999999998E-2</v>
      </c>
      <c r="R205" s="212">
        <f>Q205*H205</f>
        <v>0.73941119999999994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274</v>
      </c>
      <c r="AT205" s="214" t="s">
        <v>157</v>
      </c>
      <c r="AU205" s="214" t="s">
        <v>88</v>
      </c>
      <c r="AY205" s="17" t="s">
        <v>150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240</v>
      </c>
      <c r="BM205" s="214" t="s">
        <v>1274</v>
      </c>
    </row>
    <row r="206" spans="1:65" s="13" customFormat="1" ht="11.25">
      <c r="B206" s="222"/>
      <c r="C206" s="223"/>
      <c r="D206" s="216" t="s">
        <v>175</v>
      </c>
      <c r="E206" s="223"/>
      <c r="F206" s="225" t="s">
        <v>1275</v>
      </c>
      <c r="G206" s="223"/>
      <c r="H206" s="226">
        <v>38.511000000000003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175</v>
      </c>
      <c r="AU206" s="232" t="s">
        <v>88</v>
      </c>
      <c r="AV206" s="13" t="s">
        <v>88</v>
      </c>
      <c r="AW206" s="13" t="s">
        <v>4</v>
      </c>
      <c r="AX206" s="13" t="s">
        <v>86</v>
      </c>
      <c r="AY206" s="232" t="s">
        <v>150</v>
      </c>
    </row>
    <row r="207" spans="1:65" s="2" customFormat="1" ht="16.5" customHeight="1">
      <c r="A207" s="34"/>
      <c r="B207" s="35"/>
      <c r="C207" s="202" t="s">
        <v>392</v>
      </c>
      <c r="D207" s="202" t="s">
        <v>151</v>
      </c>
      <c r="E207" s="203" t="s">
        <v>1276</v>
      </c>
      <c r="F207" s="204" t="s">
        <v>1277</v>
      </c>
      <c r="G207" s="205" t="s">
        <v>217</v>
      </c>
      <c r="H207" s="206">
        <v>35.01</v>
      </c>
      <c r="I207" s="207"/>
      <c r="J207" s="208">
        <f>ROUND(I207*H207,2)</f>
        <v>0</v>
      </c>
      <c r="K207" s="209"/>
      <c r="L207" s="39"/>
      <c r="M207" s="210" t="s">
        <v>1</v>
      </c>
      <c r="N207" s="211" t="s">
        <v>43</v>
      </c>
      <c r="O207" s="71"/>
      <c r="P207" s="212">
        <f>O207*H207</f>
        <v>0</v>
      </c>
      <c r="Q207" s="212">
        <v>2.9999999999999997E-4</v>
      </c>
      <c r="R207" s="212">
        <f>Q207*H207</f>
        <v>1.0502999999999998E-2</v>
      </c>
      <c r="S207" s="212">
        <v>0</v>
      </c>
      <c r="T207" s="21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4" t="s">
        <v>240</v>
      </c>
      <c r="AT207" s="214" t="s">
        <v>151</v>
      </c>
      <c r="AU207" s="214" t="s">
        <v>88</v>
      </c>
      <c r="AY207" s="17" t="s">
        <v>150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7" t="s">
        <v>86</v>
      </c>
      <c r="BK207" s="215">
        <f>ROUND(I207*H207,2)</f>
        <v>0</v>
      </c>
      <c r="BL207" s="17" t="s">
        <v>240</v>
      </c>
      <c r="BM207" s="214" t="s">
        <v>1278</v>
      </c>
    </row>
    <row r="208" spans="1:65" s="2" customFormat="1" ht="16.5" customHeight="1">
      <c r="A208" s="34"/>
      <c r="B208" s="35"/>
      <c r="C208" s="202" t="s">
        <v>397</v>
      </c>
      <c r="D208" s="202" t="s">
        <v>151</v>
      </c>
      <c r="E208" s="203" t="s">
        <v>1279</v>
      </c>
      <c r="F208" s="204" t="s">
        <v>1280</v>
      </c>
      <c r="G208" s="205" t="s">
        <v>217</v>
      </c>
      <c r="H208" s="206">
        <v>35.01</v>
      </c>
      <c r="I208" s="207"/>
      <c r="J208" s="208">
        <f>ROUND(I208*H208,2)</f>
        <v>0</v>
      </c>
      <c r="K208" s="209"/>
      <c r="L208" s="39"/>
      <c r="M208" s="210" t="s">
        <v>1</v>
      </c>
      <c r="N208" s="211" t="s">
        <v>43</v>
      </c>
      <c r="O208" s="71"/>
      <c r="P208" s="212">
        <f>O208*H208</f>
        <v>0</v>
      </c>
      <c r="Q208" s="212">
        <v>7.7000000000000002E-3</v>
      </c>
      <c r="R208" s="212">
        <f>Q208*H208</f>
        <v>0.26957700000000001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240</v>
      </c>
      <c r="AT208" s="214" t="s">
        <v>151</v>
      </c>
      <c r="AU208" s="214" t="s">
        <v>88</v>
      </c>
      <c r="AY208" s="17" t="s">
        <v>150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86</v>
      </c>
      <c r="BK208" s="215">
        <f>ROUND(I208*H208,2)</f>
        <v>0</v>
      </c>
      <c r="BL208" s="17" t="s">
        <v>240</v>
      </c>
      <c r="BM208" s="214" t="s">
        <v>1281</v>
      </c>
    </row>
    <row r="209" spans="1:65" s="2" customFormat="1" ht="16.5" customHeight="1">
      <c r="A209" s="34"/>
      <c r="B209" s="35"/>
      <c r="C209" s="202" t="s">
        <v>401</v>
      </c>
      <c r="D209" s="202" t="s">
        <v>151</v>
      </c>
      <c r="E209" s="203" t="s">
        <v>1282</v>
      </c>
      <c r="F209" s="204" t="s">
        <v>1283</v>
      </c>
      <c r="G209" s="205" t="s">
        <v>217</v>
      </c>
      <c r="H209" s="206">
        <v>35.01</v>
      </c>
      <c r="I209" s="207"/>
      <c r="J209" s="208">
        <f>ROUND(I209*H209,2)</f>
        <v>0</v>
      </c>
      <c r="K209" s="209"/>
      <c r="L209" s="39"/>
      <c r="M209" s="210" t="s">
        <v>1</v>
      </c>
      <c r="N209" s="211" t="s">
        <v>43</v>
      </c>
      <c r="O209" s="71"/>
      <c r="P209" s="212">
        <f>O209*H209</f>
        <v>0</v>
      </c>
      <c r="Q209" s="212">
        <v>1.9300000000000001E-3</v>
      </c>
      <c r="R209" s="212">
        <f>Q209*H209</f>
        <v>6.7569299999999999E-2</v>
      </c>
      <c r="S209" s="212">
        <v>0</v>
      </c>
      <c r="T209" s="21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4" t="s">
        <v>240</v>
      </c>
      <c r="AT209" s="214" t="s">
        <v>151</v>
      </c>
      <c r="AU209" s="214" t="s">
        <v>88</v>
      </c>
      <c r="AY209" s="17" t="s">
        <v>150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7" t="s">
        <v>86</v>
      </c>
      <c r="BK209" s="215">
        <f>ROUND(I209*H209,2)</f>
        <v>0</v>
      </c>
      <c r="BL209" s="17" t="s">
        <v>240</v>
      </c>
      <c r="BM209" s="214" t="s">
        <v>1284</v>
      </c>
    </row>
    <row r="210" spans="1:65" s="2" customFormat="1" ht="16.5" customHeight="1">
      <c r="A210" s="34"/>
      <c r="B210" s="35"/>
      <c r="C210" s="202" t="s">
        <v>406</v>
      </c>
      <c r="D210" s="202" t="s">
        <v>151</v>
      </c>
      <c r="E210" s="203" t="s">
        <v>1285</v>
      </c>
      <c r="F210" s="204" t="s">
        <v>1286</v>
      </c>
      <c r="G210" s="205" t="s">
        <v>377</v>
      </c>
      <c r="H210" s="266"/>
      <c r="I210" s="207"/>
      <c r="J210" s="208">
        <f>ROUND(I210*H210,2)</f>
        <v>0</v>
      </c>
      <c r="K210" s="209"/>
      <c r="L210" s="39"/>
      <c r="M210" s="210" t="s">
        <v>1</v>
      </c>
      <c r="N210" s="211" t="s">
        <v>43</v>
      </c>
      <c r="O210" s="71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240</v>
      </c>
      <c r="AT210" s="214" t="s">
        <v>151</v>
      </c>
      <c r="AU210" s="214" t="s">
        <v>88</v>
      </c>
      <c r="AY210" s="17" t="s">
        <v>150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86</v>
      </c>
      <c r="BK210" s="215">
        <f>ROUND(I210*H210,2)</f>
        <v>0</v>
      </c>
      <c r="BL210" s="17" t="s">
        <v>240</v>
      </c>
      <c r="BM210" s="214" t="s">
        <v>1287</v>
      </c>
    </row>
    <row r="211" spans="1:65" s="12" customFormat="1" ht="22.9" customHeight="1">
      <c r="B211" s="188"/>
      <c r="C211" s="189"/>
      <c r="D211" s="190" t="s">
        <v>77</v>
      </c>
      <c r="E211" s="220" t="s">
        <v>1288</v>
      </c>
      <c r="F211" s="220" t="s">
        <v>1289</v>
      </c>
      <c r="G211" s="189"/>
      <c r="H211" s="189"/>
      <c r="I211" s="192"/>
      <c r="J211" s="221">
        <f>BK211</f>
        <v>0</v>
      </c>
      <c r="K211" s="189"/>
      <c r="L211" s="194"/>
      <c r="M211" s="195"/>
      <c r="N211" s="196"/>
      <c r="O211" s="196"/>
      <c r="P211" s="197">
        <f>SUM(P212:P218)</f>
        <v>0</v>
      </c>
      <c r="Q211" s="196"/>
      <c r="R211" s="197">
        <f>SUM(R212:R218)</f>
        <v>7.1199999999999996E-3</v>
      </c>
      <c r="S211" s="196"/>
      <c r="T211" s="198">
        <f>SUM(T212:T218)</f>
        <v>0</v>
      </c>
      <c r="AR211" s="199" t="s">
        <v>88</v>
      </c>
      <c r="AT211" s="200" t="s">
        <v>77</v>
      </c>
      <c r="AU211" s="200" t="s">
        <v>86</v>
      </c>
      <c r="AY211" s="199" t="s">
        <v>150</v>
      </c>
      <c r="BK211" s="201">
        <f>SUM(BK212:BK218)</f>
        <v>0</v>
      </c>
    </row>
    <row r="212" spans="1:65" s="2" customFormat="1" ht="16.5" customHeight="1">
      <c r="A212" s="34"/>
      <c r="B212" s="35"/>
      <c r="C212" s="202" t="s">
        <v>410</v>
      </c>
      <c r="D212" s="202" t="s">
        <v>151</v>
      </c>
      <c r="E212" s="203" t="s">
        <v>1290</v>
      </c>
      <c r="F212" s="204" t="s">
        <v>1291</v>
      </c>
      <c r="G212" s="205" t="s">
        <v>217</v>
      </c>
      <c r="H212" s="206">
        <v>1.2</v>
      </c>
      <c r="I212" s="207"/>
      <c r="J212" s="208">
        <f>ROUND(I212*H212,2)</f>
        <v>0</v>
      </c>
      <c r="K212" s="209"/>
      <c r="L212" s="39"/>
      <c r="M212" s="210" t="s">
        <v>1</v>
      </c>
      <c r="N212" s="211" t="s">
        <v>43</v>
      </c>
      <c r="O212" s="71"/>
      <c r="P212" s="212">
        <f>O212*H212</f>
        <v>0</v>
      </c>
      <c r="Q212" s="212">
        <v>5.9999999999999995E-4</v>
      </c>
      <c r="R212" s="212">
        <f>Q212*H212</f>
        <v>7.1999999999999994E-4</v>
      </c>
      <c r="S212" s="212">
        <v>0</v>
      </c>
      <c r="T212" s="21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4" t="s">
        <v>240</v>
      </c>
      <c r="AT212" s="214" t="s">
        <v>151</v>
      </c>
      <c r="AU212" s="214" t="s">
        <v>88</v>
      </c>
      <c r="AY212" s="17" t="s">
        <v>150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7" t="s">
        <v>86</v>
      </c>
      <c r="BK212" s="215">
        <f>ROUND(I212*H212,2)</f>
        <v>0</v>
      </c>
      <c r="BL212" s="17" t="s">
        <v>240</v>
      </c>
      <c r="BM212" s="214" t="s">
        <v>1292</v>
      </c>
    </row>
    <row r="213" spans="1:65" s="2" customFormat="1" ht="19.5">
      <c r="A213" s="34"/>
      <c r="B213" s="35"/>
      <c r="C213" s="36"/>
      <c r="D213" s="216" t="s">
        <v>155</v>
      </c>
      <c r="E213" s="36"/>
      <c r="F213" s="217" t="s">
        <v>1293</v>
      </c>
      <c r="G213" s="36"/>
      <c r="H213" s="36"/>
      <c r="I213" s="115"/>
      <c r="J213" s="36"/>
      <c r="K213" s="36"/>
      <c r="L213" s="39"/>
      <c r="M213" s="218"/>
      <c r="N213" s="219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155</v>
      </c>
      <c r="AU213" s="17" t="s">
        <v>88</v>
      </c>
    </row>
    <row r="214" spans="1:65" s="13" customFormat="1" ht="11.25">
      <c r="B214" s="222"/>
      <c r="C214" s="223"/>
      <c r="D214" s="216" t="s">
        <v>175</v>
      </c>
      <c r="E214" s="224" t="s">
        <v>1</v>
      </c>
      <c r="F214" s="225" t="s">
        <v>1294</v>
      </c>
      <c r="G214" s="223"/>
      <c r="H214" s="226">
        <v>1.2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175</v>
      </c>
      <c r="AU214" s="232" t="s">
        <v>88</v>
      </c>
      <c r="AV214" s="13" t="s">
        <v>88</v>
      </c>
      <c r="AW214" s="13" t="s">
        <v>34</v>
      </c>
      <c r="AX214" s="13" t="s">
        <v>86</v>
      </c>
      <c r="AY214" s="232" t="s">
        <v>150</v>
      </c>
    </row>
    <row r="215" spans="1:65" s="2" customFormat="1" ht="16.5" customHeight="1">
      <c r="A215" s="34"/>
      <c r="B215" s="35"/>
      <c r="C215" s="244" t="s">
        <v>417</v>
      </c>
      <c r="D215" s="244" t="s">
        <v>157</v>
      </c>
      <c r="E215" s="245" t="s">
        <v>1295</v>
      </c>
      <c r="F215" s="246" t="s">
        <v>1296</v>
      </c>
      <c r="G215" s="247" t="s">
        <v>217</v>
      </c>
      <c r="H215" s="248">
        <v>1.2</v>
      </c>
      <c r="I215" s="249"/>
      <c r="J215" s="250">
        <f>ROUND(I215*H215,2)</f>
        <v>0</v>
      </c>
      <c r="K215" s="251"/>
      <c r="L215" s="252"/>
      <c r="M215" s="253" t="s">
        <v>1</v>
      </c>
      <c r="N215" s="254" t="s">
        <v>43</v>
      </c>
      <c r="O215" s="71"/>
      <c r="P215" s="212">
        <f>O215*H215</f>
        <v>0</v>
      </c>
      <c r="Q215" s="212">
        <v>4.1999999999999997E-3</v>
      </c>
      <c r="R215" s="212">
        <f>Q215*H215</f>
        <v>5.0399999999999993E-3</v>
      </c>
      <c r="S215" s="212">
        <v>0</v>
      </c>
      <c r="T215" s="21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274</v>
      </c>
      <c r="AT215" s="214" t="s">
        <v>157</v>
      </c>
      <c r="AU215" s="214" t="s">
        <v>88</v>
      </c>
      <c r="AY215" s="17" t="s">
        <v>150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86</v>
      </c>
      <c r="BK215" s="215">
        <f>ROUND(I215*H215,2)</f>
        <v>0</v>
      </c>
      <c r="BL215" s="17" t="s">
        <v>240</v>
      </c>
      <c r="BM215" s="214" t="s">
        <v>1297</v>
      </c>
    </row>
    <row r="216" spans="1:65" s="2" customFormat="1" ht="16.5" customHeight="1">
      <c r="A216" s="34"/>
      <c r="B216" s="35"/>
      <c r="C216" s="244" t="s">
        <v>421</v>
      </c>
      <c r="D216" s="244" t="s">
        <v>157</v>
      </c>
      <c r="E216" s="245" t="s">
        <v>1298</v>
      </c>
      <c r="F216" s="246" t="s">
        <v>1299</v>
      </c>
      <c r="G216" s="247" t="s">
        <v>197</v>
      </c>
      <c r="H216" s="248">
        <v>6.8</v>
      </c>
      <c r="I216" s="249"/>
      <c r="J216" s="250">
        <f>ROUND(I216*H216,2)</f>
        <v>0</v>
      </c>
      <c r="K216" s="251"/>
      <c r="L216" s="252"/>
      <c r="M216" s="253" t="s">
        <v>1</v>
      </c>
      <c r="N216" s="254" t="s">
        <v>43</v>
      </c>
      <c r="O216" s="71"/>
      <c r="P216" s="212">
        <f>O216*H216</f>
        <v>0</v>
      </c>
      <c r="Q216" s="212">
        <v>2.0000000000000001E-4</v>
      </c>
      <c r="R216" s="212">
        <f>Q216*H216</f>
        <v>1.3600000000000001E-3</v>
      </c>
      <c r="S216" s="212">
        <v>0</v>
      </c>
      <c r="T216" s="21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4" t="s">
        <v>274</v>
      </c>
      <c r="AT216" s="214" t="s">
        <v>157</v>
      </c>
      <c r="AU216" s="214" t="s">
        <v>88</v>
      </c>
      <c r="AY216" s="17" t="s">
        <v>150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7" t="s">
        <v>86</v>
      </c>
      <c r="BK216" s="215">
        <f>ROUND(I216*H216,2)</f>
        <v>0</v>
      </c>
      <c r="BL216" s="17" t="s">
        <v>240</v>
      </c>
      <c r="BM216" s="214" t="s">
        <v>1300</v>
      </c>
    </row>
    <row r="217" spans="1:65" s="13" customFormat="1" ht="11.25">
      <c r="B217" s="222"/>
      <c r="C217" s="223"/>
      <c r="D217" s="216" t="s">
        <v>175</v>
      </c>
      <c r="E217" s="224" t="s">
        <v>1</v>
      </c>
      <c r="F217" s="225" t="s">
        <v>1301</v>
      </c>
      <c r="G217" s="223"/>
      <c r="H217" s="226">
        <v>6.8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175</v>
      </c>
      <c r="AU217" s="232" t="s">
        <v>88</v>
      </c>
      <c r="AV217" s="13" t="s">
        <v>88</v>
      </c>
      <c r="AW217" s="13" t="s">
        <v>34</v>
      </c>
      <c r="AX217" s="13" t="s">
        <v>86</v>
      </c>
      <c r="AY217" s="232" t="s">
        <v>150</v>
      </c>
    </row>
    <row r="218" spans="1:65" s="2" customFormat="1" ht="16.5" customHeight="1">
      <c r="A218" s="34"/>
      <c r="B218" s="35"/>
      <c r="C218" s="202" t="s">
        <v>425</v>
      </c>
      <c r="D218" s="202" t="s">
        <v>151</v>
      </c>
      <c r="E218" s="203" t="s">
        <v>1302</v>
      </c>
      <c r="F218" s="204" t="s">
        <v>1303</v>
      </c>
      <c r="G218" s="205" t="s">
        <v>377</v>
      </c>
      <c r="H218" s="266"/>
      <c r="I218" s="207"/>
      <c r="J218" s="208">
        <f>ROUND(I218*H218,2)</f>
        <v>0</v>
      </c>
      <c r="K218" s="209"/>
      <c r="L218" s="39"/>
      <c r="M218" s="210" t="s">
        <v>1</v>
      </c>
      <c r="N218" s="211" t="s">
        <v>43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240</v>
      </c>
      <c r="AT218" s="214" t="s">
        <v>151</v>
      </c>
      <c r="AU218" s="214" t="s">
        <v>88</v>
      </c>
      <c r="AY218" s="17" t="s">
        <v>150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240</v>
      </c>
      <c r="BM218" s="214" t="s">
        <v>1304</v>
      </c>
    </row>
    <row r="219" spans="1:65" s="12" customFormat="1" ht="22.9" customHeight="1">
      <c r="B219" s="188"/>
      <c r="C219" s="189"/>
      <c r="D219" s="190" t="s">
        <v>77</v>
      </c>
      <c r="E219" s="220" t="s">
        <v>524</v>
      </c>
      <c r="F219" s="220" t="s">
        <v>1305</v>
      </c>
      <c r="G219" s="189"/>
      <c r="H219" s="189"/>
      <c r="I219" s="192"/>
      <c r="J219" s="221">
        <f>BK219</f>
        <v>0</v>
      </c>
      <c r="K219" s="189"/>
      <c r="L219" s="194"/>
      <c r="M219" s="195"/>
      <c r="N219" s="196"/>
      <c r="O219" s="196"/>
      <c r="P219" s="197">
        <f>SUM(P220:P222)</f>
        <v>0</v>
      </c>
      <c r="Q219" s="196"/>
      <c r="R219" s="197">
        <f>SUM(R220:R222)</f>
        <v>6.6E-3</v>
      </c>
      <c r="S219" s="196"/>
      <c r="T219" s="198">
        <f>SUM(T220:T222)</f>
        <v>0</v>
      </c>
      <c r="AR219" s="199" t="s">
        <v>88</v>
      </c>
      <c r="AT219" s="200" t="s">
        <v>77</v>
      </c>
      <c r="AU219" s="200" t="s">
        <v>86</v>
      </c>
      <c r="AY219" s="199" t="s">
        <v>150</v>
      </c>
      <c r="BK219" s="201">
        <f>SUM(BK220:BK222)</f>
        <v>0</v>
      </c>
    </row>
    <row r="220" spans="1:65" s="2" customFormat="1" ht="16.5" customHeight="1">
      <c r="A220" s="34"/>
      <c r="B220" s="35"/>
      <c r="C220" s="202" t="s">
        <v>429</v>
      </c>
      <c r="D220" s="202" t="s">
        <v>151</v>
      </c>
      <c r="E220" s="203" t="s">
        <v>1306</v>
      </c>
      <c r="F220" s="204" t="s">
        <v>1307</v>
      </c>
      <c r="G220" s="205" t="s">
        <v>217</v>
      </c>
      <c r="H220" s="206">
        <v>10</v>
      </c>
      <c r="I220" s="207"/>
      <c r="J220" s="208">
        <f>ROUND(I220*H220,2)</f>
        <v>0</v>
      </c>
      <c r="K220" s="209"/>
      <c r="L220" s="39"/>
      <c r="M220" s="210" t="s">
        <v>1</v>
      </c>
      <c r="N220" s="211" t="s">
        <v>43</v>
      </c>
      <c r="O220" s="7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240</v>
      </c>
      <c r="AT220" s="214" t="s">
        <v>151</v>
      </c>
      <c r="AU220" s="214" t="s">
        <v>88</v>
      </c>
      <c r="AY220" s="17" t="s">
        <v>150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86</v>
      </c>
      <c r="BK220" s="215">
        <f>ROUND(I220*H220,2)</f>
        <v>0</v>
      </c>
      <c r="BL220" s="17" t="s">
        <v>240</v>
      </c>
      <c r="BM220" s="214" t="s">
        <v>1308</v>
      </c>
    </row>
    <row r="221" spans="1:65" s="13" customFormat="1" ht="11.25">
      <c r="B221" s="222"/>
      <c r="C221" s="223"/>
      <c r="D221" s="216" t="s">
        <v>175</v>
      </c>
      <c r="E221" s="224" t="s">
        <v>1</v>
      </c>
      <c r="F221" s="225" t="s">
        <v>1309</v>
      </c>
      <c r="G221" s="223"/>
      <c r="H221" s="226">
        <v>10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175</v>
      </c>
      <c r="AU221" s="232" t="s">
        <v>88</v>
      </c>
      <c r="AV221" s="13" t="s">
        <v>88</v>
      </c>
      <c r="AW221" s="13" t="s">
        <v>34</v>
      </c>
      <c r="AX221" s="13" t="s">
        <v>86</v>
      </c>
      <c r="AY221" s="232" t="s">
        <v>150</v>
      </c>
    </row>
    <row r="222" spans="1:65" s="2" customFormat="1" ht="16.5" customHeight="1">
      <c r="A222" s="34"/>
      <c r="B222" s="35"/>
      <c r="C222" s="202" t="s">
        <v>433</v>
      </c>
      <c r="D222" s="202" t="s">
        <v>151</v>
      </c>
      <c r="E222" s="203" t="s">
        <v>870</v>
      </c>
      <c r="F222" s="204" t="s">
        <v>1310</v>
      </c>
      <c r="G222" s="205" t="s">
        <v>217</v>
      </c>
      <c r="H222" s="206">
        <v>10</v>
      </c>
      <c r="I222" s="207"/>
      <c r="J222" s="208">
        <f>ROUND(I222*H222,2)</f>
        <v>0</v>
      </c>
      <c r="K222" s="209"/>
      <c r="L222" s="39"/>
      <c r="M222" s="210" t="s">
        <v>1</v>
      </c>
      <c r="N222" s="211" t="s">
        <v>43</v>
      </c>
      <c r="O222" s="71"/>
      <c r="P222" s="212">
        <f>O222*H222</f>
        <v>0</v>
      </c>
      <c r="Q222" s="212">
        <v>6.6E-4</v>
      </c>
      <c r="R222" s="212">
        <f>Q222*H222</f>
        <v>6.6E-3</v>
      </c>
      <c r="S222" s="212">
        <v>0</v>
      </c>
      <c r="T222" s="21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240</v>
      </c>
      <c r="AT222" s="214" t="s">
        <v>151</v>
      </c>
      <c r="AU222" s="214" t="s">
        <v>88</v>
      </c>
      <c r="AY222" s="17" t="s">
        <v>150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86</v>
      </c>
      <c r="BK222" s="215">
        <f>ROUND(I222*H222,2)</f>
        <v>0</v>
      </c>
      <c r="BL222" s="17" t="s">
        <v>240</v>
      </c>
      <c r="BM222" s="214" t="s">
        <v>1311</v>
      </c>
    </row>
    <row r="223" spans="1:65" s="12" customFormat="1" ht="22.9" customHeight="1">
      <c r="B223" s="188"/>
      <c r="C223" s="189"/>
      <c r="D223" s="190" t="s">
        <v>77</v>
      </c>
      <c r="E223" s="220" t="s">
        <v>1312</v>
      </c>
      <c r="F223" s="220" t="s">
        <v>1313</v>
      </c>
      <c r="G223" s="189"/>
      <c r="H223" s="189"/>
      <c r="I223" s="192"/>
      <c r="J223" s="221">
        <f>BK223</f>
        <v>0</v>
      </c>
      <c r="K223" s="189"/>
      <c r="L223" s="194"/>
      <c r="M223" s="195"/>
      <c r="N223" s="196"/>
      <c r="O223" s="196"/>
      <c r="P223" s="197">
        <f>SUM(P224:P232)</f>
        <v>0</v>
      </c>
      <c r="Q223" s="196"/>
      <c r="R223" s="197">
        <f>SUM(R224:R232)</f>
        <v>0.42357719999999999</v>
      </c>
      <c r="S223" s="196"/>
      <c r="T223" s="198">
        <f>SUM(T224:T232)</f>
        <v>8.8126799999999991E-2</v>
      </c>
      <c r="AR223" s="199" t="s">
        <v>88</v>
      </c>
      <c r="AT223" s="200" t="s">
        <v>77</v>
      </c>
      <c r="AU223" s="200" t="s">
        <v>86</v>
      </c>
      <c r="AY223" s="199" t="s">
        <v>150</v>
      </c>
      <c r="BK223" s="201">
        <f>SUM(BK224:BK232)</f>
        <v>0</v>
      </c>
    </row>
    <row r="224" spans="1:65" s="2" customFormat="1" ht="16.5" customHeight="1">
      <c r="A224" s="34"/>
      <c r="B224" s="35"/>
      <c r="C224" s="202" t="s">
        <v>437</v>
      </c>
      <c r="D224" s="202" t="s">
        <v>151</v>
      </c>
      <c r="E224" s="203" t="s">
        <v>1314</v>
      </c>
      <c r="F224" s="204" t="s">
        <v>1315</v>
      </c>
      <c r="G224" s="205" t="s">
        <v>186</v>
      </c>
      <c r="H224" s="206">
        <v>1</v>
      </c>
      <c r="I224" s="207"/>
      <c r="J224" s="208">
        <f>ROUND(I224*H224,2)</f>
        <v>0</v>
      </c>
      <c r="K224" s="209"/>
      <c r="L224" s="39"/>
      <c r="M224" s="210" t="s">
        <v>1</v>
      </c>
      <c r="N224" s="211" t="s">
        <v>43</v>
      </c>
      <c r="O224" s="7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4" t="s">
        <v>240</v>
      </c>
      <c r="AT224" s="214" t="s">
        <v>151</v>
      </c>
      <c r="AU224" s="214" t="s">
        <v>88</v>
      </c>
      <c r="AY224" s="17" t="s">
        <v>150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86</v>
      </c>
      <c r="BK224" s="215">
        <f>ROUND(I224*H224,2)</f>
        <v>0</v>
      </c>
      <c r="BL224" s="17" t="s">
        <v>240</v>
      </c>
      <c r="BM224" s="214" t="s">
        <v>1316</v>
      </c>
    </row>
    <row r="225" spans="1:65" s="2" customFormat="1" ht="16.5" customHeight="1">
      <c r="A225" s="34"/>
      <c r="B225" s="35"/>
      <c r="C225" s="202" t="s">
        <v>442</v>
      </c>
      <c r="D225" s="202" t="s">
        <v>151</v>
      </c>
      <c r="E225" s="203" t="s">
        <v>1317</v>
      </c>
      <c r="F225" s="204" t="s">
        <v>1318</v>
      </c>
      <c r="G225" s="205" t="s">
        <v>217</v>
      </c>
      <c r="H225" s="206">
        <v>284.27999999999997</v>
      </c>
      <c r="I225" s="207"/>
      <c r="J225" s="208">
        <f>ROUND(I225*H225,2)</f>
        <v>0</v>
      </c>
      <c r="K225" s="209"/>
      <c r="L225" s="39"/>
      <c r="M225" s="210" t="s">
        <v>1</v>
      </c>
      <c r="N225" s="211" t="s">
        <v>43</v>
      </c>
      <c r="O225" s="71"/>
      <c r="P225" s="212">
        <f>O225*H225</f>
        <v>0</v>
      </c>
      <c r="Q225" s="212">
        <v>1E-3</v>
      </c>
      <c r="R225" s="212">
        <f>Q225*H225</f>
        <v>0.28427999999999998</v>
      </c>
      <c r="S225" s="212">
        <v>3.1E-4</v>
      </c>
      <c r="T225" s="213">
        <f>S225*H225</f>
        <v>8.8126799999999991E-2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240</v>
      </c>
      <c r="AT225" s="214" t="s">
        <v>151</v>
      </c>
      <c r="AU225" s="214" t="s">
        <v>88</v>
      </c>
      <c r="AY225" s="17" t="s">
        <v>150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86</v>
      </c>
      <c r="BK225" s="215">
        <f>ROUND(I225*H225,2)</f>
        <v>0</v>
      </c>
      <c r="BL225" s="17" t="s">
        <v>240</v>
      </c>
      <c r="BM225" s="214" t="s">
        <v>1319</v>
      </c>
    </row>
    <row r="226" spans="1:65" s="13" customFormat="1" ht="11.25">
      <c r="B226" s="222"/>
      <c r="C226" s="223"/>
      <c r="D226" s="216" t="s">
        <v>175</v>
      </c>
      <c r="E226" s="224" t="s">
        <v>1</v>
      </c>
      <c r="F226" s="225" t="s">
        <v>1320</v>
      </c>
      <c r="G226" s="223"/>
      <c r="H226" s="226">
        <v>178.47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175</v>
      </c>
      <c r="AU226" s="232" t="s">
        <v>88</v>
      </c>
      <c r="AV226" s="13" t="s">
        <v>88</v>
      </c>
      <c r="AW226" s="13" t="s">
        <v>34</v>
      </c>
      <c r="AX226" s="13" t="s">
        <v>78</v>
      </c>
      <c r="AY226" s="232" t="s">
        <v>150</v>
      </c>
    </row>
    <row r="227" spans="1:65" s="13" customFormat="1" ht="11.25">
      <c r="B227" s="222"/>
      <c r="C227" s="223"/>
      <c r="D227" s="216" t="s">
        <v>175</v>
      </c>
      <c r="E227" s="224" t="s">
        <v>1</v>
      </c>
      <c r="F227" s="225" t="s">
        <v>1321</v>
      </c>
      <c r="G227" s="223"/>
      <c r="H227" s="226">
        <v>105.81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175</v>
      </c>
      <c r="AU227" s="232" t="s">
        <v>88</v>
      </c>
      <c r="AV227" s="13" t="s">
        <v>88</v>
      </c>
      <c r="AW227" s="13" t="s">
        <v>34</v>
      </c>
      <c r="AX227" s="13" t="s">
        <v>78</v>
      </c>
      <c r="AY227" s="232" t="s">
        <v>150</v>
      </c>
    </row>
    <row r="228" spans="1:65" s="14" customFormat="1" ht="11.25">
      <c r="B228" s="233"/>
      <c r="C228" s="234"/>
      <c r="D228" s="216" t="s">
        <v>175</v>
      </c>
      <c r="E228" s="235" t="s">
        <v>1</v>
      </c>
      <c r="F228" s="236" t="s">
        <v>213</v>
      </c>
      <c r="G228" s="234"/>
      <c r="H228" s="237">
        <v>284.27999999999997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175</v>
      </c>
      <c r="AU228" s="243" t="s">
        <v>88</v>
      </c>
      <c r="AV228" s="14" t="s">
        <v>149</v>
      </c>
      <c r="AW228" s="14" t="s">
        <v>34</v>
      </c>
      <c r="AX228" s="14" t="s">
        <v>86</v>
      </c>
      <c r="AY228" s="243" t="s">
        <v>150</v>
      </c>
    </row>
    <row r="229" spans="1:65" s="2" customFormat="1" ht="16.5" customHeight="1">
      <c r="A229" s="34"/>
      <c r="B229" s="35"/>
      <c r="C229" s="202" t="s">
        <v>447</v>
      </c>
      <c r="D229" s="202" t="s">
        <v>151</v>
      </c>
      <c r="E229" s="203" t="s">
        <v>1322</v>
      </c>
      <c r="F229" s="204" t="s">
        <v>1323</v>
      </c>
      <c r="G229" s="205" t="s">
        <v>217</v>
      </c>
      <c r="H229" s="206">
        <v>284.27999999999997</v>
      </c>
      <c r="I229" s="207"/>
      <c r="J229" s="208">
        <f>ROUND(I229*H229,2)</f>
        <v>0</v>
      </c>
      <c r="K229" s="209"/>
      <c r="L229" s="39"/>
      <c r="M229" s="210" t="s">
        <v>1</v>
      </c>
      <c r="N229" s="211" t="s">
        <v>43</v>
      </c>
      <c r="O229" s="71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4" t="s">
        <v>240</v>
      </c>
      <c r="AT229" s="214" t="s">
        <v>151</v>
      </c>
      <c r="AU229" s="214" t="s">
        <v>88</v>
      </c>
      <c r="AY229" s="17" t="s">
        <v>150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86</v>
      </c>
      <c r="BK229" s="215">
        <f>ROUND(I229*H229,2)</f>
        <v>0</v>
      </c>
      <c r="BL229" s="17" t="s">
        <v>240</v>
      </c>
      <c r="BM229" s="214" t="s">
        <v>1324</v>
      </c>
    </row>
    <row r="230" spans="1:65" s="2" customFormat="1" ht="16.5" customHeight="1">
      <c r="A230" s="34"/>
      <c r="B230" s="35"/>
      <c r="C230" s="202" t="s">
        <v>451</v>
      </c>
      <c r="D230" s="202" t="s">
        <v>151</v>
      </c>
      <c r="E230" s="203" t="s">
        <v>1325</v>
      </c>
      <c r="F230" s="204" t="s">
        <v>1326</v>
      </c>
      <c r="G230" s="205" t="s">
        <v>217</v>
      </c>
      <c r="H230" s="206">
        <v>284.27999999999997</v>
      </c>
      <c r="I230" s="207"/>
      <c r="J230" s="208">
        <f>ROUND(I230*H230,2)</f>
        <v>0</v>
      </c>
      <c r="K230" s="209"/>
      <c r="L230" s="39"/>
      <c r="M230" s="210" t="s">
        <v>1</v>
      </c>
      <c r="N230" s="211" t="s">
        <v>43</v>
      </c>
      <c r="O230" s="71"/>
      <c r="P230" s="212">
        <f>O230*H230</f>
        <v>0</v>
      </c>
      <c r="Q230" s="212">
        <v>2.0000000000000001E-4</v>
      </c>
      <c r="R230" s="212">
        <f>Q230*H230</f>
        <v>5.6855999999999997E-2</v>
      </c>
      <c r="S230" s="212">
        <v>0</v>
      </c>
      <c r="T230" s="21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240</v>
      </c>
      <c r="AT230" s="214" t="s">
        <v>151</v>
      </c>
      <c r="AU230" s="214" t="s">
        <v>88</v>
      </c>
      <c r="AY230" s="17" t="s">
        <v>150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86</v>
      </c>
      <c r="BK230" s="215">
        <f>ROUND(I230*H230,2)</f>
        <v>0</v>
      </c>
      <c r="BL230" s="17" t="s">
        <v>240</v>
      </c>
      <c r="BM230" s="214" t="s">
        <v>1327</v>
      </c>
    </row>
    <row r="231" spans="1:65" s="2" customFormat="1" ht="16.5" customHeight="1">
      <c r="A231" s="34"/>
      <c r="B231" s="35"/>
      <c r="C231" s="202" t="s">
        <v>455</v>
      </c>
      <c r="D231" s="202" t="s">
        <v>151</v>
      </c>
      <c r="E231" s="203" t="s">
        <v>1328</v>
      </c>
      <c r="F231" s="204" t="s">
        <v>1329</v>
      </c>
      <c r="G231" s="205" t="s">
        <v>217</v>
      </c>
      <c r="H231" s="206">
        <v>284.27999999999997</v>
      </c>
      <c r="I231" s="207"/>
      <c r="J231" s="208">
        <f>ROUND(I231*H231,2)</f>
        <v>0</v>
      </c>
      <c r="K231" s="209"/>
      <c r="L231" s="39"/>
      <c r="M231" s="210" t="s">
        <v>1</v>
      </c>
      <c r="N231" s="211" t="s">
        <v>43</v>
      </c>
      <c r="O231" s="71"/>
      <c r="P231" s="212">
        <f>O231*H231</f>
        <v>0</v>
      </c>
      <c r="Q231" s="212">
        <v>2.9E-4</v>
      </c>
      <c r="R231" s="212">
        <f>Q231*H231</f>
        <v>8.2441199999999992E-2</v>
      </c>
      <c r="S231" s="212">
        <v>0</v>
      </c>
      <c r="T231" s="21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4" t="s">
        <v>240</v>
      </c>
      <c r="AT231" s="214" t="s">
        <v>151</v>
      </c>
      <c r="AU231" s="214" t="s">
        <v>88</v>
      </c>
      <c r="AY231" s="17" t="s">
        <v>150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7" t="s">
        <v>86</v>
      </c>
      <c r="BK231" s="215">
        <f>ROUND(I231*H231,2)</f>
        <v>0</v>
      </c>
      <c r="BL231" s="17" t="s">
        <v>240</v>
      </c>
      <c r="BM231" s="214" t="s">
        <v>1330</v>
      </c>
    </row>
    <row r="232" spans="1:65" s="2" customFormat="1" ht="19.5">
      <c r="A232" s="34"/>
      <c r="B232" s="35"/>
      <c r="C232" s="36"/>
      <c r="D232" s="216" t="s">
        <v>155</v>
      </c>
      <c r="E232" s="36"/>
      <c r="F232" s="217" t="s">
        <v>1331</v>
      </c>
      <c r="G232" s="36"/>
      <c r="H232" s="36"/>
      <c r="I232" s="115"/>
      <c r="J232" s="36"/>
      <c r="K232" s="36"/>
      <c r="L232" s="39"/>
      <c r="M232" s="218"/>
      <c r="N232" s="21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155</v>
      </c>
      <c r="AU232" s="17" t="s">
        <v>88</v>
      </c>
    </row>
    <row r="233" spans="1:65" s="12" customFormat="1" ht="25.9" customHeight="1">
      <c r="B233" s="188"/>
      <c r="C233" s="189"/>
      <c r="D233" s="190" t="s">
        <v>77</v>
      </c>
      <c r="E233" s="191" t="s">
        <v>919</v>
      </c>
      <c r="F233" s="191" t="s">
        <v>920</v>
      </c>
      <c r="G233" s="189"/>
      <c r="H233" s="189"/>
      <c r="I233" s="192"/>
      <c r="J233" s="193">
        <f>BK233</f>
        <v>0</v>
      </c>
      <c r="K233" s="189"/>
      <c r="L233" s="194"/>
      <c r="M233" s="195"/>
      <c r="N233" s="196"/>
      <c r="O233" s="196"/>
      <c r="P233" s="197">
        <f>SUM(P234:P243)</f>
        <v>0</v>
      </c>
      <c r="Q233" s="196"/>
      <c r="R233" s="197">
        <f>SUM(R234:R243)</f>
        <v>0</v>
      </c>
      <c r="S233" s="196"/>
      <c r="T233" s="198">
        <f>SUM(T234:T243)</f>
        <v>0</v>
      </c>
      <c r="AR233" s="199" t="s">
        <v>159</v>
      </c>
      <c r="AT233" s="200" t="s">
        <v>77</v>
      </c>
      <c r="AU233" s="200" t="s">
        <v>78</v>
      </c>
      <c r="AY233" s="199" t="s">
        <v>150</v>
      </c>
      <c r="BK233" s="201">
        <f>SUM(BK234:BK243)</f>
        <v>0</v>
      </c>
    </row>
    <row r="234" spans="1:65" s="2" customFormat="1" ht="16.5" customHeight="1">
      <c r="A234" s="34"/>
      <c r="B234" s="35"/>
      <c r="C234" s="202" t="s">
        <v>459</v>
      </c>
      <c r="D234" s="202" t="s">
        <v>151</v>
      </c>
      <c r="E234" s="203" t="s">
        <v>1332</v>
      </c>
      <c r="F234" s="204" t="s">
        <v>1333</v>
      </c>
      <c r="G234" s="205" t="s">
        <v>197</v>
      </c>
      <c r="H234" s="206">
        <v>50</v>
      </c>
      <c r="I234" s="207"/>
      <c r="J234" s="208">
        <f>ROUND(I234*H234,2)</f>
        <v>0</v>
      </c>
      <c r="K234" s="209"/>
      <c r="L234" s="39"/>
      <c r="M234" s="210" t="s">
        <v>1</v>
      </c>
      <c r="N234" s="211" t="s">
        <v>43</v>
      </c>
      <c r="O234" s="71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165</v>
      </c>
      <c r="AT234" s="214" t="s">
        <v>151</v>
      </c>
      <c r="AU234" s="214" t="s">
        <v>86</v>
      </c>
      <c r="AY234" s="17" t="s">
        <v>150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86</v>
      </c>
      <c r="BK234" s="215">
        <f>ROUND(I234*H234,2)</f>
        <v>0</v>
      </c>
      <c r="BL234" s="17" t="s">
        <v>165</v>
      </c>
      <c r="BM234" s="214" t="s">
        <v>1334</v>
      </c>
    </row>
    <row r="235" spans="1:65" s="2" customFormat="1" ht="58.5">
      <c r="A235" s="34"/>
      <c r="B235" s="35"/>
      <c r="C235" s="36"/>
      <c r="D235" s="216" t="s">
        <v>155</v>
      </c>
      <c r="E235" s="36"/>
      <c r="F235" s="217" t="s">
        <v>1335</v>
      </c>
      <c r="G235" s="36"/>
      <c r="H235" s="36"/>
      <c r="I235" s="115"/>
      <c r="J235" s="36"/>
      <c r="K235" s="36"/>
      <c r="L235" s="39"/>
      <c r="M235" s="218"/>
      <c r="N235" s="219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155</v>
      </c>
      <c r="AU235" s="17" t="s">
        <v>86</v>
      </c>
    </row>
    <row r="236" spans="1:65" s="2" customFormat="1" ht="16.5" customHeight="1">
      <c r="A236" s="34"/>
      <c r="B236" s="35"/>
      <c r="C236" s="202" t="s">
        <v>463</v>
      </c>
      <c r="D236" s="202" t="s">
        <v>151</v>
      </c>
      <c r="E236" s="203" t="s">
        <v>1336</v>
      </c>
      <c r="F236" s="204" t="s">
        <v>923</v>
      </c>
      <c r="G236" s="205" t="s">
        <v>785</v>
      </c>
      <c r="H236" s="206">
        <v>2</v>
      </c>
      <c r="I236" s="207"/>
      <c r="J236" s="208">
        <f>ROUND(I236*H236,2)</f>
        <v>0</v>
      </c>
      <c r="K236" s="209"/>
      <c r="L236" s="39"/>
      <c r="M236" s="210" t="s">
        <v>1</v>
      </c>
      <c r="N236" s="211" t="s">
        <v>43</v>
      </c>
      <c r="O236" s="71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149</v>
      </c>
      <c r="AT236" s="214" t="s">
        <v>151</v>
      </c>
      <c r="AU236" s="214" t="s">
        <v>86</v>
      </c>
      <c r="AY236" s="17" t="s">
        <v>150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86</v>
      </c>
      <c r="BK236" s="215">
        <f>ROUND(I236*H236,2)</f>
        <v>0</v>
      </c>
      <c r="BL236" s="17" t="s">
        <v>149</v>
      </c>
      <c r="BM236" s="214" t="s">
        <v>1337</v>
      </c>
    </row>
    <row r="237" spans="1:65" s="2" customFormat="1" ht="16.5" customHeight="1">
      <c r="A237" s="34"/>
      <c r="B237" s="35"/>
      <c r="C237" s="202" t="s">
        <v>467</v>
      </c>
      <c r="D237" s="202" t="s">
        <v>151</v>
      </c>
      <c r="E237" s="203" t="s">
        <v>1338</v>
      </c>
      <c r="F237" s="204" t="s">
        <v>1339</v>
      </c>
      <c r="G237" s="205" t="s">
        <v>785</v>
      </c>
      <c r="H237" s="206">
        <v>2</v>
      </c>
      <c r="I237" s="207"/>
      <c r="J237" s="208">
        <f>ROUND(I237*H237,2)</f>
        <v>0</v>
      </c>
      <c r="K237" s="209"/>
      <c r="L237" s="39"/>
      <c r="M237" s="210" t="s">
        <v>1</v>
      </c>
      <c r="N237" s="211" t="s">
        <v>43</v>
      </c>
      <c r="O237" s="71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149</v>
      </c>
      <c r="AT237" s="214" t="s">
        <v>151</v>
      </c>
      <c r="AU237" s="214" t="s">
        <v>86</v>
      </c>
      <c r="AY237" s="17" t="s">
        <v>150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149</v>
      </c>
      <c r="BM237" s="214" t="s">
        <v>1340</v>
      </c>
    </row>
    <row r="238" spans="1:65" s="2" customFormat="1" ht="16.5" customHeight="1">
      <c r="A238" s="34"/>
      <c r="B238" s="35"/>
      <c r="C238" s="244" t="s">
        <v>471</v>
      </c>
      <c r="D238" s="244" t="s">
        <v>157</v>
      </c>
      <c r="E238" s="245" t="s">
        <v>1341</v>
      </c>
      <c r="F238" s="246" t="s">
        <v>1342</v>
      </c>
      <c r="G238" s="247" t="s">
        <v>785</v>
      </c>
      <c r="H238" s="248">
        <v>2</v>
      </c>
      <c r="I238" s="249"/>
      <c r="J238" s="250">
        <f>ROUND(I238*H238,2)</f>
        <v>0</v>
      </c>
      <c r="K238" s="251"/>
      <c r="L238" s="252"/>
      <c r="M238" s="253" t="s">
        <v>1</v>
      </c>
      <c r="N238" s="254" t="s">
        <v>43</v>
      </c>
      <c r="O238" s="71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199</v>
      </c>
      <c r="AT238" s="214" t="s">
        <v>157</v>
      </c>
      <c r="AU238" s="214" t="s">
        <v>86</v>
      </c>
      <c r="AY238" s="17" t="s">
        <v>150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86</v>
      </c>
      <c r="BK238" s="215">
        <f>ROUND(I238*H238,2)</f>
        <v>0</v>
      </c>
      <c r="BL238" s="17" t="s">
        <v>149</v>
      </c>
      <c r="BM238" s="214" t="s">
        <v>1343</v>
      </c>
    </row>
    <row r="239" spans="1:65" s="2" customFormat="1" ht="16.5" customHeight="1">
      <c r="A239" s="34"/>
      <c r="B239" s="35"/>
      <c r="C239" s="202" t="s">
        <v>475</v>
      </c>
      <c r="D239" s="202" t="s">
        <v>151</v>
      </c>
      <c r="E239" s="203" t="s">
        <v>939</v>
      </c>
      <c r="F239" s="204" t="s">
        <v>940</v>
      </c>
      <c r="G239" s="205" t="s">
        <v>179</v>
      </c>
      <c r="H239" s="206">
        <v>1</v>
      </c>
      <c r="I239" s="207"/>
      <c r="J239" s="208">
        <f>ROUND(I239*H239,2)</f>
        <v>0</v>
      </c>
      <c r="K239" s="209"/>
      <c r="L239" s="39"/>
      <c r="M239" s="210" t="s">
        <v>1</v>
      </c>
      <c r="N239" s="211" t="s">
        <v>43</v>
      </c>
      <c r="O239" s="71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4" t="s">
        <v>165</v>
      </c>
      <c r="AT239" s="214" t="s">
        <v>151</v>
      </c>
      <c r="AU239" s="214" t="s">
        <v>86</v>
      </c>
      <c r="AY239" s="17" t="s">
        <v>150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7" t="s">
        <v>86</v>
      </c>
      <c r="BK239" s="215">
        <f>ROUND(I239*H239,2)</f>
        <v>0</v>
      </c>
      <c r="BL239" s="17" t="s">
        <v>165</v>
      </c>
      <c r="BM239" s="214" t="s">
        <v>1344</v>
      </c>
    </row>
    <row r="240" spans="1:65" s="2" customFormat="1" ht="19.5">
      <c r="A240" s="34"/>
      <c r="B240" s="35"/>
      <c r="C240" s="36"/>
      <c r="D240" s="216" t="s">
        <v>155</v>
      </c>
      <c r="E240" s="36"/>
      <c r="F240" s="217" t="s">
        <v>937</v>
      </c>
      <c r="G240" s="36"/>
      <c r="H240" s="36"/>
      <c r="I240" s="115"/>
      <c r="J240" s="36"/>
      <c r="K240" s="36"/>
      <c r="L240" s="39"/>
      <c r="M240" s="218"/>
      <c r="N240" s="219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155</v>
      </c>
      <c r="AU240" s="17" t="s">
        <v>86</v>
      </c>
    </row>
    <row r="241" spans="1:65" s="2" customFormat="1" ht="21.75" customHeight="1">
      <c r="A241" s="34"/>
      <c r="B241" s="35"/>
      <c r="C241" s="244" t="s">
        <v>479</v>
      </c>
      <c r="D241" s="244" t="s">
        <v>157</v>
      </c>
      <c r="E241" s="245" t="s">
        <v>1345</v>
      </c>
      <c r="F241" s="246" t="s">
        <v>1346</v>
      </c>
      <c r="G241" s="247" t="s">
        <v>179</v>
      </c>
      <c r="H241" s="248">
        <v>1</v>
      </c>
      <c r="I241" s="249"/>
      <c r="J241" s="250">
        <f>ROUND(I241*H241,2)</f>
        <v>0</v>
      </c>
      <c r="K241" s="251"/>
      <c r="L241" s="252"/>
      <c r="M241" s="253" t="s">
        <v>1</v>
      </c>
      <c r="N241" s="254" t="s">
        <v>43</v>
      </c>
      <c r="O241" s="71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4" t="s">
        <v>770</v>
      </c>
      <c r="AT241" s="214" t="s">
        <v>157</v>
      </c>
      <c r="AU241" s="214" t="s">
        <v>86</v>
      </c>
      <c r="AY241" s="17" t="s">
        <v>150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7" t="s">
        <v>86</v>
      </c>
      <c r="BK241" s="215">
        <f>ROUND(I241*H241,2)</f>
        <v>0</v>
      </c>
      <c r="BL241" s="17" t="s">
        <v>165</v>
      </c>
      <c r="BM241" s="214" t="s">
        <v>1347</v>
      </c>
    </row>
    <row r="242" spans="1:65" s="2" customFormat="1" ht="29.25">
      <c r="A242" s="34"/>
      <c r="B242" s="35"/>
      <c r="C242" s="36"/>
      <c r="D242" s="216" t="s">
        <v>155</v>
      </c>
      <c r="E242" s="36"/>
      <c r="F242" s="217" t="s">
        <v>1348</v>
      </c>
      <c r="G242" s="36"/>
      <c r="H242" s="36"/>
      <c r="I242" s="115"/>
      <c r="J242" s="36"/>
      <c r="K242" s="36"/>
      <c r="L242" s="39"/>
      <c r="M242" s="218"/>
      <c r="N242" s="219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155</v>
      </c>
      <c r="AU242" s="17" t="s">
        <v>86</v>
      </c>
    </row>
    <row r="243" spans="1:65" s="2" customFormat="1" ht="16.5" customHeight="1">
      <c r="A243" s="34"/>
      <c r="B243" s="35"/>
      <c r="C243" s="202" t="s">
        <v>165</v>
      </c>
      <c r="D243" s="202" t="s">
        <v>151</v>
      </c>
      <c r="E243" s="203" t="s">
        <v>947</v>
      </c>
      <c r="F243" s="204" t="s">
        <v>948</v>
      </c>
      <c r="G243" s="205" t="s">
        <v>179</v>
      </c>
      <c r="H243" s="206">
        <v>1</v>
      </c>
      <c r="I243" s="207"/>
      <c r="J243" s="208">
        <f>ROUND(I243*H243,2)</f>
        <v>0</v>
      </c>
      <c r="K243" s="209"/>
      <c r="L243" s="39"/>
      <c r="M243" s="271" t="s">
        <v>1</v>
      </c>
      <c r="N243" s="272" t="s">
        <v>43</v>
      </c>
      <c r="O243" s="269"/>
      <c r="P243" s="273">
        <f>O243*H243</f>
        <v>0</v>
      </c>
      <c r="Q243" s="273">
        <v>0</v>
      </c>
      <c r="R243" s="273">
        <f>Q243*H243</f>
        <v>0</v>
      </c>
      <c r="S243" s="273">
        <v>0</v>
      </c>
      <c r="T243" s="27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165</v>
      </c>
      <c r="AT243" s="214" t="s">
        <v>151</v>
      </c>
      <c r="AU243" s="214" t="s">
        <v>86</v>
      </c>
      <c r="AY243" s="17" t="s">
        <v>150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86</v>
      </c>
      <c r="BK243" s="215">
        <f>ROUND(I243*H243,2)</f>
        <v>0</v>
      </c>
      <c r="BL243" s="17" t="s">
        <v>165</v>
      </c>
      <c r="BM243" s="214" t="s">
        <v>1349</v>
      </c>
    </row>
    <row r="244" spans="1:65" s="2" customFormat="1" ht="6.95" customHeight="1">
      <c r="A244" s="34"/>
      <c r="B244" s="54"/>
      <c r="C244" s="55"/>
      <c r="D244" s="55"/>
      <c r="E244" s="55"/>
      <c r="F244" s="55"/>
      <c r="G244" s="55"/>
      <c r="H244" s="55"/>
      <c r="I244" s="152"/>
      <c r="J244" s="55"/>
      <c r="K244" s="55"/>
      <c r="L244" s="39"/>
      <c r="M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</row>
  </sheetData>
  <sheetProtection algorithmName="SHA-512" hashValue="Z16JokCXNAhud89DQst6JJL1uNvZB/YFlLpdoQJlr6AAC4oXlaqLc7hyBzAkTqK4VXdHEmay7kS1An3BV7hOLg==" saltValue="jXtfdAyxPdmyHSlrOcZQjkD0E3i48DfjbCWOUK+T2r49KZLA+xGE5X1SYBfA7nk3fcEU6nhFTDt2VILVsiBEqA==" spinCount="100000" sheet="1" objects="1" scenarios="1" formatColumns="0" formatRows="0" autoFilter="0"/>
  <autoFilter ref="C131:K243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1350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ROUND((SUM(BE120:BE154)),  2)</f>
        <v>0</v>
      </c>
      <c r="G33" s="34"/>
      <c r="H33" s="34"/>
      <c r="I33" s="131">
        <v>0.21</v>
      </c>
      <c r="J33" s="130">
        <f>ROUND(((SUM(BE120:BE154))*I33),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ROUND((SUM(BF120:BF154)),  2)</f>
        <v>0</v>
      </c>
      <c r="G34" s="34"/>
      <c r="H34" s="34"/>
      <c r="I34" s="131">
        <v>0.15</v>
      </c>
      <c r="J34" s="130">
        <f>ROUND(((SUM(BF120:BF154))*I34),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ROUND((SUM(BG120:BG154)),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ROUND((SUM(BH120:BH154)),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ROUND((SUM(BI120:BI154)),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005 - Demolice bývalých WC na p.č. 100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1:31" s="9" customFormat="1" ht="24.95" customHeight="1">
      <c r="B97" s="161"/>
      <c r="C97" s="162"/>
      <c r="D97" s="163" t="s">
        <v>122</v>
      </c>
      <c r="E97" s="164"/>
      <c r="F97" s="164"/>
      <c r="G97" s="164"/>
      <c r="H97" s="164"/>
      <c r="I97" s="165"/>
      <c r="J97" s="166">
        <f>J121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1351</v>
      </c>
      <c r="E98" s="171"/>
      <c r="F98" s="171"/>
      <c r="G98" s="171"/>
      <c r="H98" s="171"/>
      <c r="I98" s="172"/>
      <c r="J98" s="173">
        <f>J122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124</v>
      </c>
      <c r="E99" s="171"/>
      <c r="F99" s="171"/>
      <c r="G99" s="171"/>
      <c r="H99" s="171"/>
      <c r="I99" s="172"/>
      <c r="J99" s="173">
        <f>J130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565</v>
      </c>
      <c r="E100" s="171"/>
      <c r="F100" s="171"/>
      <c r="G100" s="171"/>
      <c r="H100" s="171"/>
      <c r="I100" s="172"/>
      <c r="J100" s="173">
        <f>J144</f>
        <v>0</v>
      </c>
      <c r="K100" s="169"/>
      <c r="L100" s="17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5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2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55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134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26" t="str">
        <f>E7</f>
        <v>Ratboř ON - oprava</v>
      </c>
      <c r="F110" s="327"/>
      <c r="G110" s="327"/>
      <c r="H110" s="327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112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8" t="str">
        <f>E9</f>
        <v>005 - Demolice bývalých WC na p.č. 100</v>
      </c>
      <c r="F112" s="328"/>
      <c r="G112" s="328"/>
      <c r="H112" s="328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žst. Ratboř</v>
      </c>
      <c r="G114" s="36"/>
      <c r="H114" s="36"/>
      <c r="I114" s="117" t="s">
        <v>22</v>
      </c>
      <c r="J114" s="66" t="str">
        <f>IF(J12="","",J12)</f>
        <v>3. 4. 2020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117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117" t="s">
        <v>35</v>
      </c>
      <c r="J117" s="32" t="str">
        <f>E24</f>
        <v>L. Ulrich, DiS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5"/>
      <c r="B119" s="176"/>
      <c r="C119" s="177" t="s">
        <v>135</v>
      </c>
      <c r="D119" s="178" t="s">
        <v>63</v>
      </c>
      <c r="E119" s="178" t="s">
        <v>59</v>
      </c>
      <c r="F119" s="178" t="s">
        <v>60</v>
      </c>
      <c r="G119" s="178" t="s">
        <v>136</v>
      </c>
      <c r="H119" s="178" t="s">
        <v>137</v>
      </c>
      <c r="I119" s="179" t="s">
        <v>138</v>
      </c>
      <c r="J119" s="180" t="s">
        <v>116</v>
      </c>
      <c r="K119" s="181" t="s">
        <v>139</v>
      </c>
      <c r="L119" s="182"/>
      <c r="M119" s="75" t="s">
        <v>1</v>
      </c>
      <c r="N119" s="76" t="s">
        <v>42</v>
      </c>
      <c r="O119" s="76" t="s">
        <v>140</v>
      </c>
      <c r="P119" s="76" t="s">
        <v>141</v>
      </c>
      <c r="Q119" s="76" t="s">
        <v>142</v>
      </c>
      <c r="R119" s="76" t="s">
        <v>143</v>
      </c>
      <c r="S119" s="76" t="s">
        <v>144</v>
      </c>
      <c r="T119" s="77" t="s">
        <v>145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pans="1:65" s="2" customFormat="1" ht="22.9" customHeight="1">
      <c r="A120" s="34"/>
      <c r="B120" s="35"/>
      <c r="C120" s="82" t="s">
        <v>146</v>
      </c>
      <c r="D120" s="36"/>
      <c r="E120" s="36"/>
      <c r="F120" s="36"/>
      <c r="G120" s="36"/>
      <c r="H120" s="36"/>
      <c r="I120" s="115"/>
      <c r="J120" s="183">
        <f>BK120</f>
        <v>0</v>
      </c>
      <c r="K120" s="36"/>
      <c r="L120" s="39"/>
      <c r="M120" s="78"/>
      <c r="N120" s="184"/>
      <c r="O120" s="79"/>
      <c r="P120" s="185">
        <f>P121</f>
        <v>0</v>
      </c>
      <c r="Q120" s="79"/>
      <c r="R120" s="185">
        <f>R121</f>
        <v>41.112000000000002</v>
      </c>
      <c r="S120" s="79"/>
      <c r="T120" s="186">
        <f>T121</f>
        <v>323.209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77</v>
      </c>
      <c r="AU120" s="17" t="s">
        <v>118</v>
      </c>
      <c r="BK120" s="187">
        <f>BK121</f>
        <v>0</v>
      </c>
    </row>
    <row r="121" spans="1:65" s="12" customFormat="1" ht="25.9" customHeight="1">
      <c r="B121" s="188"/>
      <c r="C121" s="189"/>
      <c r="D121" s="190" t="s">
        <v>77</v>
      </c>
      <c r="E121" s="191" t="s">
        <v>167</v>
      </c>
      <c r="F121" s="191" t="s">
        <v>168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P122+P130+P144</f>
        <v>0</v>
      </c>
      <c r="Q121" s="196"/>
      <c r="R121" s="197">
        <f>R122+R130+R144</f>
        <v>41.112000000000002</v>
      </c>
      <c r="S121" s="196"/>
      <c r="T121" s="198">
        <f>T122+T130+T144</f>
        <v>323.209</v>
      </c>
      <c r="AR121" s="199" t="s">
        <v>86</v>
      </c>
      <c r="AT121" s="200" t="s">
        <v>77</v>
      </c>
      <c r="AU121" s="200" t="s">
        <v>78</v>
      </c>
      <c r="AY121" s="199" t="s">
        <v>150</v>
      </c>
      <c r="BK121" s="201">
        <f>BK122+BK130+BK144</f>
        <v>0</v>
      </c>
    </row>
    <row r="122" spans="1:65" s="12" customFormat="1" ht="22.9" customHeight="1">
      <c r="B122" s="188"/>
      <c r="C122" s="189"/>
      <c r="D122" s="190" t="s">
        <v>77</v>
      </c>
      <c r="E122" s="220" t="s">
        <v>86</v>
      </c>
      <c r="F122" s="220" t="s">
        <v>1352</v>
      </c>
      <c r="G122" s="189"/>
      <c r="H122" s="189"/>
      <c r="I122" s="192"/>
      <c r="J122" s="221">
        <f>BK122</f>
        <v>0</v>
      </c>
      <c r="K122" s="189"/>
      <c r="L122" s="194"/>
      <c r="M122" s="195"/>
      <c r="N122" s="196"/>
      <c r="O122" s="196"/>
      <c r="P122" s="197">
        <f>SUM(P123:P129)</f>
        <v>0</v>
      </c>
      <c r="Q122" s="196"/>
      <c r="R122" s="197">
        <f>SUM(R123:R129)</f>
        <v>41.112000000000002</v>
      </c>
      <c r="S122" s="196"/>
      <c r="T122" s="198">
        <f>SUM(T123:T129)</f>
        <v>0</v>
      </c>
      <c r="AR122" s="199" t="s">
        <v>86</v>
      </c>
      <c r="AT122" s="200" t="s">
        <v>77</v>
      </c>
      <c r="AU122" s="200" t="s">
        <v>86</v>
      </c>
      <c r="AY122" s="199" t="s">
        <v>150</v>
      </c>
      <c r="BK122" s="201">
        <f>SUM(BK123:BK129)</f>
        <v>0</v>
      </c>
    </row>
    <row r="123" spans="1:65" s="2" customFormat="1" ht="16.5" customHeight="1">
      <c r="A123" s="34"/>
      <c r="B123" s="35"/>
      <c r="C123" s="202" t="s">
        <v>86</v>
      </c>
      <c r="D123" s="202" t="s">
        <v>151</v>
      </c>
      <c r="E123" s="203" t="s">
        <v>1353</v>
      </c>
      <c r="F123" s="204" t="s">
        <v>1354</v>
      </c>
      <c r="G123" s="205" t="s">
        <v>217</v>
      </c>
      <c r="H123" s="206">
        <v>114.2</v>
      </c>
      <c r="I123" s="207"/>
      <c r="J123" s="208">
        <f>ROUND(I123*H123,2)</f>
        <v>0</v>
      </c>
      <c r="K123" s="209"/>
      <c r="L123" s="39"/>
      <c r="M123" s="210" t="s">
        <v>1</v>
      </c>
      <c r="N123" s="211" t="s">
        <v>43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149</v>
      </c>
      <c r="AT123" s="214" t="s">
        <v>151</v>
      </c>
      <c r="AU123" s="214" t="s">
        <v>88</v>
      </c>
      <c r="AY123" s="17" t="s">
        <v>150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86</v>
      </c>
      <c r="BK123" s="215">
        <f>ROUND(I123*H123,2)</f>
        <v>0</v>
      </c>
      <c r="BL123" s="17" t="s">
        <v>149</v>
      </c>
      <c r="BM123" s="214" t="s">
        <v>1355</v>
      </c>
    </row>
    <row r="124" spans="1:65" s="13" customFormat="1" ht="11.25">
      <c r="B124" s="222"/>
      <c r="C124" s="223"/>
      <c r="D124" s="216" t="s">
        <v>175</v>
      </c>
      <c r="E124" s="224" t="s">
        <v>1</v>
      </c>
      <c r="F124" s="225" t="s">
        <v>1356</v>
      </c>
      <c r="G124" s="223"/>
      <c r="H124" s="226">
        <v>77.2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175</v>
      </c>
      <c r="AU124" s="232" t="s">
        <v>88</v>
      </c>
      <c r="AV124" s="13" t="s">
        <v>88</v>
      </c>
      <c r="AW124" s="13" t="s">
        <v>34</v>
      </c>
      <c r="AX124" s="13" t="s">
        <v>78</v>
      </c>
      <c r="AY124" s="232" t="s">
        <v>150</v>
      </c>
    </row>
    <row r="125" spans="1:65" s="13" customFormat="1" ht="11.25">
      <c r="B125" s="222"/>
      <c r="C125" s="223"/>
      <c r="D125" s="216" t="s">
        <v>175</v>
      </c>
      <c r="E125" s="224" t="s">
        <v>1</v>
      </c>
      <c r="F125" s="225" t="s">
        <v>1357</v>
      </c>
      <c r="G125" s="223"/>
      <c r="H125" s="226">
        <v>37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175</v>
      </c>
      <c r="AU125" s="232" t="s">
        <v>88</v>
      </c>
      <c r="AV125" s="13" t="s">
        <v>88</v>
      </c>
      <c r="AW125" s="13" t="s">
        <v>34</v>
      </c>
      <c r="AX125" s="13" t="s">
        <v>78</v>
      </c>
      <c r="AY125" s="232" t="s">
        <v>150</v>
      </c>
    </row>
    <row r="126" spans="1:65" s="14" customFormat="1" ht="11.25">
      <c r="B126" s="233"/>
      <c r="C126" s="234"/>
      <c r="D126" s="216" t="s">
        <v>175</v>
      </c>
      <c r="E126" s="235" t="s">
        <v>1</v>
      </c>
      <c r="F126" s="236" t="s">
        <v>213</v>
      </c>
      <c r="G126" s="234"/>
      <c r="H126" s="237">
        <v>114.2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175</v>
      </c>
      <c r="AU126" s="243" t="s">
        <v>88</v>
      </c>
      <c r="AV126" s="14" t="s">
        <v>149</v>
      </c>
      <c r="AW126" s="14" t="s">
        <v>34</v>
      </c>
      <c r="AX126" s="14" t="s">
        <v>86</v>
      </c>
      <c r="AY126" s="243" t="s">
        <v>150</v>
      </c>
    </row>
    <row r="127" spans="1:65" s="2" customFormat="1" ht="16.5" customHeight="1">
      <c r="A127" s="34"/>
      <c r="B127" s="35"/>
      <c r="C127" s="202" t="s">
        <v>88</v>
      </c>
      <c r="D127" s="202" t="s">
        <v>151</v>
      </c>
      <c r="E127" s="203" t="s">
        <v>1358</v>
      </c>
      <c r="F127" s="204" t="s">
        <v>1359</v>
      </c>
      <c r="G127" s="205" t="s">
        <v>217</v>
      </c>
      <c r="H127" s="206">
        <v>114.2</v>
      </c>
      <c r="I127" s="207"/>
      <c r="J127" s="208">
        <f>ROUND(I127*H127,2)</f>
        <v>0</v>
      </c>
      <c r="K127" s="209"/>
      <c r="L127" s="39"/>
      <c r="M127" s="210" t="s">
        <v>1</v>
      </c>
      <c r="N127" s="211" t="s">
        <v>43</v>
      </c>
      <c r="O127" s="7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149</v>
      </c>
      <c r="AT127" s="214" t="s">
        <v>151</v>
      </c>
      <c r="AU127" s="214" t="s">
        <v>88</v>
      </c>
      <c r="AY127" s="17" t="s">
        <v>150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86</v>
      </c>
      <c r="BK127" s="215">
        <f>ROUND(I127*H127,2)</f>
        <v>0</v>
      </c>
      <c r="BL127" s="17" t="s">
        <v>149</v>
      </c>
      <c r="BM127" s="214" t="s">
        <v>1360</v>
      </c>
    </row>
    <row r="128" spans="1:65" s="2" customFormat="1" ht="16.5" customHeight="1">
      <c r="A128" s="34"/>
      <c r="B128" s="35"/>
      <c r="C128" s="244" t="s">
        <v>159</v>
      </c>
      <c r="D128" s="244" t="s">
        <v>157</v>
      </c>
      <c r="E128" s="245" t="s">
        <v>1361</v>
      </c>
      <c r="F128" s="246" t="s">
        <v>1362</v>
      </c>
      <c r="G128" s="247" t="s">
        <v>225</v>
      </c>
      <c r="H128" s="248">
        <v>41.112000000000002</v>
      </c>
      <c r="I128" s="249"/>
      <c r="J128" s="250">
        <f>ROUND(I128*H128,2)</f>
        <v>0</v>
      </c>
      <c r="K128" s="251"/>
      <c r="L128" s="252"/>
      <c r="M128" s="253" t="s">
        <v>1</v>
      </c>
      <c r="N128" s="254" t="s">
        <v>43</v>
      </c>
      <c r="O128" s="71"/>
      <c r="P128" s="212">
        <f>O128*H128</f>
        <v>0</v>
      </c>
      <c r="Q128" s="212">
        <v>1</v>
      </c>
      <c r="R128" s="212">
        <f>Q128*H128</f>
        <v>41.112000000000002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199</v>
      </c>
      <c r="AT128" s="214" t="s">
        <v>157</v>
      </c>
      <c r="AU128" s="214" t="s">
        <v>88</v>
      </c>
      <c r="AY128" s="17" t="s">
        <v>150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86</v>
      </c>
      <c r="BK128" s="215">
        <f>ROUND(I128*H128,2)</f>
        <v>0</v>
      </c>
      <c r="BL128" s="17" t="s">
        <v>149</v>
      </c>
      <c r="BM128" s="214" t="s">
        <v>1363</v>
      </c>
    </row>
    <row r="129" spans="1:65" s="13" customFormat="1" ht="11.25">
      <c r="B129" s="222"/>
      <c r="C129" s="223"/>
      <c r="D129" s="216" t="s">
        <v>175</v>
      </c>
      <c r="E129" s="224" t="s">
        <v>1</v>
      </c>
      <c r="F129" s="225" t="s">
        <v>1364</v>
      </c>
      <c r="G129" s="223"/>
      <c r="H129" s="226">
        <v>41.112000000000002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175</v>
      </c>
      <c r="AU129" s="232" t="s">
        <v>88</v>
      </c>
      <c r="AV129" s="13" t="s">
        <v>88</v>
      </c>
      <c r="AW129" s="13" t="s">
        <v>34</v>
      </c>
      <c r="AX129" s="13" t="s">
        <v>86</v>
      </c>
      <c r="AY129" s="232" t="s">
        <v>150</v>
      </c>
    </row>
    <row r="130" spans="1:65" s="12" customFormat="1" ht="22.9" customHeight="1">
      <c r="B130" s="188"/>
      <c r="C130" s="189"/>
      <c r="D130" s="190" t="s">
        <v>77</v>
      </c>
      <c r="E130" s="220" t="s">
        <v>181</v>
      </c>
      <c r="F130" s="220" t="s">
        <v>182</v>
      </c>
      <c r="G130" s="189"/>
      <c r="H130" s="189"/>
      <c r="I130" s="192"/>
      <c r="J130" s="221">
        <f>BK130</f>
        <v>0</v>
      </c>
      <c r="K130" s="189"/>
      <c r="L130" s="194"/>
      <c r="M130" s="195"/>
      <c r="N130" s="196"/>
      <c r="O130" s="196"/>
      <c r="P130" s="197">
        <f>SUM(P131:P143)</f>
        <v>0</v>
      </c>
      <c r="Q130" s="196"/>
      <c r="R130" s="197">
        <f>SUM(R131:R143)</f>
        <v>0</v>
      </c>
      <c r="S130" s="196"/>
      <c r="T130" s="198">
        <f>SUM(T131:T143)</f>
        <v>323.209</v>
      </c>
      <c r="AR130" s="199" t="s">
        <v>86</v>
      </c>
      <c r="AT130" s="200" t="s">
        <v>77</v>
      </c>
      <c r="AU130" s="200" t="s">
        <v>86</v>
      </c>
      <c r="AY130" s="199" t="s">
        <v>150</v>
      </c>
      <c r="BK130" s="201">
        <f>SUM(BK131:BK143)</f>
        <v>0</v>
      </c>
    </row>
    <row r="131" spans="1:65" s="2" customFormat="1" ht="16.5" customHeight="1">
      <c r="A131" s="34"/>
      <c r="B131" s="35"/>
      <c r="C131" s="202" t="s">
        <v>149</v>
      </c>
      <c r="D131" s="202" t="s">
        <v>151</v>
      </c>
      <c r="E131" s="203" t="s">
        <v>152</v>
      </c>
      <c r="F131" s="204" t="s">
        <v>1365</v>
      </c>
      <c r="G131" s="205" t="s">
        <v>186</v>
      </c>
      <c r="H131" s="206">
        <v>1</v>
      </c>
      <c r="I131" s="207"/>
      <c r="J131" s="208">
        <f>ROUND(I131*H131,2)</f>
        <v>0</v>
      </c>
      <c r="K131" s="209"/>
      <c r="L131" s="39"/>
      <c r="M131" s="210" t="s">
        <v>1</v>
      </c>
      <c r="N131" s="211" t="s">
        <v>43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149</v>
      </c>
      <c r="AT131" s="214" t="s">
        <v>151</v>
      </c>
      <c r="AU131" s="214" t="s">
        <v>88</v>
      </c>
      <c r="AY131" s="17" t="s">
        <v>150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86</v>
      </c>
      <c r="BK131" s="215">
        <f>ROUND(I131*H131,2)</f>
        <v>0</v>
      </c>
      <c r="BL131" s="17" t="s">
        <v>149</v>
      </c>
      <c r="BM131" s="214" t="s">
        <v>1366</v>
      </c>
    </row>
    <row r="132" spans="1:65" s="2" customFormat="1" ht="16.5" customHeight="1">
      <c r="A132" s="34"/>
      <c r="B132" s="35"/>
      <c r="C132" s="202" t="s">
        <v>183</v>
      </c>
      <c r="D132" s="202" t="s">
        <v>151</v>
      </c>
      <c r="E132" s="203" t="s">
        <v>203</v>
      </c>
      <c r="F132" s="204" t="s">
        <v>204</v>
      </c>
      <c r="G132" s="205" t="s">
        <v>172</v>
      </c>
      <c r="H132" s="206">
        <v>30</v>
      </c>
      <c r="I132" s="207"/>
      <c r="J132" s="208">
        <f>ROUND(I132*H132,2)</f>
        <v>0</v>
      </c>
      <c r="K132" s="209"/>
      <c r="L132" s="39"/>
      <c r="M132" s="210" t="s">
        <v>1</v>
      </c>
      <c r="N132" s="211" t="s">
        <v>43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1.5</v>
      </c>
      <c r="T132" s="213">
        <f>S132*H132</f>
        <v>45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149</v>
      </c>
      <c r="AT132" s="214" t="s">
        <v>151</v>
      </c>
      <c r="AU132" s="214" t="s">
        <v>88</v>
      </c>
      <c r="AY132" s="17" t="s">
        <v>150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86</v>
      </c>
      <c r="BK132" s="215">
        <f>ROUND(I132*H132,2)</f>
        <v>0</v>
      </c>
      <c r="BL132" s="17" t="s">
        <v>149</v>
      </c>
      <c r="BM132" s="214" t="s">
        <v>1367</v>
      </c>
    </row>
    <row r="133" spans="1:65" s="2" customFormat="1" ht="21.75" customHeight="1">
      <c r="A133" s="34"/>
      <c r="B133" s="35"/>
      <c r="C133" s="202" t="s">
        <v>188</v>
      </c>
      <c r="D133" s="202" t="s">
        <v>151</v>
      </c>
      <c r="E133" s="203" t="s">
        <v>962</v>
      </c>
      <c r="F133" s="204" t="s">
        <v>1368</v>
      </c>
      <c r="G133" s="205" t="s">
        <v>186</v>
      </c>
      <c r="H133" s="206">
        <v>1</v>
      </c>
      <c r="I133" s="207"/>
      <c r="J133" s="208">
        <f>ROUND(I133*H133,2)</f>
        <v>0</v>
      </c>
      <c r="K133" s="209"/>
      <c r="L133" s="39"/>
      <c r="M133" s="210" t="s">
        <v>1</v>
      </c>
      <c r="N133" s="211" t="s">
        <v>43</v>
      </c>
      <c r="O133" s="7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149</v>
      </c>
      <c r="AT133" s="214" t="s">
        <v>151</v>
      </c>
      <c r="AU133" s="214" t="s">
        <v>88</v>
      </c>
      <c r="AY133" s="17" t="s">
        <v>150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86</v>
      </c>
      <c r="BK133" s="215">
        <f>ROUND(I133*H133,2)</f>
        <v>0</v>
      </c>
      <c r="BL133" s="17" t="s">
        <v>149</v>
      </c>
      <c r="BM133" s="214" t="s">
        <v>1369</v>
      </c>
    </row>
    <row r="134" spans="1:65" s="2" customFormat="1" ht="16.5" customHeight="1">
      <c r="A134" s="34"/>
      <c r="B134" s="35"/>
      <c r="C134" s="202" t="s">
        <v>194</v>
      </c>
      <c r="D134" s="202" t="s">
        <v>151</v>
      </c>
      <c r="E134" s="203" t="s">
        <v>1370</v>
      </c>
      <c r="F134" s="204" t="s">
        <v>1371</v>
      </c>
      <c r="G134" s="205" t="s">
        <v>164</v>
      </c>
      <c r="H134" s="206">
        <v>1</v>
      </c>
      <c r="I134" s="207"/>
      <c r="J134" s="208">
        <f>ROUND(I134*H134,2)</f>
        <v>0</v>
      </c>
      <c r="K134" s="209"/>
      <c r="L134" s="39"/>
      <c r="M134" s="210" t="s">
        <v>1</v>
      </c>
      <c r="N134" s="211" t="s">
        <v>43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240</v>
      </c>
      <c r="AT134" s="214" t="s">
        <v>151</v>
      </c>
      <c r="AU134" s="214" t="s">
        <v>88</v>
      </c>
      <c r="AY134" s="17" t="s">
        <v>150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86</v>
      </c>
      <c r="BK134" s="215">
        <f>ROUND(I134*H134,2)</f>
        <v>0</v>
      </c>
      <c r="BL134" s="17" t="s">
        <v>240</v>
      </c>
      <c r="BM134" s="214" t="s">
        <v>1372</v>
      </c>
    </row>
    <row r="135" spans="1:65" s="2" customFormat="1" ht="19.5">
      <c r="A135" s="34"/>
      <c r="B135" s="35"/>
      <c r="C135" s="36"/>
      <c r="D135" s="216" t="s">
        <v>155</v>
      </c>
      <c r="E135" s="36"/>
      <c r="F135" s="217" t="s">
        <v>1373</v>
      </c>
      <c r="G135" s="36"/>
      <c r="H135" s="36"/>
      <c r="I135" s="115"/>
      <c r="J135" s="36"/>
      <c r="K135" s="36"/>
      <c r="L135" s="39"/>
      <c r="M135" s="218"/>
      <c r="N135" s="21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88</v>
      </c>
    </row>
    <row r="136" spans="1:65" s="2" customFormat="1" ht="16.5" customHeight="1">
      <c r="A136" s="34"/>
      <c r="B136" s="35"/>
      <c r="C136" s="202" t="s">
        <v>199</v>
      </c>
      <c r="D136" s="202" t="s">
        <v>151</v>
      </c>
      <c r="E136" s="203" t="s">
        <v>1374</v>
      </c>
      <c r="F136" s="204" t="s">
        <v>1375</v>
      </c>
      <c r="G136" s="205" t="s">
        <v>179</v>
      </c>
      <c r="H136" s="206">
        <v>1</v>
      </c>
      <c r="I136" s="207"/>
      <c r="J136" s="208">
        <f>ROUND(I136*H136,2)</f>
        <v>0</v>
      </c>
      <c r="K136" s="209"/>
      <c r="L136" s="39"/>
      <c r="M136" s="210" t="s">
        <v>1</v>
      </c>
      <c r="N136" s="211" t="s">
        <v>43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0.255</v>
      </c>
      <c r="T136" s="213">
        <f>S136*H136</f>
        <v>0.255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149</v>
      </c>
      <c r="AT136" s="214" t="s">
        <v>151</v>
      </c>
      <c r="AU136" s="214" t="s">
        <v>88</v>
      </c>
      <c r="AY136" s="17" t="s">
        <v>150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86</v>
      </c>
      <c r="BK136" s="215">
        <f>ROUND(I136*H136,2)</f>
        <v>0</v>
      </c>
      <c r="BL136" s="17" t="s">
        <v>149</v>
      </c>
      <c r="BM136" s="214" t="s">
        <v>1376</v>
      </c>
    </row>
    <row r="137" spans="1:65" s="2" customFormat="1" ht="19.5">
      <c r="A137" s="34"/>
      <c r="B137" s="35"/>
      <c r="C137" s="36"/>
      <c r="D137" s="216" t="s">
        <v>155</v>
      </c>
      <c r="E137" s="36"/>
      <c r="F137" s="217" t="s">
        <v>1377</v>
      </c>
      <c r="G137" s="36"/>
      <c r="H137" s="36"/>
      <c r="I137" s="115"/>
      <c r="J137" s="36"/>
      <c r="K137" s="36"/>
      <c r="L137" s="39"/>
      <c r="M137" s="218"/>
      <c r="N137" s="21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155</v>
      </c>
      <c r="AU137" s="17" t="s">
        <v>88</v>
      </c>
    </row>
    <row r="138" spans="1:65" s="2" customFormat="1" ht="16.5" customHeight="1">
      <c r="A138" s="34"/>
      <c r="B138" s="35"/>
      <c r="C138" s="202" t="s">
        <v>181</v>
      </c>
      <c r="D138" s="202" t="s">
        <v>151</v>
      </c>
      <c r="E138" s="203" t="s">
        <v>1378</v>
      </c>
      <c r="F138" s="204" t="s">
        <v>1379</v>
      </c>
      <c r="G138" s="205" t="s">
        <v>172</v>
      </c>
      <c r="H138" s="206">
        <v>362.84</v>
      </c>
      <c r="I138" s="207"/>
      <c r="J138" s="208">
        <f>ROUND(I138*H138,2)</f>
        <v>0</v>
      </c>
      <c r="K138" s="209"/>
      <c r="L138" s="39"/>
      <c r="M138" s="210" t="s">
        <v>1</v>
      </c>
      <c r="N138" s="211" t="s">
        <v>43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0.65</v>
      </c>
      <c r="T138" s="213">
        <f>S138*H138</f>
        <v>235.846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149</v>
      </c>
      <c r="AT138" s="214" t="s">
        <v>151</v>
      </c>
      <c r="AU138" s="214" t="s">
        <v>88</v>
      </c>
      <c r="AY138" s="17" t="s">
        <v>150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86</v>
      </c>
      <c r="BK138" s="215">
        <f>ROUND(I138*H138,2)</f>
        <v>0</v>
      </c>
      <c r="BL138" s="17" t="s">
        <v>149</v>
      </c>
      <c r="BM138" s="214" t="s">
        <v>1380</v>
      </c>
    </row>
    <row r="139" spans="1:65" s="13" customFormat="1" ht="11.25">
      <c r="B139" s="222"/>
      <c r="C139" s="223"/>
      <c r="D139" s="216" t="s">
        <v>175</v>
      </c>
      <c r="E139" s="224" t="s">
        <v>1</v>
      </c>
      <c r="F139" s="225" t="s">
        <v>1381</v>
      </c>
      <c r="G139" s="223"/>
      <c r="H139" s="226">
        <v>362.84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175</v>
      </c>
      <c r="AU139" s="232" t="s">
        <v>88</v>
      </c>
      <c r="AV139" s="13" t="s">
        <v>88</v>
      </c>
      <c r="AW139" s="13" t="s">
        <v>34</v>
      </c>
      <c r="AX139" s="13" t="s">
        <v>86</v>
      </c>
      <c r="AY139" s="232" t="s">
        <v>150</v>
      </c>
    </row>
    <row r="140" spans="1:65" s="2" customFormat="1" ht="16.5" customHeight="1">
      <c r="A140" s="34"/>
      <c r="B140" s="35"/>
      <c r="C140" s="202" t="s">
        <v>207</v>
      </c>
      <c r="D140" s="202" t="s">
        <v>151</v>
      </c>
      <c r="E140" s="203" t="s">
        <v>1382</v>
      </c>
      <c r="F140" s="204" t="s">
        <v>1383</v>
      </c>
      <c r="G140" s="205" t="s">
        <v>172</v>
      </c>
      <c r="H140" s="206">
        <v>19.14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2.2000000000000002</v>
      </c>
      <c r="T140" s="213">
        <f>S140*H140</f>
        <v>42.108000000000004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149</v>
      </c>
      <c r="AT140" s="214" t="s">
        <v>151</v>
      </c>
      <c r="AU140" s="214" t="s">
        <v>88</v>
      </c>
      <c r="AY140" s="17" t="s">
        <v>150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149</v>
      </c>
      <c r="BM140" s="214" t="s">
        <v>1384</v>
      </c>
    </row>
    <row r="141" spans="1:65" s="13" customFormat="1" ht="11.25">
      <c r="B141" s="222"/>
      <c r="C141" s="223"/>
      <c r="D141" s="216" t="s">
        <v>175</v>
      </c>
      <c r="E141" s="224" t="s">
        <v>1</v>
      </c>
      <c r="F141" s="225" t="s">
        <v>1385</v>
      </c>
      <c r="G141" s="223"/>
      <c r="H141" s="226">
        <v>15.44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175</v>
      </c>
      <c r="AU141" s="232" t="s">
        <v>88</v>
      </c>
      <c r="AV141" s="13" t="s">
        <v>88</v>
      </c>
      <c r="AW141" s="13" t="s">
        <v>34</v>
      </c>
      <c r="AX141" s="13" t="s">
        <v>78</v>
      </c>
      <c r="AY141" s="232" t="s">
        <v>150</v>
      </c>
    </row>
    <row r="142" spans="1:65" s="13" customFormat="1" ht="11.25">
      <c r="B142" s="222"/>
      <c r="C142" s="223"/>
      <c r="D142" s="216" t="s">
        <v>175</v>
      </c>
      <c r="E142" s="224" t="s">
        <v>1</v>
      </c>
      <c r="F142" s="225" t="s">
        <v>1386</v>
      </c>
      <c r="G142" s="223"/>
      <c r="H142" s="226">
        <v>3.7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175</v>
      </c>
      <c r="AU142" s="232" t="s">
        <v>88</v>
      </c>
      <c r="AV142" s="13" t="s">
        <v>88</v>
      </c>
      <c r="AW142" s="13" t="s">
        <v>34</v>
      </c>
      <c r="AX142" s="13" t="s">
        <v>78</v>
      </c>
      <c r="AY142" s="232" t="s">
        <v>150</v>
      </c>
    </row>
    <row r="143" spans="1:65" s="14" customFormat="1" ht="11.25">
      <c r="B143" s="233"/>
      <c r="C143" s="234"/>
      <c r="D143" s="216" t="s">
        <v>175</v>
      </c>
      <c r="E143" s="235" t="s">
        <v>1</v>
      </c>
      <c r="F143" s="236" t="s">
        <v>213</v>
      </c>
      <c r="G143" s="234"/>
      <c r="H143" s="237">
        <v>19.14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175</v>
      </c>
      <c r="AU143" s="243" t="s">
        <v>88</v>
      </c>
      <c r="AV143" s="14" t="s">
        <v>149</v>
      </c>
      <c r="AW143" s="14" t="s">
        <v>34</v>
      </c>
      <c r="AX143" s="14" t="s">
        <v>86</v>
      </c>
      <c r="AY143" s="243" t="s">
        <v>150</v>
      </c>
    </row>
    <row r="144" spans="1:65" s="12" customFormat="1" ht="22.9" customHeight="1">
      <c r="B144" s="188"/>
      <c r="C144" s="189"/>
      <c r="D144" s="190" t="s">
        <v>77</v>
      </c>
      <c r="E144" s="220" t="s">
        <v>220</v>
      </c>
      <c r="F144" s="220" t="s">
        <v>732</v>
      </c>
      <c r="G144" s="189"/>
      <c r="H144" s="189"/>
      <c r="I144" s="192"/>
      <c r="J144" s="221">
        <f>BK144</f>
        <v>0</v>
      </c>
      <c r="K144" s="189"/>
      <c r="L144" s="194"/>
      <c r="M144" s="195"/>
      <c r="N144" s="196"/>
      <c r="O144" s="196"/>
      <c r="P144" s="197">
        <f>SUM(P145:P154)</f>
        <v>0</v>
      </c>
      <c r="Q144" s="196"/>
      <c r="R144" s="197">
        <f>SUM(R145:R154)</f>
        <v>0</v>
      </c>
      <c r="S144" s="196"/>
      <c r="T144" s="198">
        <f>SUM(T145:T154)</f>
        <v>0</v>
      </c>
      <c r="AR144" s="199" t="s">
        <v>86</v>
      </c>
      <c r="AT144" s="200" t="s">
        <v>77</v>
      </c>
      <c r="AU144" s="200" t="s">
        <v>86</v>
      </c>
      <c r="AY144" s="199" t="s">
        <v>150</v>
      </c>
      <c r="BK144" s="201">
        <f>SUM(BK145:BK154)</f>
        <v>0</v>
      </c>
    </row>
    <row r="145" spans="1:65" s="2" customFormat="1" ht="16.5" customHeight="1">
      <c r="A145" s="34"/>
      <c r="B145" s="35"/>
      <c r="C145" s="202" t="s">
        <v>214</v>
      </c>
      <c r="D145" s="202" t="s">
        <v>151</v>
      </c>
      <c r="E145" s="203" t="s">
        <v>236</v>
      </c>
      <c r="F145" s="204" t="s">
        <v>237</v>
      </c>
      <c r="G145" s="205" t="s">
        <v>225</v>
      </c>
      <c r="H145" s="206">
        <v>0.9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149</v>
      </c>
      <c r="AT145" s="214" t="s">
        <v>151</v>
      </c>
      <c r="AU145" s="214" t="s">
        <v>88</v>
      </c>
      <c r="AY145" s="17" t="s">
        <v>150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149</v>
      </c>
      <c r="BM145" s="214" t="s">
        <v>1387</v>
      </c>
    </row>
    <row r="146" spans="1:65" s="2" customFormat="1" ht="58.5">
      <c r="A146" s="34"/>
      <c r="B146" s="35"/>
      <c r="C146" s="36"/>
      <c r="D146" s="216" t="s">
        <v>155</v>
      </c>
      <c r="E146" s="36"/>
      <c r="F146" s="217" t="s">
        <v>239</v>
      </c>
      <c r="G146" s="36"/>
      <c r="H146" s="36"/>
      <c r="I146" s="115"/>
      <c r="J146" s="36"/>
      <c r="K146" s="36"/>
      <c r="L146" s="39"/>
      <c r="M146" s="218"/>
      <c r="N146" s="21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155</v>
      </c>
      <c r="AU146" s="17" t="s">
        <v>88</v>
      </c>
    </row>
    <row r="147" spans="1:65" s="2" customFormat="1" ht="16.5" customHeight="1">
      <c r="A147" s="34"/>
      <c r="B147" s="35"/>
      <c r="C147" s="202" t="s">
        <v>222</v>
      </c>
      <c r="D147" s="202" t="s">
        <v>151</v>
      </c>
      <c r="E147" s="203" t="s">
        <v>1388</v>
      </c>
      <c r="F147" s="204" t="s">
        <v>1389</v>
      </c>
      <c r="G147" s="205" t="s">
        <v>225</v>
      </c>
      <c r="H147" s="206">
        <v>323.209</v>
      </c>
      <c r="I147" s="207"/>
      <c r="J147" s="208">
        <f>ROUND(I147*H147,2)</f>
        <v>0</v>
      </c>
      <c r="K147" s="209"/>
      <c r="L147" s="39"/>
      <c r="M147" s="210" t="s">
        <v>1</v>
      </c>
      <c r="N147" s="211" t="s">
        <v>43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149</v>
      </c>
      <c r="AT147" s="214" t="s">
        <v>151</v>
      </c>
      <c r="AU147" s="214" t="s">
        <v>88</v>
      </c>
      <c r="AY147" s="17" t="s">
        <v>150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86</v>
      </c>
      <c r="BK147" s="215">
        <f>ROUND(I147*H147,2)</f>
        <v>0</v>
      </c>
      <c r="BL147" s="17" t="s">
        <v>149</v>
      </c>
      <c r="BM147" s="214" t="s">
        <v>1390</v>
      </c>
    </row>
    <row r="148" spans="1:65" s="2" customFormat="1" ht="16.5" customHeight="1">
      <c r="A148" s="34"/>
      <c r="B148" s="35"/>
      <c r="C148" s="202" t="s">
        <v>227</v>
      </c>
      <c r="D148" s="202" t="s">
        <v>151</v>
      </c>
      <c r="E148" s="203" t="s">
        <v>1391</v>
      </c>
      <c r="F148" s="204" t="s">
        <v>1392</v>
      </c>
      <c r="G148" s="205" t="s">
        <v>225</v>
      </c>
      <c r="H148" s="206">
        <v>6140.9709999999995</v>
      </c>
      <c r="I148" s="207"/>
      <c r="J148" s="208">
        <f>ROUND(I148*H148,2)</f>
        <v>0</v>
      </c>
      <c r="K148" s="209"/>
      <c r="L148" s="39"/>
      <c r="M148" s="210" t="s">
        <v>1</v>
      </c>
      <c r="N148" s="211" t="s">
        <v>43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149</v>
      </c>
      <c r="AT148" s="214" t="s">
        <v>151</v>
      </c>
      <c r="AU148" s="214" t="s">
        <v>88</v>
      </c>
      <c r="AY148" s="17" t="s">
        <v>150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86</v>
      </c>
      <c r="BK148" s="215">
        <f>ROUND(I148*H148,2)</f>
        <v>0</v>
      </c>
      <c r="BL148" s="17" t="s">
        <v>149</v>
      </c>
      <c r="BM148" s="214" t="s">
        <v>1393</v>
      </c>
    </row>
    <row r="149" spans="1:65" s="13" customFormat="1" ht="11.25">
      <c r="B149" s="222"/>
      <c r="C149" s="223"/>
      <c r="D149" s="216" t="s">
        <v>175</v>
      </c>
      <c r="E149" s="223"/>
      <c r="F149" s="225" t="s">
        <v>1394</v>
      </c>
      <c r="G149" s="223"/>
      <c r="H149" s="226">
        <v>6140.9709999999995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175</v>
      </c>
      <c r="AU149" s="232" t="s">
        <v>88</v>
      </c>
      <c r="AV149" s="13" t="s">
        <v>88</v>
      </c>
      <c r="AW149" s="13" t="s">
        <v>4</v>
      </c>
      <c r="AX149" s="13" t="s">
        <v>86</v>
      </c>
      <c r="AY149" s="232" t="s">
        <v>150</v>
      </c>
    </row>
    <row r="150" spans="1:65" s="2" customFormat="1" ht="16.5" customHeight="1">
      <c r="A150" s="34"/>
      <c r="B150" s="35"/>
      <c r="C150" s="202" t="s">
        <v>231</v>
      </c>
      <c r="D150" s="202" t="s">
        <v>151</v>
      </c>
      <c r="E150" s="203" t="s">
        <v>1395</v>
      </c>
      <c r="F150" s="204" t="s">
        <v>1396</v>
      </c>
      <c r="G150" s="205" t="s">
        <v>225</v>
      </c>
      <c r="H150" s="206">
        <v>323.209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149</v>
      </c>
      <c r="AT150" s="214" t="s">
        <v>151</v>
      </c>
      <c r="AU150" s="214" t="s">
        <v>88</v>
      </c>
      <c r="AY150" s="17" t="s">
        <v>150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149</v>
      </c>
      <c r="BM150" s="214" t="s">
        <v>1397</v>
      </c>
    </row>
    <row r="151" spans="1:65" s="2" customFormat="1" ht="16.5" customHeight="1">
      <c r="A151" s="34"/>
      <c r="B151" s="35"/>
      <c r="C151" s="202" t="s">
        <v>8</v>
      </c>
      <c r="D151" s="202" t="s">
        <v>151</v>
      </c>
      <c r="E151" s="203" t="s">
        <v>246</v>
      </c>
      <c r="F151" s="204" t="s">
        <v>1398</v>
      </c>
      <c r="G151" s="205" t="s">
        <v>225</v>
      </c>
      <c r="H151" s="206">
        <v>48.45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149</v>
      </c>
      <c r="AT151" s="214" t="s">
        <v>151</v>
      </c>
      <c r="AU151" s="214" t="s">
        <v>88</v>
      </c>
      <c r="AY151" s="17" t="s">
        <v>150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149</v>
      </c>
      <c r="BM151" s="214" t="s">
        <v>1399</v>
      </c>
    </row>
    <row r="152" spans="1:65" s="2" customFormat="1" ht="21.75" customHeight="1">
      <c r="A152" s="34"/>
      <c r="B152" s="35"/>
      <c r="C152" s="202" t="s">
        <v>240</v>
      </c>
      <c r="D152" s="202" t="s">
        <v>151</v>
      </c>
      <c r="E152" s="203" t="s">
        <v>1400</v>
      </c>
      <c r="F152" s="204" t="s">
        <v>1401</v>
      </c>
      <c r="G152" s="205" t="s">
        <v>225</v>
      </c>
      <c r="H152" s="206">
        <v>258.39999999999998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149</v>
      </c>
      <c r="AT152" s="214" t="s">
        <v>151</v>
      </c>
      <c r="AU152" s="214" t="s">
        <v>88</v>
      </c>
      <c r="AY152" s="17" t="s">
        <v>150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149</v>
      </c>
      <c r="BM152" s="214" t="s">
        <v>1402</v>
      </c>
    </row>
    <row r="153" spans="1:65" s="2" customFormat="1" ht="16.5" customHeight="1">
      <c r="A153" s="34"/>
      <c r="B153" s="35"/>
      <c r="C153" s="202" t="s">
        <v>245</v>
      </c>
      <c r="D153" s="202" t="s">
        <v>151</v>
      </c>
      <c r="E153" s="203" t="s">
        <v>254</v>
      </c>
      <c r="F153" s="204" t="s">
        <v>255</v>
      </c>
      <c r="G153" s="205" t="s">
        <v>225</v>
      </c>
      <c r="H153" s="206">
        <v>11.359</v>
      </c>
      <c r="I153" s="207"/>
      <c r="J153" s="208">
        <f>ROUND(I153*H153,2)</f>
        <v>0</v>
      </c>
      <c r="K153" s="209"/>
      <c r="L153" s="39"/>
      <c r="M153" s="210" t="s">
        <v>1</v>
      </c>
      <c r="N153" s="211" t="s">
        <v>43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149</v>
      </c>
      <c r="AT153" s="214" t="s">
        <v>151</v>
      </c>
      <c r="AU153" s="214" t="s">
        <v>88</v>
      </c>
      <c r="AY153" s="17" t="s">
        <v>150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149</v>
      </c>
      <c r="BM153" s="214" t="s">
        <v>1403</v>
      </c>
    </row>
    <row r="154" spans="1:65" s="13" customFormat="1" ht="11.25">
      <c r="B154" s="222"/>
      <c r="C154" s="223"/>
      <c r="D154" s="216" t="s">
        <v>175</v>
      </c>
      <c r="E154" s="224" t="s">
        <v>1</v>
      </c>
      <c r="F154" s="225" t="s">
        <v>1404</v>
      </c>
      <c r="G154" s="223"/>
      <c r="H154" s="226">
        <v>11.359</v>
      </c>
      <c r="I154" s="227"/>
      <c r="J154" s="223"/>
      <c r="K154" s="223"/>
      <c r="L154" s="228"/>
      <c r="M154" s="275"/>
      <c r="N154" s="276"/>
      <c r="O154" s="276"/>
      <c r="P154" s="276"/>
      <c r="Q154" s="276"/>
      <c r="R154" s="276"/>
      <c r="S154" s="276"/>
      <c r="T154" s="277"/>
      <c r="AT154" s="232" t="s">
        <v>175</v>
      </c>
      <c r="AU154" s="232" t="s">
        <v>88</v>
      </c>
      <c r="AV154" s="13" t="s">
        <v>88</v>
      </c>
      <c r="AW154" s="13" t="s">
        <v>34</v>
      </c>
      <c r="AX154" s="13" t="s">
        <v>86</v>
      </c>
      <c r="AY154" s="232" t="s">
        <v>150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152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40RF0vNFxppuT7qsEe9GWI3w8qmQIWOFKmUiH6Cs4exzQ3vC0p/R5x5J7gTQtEXJ6k8jaaTXAkUOI9PAIWXjQA==" saltValue="p3S12Ab3PuO21hDoL53eXX95LL5Ar+tVVeNu6Jdh9ovMBXhVu4Pxf2tLG1O7RqJZdYxFqPwRekLQLFf4NxeIAg==" spinCount="100000" sheet="1" objects="1" scenarios="1" formatColumns="0" formatRows="0" autoFilter="0"/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1405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ROUND((SUM(BE126:BE237)),  2)</f>
        <v>0</v>
      </c>
      <c r="G33" s="34"/>
      <c r="H33" s="34"/>
      <c r="I33" s="131">
        <v>0.21</v>
      </c>
      <c r="J33" s="130">
        <f>ROUND(((SUM(BE126:BE237))*I33),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ROUND((SUM(BF126:BF237)),  2)</f>
        <v>0</v>
      </c>
      <c r="G34" s="34"/>
      <c r="H34" s="34"/>
      <c r="I34" s="131">
        <v>0.15</v>
      </c>
      <c r="J34" s="130">
        <f>ROUND(((SUM(BF126:BF237))*I34),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ROUND((SUM(BG126:BG237)),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ROUND((SUM(BH126:BH237)),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ROUND((SUM(BI126:BI237)),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006 - Ostatní venkovní úpravy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1:31" s="9" customFormat="1" ht="24.95" customHeight="1">
      <c r="B97" s="161"/>
      <c r="C97" s="162"/>
      <c r="D97" s="163" t="s">
        <v>122</v>
      </c>
      <c r="E97" s="164"/>
      <c r="F97" s="164"/>
      <c r="G97" s="164"/>
      <c r="H97" s="164"/>
      <c r="I97" s="165"/>
      <c r="J97" s="166">
        <f>J127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1351</v>
      </c>
      <c r="E98" s="171"/>
      <c r="F98" s="171"/>
      <c r="G98" s="171"/>
      <c r="H98" s="171"/>
      <c r="I98" s="172"/>
      <c r="J98" s="173">
        <f>J128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123</v>
      </c>
      <c r="E99" s="171"/>
      <c r="F99" s="171"/>
      <c r="G99" s="171"/>
      <c r="H99" s="171"/>
      <c r="I99" s="172"/>
      <c r="J99" s="173">
        <f>J161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959</v>
      </c>
      <c r="E100" s="171"/>
      <c r="F100" s="171"/>
      <c r="G100" s="171"/>
      <c r="H100" s="171"/>
      <c r="I100" s="172"/>
      <c r="J100" s="173">
        <f>J166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563</v>
      </c>
      <c r="E101" s="171"/>
      <c r="F101" s="171"/>
      <c r="G101" s="171"/>
      <c r="H101" s="171"/>
      <c r="I101" s="172"/>
      <c r="J101" s="173">
        <f>J195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124</v>
      </c>
      <c r="E102" s="171"/>
      <c r="F102" s="171"/>
      <c r="G102" s="171"/>
      <c r="H102" s="171"/>
      <c r="I102" s="172"/>
      <c r="J102" s="173">
        <f>J197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1406</v>
      </c>
      <c r="E103" s="171"/>
      <c r="F103" s="171"/>
      <c r="G103" s="171"/>
      <c r="H103" s="171"/>
      <c r="I103" s="172"/>
      <c r="J103" s="173">
        <f>J215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125</v>
      </c>
      <c r="E104" s="171"/>
      <c r="F104" s="171"/>
      <c r="G104" s="171"/>
      <c r="H104" s="171"/>
      <c r="I104" s="172"/>
      <c r="J104" s="173">
        <f>J217</f>
        <v>0</v>
      </c>
      <c r="K104" s="169"/>
      <c r="L104" s="174"/>
    </row>
    <row r="105" spans="1:31" s="9" customFormat="1" ht="24.95" customHeight="1">
      <c r="B105" s="161"/>
      <c r="C105" s="162"/>
      <c r="D105" s="163" t="s">
        <v>127</v>
      </c>
      <c r="E105" s="164"/>
      <c r="F105" s="164"/>
      <c r="G105" s="164"/>
      <c r="H105" s="164"/>
      <c r="I105" s="165"/>
      <c r="J105" s="166">
        <f>J231</f>
        <v>0</v>
      </c>
      <c r="K105" s="162"/>
      <c r="L105" s="167"/>
    </row>
    <row r="106" spans="1:31" s="10" customFormat="1" ht="19.899999999999999" customHeight="1">
      <c r="B106" s="168"/>
      <c r="C106" s="169"/>
      <c r="D106" s="170" t="s">
        <v>1407</v>
      </c>
      <c r="E106" s="171"/>
      <c r="F106" s="171"/>
      <c r="G106" s="171"/>
      <c r="H106" s="171"/>
      <c r="I106" s="172"/>
      <c r="J106" s="173">
        <f>J232</f>
        <v>0</v>
      </c>
      <c r="K106" s="169"/>
      <c r="L106" s="174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152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155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134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26" t="str">
        <f>E7</f>
        <v>Ratboř ON - oprava</v>
      </c>
      <c r="F116" s="327"/>
      <c r="G116" s="327"/>
      <c r="H116" s="327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112</v>
      </c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8" t="str">
        <f>E9</f>
        <v>006 - Ostatní venkovní úpravy</v>
      </c>
      <c r="F118" s="328"/>
      <c r="G118" s="328"/>
      <c r="H118" s="328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žst. Ratboř</v>
      </c>
      <c r="G120" s="36"/>
      <c r="H120" s="36"/>
      <c r="I120" s="117" t="s">
        <v>22</v>
      </c>
      <c r="J120" s="66" t="str">
        <f>IF(J12="","",J12)</f>
        <v>3. 4. 2020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E15</f>
        <v>Správa železnic, státní organizace</v>
      </c>
      <c r="G122" s="36"/>
      <c r="H122" s="36"/>
      <c r="I122" s="117" t="s">
        <v>32</v>
      </c>
      <c r="J122" s="32" t="str">
        <f>E21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IF(E18="","",E18)</f>
        <v>Vyplň údaj</v>
      </c>
      <c r="G123" s="36"/>
      <c r="H123" s="36"/>
      <c r="I123" s="117" t="s">
        <v>35</v>
      </c>
      <c r="J123" s="32" t="str">
        <f>E24</f>
        <v>L. Ulrich, DiS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75"/>
      <c r="B125" s="176"/>
      <c r="C125" s="177" t="s">
        <v>135</v>
      </c>
      <c r="D125" s="178" t="s">
        <v>63</v>
      </c>
      <c r="E125" s="178" t="s">
        <v>59</v>
      </c>
      <c r="F125" s="178" t="s">
        <v>60</v>
      </c>
      <c r="G125" s="178" t="s">
        <v>136</v>
      </c>
      <c r="H125" s="178" t="s">
        <v>137</v>
      </c>
      <c r="I125" s="179" t="s">
        <v>138</v>
      </c>
      <c r="J125" s="180" t="s">
        <v>116</v>
      </c>
      <c r="K125" s="181" t="s">
        <v>139</v>
      </c>
      <c r="L125" s="182"/>
      <c r="M125" s="75" t="s">
        <v>1</v>
      </c>
      <c r="N125" s="76" t="s">
        <v>42</v>
      </c>
      <c r="O125" s="76" t="s">
        <v>140</v>
      </c>
      <c r="P125" s="76" t="s">
        <v>141</v>
      </c>
      <c r="Q125" s="76" t="s">
        <v>142</v>
      </c>
      <c r="R125" s="76" t="s">
        <v>143</v>
      </c>
      <c r="S125" s="76" t="s">
        <v>144</v>
      </c>
      <c r="T125" s="77" t="s">
        <v>145</v>
      </c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</row>
    <row r="126" spans="1:63" s="2" customFormat="1" ht="22.9" customHeight="1">
      <c r="A126" s="34"/>
      <c r="B126" s="35"/>
      <c r="C126" s="82" t="s">
        <v>146</v>
      </c>
      <c r="D126" s="36"/>
      <c r="E126" s="36"/>
      <c r="F126" s="36"/>
      <c r="G126" s="36"/>
      <c r="H126" s="36"/>
      <c r="I126" s="115"/>
      <c r="J126" s="183">
        <f>BK126</f>
        <v>0</v>
      </c>
      <c r="K126" s="36"/>
      <c r="L126" s="39"/>
      <c r="M126" s="78"/>
      <c r="N126" s="184"/>
      <c r="O126" s="79"/>
      <c r="P126" s="185">
        <f>P127+P231</f>
        <v>0</v>
      </c>
      <c r="Q126" s="79"/>
      <c r="R126" s="185">
        <f>R127+R231</f>
        <v>232.71727100000001</v>
      </c>
      <c r="S126" s="79"/>
      <c r="T126" s="186">
        <f>T127+T231</f>
        <v>108.01820000000001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77</v>
      </c>
      <c r="AU126" s="17" t="s">
        <v>118</v>
      </c>
      <c r="BK126" s="187">
        <f>BK127+BK231</f>
        <v>0</v>
      </c>
    </row>
    <row r="127" spans="1:63" s="12" customFormat="1" ht="25.9" customHeight="1">
      <c r="B127" s="188"/>
      <c r="C127" s="189"/>
      <c r="D127" s="190" t="s">
        <v>77</v>
      </c>
      <c r="E127" s="191" t="s">
        <v>167</v>
      </c>
      <c r="F127" s="191" t="s">
        <v>168</v>
      </c>
      <c r="G127" s="189"/>
      <c r="H127" s="189"/>
      <c r="I127" s="192"/>
      <c r="J127" s="193">
        <f>BK127</f>
        <v>0</v>
      </c>
      <c r="K127" s="189"/>
      <c r="L127" s="194"/>
      <c r="M127" s="195"/>
      <c r="N127" s="196"/>
      <c r="O127" s="196"/>
      <c r="P127" s="197">
        <f>P128+P161+P166+P195+P197+P215+P217</f>
        <v>0</v>
      </c>
      <c r="Q127" s="196"/>
      <c r="R127" s="197">
        <f>R128+R161+R166+R195+R197+R215+R217</f>
        <v>232.621318</v>
      </c>
      <c r="S127" s="196"/>
      <c r="T127" s="198">
        <f>T128+T161+T166+T195+T197+T215+T217</f>
        <v>108.01820000000001</v>
      </c>
      <c r="AR127" s="199" t="s">
        <v>86</v>
      </c>
      <c r="AT127" s="200" t="s">
        <v>77</v>
      </c>
      <c r="AU127" s="200" t="s">
        <v>78</v>
      </c>
      <c r="AY127" s="199" t="s">
        <v>150</v>
      </c>
      <c r="BK127" s="201">
        <f>BK128+BK161+BK166+BK195+BK197+BK215+BK217</f>
        <v>0</v>
      </c>
    </row>
    <row r="128" spans="1:63" s="12" customFormat="1" ht="22.9" customHeight="1">
      <c r="B128" s="188"/>
      <c r="C128" s="189"/>
      <c r="D128" s="190" t="s">
        <v>77</v>
      </c>
      <c r="E128" s="220" t="s">
        <v>86</v>
      </c>
      <c r="F128" s="220" t="s">
        <v>1352</v>
      </c>
      <c r="G128" s="189"/>
      <c r="H128" s="189"/>
      <c r="I128" s="192"/>
      <c r="J128" s="221">
        <f>BK128</f>
        <v>0</v>
      </c>
      <c r="K128" s="189"/>
      <c r="L128" s="194"/>
      <c r="M128" s="195"/>
      <c r="N128" s="196"/>
      <c r="O128" s="196"/>
      <c r="P128" s="197">
        <f>SUM(P129:P160)</f>
        <v>0</v>
      </c>
      <c r="Q128" s="196"/>
      <c r="R128" s="197">
        <f>SUM(R129:R160)</f>
        <v>95.25</v>
      </c>
      <c r="S128" s="196"/>
      <c r="T128" s="198">
        <f>SUM(T129:T160)</f>
        <v>22.508000000000003</v>
      </c>
      <c r="AR128" s="199" t="s">
        <v>86</v>
      </c>
      <c r="AT128" s="200" t="s">
        <v>77</v>
      </c>
      <c r="AU128" s="200" t="s">
        <v>86</v>
      </c>
      <c r="AY128" s="199" t="s">
        <v>150</v>
      </c>
      <c r="BK128" s="201">
        <f>SUM(BK129:BK160)</f>
        <v>0</v>
      </c>
    </row>
    <row r="129" spans="1:65" s="2" customFormat="1" ht="21.75" customHeight="1">
      <c r="A129" s="34"/>
      <c r="B129" s="35"/>
      <c r="C129" s="202" t="s">
        <v>86</v>
      </c>
      <c r="D129" s="202" t="s">
        <v>151</v>
      </c>
      <c r="E129" s="203" t="s">
        <v>1408</v>
      </c>
      <c r="F129" s="204" t="s">
        <v>1409</v>
      </c>
      <c r="G129" s="205" t="s">
        <v>217</v>
      </c>
      <c r="H129" s="206">
        <v>500</v>
      </c>
      <c r="I129" s="207"/>
      <c r="J129" s="208">
        <f>ROUND(I129*H129,2)</f>
        <v>0</v>
      </c>
      <c r="K129" s="209"/>
      <c r="L129" s="39"/>
      <c r="M129" s="210" t="s">
        <v>1</v>
      </c>
      <c r="N129" s="211" t="s">
        <v>43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149</v>
      </c>
      <c r="AT129" s="214" t="s">
        <v>151</v>
      </c>
      <c r="AU129" s="214" t="s">
        <v>88</v>
      </c>
      <c r="AY129" s="17" t="s">
        <v>150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86</v>
      </c>
      <c r="BK129" s="215">
        <f>ROUND(I129*H129,2)</f>
        <v>0</v>
      </c>
      <c r="BL129" s="17" t="s">
        <v>149</v>
      </c>
      <c r="BM129" s="214" t="s">
        <v>1410</v>
      </c>
    </row>
    <row r="130" spans="1:65" s="2" customFormat="1" ht="16.5" customHeight="1">
      <c r="A130" s="34"/>
      <c r="B130" s="35"/>
      <c r="C130" s="202" t="s">
        <v>88</v>
      </c>
      <c r="D130" s="202" t="s">
        <v>151</v>
      </c>
      <c r="E130" s="203" t="s">
        <v>1411</v>
      </c>
      <c r="F130" s="204" t="s">
        <v>1412</v>
      </c>
      <c r="G130" s="205" t="s">
        <v>217</v>
      </c>
      <c r="H130" s="206">
        <v>500</v>
      </c>
      <c r="I130" s="207"/>
      <c r="J130" s="208">
        <f>ROUND(I130*H130,2)</f>
        <v>0</v>
      </c>
      <c r="K130" s="209"/>
      <c r="L130" s="39"/>
      <c r="M130" s="210" t="s">
        <v>1</v>
      </c>
      <c r="N130" s="211" t="s">
        <v>43</v>
      </c>
      <c r="O130" s="71"/>
      <c r="P130" s="212">
        <f>O130*H130</f>
        <v>0</v>
      </c>
      <c r="Q130" s="212">
        <v>1.8000000000000001E-4</v>
      </c>
      <c r="R130" s="212">
        <f>Q130*H130</f>
        <v>9.0000000000000011E-2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149</v>
      </c>
      <c r="AT130" s="214" t="s">
        <v>151</v>
      </c>
      <c r="AU130" s="214" t="s">
        <v>88</v>
      </c>
      <c r="AY130" s="17" t="s">
        <v>150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86</v>
      </c>
      <c r="BK130" s="215">
        <f>ROUND(I130*H130,2)</f>
        <v>0</v>
      </c>
      <c r="BL130" s="17" t="s">
        <v>149</v>
      </c>
      <c r="BM130" s="214" t="s">
        <v>1413</v>
      </c>
    </row>
    <row r="131" spans="1:65" s="2" customFormat="1" ht="16.5" customHeight="1">
      <c r="A131" s="34"/>
      <c r="B131" s="35"/>
      <c r="C131" s="202" t="s">
        <v>159</v>
      </c>
      <c r="D131" s="202" t="s">
        <v>151</v>
      </c>
      <c r="E131" s="203" t="s">
        <v>1414</v>
      </c>
      <c r="F131" s="204" t="s">
        <v>1415</v>
      </c>
      <c r="G131" s="205" t="s">
        <v>217</v>
      </c>
      <c r="H131" s="206">
        <v>132.4</v>
      </c>
      <c r="I131" s="207"/>
      <c r="J131" s="208">
        <f>ROUND(I131*H131,2)</f>
        <v>0</v>
      </c>
      <c r="K131" s="209"/>
      <c r="L131" s="39"/>
      <c r="M131" s="210" t="s">
        <v>1</v>
      </c>
      <c r="N131" s="211" t="s">
        <v>43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0.17</v>
      </c>
      <c r="T131" s="213">
        <f>S131*H131</f>
        <v>22.508000000000003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149</v>
      </c>
      <c r="AT131" s="214" t="s">
        <v>151</v>
      </c>
      <c r="AU131" s="214" t="s">
        <v>88</v>
      </c>
      <c r="AY131" s="17" t="s">
        <v>150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86</v>
      </c>
      <c r="BK131" s="215">
        <f>ROUND(I131*H131,2)</f>
        <v>0</v>
      </c>
      <c r="BL131" s="17" t="s">
        <v>149</v>
      </c>
      <c r="BM131" s="214" t="s">
        <v>1416</v>
      </c>
    </row>
    <row r="132" spans="1:65" s="13" customFormat="1" ht="11.25">
      <c r="B132" s="222"/>
      <c r="C132" s="223"/>
      <c r="D132" s="216" t="s">
        <v>175</v>
      </c>
      <c r="E132" s="224" t="s">
        <v>1</v>
      </c>
      <c r="F132" s="225" t="s">
        <v>1417</v>
      </c>
      <c r="G132" s="223"/>
      <c r="H132" s="226">
        <v>54.4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175</v>
      </c>
      <c r="AU132" s="232" t="s">
        <v>88</v>
      </c>
      <c r="AV132" s="13" t="s">
        <v>88</v>
      </c>
      <c r="AW132" s="13" t="s">
        <v>34</v>
      </c>
      <c r="AX132" s="13" t="s">
        <v>78</v>
      </c>
      <c r="AY132" s="232" t="s">
        <v>150</v>
      </c>
    </row>
    <row r="133" spans="1:65" s="13" customFormat="1" ht="11.25">
      <c r="B133" s="222"/>
      <c r="C133" s="223"/>
      <c r="D133" s="216" t="s">
        <v>175</v>
      </c>
      <c r="E133" s="224" t="s">
        <v>1</v>
      </c>
      <c r="F133" s="225" t="s">
        <v>1418</v>
      </c>
      <c r="G133" s="223"/>
      <c r="H133" s="226">
        <v>42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175</v>
      </c>
      <c r="AU133" s="232" t="s">
        <v>88</v>
      </c>
      <c r="AV133" s="13" t="s">
        <v>88</v>
      </c>
      <c r="AW133" s="13" t="s">
        <v>34</v>
      </c>
      <c r="AX133" s="13" t="s">
        <v>78</v>
      </c>
      <c r="AY133" s="232" t="s">
        <v>150</v>
      </c>
    </row>
    <row r="134" spans="1:65" s="13" customFormat="1" ht="11.25">
      <c r="B134" s="222"/>
      <c r="C134" s="223"/>
      <c r="D134" s="216" t="s">
        <v>175</v>
      </c>
      <c r="E134" s="224" t="s">
        <v>1</v>
      </c>
      <c r="F134" s="225" t="s">
        <v>1419</v>
      </c>
      <c r="G134" s="223"/>
      <c r="H134" s="226">
        <v>36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175</v>
      </c>
      <c r="AU134" s="232" t="s">
        <v>88</v>
      </c>
      <c r="AV134" s="13" t="s">
        <v>88</v>
      </c>
      <c r="AW134" s="13" t="s">
        <v>34</v>
      </c>
      <c r="AX134" s="13" t="s">
        <v>78</v>
      </c>
      <c r="AY134" s="232" t="s">
        <v>150</v>
      </c>
    </row>
    <row r="135" spans="1:65" s="14" customFormat="1" ht="11.25">
      <c r="B135" s="233"/>
      <c r="C135" s="234"/>
      <c r="D135" s="216" t="s">
        <v>175</v>
      </c>
      <c r="E135" s="235" t="s">
        <v>1</v>
      </c>
      <c r="F135" s="236" t="s">
        <v>213</v>
      </c>
      <c r="G135" s="234"/>
      <c r="H135" s="237">
        <v>132.4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175</v>
      </c>
      <c r="AU135" s="243" t="s">
        <v>88</v>
      </c>
      <c r="AV135" s="14" t="s">
        <v>149</v>
      </c>
      <c r="AW135" s="14" t="s">
        <v>34</v>
      </c>
      <c r="AX135" s="14" t="s">
        <v>86</v>
      </c>
      <c r="AY135" s="243" t="s">
        <v>150</v>
      </c>
    </row>
    <row r="136" spans="1:65" s="2" customFormat="1" ht="16.5" customHeight="1">
      <c r="A136" s="34"/>
      <c r="B136" s="35"/>
      <c r="C136" s="202" t="s">
        <v>149</v>
      </c>
      <c r="D136" s="202" t="s">
        <v>151</v>
      </c>
      <c r="E136" s="203" t="s">
        <v>1420</v>
      </c>
      <c r="F136" s="204" t="s">
        <v>1421</v>
      </c>
      <c r="G136" s="205" t="s">
        <v>172</v>
      </c>
      <c r="H136" s="206">
        <v>42.12</v>
      </c>
      <c r="I136" s="207"/>
      <c r="J136" s="208">
        <f>ROUND(I136*H136,2)</f>
        <v>0</v>
      </c>
      <c r="K136" s="209"/>
      <c r="L136" s="39"/>
      <c r="M136" s="210" t="s">
        <v>1</v>
      </c>
      <c r="N136" s="211" t="s">
        <v>43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149</v>
      </c>
      <c r="AT136" s="214" t="s">
        <v>151</v>
      </c>
      <c r="AU136" s="214" t="s">
        <v>88</v>
      </c>
      <c r="AY136" s="17" t="s">
        <v>150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86</v>
      </c>
      <c r="BK136" s="215">
        <f>ROUND(I136*H136,2)</f>
        <v>0</v>
      </c>
      <c r="BL136" s="17" t="s">
        <v>149</v>
      </c>
      <c r="BM136" s="214" t="s">
        <v>1422</v>
      </c>
    </row>
    <row r="137" spans="1:65" s="2" customFormat="1" ht="29.25">
      <c r="A137" s="34"/>
      <c r="B137" s="35"/>
      <c r="C137" s="36"/>
      <c r="D137" s="216" t="s">
        <v>155</v>
      </c>
      <c r="E137" s="36"/>
      <c r="F137" s="217" t="s">
        <v>1423</v>
      </c>
      <c r="G137" s="36"/>
      <c r="H137" s="36"/>
      <c r="I137" s="115"/>
      <c r="J137" s="36"/>
      <c r="K137" s="36"/>
      <c r="L137" s="39"/>
      <c r="M137" s="218"/>
      <c r="N137" s="21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155</v>
      </c>
      <c r="AU137" s="17" t="s">
        <v>88</v>
      </c>
    </row>
    <row r="138" spans="1:65" s="13" customFormat="1" ht="11.25">
      <c r="B138" s="222"/>
      <c r="C138" s="223"/>
      <c r="D138" s="216" t="s">
        <v>175</v>
      </c>
      <c r="E138" s="224" t="s">
        <v>1</v>
      </c>
      <c r="F138" s="225" t="s">
        <v>1424</v>
      </c>
      <c r="G138" s="223"/>
      <c r="H138" s="226">
        <v>16.32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175</v>
      </c>
      <c r="AU138" s="232" t="s">
        <v>88</v>
      </c>
      <c r="AV138" s="13" t="s">
        <v>88</v>
      </c>
      <c r="AW138" s="13" t="s">
        <v>34</v>
      </c>
      <c r="AX138" s="13" t="s">
        <v>78</v>
      </c>
      <c r="AY138" s="232" t="s">
        <v>150</v>
      </c>
    </row>
    <row r="139" spans="1:65" s="13" customFormat="1" ht="11.25">
      <c r="B139" s="222"/>
      <c r="C139" s="223"/>
      <c r="D139" s="216" t="s">
        <v>175</v>
      </c>
      <c r="E139" s="224" t="s">
        <v>1</v>
      </c>
      <c r="F139" s="225" t="s">
        <v>1425</v>
      </c>
      <c r="G139" s="223"/>
      <c r="H139" s="226">
        <v>12.6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175</v>
      </c>
      <c r="AU139" s="232" t="s">
        <v>88</v>
      </c>
      <c r="AV139" s="13" t="s">
        <v>88</v>
      </c>
      <c r="AW139" s="13" t="s">
        <v>34</v>
      </c>
      <c r="AX139" s="13" t="s">
        <v>78</v>
      </c>
      <c r="AY139" s="232" t="s">
        <v>150</v>
      </c>
    </row>
    <row r="140" spans="1:65" s="13" customFormat="1" ht="11.25">
      <c r="B140" s="222"/>
      <c r="C140" s="223"/>
      <c r="D140" s="216" t="s">
        <v>175</v>
      </c>
      <c r="E140" s="224" t="s">
        <v>1</v>
      </c>
      <c r="F140" s="225" t="s">
        <v>1426</v>
      </c>
      <c r="G140" s="223"/>
      <c r="H140" s="226">
        <v>10.8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175</v>
      </c>
      <c r="AU140" s="232" t="s">
        <v>88</v>
      </c>
      <c r="AV140" s="13" t="s">
        <v>88</v>
      </c>
      <c r="AW140" s="13" t="s">
        <v>34</v>
      </c>
      <c r="AX140" s="13" t="s">
        <v>78</v>
      </c>
      <c r="AY140" s="232" t="s">
        <v>150</v>
      </c>
    </row>
    <row r="141" spans="1:65" s="13" customFormat="1" ht="11.25">
      <c r="B141" s="222"/>
      <c r="C141" s="223"/>
      <c r="D141" s="216" t="s">
        <v>175</v>
      </c>
      <c r="E141" s="224" t="s">
        <v>1</v>
      </c>
      <c r="F141" s="225" t="s">
        <v>1427</v>
      </c>
      <c r="G141" s="223"/>
      <c r="H141" s="226">
        <v>2.4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175</v>
      </c>
      <c r="AU141" s="232" t="s">
        <v>88</v>
      </c>
      <c r="AV141" s="13" t="s">
        <v>88</v>
      </c>
      <c r="AW141" s="13" t="s">
        <v>34</v>
      </c>
      <c r="AX141" s="13" t="s">
        <v>78</v>
      </c>
      <c r="AY141" s="232" t="s">
        <v>150</v>
      </c>
    </row>
    <row r="142" spans="1:65" s="14" customFormat="1" ht="11.25">
      <c r="B142" s="233"/>
      <c r="C142" s="234"/>
      <c r="D142" s="216" t="s">
        <v>175</v>
      </c>
      <c r="E142" s="235" t="s">
        <v>1</v>
      </c>
      <c r="F142" s="236" t="s">
        <v>213</v>
      </c>
      <c r="G142" s="234"/>
      <c r="H142" s="237">
        <v>42.12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175</v>
      </c>
      <c r="AU142" s="243" t="s">
        <v>88</v>
      </c>
      <c r="AV142" s="14" t="s">
        <v>149</v>
      </c>
      <c r="AW142" s="14" t="s">
        <v>34</v>
      </c>
      <c r="AX142" s="14" t="s">
        <v>86</v>
      </c>
      <c r="AY142" s="243" t="s">
        <v>150</v>
      </c>
    </row>
    <row r="143" spans="1:65" s="2" customFormat="1" ht="16.5" customHeight="1">
      <c r="A143" s="34"/>
      <c r="B143" s="35"/>
      <c r="C143" s="202" t="s">
        <v>183</v>
      </c>
      <c r="D143" s="202" t="s">
        <v>151</v>
      </c>
      <c r="E143" s="203" t="s">
        <v>1428</v>
      </c>
      <c r="F143" s="204" t="s">
        <v>1429</v>
      </c>
      <c r="G143" s="205" t="s">
        <v>172</v>
      </c>
      <c r="H143" s="206">
        <v>47.58</v>
      </c>
      <c r="I143" s="207"/>
      <c r="J143" s="208">
        <f>ROUND(I143*H143,2)</f>
        <v>0</v>
      </c>
      <c r="K143" s="209"/>
      <c r="L143" s="39"/>
      <c r="M143" s="210" t="s">
        <v>1</v>
      </c>
      <c r="N143" s="211" t="s">
        <v>43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149</v>
      </c>
      <c r="AT143" s="214" t="s">
        <v>151</v>
      </c>
      <c r="AU143" s="214" t="s">
        <v>88</v>
      </c>
      <c r="AY143" s="17" t="s">
        <v>150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86</v>
      </c>
      <c r="BK143" s="215">
        <f>ROUND(I143*H143,2)</f>
        <v>0</v>
      </c>
      <c r="BL143" s="17" t="s">
        <v>149</v>
      </c>
      <c r="BM143" s="214" t="s">
        <v>1430</v>
      </c>
    </row>
    <row r="144" spans="1:65" s="13" customFormat="1" ht="22.5">
      <c r="B144" s="222"/>
      <c r="C144" s="223"/>
      <c r="D144" s="216" t="s">
        <v>175</v>
      </c>
      <c r="E144" s="224" t="s">
        <v>1</v>
      </c>
      <c r="F144" s="225" t="s">
        <v>1431</v>
      </c>
      <c r="G144" s="223"/>
      <c r="H144" s="226">
        <v>47.58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175</v>
      </c>
      <c r="AU144" s="232" t="s">
        <v>88</v>
      </c>
      <c r="AV144" s="13" t="s">
        <v>88</v>
      </c>
      <c r="AW144" s="13" t="s">
        <v>34</v>
      </c>
      <c r="AX144" s="13" t="s">
        <v>86</v>
      </c>
      <c r="AY144" s="232" t="s">
        <v>150</v>
      </c>
    </row>
    <row r="145" spans="1:65" s="2" customFormat="1" ht="16.5" customHeight="1">
      <c r="A145" s="34"/>
      <c r="B145" s="35"/>
      <c r="C145" s="202" t="s">
        <v>188</v>
      </c>
      <c r="D145" s="202" t="s">
        <v>151</v>
      </c>
      <c r="E145" s="203" t="s">
        <v>1432</v>
      </c>
      <c r="F145" s="204" t="s">
        <v>1433</v>
      </c>
      <c r="G145" s="205" t="s">
        <v>172</v>
      </c>
      <c r="H145" s="206">
        <v>89.7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149</v>
      </c>
      <c r="AT145" s="214" t="s">
        <v>151</v>
      </c>
      <c r="AU145" s="214" t="s">
        <v>88</v>
      </c>
      <c r="AY145" s="17" t="s">
        <v>150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149</v>
      </c>
      <c r="BM145" s="214" t="s">
        <v>1434</v>
      </c>
    </row>
    <row r="146" spans="1:65" s="13" customFormat="1" ht="11.25">
      <c r="B146" s="222"/>
      <c r="C146" s="223"/>
      <c r="D146" s="216" t="s">
        <v>175</v>
      </c>
      <c r="E146" s="224" t="s">
        <v>1</v>
      </c>
      <c r="F146" s="225" t="s">
        <v>1435</v>
      </c>
      <c r="G146" s="223"/>
      <c r="H146" s="226">
        <v>89.7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175</v>
      </c>
      <c r="AU146" s="232" t="s">
        <v>88</v>
      </c>
      <c r="AV146" s="13" t="s">
        <v>88</v>
      </c>
      <c r="AW146" s="13" t="s">
        <v>34</v>
      </c>
      <c r="AX146" s="13" t="s">
        <v>86</v>
      </c>
      <c r="AY146" s="232" t="s">
        <v>150</v>
      </c>
    </row>
    <row r="147" spans="1:65" s="2" customFormat="1" ht="16.5" customHeight="1">
      <c r="A147" s="34"/>
      <c r="B147" s="35"/>
      <c r="C147" s="202" t="s">
        <v>194</v>
      </c>
      <c r="D147" s="202" t="s">
        <v>151</v>
      </c>
      <c r="E147" s="203" t="s">
        <v>1436</v>
      </c>
      <c r="F147" s="204" t="s">
        <v>1437</v>
      </c>
      <c r="G147" s="205" t="s">
        <v>172</v>
      </c>
      <c r="H147" s="206">
        <v>47.58</v>
      </c>
      <c r="I147" s="207"/>
      <c r="J147" s="208">
        <f>ROUND(I147*H147,2)</f>
        <v>0</v>
      </c>
      <c r="K147" s="209"/>
      <c r="L147" s="39"/>
      <c r="M147" s="210" t="s">
        <v>1</v>
      </c>
      <c r="N147" s="211" t="s">
        <v>43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149</v>
      </c>
      <c r="AT147" s="214" t="s">
        <v>151</v>
      </c>
      <c r="AU147" s="214" t="s">
        <v>88</v>
      </c>
      <c r="AY147" s="17" t="s">
        <v>150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86</v>
      </c>
      <c r="BK147" s="215">
        <f>ROUND(I147*H147,2)</f>
        <v>0</v>
      </c>
      <c r="BL147" s="17" t="s">
        <v>149</v>
      </c>
      <c r="BM147" s="214" t="s">
        <v>1438</v>
      </c>
    </row>
    <row r="148" spans="1:65" s="2" customFormat="1" ht="16.5" customHeight="1">
      <c r="A148" s="34"/>
      <c r="B148" s="35"/>
      <c r="C148" s="244" t="s">
        <v>199</v>
      </c>
      <c r="D148" s="244" t="s">
        <v>157</v>
      </c>
      <c r="E148" s="245" t="s">
        <v>1439</v>
      </c>
      <c r="F148" s="246" t="s">
        <v>1440</v>
      </c>
      <c r="G148" s="247" t="s">
        <v>225</v>
      </c>
      <c r="H148" s="248">
        <v>95.16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43</v>
      </c>
      <c r="O148" s="71"/>
      <c r="P148" s="212">
        <f>O148*H148</f>
        <v>0</v>
      </c>
      <c r="Q148" s="212">
        <v>1</v>
      </c>
      <c r="R148" s="212">
        <f>Q148*H148</f>
        <v>95.16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199</v>
      </c>
      <c r="AT148" s="214" t="s">
        <v>157</v>
      </c>
      <c r="AU148" s="214" t="s">
        <v>88</v>
      </c>
      <c r="AY148" s="17" t="s">
        <v>150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86</v>
      </c>
      <c r="BK148" s="215">
        <f>ROUND(I148*H148,2)</f>
        <v>0</v>
      </c>
      <c r="BL148" s="17" t="s">
        <v>149</v>
      </c>
      <c r="BM148" s="214" t="s">
        <v>1441</v>
      </c>
    </row>
    <row r="149" spans="1:65" s="13" customFormat="1" ht="11.25">
      <c r="B149" s="222"/>
      <c r="C149" s="223"/>
      <c r="D149" s="216" t="s">
        <v>175</v>
      </c>
      <c r="E149" s="223"/>
      <c r="F149" s="225" t="s">
        <v>1442</v>
      </c>
      <c r="G149" s="223"/>
      <c r="H149" s="226">
        <v>95.16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175</v>
      </c>
      <c r="AU149" s="232" t="s">
        <v>88</v>
      </c>
      <c r="AV149" s="13" t="s">
        <v>88</v>
      </c>
      <c r="AW149" s="13" t="s">
        <v>4</v>
      </c>
      <c r="AX149" s="13" t="s">
        <v>86</v>
      </c>
      <c r="AY149" s="232" t="s">
        <v>150</v>
      </c>
    </row>
    <row r="150" spans="1:65" s="2" customFormat="1" ht="16.5" customHeight="1">
      <c r="A150" s="34"/>
      <c r="B150" s="35"/>
      <c r="C150" s="202" t="s">
        <v>181</v>
      </c>
      <c r="D150" s="202" t="s">
        <v>151</v>
      </c>
      <c r="E150" s="203" t="s">
        <v>1353</v>
      </c>
      <c r="F150" s="204" t="s">
        <v>1354</v>
      </c>
      <c r="G150" s="205" t="s">
        <v>217</v>
      </c>
      <c r="H150" s="206">
        <v>180.05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149</v>
      </c>
      <c r="AT150" s="214" t="s">
        <v>151</v>
      </c>
      <c r="AU150" s="214" t="s">
        <v>88</v>
      </c>
      <c r="AY150" s="17" t="s">
        <v>150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149</v>
      </c>
      <c r="BM150" s="214" t="s">
        <v>1443</v>
      </c>
    </row>
    <row r="151" spans="1:65" s="13" customFormat="1" ht="11.25">
      <c r="B151" s="222"/>
      <c r="C151" s="223"/>
      <c r="D151" s="216" t="s">
        <v>175</v>
      </c>
      <c r="E151" s="224" t="s">
        <v>1</v>
      </c>
      <c r="F151" s="225" t="s">
        <v>1444</v>
      </c>
      <c r="G151" s="223"/>
      <c r="H151" s="226">
        <v>132.4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175</v>
      </c>
      <c r="AU151" s="232" t="s">
        <v>88</v>
      </c>
      <c r="AV151" s="13" t="s">
        <v>88</v>
      </c>
      <c r="AW151" s="13" t="s">
        <v>34</v>
      </c>
      <c r="AX151" s="13" t="s">
        <v>78</v>
      </c>
      <c r="AY151" s="232" t="s">
        <v>150</v>
      </c>
    </row>
    <row r="152" spans="1:65" s="13" customFormat="1" ht="11.25">
      <c r="B152" s="222"/>
      <c r="C152" s="223"/>
      <c r="D152" s="216" t="s">
        <v>175</v>
      </c>
      <c r="E152" s="224" t="s">
        <v>1</v>
      </c>
      <c r="F152" s="225" t="s">
        <v>1445</v>
      </c>
      <c r="G152" s="223"/>
      <c r="H152" s="226">
        <v>39.65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175</v>
      </c>
      <c r="AU152" s="232" t="s">
        <v>88</v>
      </c>
      <c r="AV152" s="13" t="s">
        <v>88</v>
      </c>
      <c r="AW152" s="13" t="s">
        <v>34</v>
      </c>
      <c r="AX152" s="13" t="s">
        <v>78</v>
      </c>
      <c r="AY152" s="232" t="s">
        <v>150</v>
      </c>
    </row>
    <row r="153" spans="1:65" s="13" customFormat="1" ht="11.25">
      <c r="B153" s="222"/>
      <c r="C153" s="223"/>
      <c r="D153" s="216" t="s">
        <v>175</v>
      </c>
      <c r="E153" s="224" t="s">
        <v>1</v>
      </c>
      <c r="F153" s="225" t="s">
        <v>1446</v>
      </c>
      <c r="G153" s="223"/>
      <c r="H153" s="226">
        <v>8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175</v>
      </c>
      <c r="AU153" s="232" t="s">
        <v>88</v>
      </c>
      <c r="AV153" s="13" t="s">
        <v>88</v>
      </c>
      <c r="AW153" s="13" t="s">
        <v>34</v>
      </c>
      <c r="AX153" s="13" t="s">
        <v>78</v>
      </c>
      <c r="AY153" s="232" t="s">
        <v>150</v>
      </c>
    </row>
    <row r="154" spans="1:65" s="14" customFormat="1" ht="11.25">
      <c r="B154" s="233"/>
      <c r="C154" s="234"/>
      <c r="D154" s="216" t="s">
        <v>175</v>
      </c>
      <c r="E154" s="235" t="s">
        <v>1</v>
      </c>
      <c r="F154" s="236" t="s">
        <v>213</v>
      </c>
      <c r="G154" s="234"/>
      <c r="H154" s="237">
        <v>180.05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175</v>
      </c>
      <c r="AU154" s="243" t="s">
        <v>88</v>
      </c>
      <c r="AV154" s="14" t="s">
        <v>149</v>
      </c>
      <c r="AW154" s="14" t="s">
        <v>34</v>
      </c>
      <c r="AX154" s="14" t="s">
        <v>86</v>
      </c>
      <c r="AY154" s="243" t="s">
        <v>150</v>
      </c>
    </row>
    <row r="155" spans="1:65" s="2" customFormat="1" ht="16.5" customHeight="1">
      <c r="A155" s="34"/>
      <c r="B155" s="35"/>
      <c r="C155" s="202" t="s">
        <v>207</v>
      </c>
      <c r="D155" s="202" t="s">
        <v>151</v>
      </c>
      <c r="E155" s="203" t="s">
        <v>1447</v>
      </c>
      <c r="F155" s="204" t="s">
        <v>1448</v>
      </c>
      <c r="G155" s="205" t="s">
        <v>172</v>
      </c>
      <c r="H155" s="206">
        <v>102.94</v>
      </c>
      <c r="I155" s="207"/>
      <c r="J155" s="208">
        <f>ROUND(I155*H155,2)</f>
        <v>0</v>
      </c>
      <c r="K155" s="209"/>
      <c r="L155" s="39"/>
      <c r="M155" s="210" t="s">
        <v>1</v>
      </c>
      <c r="N155" s="211" t="s">
        <v>43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149</v>
      </c>
      <c r="AT155" s="214" t="s">
        <v>151</v>
      </c>
      <c r="AU155" s="214" t="s">
        <v>88</v>
      </c>
      <c r="AY155" s="17" t="s">
        <v>150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86</v>
      </c>
      <c r="BK155" s="215">
        <f>ROUND(I155*H155,2)</f>
        <v>0</v>
      </c>
      <c r="BL155" s="17" t="s">
        <v>149</v>
      </c>
      <c r="BM155" s="214" t="s">
        <v>1449</v>
      </c>
    </row>
    <row r="156" spans="1:65" s="13" customFormat="1" ht="11.25">
      <c r="B156" s="222"/>
      <c r="C156" s="223"/>
      <c r="D156" s="216" t="s">
        <v>175</v>
      </c>
      <c r="E156" s="224" t="s">
        <v>1</v>
      </c>
      <c r="F156" s="225" t="s">
        <v>1450</v>
      </c>
      <c r="G156" s="223"/>
      <c r="H156" s="226">
        <v>102.94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175</v>
      </c>
      <c r="AU156" s="232" t="s">
        <v>88</v>
      </c>
      <c r="AV156" s="13" t="s">
        <v>88</v>
      </c>
      <c r="AW156" s="13" t="s">
        <v>34</v>
      </c>
      <c r="AX156" s="13" t="s">
        <v>86</v>
      </c>
      <c r="AY156" s="232" t="s">
        <v>150</v>
      </c>
    </row>
    <row r="157" spans="1:65" s="2" customFormat="1" ht="16.5" customHeight="1">
      <c r="A157" s="34"/>
      <c r="B157" s="35"/>
      <c r="C157" s="202" t="s">
        <v>214</v>
      </c>
      <c r="D157" s="202" t="s">
        <v>151</v>
      </c>
      <c r="E157" s="203" t="s">
        <v>1451</v>
      </c>
      <c r="F157" s="204" t="s">
        <v>1452</v>
      </c>
      <c r="G157" s="205" t="s">
        <v>172</v>
      </c>
      <c r="H157" s="206">
        <v>102.94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149</v>
      </c>
      <c r="AT157" s="214" t="s">
        <v>151</v>
      </c>
      <c r="AU157" s="214" t="s">
        <v>88</v>
      </c>
      <c r="AY157" s="17" t="s">
        <v>150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149</v>
      </c>
      <c r="BM157" s="214" t="s">
        <v>1453</v>
      </c>
    </row>
    <row r="158" spans="1:65" s="2" customFormat="1" ht="16.5" customHeight="1">
      <c r="A158" s="34"/>
      <c r="B158" s="35"/>
      <c r="C158" s="202" t="s">
        <v>222</v>
      </c>
      <c r="D158" s="202" t="s">
        <v>151</v>
      </c>
      <c r="E158" s="203" t="s">
        <v>1454</v>
      </c>
      <c r="F158" s="204" t="s">
        <v>1455</v>
      </c>
      <c r="G158" s="205" t="s">
        <v>172</v>
      </c>
      <c r="H158" s="206">
        <v>102.94</v>
      </c>
      <c r="I158" s="207"/>
      <c r="J158" s="208">
        <f>ROUND(I158*H158,2)</f>
        <v>0</v>
      </c>
      <c r="K158" s="209"/>
      <c r="L158" s="39"/>
      <c r="M158" s="210" t="s">
        <v>1</v>
      </c>
      <c r="N158" s="211" t="s">
        <v>43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149</v>
      </c>
      <c r="AT158" s="214" t="s">
        <v>151</v>
      </c>
      <c r="AU158" s="214" t="s">
        <v>88</v>
      </c>
      <c r="AY158" s="17" t="s">
        <v>150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86</v>
      </c>
      <c r="BK158" s="215">
        <f>ROUND(I158*H158,2)</f>
        <v>0</v>
      </c>
      <c r="BL158" s="17" t="s">
        <v>149</v>
      </c>
      <c r="BM158" s="214" t="s">
        <v>1456</v>
      </c>
    </row>
    <row r="159" spans="1:65" s="2" customFormat="1" ht="21.75" customHeight="1">
      <c r="A159" s="34"/>
      <c r="B159" s="35"/>
      <c r="C159" s="202" t="s">
        <v>227</v>
      </c>
      <c r="D159" s="202" t="s">
        <v>151</v>
      </c>
      <c r="E159" s="203" t="s">
        <v>1457</v>
      </c>
      <c r="F159" s="204" t="s">
        <v>1458</v>
      </c>
      <c r="G159" s="205" t="s">
        <v>225</v>
      </c>
      <c r="H159" s="206">
        <v>205.88</v>
      </c>
      <c r="I159" s="207"/>
      <c r="J159" s="208">
        <f>ROUND(I159*H159,2)</f>
        <v>0</v>
      </c>
      <c r="K159" s="209"/>
      <c r="L159" s="39"/>
      <c r="M159" s="210" t="s">
        <v>1</v>
      </c>
      <c r="N159" s="211" t="s">
        <v>43</v>
      </c>
      <c r="O159" s="71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149</v>
      </c>
      <c r="AT159" s="214" t="s">
        <v>151</v>
      </c>
      <c r="AU159" s="214" t="s">
        <v>88</v>
      </c>
      <c r="AY159" s="17" t="s">
        <v>150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86</v>
      </c>
      <c r="BK159" s="215">
        <f>ROUND(I159*H159,2)</f>
        <v>0</v>
      </c>
      <c r="BL159" s="17" t="s">
        <v>149</v>
      </c>
      <c r="BM159" s="214" t="s">
        <v>1459</v>
      </c>
    </row>
    <row r="160" spans="1:65" s="13" customFormat="1" ht="11.25">
      <c r="B160" s="222"/>
      <c r="C160" s="223"/>
      <c r="D160" s="216" t="s">
        <v>175</v>
      </c>
      <c r="E160" s="223"/>
      <c r="F160" s="225" t="s">
        <v>1460</v>
      </c>
      <c r="G160" s="223"/>
      <c r="H160" s="226">
        <v>205.88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175</v>
      </c>
      <c r="AU160" s="232" t="s">
        <v>88</v>
      </c>
      <c r="AV160" s="13" t="s">
        <v>88</v>
      </c>
      <c r="AW160" s="13" t="s">
        <v>4</v>
      </c>
      <c r="AX160" s="13" t="s">
        <v>86</v>
      </c>
      <c r="AY160" s="232" t="s">
        <v>150</v>
      </c>
    </row>
    <row r="161" spans="1:65" s="12" customFormat="1" ht="22.9" customHeight="1">
      <c r="B161" s="188"/>
      <c r="C161" s="189"/>
      <c r="D161" s="190" t="s">
        <v>77</v>
      </c>
      <c r="E161" s="220" t="s">
        <v>159</v>
      </c>
      <c r="F161" s="220" t="s">
        <v>169</v>
      </c>
      <c r="G161" s="189"/>
      <c r="H161" s="189"/>
      <c r="I161" s="192"/>
      <c r="J161" s="221">
        <f>BK161</f>
        <v>0</v>
      </c>
      <c r="K161" s="189"/>
      <c r="L161" s="194"/>
      <c r="M161" s="195"/>
      <c r="N161" s="196"/>
      <c r="O161" s="196"/>
      <c r="P161" s="197">
        <f>SUM(P162:P165)</f>
        <v>0</v>
      </c>
      <c r="Q161" s="196"/>
      <c r="R161" s="197">
        <f>SUM(R162:R165)</f>
        <v>2.4715199999999999</v>
      </c>
      <c r="S161" s="196"/>
      <c r="T161" s="198">
        <f>SUM(T162:T165)</f>
        <v>0</v>
      </c>
      <c r="AR161" s="199" t="s">
        <v>86</v>
      </c>
      <c r="AT161" s="200" t="s">
        <v>77</v>
      </c>
      <c r="AU161" s="200" t="s">
        <v>86</v>
      </c>
      <c r="AY161" s="199" t="s">
        <v>150</v>
      </c>
      <c r="BK161" s="201">
        <f>SUM(BK162:BK165)</f>
        <v>0</v>
      </c>
    </row>
    <row r="162" spans="1:65" s="2" customFormat="1" ht="21.75" customHeight="1">
      <c r="A162" s="34"/>
      <c r="B162" s="35"/>
      <c r="C162" s="202" t="s">
        <v>231</v>
      </c>
      <c r="D162" s="202" t="s">
        <v>151</v>
      </c>
      <c r="E162" s="203" t="s">
        <v>1461</v>
      </c>
      <c r="F162" s="204" t="s">
        <v>1462</v>
      </c>
      <c r="G162" s="205" t="s">
        <v>217</v>
      </c>
      <c r="H162" s="206">
        <v>24</v>
      </c>
      <c r="I162" s="207"/>
      <c r="J162" s="208">
        <f>ROUND(I162*H162,2)</f>
        <v>0</v>
      </c>
      <c r="K162" s="209"/>
      <c r="L162" s="39"/>
      <c r="M162" s="210" t="s">
        <v>1</v>
      </c>
      <c r="N162" s="211" t="s">
        <v>43</v>
      </c>
      <c r="O162" s="71"/>
      <c r="P162" s="212">
        <f>O162*H162</f>
        <v>0</v>
      </c>
      <c r="Q162" s="212">
        <v>2.4979999999999999E-2</v>
      </c>
      <c r="R162" s="212">
        <f>Q162*H162</f>
        <v>0.59951999999999994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149</v>
      </c>
      <c r="AT162" s="214" t="s">
        <v>151</v>
      </c>
      <c r="AU162" s="214" t="s">
        <v>88</v>
      </c>
      <c r="AY162" s="17" t="s">
        <v>150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149</v>
      </c>
      <c r="BM162" s="214" t="s">
        <v>1463</v>
      </c>
    </row>
    <row r="163" spans="1:65" s="13" customFormat="1" ht="11.25">
      <c r="B163" s="222"/>
      <c r="C163" s="223"/>
      <c r="D163" s="216" t="s">
        <v>175</v>
      </c>
      <c r="E163" s="224" t="s">
        <v>1</v>
      </c>
      <c r="F163" s="225" t="s">
        <v>1464</v>
      </c>
      <c r="G163" s="223"/>
      <c r="H163" s="226">
        <v>24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175</v>
      </c>
      <c r="AU163" s="232" t="s">
        <v>88</v>
      </c>
      <c r="AV163" s="13" t="s">
        <v>88</v>
      </c>
      <c r="AW163" s="13" t="s">
        <v>34</v>
      </c>
      <c r="AX163" s="13" t="s">
        <v>86</v>
      </c>
      <c r="AY163" s="232" t="s">
        <v>150</v>
      </c>
    </row>
    <row r="164" spans="1:65" s="2" customFormat="1" ht="21.75" customHeight="1">
      <c r="A164" s="34"/>
      <c r="B164" s="35"/>
      <c r="C164" s="244" t="s">
        <v>8</v>
      </c>
      <c r="D164" s="244" t="s">
        <v>157</v>
      </c>
      <c r="E164" s="245" t="s">
        <v>1465</v>
      </c>
      <c r="F164" s="246" t="s">
        <v>1466</v>
      </c>
      <c r="G164" s="247" t="s">
        <v>217</v>
      </c>
      <c r="H164" s="248">
        <v>24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43</v>
      </c>
      <c r="O164" s="71"/>
      <c r="P164" s="212">
        <f>O164*H164</f>
        <v>0</v>
      </c>
      <c r="Q164" s="212">
        <v>7.8E-2</v>
      </c>
      <c r="R164" s="212">
        <f>Q164*H164</f>
        <v>1.8719999999999999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199</v>
      </c>
      <c r="AT164" s="214" t="s">
        <v>157</v>
      </c>
      <c r="AU164" s="214" t="s">
        <v>88</v>
      </c>
      <c r="AY164" s="17" t="s">
        <v>150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149</v>
      </c>
      <c r="BM164" s="214" t="s">
        <v>1467</v>
      </c>
    </row>
    <row r="165" spans="1:65" s="2" customFormat="1" ht="21.75" customHeight="1">
      <c r="A165" s="34"/>
      <c r="B165" s="35"/>
      <c r="C165" s="202" t="s">
        <v>240</v>
      </c>
      <c r="D165" s="202" t="s">
        <v>151</v>
      </c>
      <c r="E165" s="203" t="s">
        <v>1468</v>
      </c>
      <c r="F165" s="204" t="s">
        <v>1469</v>
      </c>
      <c r="G165" s="205" t="s">
        <v>179</v>
      </c>
      <c r="H165" s="206">
        <v>3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149</v>
      </c>
      <c r="AT165" s="214" t="s">
        <v>151</v>
      </c>
      <c r="AU165" s="214" t="s">
        <v>88</v>
      </c>
      <c r="AY165" s="17" t="s">
        <v>150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149</v>
      </c>
      <c r="BM165" s="214" t="s">
        <v>1470</v>
      </c>
    </row>
    <row r="166" spans="1:65" s="12" customFormat="1" ht="22.9" customHeight="1">
      <c r="B166" s="188"/>
      <c r="C166" s="189"/>
      <c r="D166" s="190" t="s">
        <v>77</v>
      </c>
      <c r="E166" s="220" t="s">
        <v>183</v>
      </c>
      <c r="F166" s="220" t="s">
        <v>985</v>
      </c>
      <c r="G166" s="189"/>
      <c r="H166" s="189"/>
      <c r="I166" s="192"/>
      <c r="J166" s="221">
        <f>BK166</f>
        <v>0</v>
      </c>
      <c r="K166" s="189"/>
      <c r="L166" s="194"/>
      <c r="M166" s="195"/>
      <c r="N166" s="196"/>
      <c r="O166" s="196"/>
      <c r="P166" s="197">
        <f>SUM(P167:P194)</f>
        <v>0</v>
      </c>
      <c r="Q166" s="196"/>
      <c r="R166" s="197">
        <f>SUM(R167:R194)</f>
        <v>134.890738</v>
      </c>
      <c r="S166" s="196"/>
      <c r="T166" s="198">
        <f>SUM(T167:T194)</f>
        <v>0</v>
      </c>
      <c r="AR166" s="199" t="s">
        <v>86</v>
      </c>
      <c r="AT166" s="200" t="s">
        <v>77</v>
      </c>
      <c r="AU166" s="200" t="s">
        <v>86</v>
      </c>
      <c r="AY166" s="199" t="s">
        <v>150</v>
      </c>
      <c r="BK166" s="201">
        <f>SUM(BK167:BK194)</f>
        <v>0</v>
      </c>
    </row>
    <row r="167" spans="1:65" s="2" customFormat="1" ht="16.5" customHeight="1">
      <c r="A167" s="34"/>
      <c r="B167" s="35"/>
      <c r="C167" s="202" t="s">
        <v>245</v>
      </c>
      <c r="D167" s="202" t="s">
        <v>151</v>
      </c>
      <c r="E167" s="203" t="s">
        <v>1471</v>
      </c>
      <c r="F167" s="204" t="s">
        <v>987</v>
      </c>
      <c r="G167" s="205" t="s">
        <v>217</v>
      </c>
      <c r="H167" s="206">
        <v>140.4</v>
      </c>
      <c r="I167" s="207"/>
      <c r="J167" s="208">
        <f>ROUND(I167*H167,2)</f>
        <v>0</v>
      </c>
      <c r="K167" s="209"/>
      <c r="L167" s="39"/>
      <c r="M167" s="210" t="s">
        <v>1</v>
      </c>
      <c r="N167" s="211" t="s">
        <v>43</v>
      </c>
      <c r="O167" s="71"/>
      <c r="P167" s="212">
        <f>O167*H167</f>
        <v>0</v>
      </c>
      <c r="Q167" s="212">
        <v>0.39600000000000002</v>
      </c>
      <c r="R167" s="212">
        <f>Q167*H167</f>
        <v>55.598400000000005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149</v>
      </c>
      <c r="AT167" s="214" t="s">
        <v>151</v>
      </c>
      <c r="AU167" s="214" t="s">
        <v>88</v>
      </c>
      <c r="AY167" s="17" t="s">
        <v>150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86</v>
      </c>
      <c r="BK167" s="215">
        <f>ROUND(I167*H167,2)</f>
        <v>0</v>
      </c>
      <c r="BL167" s="17" t="s">
        <v>149</v>
      </c>
      <c r="BM167" s="214" t="s">
        <v>1472</v>
      </c>
    </row>
    <row r="168" spans="1:65" s="13" customFormat="1" ht="11.25">
      <c r="B168" s="222"/>
      <c r="C168" s="223"/>
      <c r="D168" s="216" t="s">
        <v>175</v>
      </c>
      <c r="E168" s="224" t="s">
        <v>1</v>
      </c>
      <c r="F168" s="225" t="s">
        <v>1417</v>
      </c>
      <c r="G168" s="223"/>
      <c r="H168" s="226">
        <v>54.4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175</v>
      </c>
      <c r="AU168" s="232" t="s">
        <v>88</v>
      </c>
      <c r="AV168" s="13" t="s">
        <v>88</v>
      </c>
      <c r="AW168" s="13" t="s">
        <v>34</v>
      </c>
      <c r="AX168" s="13" t="s">
        <v>78</v>
      </c>
      <c r="AY168" s="232" t="s">
        <v>150</v>
      </c>
    </row>
    <row r="169" spans="1:65" s="13" customFormat="1" ht="11.25">
      <c r="B169" s="222"/>
      <c r="C169" s="223"/>
      <c r="D169" s="216" t="s">
        <v>175</v>
      </c>
      <c r="E169" s="224" t="s">
        <v>1</v>
      </c>
      <c r="F169" s="225" t="s">
        <v>1418</v>
      </c>
      <c r="G169" s="223"/>
      <c r="H169" s="226">
        <v>42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175</v>
      </c>
      <c r="AU169" s="232" t="s">
        <v>88</v>
      </c>
      <c r="AV169" s="13" t="s">
        <v>88</v>
      </c>
      <c r="AW169" s="13" t="s">
        <v>34</v>
      </c>
      <c r="AX169" s="13" t="s">
        <v>78</v>
      </c>
      <c r="AY169" s="232" t="s">
        <v>150</v>
      </c>
    </row>
    <row r="170" spans="1:65" s="13" customFormat="1" ht="11.25">
      <c r="B170" s="222"/>
      <c r="C170" s="223"/>
      <c r="D170" s="216" t="s">
        <v>175</v>
      </c>
      <c r="E170" s="224" t="s">
        <v>1</v>
      </c>
      <c r="F170" s="225" t="s">
        <v>1419</v>
      </c>
      <c r="G170" s="223"/>
      <c r="H170" s="226">
        <v>36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175</v>
      </c>
      <c r="AU170" s="232" t="s">
        <v>88</v>
      </c>
      <c r="AV170" s="13" t="s">
        <v>88</v>
      </c>
      <c r="AW170" s="13" t="s">
        <v>34</v>
      </c>
      <c r="AX170" s="13" t="s">
        <v>78</v>
      </c>
      <c r="AY170" s="232" t="s">
        <v>150</v>
      </c>
    </row>
    <row r="171" spans="1:65" s="13" customFormat="1" ht="11.25">
      <c r="B171" s="222"/>
      <c r="C171" s="223"/>
      <c r="D171" s="216" t="s">
        <v>175</v>
      </c>
      <c r="E171" s="224" t="s">
        <v>1</v>
      </c>
      <c r="F171" s="225" t="s">
        <v>1446</v>
      </c>
      <c r="G171" s="223"/>
      <c r="H171" s="226">
        <v>8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175</v>
      </c>
      <c r="AU171" s="232" t="s">
        <v>88</v>
      </c>
      <c r="AV171" s="13" t="s">
        <v>88</v>
      </c>
      <c r="AW171" s="13" t="s">
        <v>34</v>
      </c>
      <c r="AX171" s="13" t="s">
        <v>78</v>
      </c>
      <c r="AY171" s="232" t="s">
        <v>150</v>
      </c>
    </row>
    <row r="172" spans="1:65" s="14" customFormat="1" ht="11.25">
      <c r="B172" s="233"/>
      <c r="C172" s="234"/>
      <c r="D172" s="216" t="s">
        <v>175</v>
      </c>
      <c r="E172" s="235" t="s">
        <v>1</v>
      </c>
      <c r="F172" s="236" t="s">
        <v>213</v>
      </c>
      <c r="G172" s="234"/>
      <c r="H172" s="237">
        <v>140.4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175</v>
      </c>
      <c r="AU172" s="243" t="s">
        <v>88</v>
      </c>
      <c r="AV172" s="14" t="s">
        <v>149</v>
      </c>
      <c r="AW172" s="14" t="s">
        <v>34</v>
      </c>
      <c r="AX172" s="14" t="s">
        <v>86</v>
      </c>
      <c r="AY172" s="243" t="s">
        <v>150</v>
      </c>
    </row>
    <row r="173" spans="1:65" s="2" customFormat="1" ht="16.5" customHeight="1">
      <c r="A173" s="34"/>
      <c r="B173" s="35"/>
      <c r="C173" s="202" t="s">
        <v>249</v>
      </c>
      <c r="D173" s="202" t="s">
        <v>151</v>
      </c>
      <c r="E173" s="203" t="s">
        <v>989</v>
      </c>
      <c r="F173" s="204" t="s">
        <v>990</v>
      </c>
      <c r="G173" s="205" t="s">
        <v>217</v>
      </c>
      <c r="H173" s="206">
        <v>140.4</v>
      </c>
      <c r="I173" s="207"/>
      <c r="J173" s="208">
        <f>ROUND(I173*H173,2)</f>
        <v>0</v>
      </c>
      <c r="K173" s="209"/>
      <c r="L173" s="39"/>
      <c r="M173" s="210" t="s">
        <v>1</v>
      </c>
      <c r="N173" s="211" t="s">
        <v>43</v>
      </c>
      <c r="O173" s="71"/>
      <c r="P173" s="212">
        <f>O173*H173</f>
        <v>0</v>
      </c>
      <c r="Q173" s="212">
        <v>0.106</v>
      </c>
      <c r="R173" s="212">
        <f>Q173*H173</f>
        <v>14.882400000000001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149</v>
      </c>
      <c r="AT173" s="214" t="s">
        <v>151</v>
      </c>
      <c r="AU173" s="214" t="s">
        <v>88</v>
      </c>
      <c r="AY173" s="17" t="s">
        <v>150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86</v>
      </c>
      <c r="BK173" s="215">
        <f>ROUND(I173*H173,2)</f>
        <v>0</v>
      </c>
      <c r="BL173" s="17" t="s">
        <v>149</v>
      </c>
      <c r="BM173" s="214" t="s">
        <v>1473</v>
      </c>
    </row>
    <row r="174" spans="1:65" s="2" customFormat="1" ht="16.5" customHeight="1">
      <c r="A174" s="34"/>
      <c r="B174" s="35"/>
      <c r="C174" s="202" t="s">
        <v>253</v>
      </c>
      <c r="D174" s="202" t="s">
        <v>151</v>
      </c>
      <c r="E174" s="203" t="s">
        <v>1474</v>
      </c>
      <c r="F174" s="204" t="s">
        <v>1475</v>
      </c>
      <c r="G174" s="205" t="s">
        <v>217</v>
      </c>
      <c r="H174" s="206">
        <v>37.1</v>
      </c>
      <c r="I174" s="207"/>
      <c r="J174" s="208">
        <f>ROUND(I174*H174,2)</f>
        <v>0</v>
      </c>
      <c r="K174" s="209"/>
      <c r="L174" s="39"/>
      <c r="M174" s="210" t="s">
        <v>1</v>
      </c>
      <c r="N174" s="211" t="s">
        <v>43</v>
      </c>
      <c r="O174" s="71"/>
      <c r="P174" s="212">
        <f>O174*H174</f>
        <v>0</v>
      </c>
      <c r="Q174" s="212">
        <v>0.10100000000000001</v>
      </c>
      <c r="R174" s="212">
        <f>Q174*H174</f>
        <v>3.7471000000000005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149</v>
      </c>
      <c r="AT174" s="214" t="s">
        <v>151</v>
      </c>
      <c r="AU174" s="214" t="s">
        <v>88</v>
      </c>
      <c r="AY174" s="17" t="s">
        <v>150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86</v>
      </c>
      <c r="BK174" s="215">
        <f>ROUND(I174*H174,2)</f>
        <v>0</v>
      </c>
      <c r="BL174" s="17" t="s">
        <v>149</v>
      </c>
      <c r="BM174" s="214" t="s">
        <v>1476</v>
      </c>
    </row>
    <row r="175" spans="1:65" s="13" customFormat="1" ht="11.25">
      <c r="B175" s="222"/>
      <c r="C175" s="223"/>
      <c r="D175" s="216" t="s">
        <v>175</v>
      </c>
      <c r="E175" s="224" t="s">
        <v>1</v>
      </c>
      <c r="F175" s="225" t="s">
        <v>1477</v>
      </c>
      <c r="G175" s="223"/>
      <c r="H175" s="226">
        <v>29.1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175</v>
      </c>
      <c r="AU175" s="232" t="s">
        <v>88</v>
      </c>
      <c r="AV175" s="13" t="s">
        <v>88</v>
      </c>
      <c r="AW175" s="13" t="s">
        <v>34</v>
      </c>
      <c r="AX175" s="13" t="s">
        <v>78</v>
      </c>
      <c r="AY175" s="232" t="s">
        <v>150</v>
      </c>
    </row>
    <row r="176" spans="1:65" s="13" customFormat="1" ht="11.25">
      <c r="B176" s="222"/>
      <c r="C176" s="223"/>
      <c r="D176" s="216" t="s">
        <v>175</v>
      </c>
      <c r="E176" s="224" t="s">
        <v>1</v>
      </c>
      <c r="F176" s="225" t="s">
        <v>1446</v>
      </c>
      <c r="G176" s="223"/>
      <c r="H176" s="226">
        <v>8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175</v>
      </c>
      <c r="AU176" s="232" t="s">
        <v>88</v>
      </c>
      <c r="AV176" s="13" t="s">
        <v>88</v>
      </c>
      <c r="AW176" s="13" t="s">
        <v>34</v>
      </c>
      <c r="AX176" s="13" t="s">
        <v>78</v>
      </c>
      <c r="AY176" s="232" t="s">
        <v>150</v>
      </c>
    </row>
    <row r="177" spans="1:65" s="14" customFormat="1" ht="11.25">
      <c r="B177" s="233"/>
      <c r="C177" s="234"/>
      <c r="D177" s="216" t="s">
        <v>175</v>
      </c>
      <c r="E177" s="235" t="s">
        <v>1</v>
      </c>
      <c r="F177" s="236" t="s">
        <v>213</v>
      </c>
      <c r="G177" s="234"/>
      <c r="H177" s="237">
        <v>37.1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175</v>
      </c>
      <c r="AU177" s="243" t="s">
        <v>88</v>
      </c>
      <c r="AV177" s="14" t="s">
        <v>149</v>
      </c>
      <c r="AW177" s="14" t="s">
        <v>34</v>
      </c>
      <c r="AX177" s="14" t="s">
        <v>86</v>
      </c>
      <c r="AY177" s="243" t="s">
        <v>150</v>
      </c>
    </row>
    <row r="178" spans="1:65" s="2" customFormat="1" ht="16.5" customHeight="1">
      <c r="A178" s="34"/>
      <c r="B178" s="35"/>
      <c r="C178" s="244" t="s">
        <v>260</v>
      </c>
      <c r="D178" s="244" t="s">
        <v>157</v>
      </c>
      <c r="E178" s="245" t="s">
        <v>1478</v>
      </c>
      <c r="F178" s="246" t="s">
        <v>1479</v>
      </c>
      <c r="G178" s="247" t="s">
        <v>217</v>
      </c>
      <c r="H178" s="248">
        <v>40.81</v>
      </c>
      <c r="I178" s="249"/>
      <c r="J178" s="250">
        <f>ROUND(I178*H178,2)</f>
        <v>0</v>
      </c>
      <c r="K178" s="251"/>
      <c r="L178" s="252"/>
      <c r="M178" s="253" t="s">
        <v>1</v>
      </c>
      <c r="N178" s="254" t="s">
        <v>43</v>
      </c>
      <c r="O178" s="71"/>
      <c r="P178" s="212">
        <f>O178*H178</f>
        <v>0</v>
      </c>
      <c r="Q178" s="212">
        <v>0.13200000000000001</v>
      </c>
      <c r="R178" s="212">
        <f>Q178*H178</f>
        <v>5.3869200000000008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199</v>
      </c>
      <c r="AT178" s="214" t="s">
        <v>157</v>
      </c>
      <c r="AU178" s="214" t="s">
        <v>88</v>
      </c>
      <c r="AY178" s="17" t="s">
        <v>150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86</v>
      </c>
      <c r="BK178" s="215">
        <f>ROUND(I178*H178,2)</f>
        <v>0</v>
      </c>
      <c r="BL178" s="17" t="s">
        <v>149</v>
      </c>
      <c r="BM178" s="214" t="s">
        <v>1480</v>
      </c>
    </row>
    <row r="179" spans="1:65" s="13" customFormat="1" ht="11.25">
      <c r="B179" s="222"/>
      <c r="C179" s="223"/>
      <c r="D179" s="216" t="s">
        <v>175</v>
      </c>
      <c r="E179" s="223"/>
      <c r="F179" s="225" t="s">
        <v>1481</v>
      </c>
      <c r="G179" s="223"/>
      <c r="H179" s="226">
        <v>40.81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175</v>
      </c>
      <c r="AU179" s="232" t="s">
        <v>88</v>
      </c>
      <c r="AV179" s="13" t="s">
        <v>88</v>
      </c>
      <c r="AW179" s="13" t="s">
        <v>4</v>
      </c>
      <c r="AX179" s="13" t="s">
        <v>86</v>
      </c>
      <c r="AY179" s="232" t="s">
        <v>150</v>
      </c>
    </row>
    <row r="180" spans="1:65" s="2" customFormat="1" ht="16.5" customHeight="1">
      <c r="A180" s="34"/>
      <c r="B180" s="35"/>
      <c r="C180" s="202" t="s">
        <v>7</v>
      </c>
      <c r="D180" s="202" t="s">
        <v>151</v>
      </c>
      <c r="E180" s="203" t="s">
        <v>992</v>
      </c>
      <c r="F180" s="204" t="s">
        <v>993</v>
      </c>
      <c r="G180" s="205" t="s">
        <v>217</v>
      </c>
      <c r="H180" s="206">
        <v>132.4</v>
      </c>
      <c r="I180" s="207"/>
      <c r="J180" s="208">
        <f>ROUND(I180*H180,2)</f>
        <v>0</v>
      </c>
      <c r="K180" s="209"/>
      <c r="L180" s="39"/>
      <c r="M180" s="210" t="s">
        <v>1</v>
      </c>
      <c r="N180" s="211" t="s">
        <v>43</v>
      </c>
      <c r="O180" s="71"/>
      <c r="P180" s="212">
        <f>O180*H180</f>
        <v>0</v>
      </c>
      <c r="Q180" s="212">
        <v>0.14610000000000001</v>
      </c>
      <c r="R180" s="212">
        <f>Q180*H180</f>
        <v>19.343640000000001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149</v>
      </c>
      <c r="AT180" s="214" t="s">
        <v>151</v>
      </c>
      <c r="AU180" s="214" t="s">
        <v>88</v>
      </c>
      <c r="AY180" s="17" t="s">
        <v>150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86</v>
      </c>
      <c r="BK180" s="215">
        <f>ROUND(I180*H180,2)</f>
        <v>0</v>
      </c>
      <c r="BL180" s="17" t="s">
        <v>149</v>
      </c>
      <c r="BM180" s="214" t="s">
        <v>1482</v>
      </c>
    </row>
    <row r="181" spans="1:65" s="13" customFormat="1" ht="11.25">
      <c r="B181" s="222"/>
      <c r="C181" s="223"/>
      <c r="D181" s="216" t="s">
        <v>175</v>
      </c>
      <c r="E181" s="224" t="s">
        <v>1</v>
      </c>
      <c r="F181" s="225" t="s">
        <v>1483</v>
      </c>
      <c r="G181" s="223"/>
      <c r="H181" s="226">
        <v>54.4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175</v>
      </c>
      <c r="AU181" s="232" t="s">
        <v>88</v>
      </c>
      <c r="AV181" s="13" t="s">
        <v>88</v>
      </c>
      <c r="AW181" s="13" t="s">
        <v>34</v>
      </c>
      <c r="AX181" s="13" t="s">
        <v>78</v>
      </c>
      <c r="AY181" s="232" t="s">
        <v>150</v>
      </c>
    </row>
    <row r="182" spans="1:65" s="13" customFormat="1" ht="11.25">
      <c r="B182" s="222"/>
      <c r="C182" s="223"/>
      <c r="D182" s="216" t="s">
        <v>175</v>
      </c>
      <c r="E182" s="224" t="s">
        <v>1</v>
      </c>
      <c r="F182" s="225" t="s">
        <v>1418</v>
      </c>
      <c r="G182" s="223"/>
      <c r="H182" s="226">
        <v>42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175</v>
      </c>
      <c r="AU182" s="232" t="s">
        <v>88</v>
      </c>
      <c r="AV182" s="13" t="s">
        <v>88</v>
      </c>
      <c r="AW182" s="13" t="s">
        <v>34</v>
      </c>
      <c r="AX182" s="13" t="s">
        <v>78</v>
      </c>
      <c r="AY182" s="232" t="s">
        <v>150</v>
      </c>
    </row>
    <row r="183" spans="1:65" s="13" customFormat="1" ht="11.25">
      <c r="B183" s="222"/>
      <c r="C183" s="223"/>
      <c r="D183" s="216" t="s">
        <v>175</v>
      </c>
      <c r="E183" s="224" t="s">
        <v>1</v>
      </c>
      <c r="F183" s="225" t="s">
        <v>1419</v>
      </c>
      <c r="G183" s="223"/>
      <c r="H183" s="226">
        <v>36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175</v>
      </c>
      <c r="AU183" s="232" t="s">
        <v>88</v>
      </c>
      <c r="AV183" s="13" t="s">
        <v>88</v>
      </c>
      <c r="AW183" s="13" t="s">
        <v>34</v>
      </c>
      <c r="AX183" s="13" t="s">
        <v>78</v>
      </c>
      <c r="AY183" s="232" t="s">
        <v>150</v>
      </c>
    </row>
    <row r="184" spans="1:65" s="14" customFormat="1" ht="11.25">
      <c r="B184" s="233"/>
      <c r="C184" s="234"/>
      <c r="D184" s="216" t="s">
        <v>175</v>
      </c>
      <c r="E184" s="235" t="s">
        <v>1</v>
      </c>
      <c r="F184" s="236" t="s">
        <v>213</v>
      </c>
      <c r="G184" s="234"/>
      <c r="H184" s="237">
        <v>132.4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175</v>
      </c>
      <c r="AU184" s="243" t="s">
        <v>88</v>
      </c>
      <c r="AV184" s="14" t="s">
        <v>149</v>
      </c>
      <c r="AW184" s="14" t="s">
        <v>34</v>
      </c>
      <c r="AX184" s="14" t="s">
        <v>86</v>
      </c>
      <c r="AY184" s="243" t="s">
        <v>150</v>
      </c>
    </row>
    <row r="185" spans="1:65" s="2" customFormat="1" ht="16.5" customHeight="1">
      <c r="A185" s="34"/>
      <c r="B185" s="35"/>
      <c r="C185" s="244" t="s">
        <v>271</v>
      </c>
      <c r="D185" s="244" t="s">
        <v>157</v>
      </c>
      <c r="E185" s="245" t="s">
        <v>995</v>
      </c>
      <c r="F185" s="246" t="s">
        <v>996</v>
      </c>
      <c r="G185" s="247" t="s">
        <v>217</v>
      </c>
      <c r="H185" s="248">
        <v>145.63999999999999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43</v>
      </c>
      <c r="O185" s="71"/>
      <c r="P185" s="212">
        <f>O185*H185</f>
        <v>0</v>
      </c>
      <c r="Q185" s="212">
        <v>9.375E-2</v>
      </c>
      <c r="R185" s="212">
        <f>Q185*H185</f>
        <v>13.653749999999999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199</v>
      </c>
      <c r="AT185" s="214" t="s">
        <v>157</v>
      </c>
      <c r="AU185" s="214" t="s">
        <v>88</v>
      </c>
      <c r="AY185" s="17" t="s">
        <v>150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149</v>
      </c>
      <c r="BM185" s="214" t="s">
        <v>1484</v>
      </c>
    </row>
    <row r="186" spans="1:65" s="2" customFormat="1" ht="78">
      <c r="A186" s="34"/>
      <c r="B186" s="35"/>
      <c r="C186" s="36"/>
      <c r="D186" s="216" t="s">
        <v>155</v>
      </c>
      <c r="E186" s="36"/>
      <c r="F186" s="217" t="s">
        <v>998</v>
      </c>
      <c r="G186" s="36"/>
      <c r="H186" s="36"/>
      <c r="I186" s="115"/>
      <c r="J186" s="36"/>
      <c r="K186" s="36"/>
      <c r="L186" s="39"/>
      <c r="M186" s="218"/>
      <c r="N186" s="219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155</v>
      </c>
      <c r="AU186" s="17" t="s">
        <v>88</v>
      </c>
    </row>
    <row r="187" spans="1:65" s="13" customFormat="1" ht="11.25">
      <c r="B187" s="222"/>
      <c r="C187" s="223"/>
      <c r="D187" s="216" t="s">
        <v>175</v>
      </c>
      <c r="E187" s="223"/>
      <c r="F187" s="225" t="s">
        <v>1485</v>
      </c>
      <c r="G187" s="223"/>
      <c r="H187" s="226">
        <v>145.63999999999999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175</v>
      </c>
      <c r="AU187" s="232" t="s">
        <v>88</v>
      </c>
      <c r="AV187" s="13" t="s">
        <v>88</v>
      </c>
      <c r="AW187" s="13" t="s">
        <v>4</v>
      </c>
      <c r="AX187" s="13" t="s">
        <v>86</v>
      </c>
      <c r="AY187" s="232" t="s">
        <v>150</v>
      </c>
    </row>
    <row r="188" spans="1:65" s="2" customFormat="1" ht="16.5" customHeight="1">
      <c r="A188" s="34"/>
      <c r="B188" s="35"/>
      <c r="C188" s="202" t="s">
        <v>278</v>
      </c>
      <c r="D188" s="202" t="s">
        <v>151</v>
      </c>
      <c r="E188" s="203" t="s">
        <v>1486</v>
      </c>
      <c r="F188" s="204" t="s">
        <v>1487</v>
      </c>
      <c r="G188" s="205" t="s">
        <v>197</v>
      </c>
      <c r="H188" s="206">
        <v>116.5</v>
      </c>
      <c r="I188" s="207"/>
      <c r="J188" s="208">
        <f>ROUND(I188*H188,2)</f>
        <v>0</v>
      </c>
      <c r="K188" s="209"/>
      <c r="L188" s="39"/>
      <c r="M188" s="210" t="s">
        <v>1</v>
      </c>
      <c r="N188" s="211" t="s">
        <v>43</v>
      </c>
      <c r="O188" s="71"/>
      <c r="P188" s="212">
        <f>O188*H188</f>
        <v>0</v>
      </c>
      <c r="Q188" s="212">
        <v>0.1295</v>
      </c>
      <c r="R188" s="212">
        <f>Q188*H188</f>
        <v>15.08675</v>
      </c>
      <c r="S188" s="212">
        <v>0</v>
      </c>
      <c r="T188" s="21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149</v>
      </c>
      <c r="AT188" s="214" t="s">
        <v>151</v>
      </c>
      <c r="AU188" s="214" t="s">
        <v>88</v>
      </c>
      <c r="AY188" s="17" t="s">
        <v>150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86</v>
      </c>
      <c r="BK188" s="215">
        <f>ROUND(I188*H188,2)</f>
        <v>0</v>
      </c>
      <c r="BL188" s="17" t="s">
        <v>149</v>
      </c>
      <c r="BM188" s="214" t="s">
        <v>1488</v>
      </c>
    </row>
    <row r="189" spans="1:65" s="13" customFormat="1" ht="11.25">
      <c r="B189" s="222"/>
      <c r="C189" s="223"/>
      <c r="D189" s="216" t="s">
        <v>175</v>
      </c>
      <c r="E189" s="224" t="s">
        <v>1</v>
      </c>
      <c r="F189" s="225" t="s">
        <v>1489</v>
      </c>
      <c r="G189" s="223"/>
      <c r="H189" s="226">
        <v>64.900000000000006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175</v>
      </c>
      <c r="AU189" s="232" t="s">
        <v>88</v>
      </c>
      <c r="AV189" s="13" t="s">
        <v>88</v>
      </c>
      <c r="AW189" s="13" t="s">
        <v>34</v>
      </c>
      <c r="AX189" s="13" t="s">
        <v>78</v>
      </c>
      <c r="AY189" s="232" t="s">
        <v>150</v>
      </c>
    </row>
    <row r="190" spans="1:65" s="13" customFormat="1" ht="11.25">
      <c r="B190" s="222"/>
      <c r="C190" s="223"/>
      <c r="D190" s="216" t="s">
        <v>175</v>
      </c>
      <c r="E190" s="224" t="s">
        <v>1</v>
      </c>
      <c r="F190" s="225" t="s">
        <v>1490</v>
      </c>
      <c r="G190" s="223"/>
      <c r="H190" s="226">
        <v>51.6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175</v>
      </c>
      <c r="AU190" s="232" t="s">
        <v>88</v>
      </c>
      <c r="AV190" s="13" t="s">
        <v>88</v>
      </c>
      <c r="AW190" s="13" t="s">
        <v>34</v>
      </c>
      <c r="AX190" s="13" t="s">
        <v>78</v>
      </c>
      <c r="AY190" s="232" t="s">
        <v>150</v>
      </c>
    </row>
    <row r="191" spans="1:65" s="14" customFormat="1" ht="11.25">
      <c r="B191" s="233"/>
      <c r="C191" s="234"/>
      <c r="D191" s="216" t="s">
        <v>175</v>
      </c>
      <c r="E191" s="235" t="s">
        <v>1</v>
      </c>
      <c r="F191" s="236" t="s">
        <v>213</v>
      </c>
      <c r="G191" s="234"/>
      <c r="H191" s="237">
        <v>116.5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175</v>
      </c>
      <c r="AU191" s="243" t="s">
        <v>88</v>
      </c>
      <c r="AV191" s="14" t="s">
        <v>149</v>
      </c>
      <c r="AW191" s="14" t="s">
        <v>34</v>
      </c>
      <c r="AX191" s="14" t="s">
        <v>86</v>
      </c>
      <c r="AY191" s="243" t="s">
        <v>150</v>
      </c>
    </row>
    <row r="192" spans="1:65" s="2" customFormat="1" ht="16.5" customHeight="1">
      <c r="A192" s="34"/>
      <c r="B192" s="35"/>
      <c r="C192" s="244" t="s">
        <v>285</v>
      </c>
      <c r="D192" s="244" t="s">
        <v>157</v>
      </c>
      <c r="E192" s="245" t="s">
        <v>1491</v>
      </c>
      <c r="F192" s="246" t="s">
        <v>1492</v>
      </c>
      <c r="G192" s="247" t="s">
        <v>197</v>
      </c>
      <c r="H192" s="248">
        <v>128.15</v>
      </c>
      <c r="I192" s="249"/>
      <c r="J192" s="250">
        <f>ROUND(I192*H192,2)</f>
        <v>0</v>
      </c>
      <c r="K192" s="251"/>
      <c r="L192" s="252"/>
      <c r="M192" s="253" t="s">
        <v>1</v>
      </c>
      <c r="N192" s="254" t="s">
        <v>43</v>
      </c>
      <c r="O192" s="71"/>
      <c r="P192" s="212">
        <f>O192*H192</f>
        <v>0</v>
      </c>
      <c r="Q192" s="212">
        <v>5.6120000000000003E-2</v>
      </c>
      <c r="R192" s="212">
        <f>Q192*H192</f>
        <v>7.1917780000000011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199</v>
      </c>
      <c r="AT192" s="214" t="s">
        <v>157</v>
      </c>
      <c r="AU192" s="214" t="s">
        <v>88</v>
      </c>
      <c r="AY192" s="17" t="s">
        <v>150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86</v>
      </c>
      <c r="BK192" s="215">
        <f>ROUND(I192*H192,2)</f>
        <v>0</v>
      </c>
      <c r="BL192" s="17" t="s">
        <v>149</v>
      </c>
      <c r="BM192" s="214" t="s">
        <v>1493</v>
      </c>
    </row>
    <row r="193" spans="1:65" s="13" customFormat="1" ht="11.25">
      <c r="B193" s="222"/>
      <c r="C193" s="223"/>
      <c r="D193" s="216" t="s">
        <v>175</v>
      </c>
      <c r="E193" s="223"/>
      <c r="F193" s="225" t="s">
        <v>1494</v>
      </c>
      <c r="G193" s="223"/>
      <c r="H193" s="226">
        <v>128.15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175</v>
      </c>
      <c r="AU193" s="232" t="s">
        <v>88</v>
      </c>
      <c r="AV193" s="13" t="s">
        <v>88</v>
      </c>
      <c r="AW193" s="13" t="s">
        <v>4</v>
      </c>
      <c r="AX193" s="13" t="s">
        <v>86</v>
      </c>
      <c r="AY193" s="232" t="s">
        <v>150</v>
      </c>
    </row>
    <row r="194" spans="1:65" s="2" customFormat="1" ht="16.5" customHeight="1">
      <c r="A194" s="34"/>
      <c r="B194" s="35"/>
      <c r="C194" s="202" t="s">
        <v>290</v>
      </c>
      <c r="D194" s="202" t="s">
        <v>151</v>
      </c>
      <c r="E194" s="203" t="s">
        <v>1008</v>
      </c>
      <c r="F194" s="204" t="s">
        <v>1495</v>
      </c>
      <c r="G194" s="205" t="s">
        <v>197</v>
      </c>
      <c r="H194" s="206">
        <v>116.5</v>
      </c>
      <c r="I194" s="207"/>
      <c r="J194" s="208">
        <f>ROUND(I194*H194,2)</f>
        <v>0</v>
      </c>
      <c r="K194" s="209"/>
      <c r="L194" s="39"/>
      <c r="M194" s="210" t="s">
        <v>1</v>
      </c>
      <c r="N194" s="211" t="s">
        <v>43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149</v>
      </c>
      <c r="AT194" s="214" t="s">
        <v>151</v>
      </c>
      <c r="AU194" s="214" t="s">
        <v>88</v>
      </c>
      <c r="AY194" s="17" t="s">
        <v>150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86</v>
      </c>
      <c r="BK194" s="215">
        <f>ROUND(I194*H194,2)</f>
        <v>0</v>
      </c>
      <c r="BL194" s="17" t="s">
        <v>149</v>
      </c>
      <c r="BM194" s="214" t="s">
        <v>1496</v>
      </c>
    </row>
    <row r="195" spans="1:65" s="12" customFormat="1" ht="22.9" customHeight="1">
      <c r="B195" s="188"/>
      <c r="C195" s="189"/>
      <c r="D195" s="190" t="s">
        <v>77</v>
      </c>
      <c r="E195" s="220" t="s">
        <v>199</v>
      </c>
      <c r="F195" s="220" t="s">
        <v>631</v>
      </c>
      <c r="G195" s="189"/>
      <c r="H195" s="189"/>
      <c r="I195" s="192"/>
      <c r="J195" s="221">
        <f>BK195</f>
        <v>0</v>
      </c>
      <c r="K195" s="189"/>
      <c r="L195" s="194"/>
      <c r="M195" s="195"/>
      <c r="N195" s="196"/>
      <c r="O195" s="196"/>
      <c r="P195" s="197">
        <f>P196</f>
        <v>0</v>
      </c>
      <c r="Q195" s="196"/>
      <c r="R195" s="197">
        <f>R196</f>
        <v>0</v>
      </c>
      <c r="S195" s="196"/>
      <c r="T195" s="198">
        <f>T196</f>
        <v>0</v>
      </c>
      <c r="AR195" s="199" t="s">
        <v>86</v>
      </c>
      <c r="AT195" s="200" t="s">
        <v>77</v>
      </c>
      <c r="AU195" s="200" t="s">
        <v>86</v>
      </c>
      <c r="AY195" s="199" t="s">
        <v>150</v>
      </c>
      <c r="BK195" s="201">
        <f>BK196</f>
        <v>0</v>
      </c>
    </row>
    <row r="196" spans="1:65" s="2" customFormat="1" ht="21.75" customHeight="1">
      <c r="A196" s="34"/>
      <c r="B196" s="35"/>
      <c r="C196" s="202" t="s">
        <v>297</v>
      </c>
      <c r="D196" s="202" t="s">
        <v>151</v>
      </c>
      <c r="E196" s="203" t="s">
        <v>1497</v>
      </c>
      <c r="F196" s="204" t="s">
        <v>1498</v>
      </c>
      <c r="G196" s="205" t="s">
        <v>197</v>
      </c>
      <c r="H196" s="206">
        <v>50</v>
      </c>
      <c r="I196" s="207"/>
      <c r="J196" s="208">
        <f>ROUND(I196*H196,2)</f>
        <v>0</v>
      </c>
      <c r="K196" s="209"/>
      <c r="L196" s="39"/>
      <c r="M196" s="210" t="s">
        <v>1</v>
      </c>
      <c r="N196" s="211" t="s">
        <v>43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149</v>
      </c>
      <c r="AT196" s="214" t="s">
        <v>151</v>
      </c>
      <c r="AU196" s="214" t="s">
        <v>88</v>
      </c>
      <c r="AY196" s="17" t="s">
        <v>150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149</v>
      </c>
      <c r="BM196" s="214" t="s">
        <v>1499</v>
      </c>
    </row>
    <row r="197" spans="1:65" s="12" customFormat="1" ht="22.9" customHeight="1">
      <c r="B197" s="188"/>
      <c r="C197" s="189"/>
      <c r="D197" s="190" t="s">
        <v>77</v>
      </c>
      <c r="E197" s="220" t="s">
        <v>181</v>
      </c>
      <c r="F197" s="220" t="s">
        <v>182</v>
      </c>
      <c r="G197" s="189"/>
      <c r="H197" s="189"/>
      <c r="I197" s="192"/>
      <c r="J197" s="221">
        <f>BK197</f>
        <v>0</v>
      </c>
      <c r="K197" s="189"/>
      <c r="L197" s="194"/>
      <c r="M197" s="195"/>
      <c r="N197" s="196"/>
      <c r="O197" s="196"/>
      <c r="P197" s="197">
        <f>SUM(P198:P214)</f>
        <v>0</v>
      </c>
      <c r="Q197" s="196"/>
      <c r="R197" s="197">
        <f>SUM(R198:R214)</f>
        <v>9.0600000000000003E-3</v>
      </c>
      <c r="S197" s="196"/>
      <c r="T197" s="198">
        <f>SUM(T198:T214)</f>
        <v>85.510199999999998</v>
      </c>
      <c r="AR197" s="199" t="s">
        <v>86</v>
      </c>
      <c r="AT197" s="200" t="s">
        <v>77</v>
      </c>
      <c r="AU197" s="200" t="s">
        <v>86</v>
      </c>
      <c r="AY197" s="199" t="s">
        <v>150</v>
      </c>
      <c r="BK197" s="201">
        <f>SUM(BK198:BK214)</f>
        <v>0</v>
      </c>
    </row>
    <row r="198" spans="1:65" s="2" customFormat="1" ht="21.75" customHeight="1">
      <c r="A198" s="34"/>
      <c r="B198" s="35"/>
      <c r="C198" s="202" t="s">
        <v>302</v>
      </c>
      <c r="D198" s="202" t="s">
        <v>151</v>
      </c>
      <c r="E198" s="203" t="s">
        <v>962</v>
      </c>
      <c r="F198" s="204" t="s">
        <v>1368</v>
      </c>
      <c r="G198" s="205" t="s">
        <v>186</v>
      </c>
      <c r="H198" s="206">
        <v>1</v>
      </c>
      <c r="I198" s="207"/>
      <c r="J198" s="208">
        <f>ROUND(I198*H198,2)</f>
        <v>0</v>
      </c>
      <c r="K198" s="209"/>
      <c r="L198" s="39"/>
      <c r="M198" s="210" t="s">
        <v>1</v>
      </c>
      <c r="N198" s="211" t="s">
        <v>43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149</v>
      </c>
      <c r="AT198" s="214" t="s">
        <v>151</v>
      </c>
      <c r="AU198" s="214" t="s">
        <v>88</v>
      </c>
      <c r="AY198" s="17" t="s">
        <v>150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86</v>
      </c>
      <c r="BK198" s="215">
        <f>ROUND(I198*H198,2)</f>
        <v>0</v>
      </c>
      <c r="BL198" s="17" t="s">
        <v>149</v>
      </c>
      <c r="BM198" s="214" t="s">
        <v>1500</v>
      </c>
    </row>
    <row r="199" spans="1:65" s="2" customFormat="1" ht="16.5" customHeight="1">
      <c r="A199" s="34"/>
      <c r="B199" s="35"/>
      <c r="C199" s="202" t="s">
        <v>309</v>
      </c>
      <c r="D199" s="202" t="s">
        <v>151</v>
      </c>
      <c r="E199" s="203" t="s">
        <v>1501</v>
      </c>
      <c r="F199" s="204" t="s">
        <v>1502</v>
      </c>
      <c r="G199" s="205" t="s">
        <v>172</v>
      </c>
      <c r="H199" s="206">
        <v>100.8</v>
      </c>
      <c r="I199" s="207"/>
      <c r="J199" s="208">
        <f>ROUND(I199*H199,2)</f>
        <v>0</v>
      </c>
      <c r="K199" s="209"/>
      <c r="L199" s="39"/>
      <c r="M199" s="210" t="s">
        <v>1</v>
      </c>
      <c r="N199" s="211" t="s">
        <v>43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3.9E-2</v>
      </c>
      <c r="T199" s="213">
        <f>S199*H199</f>
        <v>3.9312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149</v>
      </c>
      <c r="AT199" s="214" t="s">
        <v>151</v>
      </c>
      <c r="AU199" s="214" t="s">
        <v>88</v>
      </c>
      <c r="AY199" s="17" t="s">
        <v>150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86</v>
      </c>
      <c r="BK199" s="215">
        <f>ROUND(I199*H199,2)</f>
        <v>0</v>
      </c>
      <c r="BL199" s="17" t="s">
        <v>149</v>
      </c>
      <c r="BM199" s="214" t="s">
        <v>1503</v>
      </c>
    </row>
    <row r="200" spans="1:65" s="2" customFormat="1" ht="19.5">
      <c r="A200" s="34"/>
      <c r="B200" s="35"/>
      <c r="C200" s="36"/>
      <c r="D200" s="216" t="s">
        <v>155</v>
      </c>
      <c r="E200" s="36"/>
      <c r="F200" s="217" t="s">
        <v>1504</v>
      </c>
      <c r="G200" s="36"/>
      <c r="H200" s="36"/>
      <c r="I200" s="115"/>
      <c r="J200" s="36"/>
      <c r="K200" s="36"/>
      <c r="L200" s="39"/>
      <c r="M200" s="218"/>
      <c r="N200" s="21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155</v>
      </c>
      <c r="AU200" s="17" t="s">
        <v>88</v>
      </c>
    </row>
    <row r="201" spans="1:65" s="13" customFormat="1" ht="11.25">
      <c r="B201" s="222"/>
      <c r="C201" s="223"/>
      <c r="D201" s="216" t="s">
        <v>175</v>
      </c>
      <c r="E201" s="224" t="s">
        <v>1</v>
      </c>
      <c r="F201" s="225" t="s">
        <v>1505</v>
      </c>
      <c r="G201" s="223"/>
      <c r="H201" s="226">
        <v>100.8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175</v>
      </c>
      <c r="AU201" s="232" t="s">
        <v>88</v>
      </c>
      <c r="AV201" s="13" t="s">
        <v>88</v>
      </c>
      <c r="AW201" s="13" t="s">
        <v>34</v>
      </c>
      <c r="AX201" s="13" t="s">
        <v>86</v>
      </c>
      <c r="AY201" s="232" t="s">
        <v>150</v>
      </c>
    </row>
    <row r="202" spans="1:65" s="2" customFormat="1" ht="16.5" customHeight="1">
      <c r="A202" s="34"/>
      <c r="B202" s="35"/>
      <c r="C202" s="202" t="s">
        <v>316</v>
      </c>
      <c r="D202" s="202" t="s">
        <v>151</v>
      </c>
      <c r="E202" s="203" t="s">
        <v>1506</v>
      </c>
      <c r="F202" s="204" t="s">
        <v>1507</v>
      </c>
      <c r="G202" s="205" t="s">
        <v>172</v>
      </c>
      <c r="H202" s="206">
        <v>12</v>
      </c>
      <c r="I202" s="207"/>
      <c r="J202" s="208">
        <f>ROUND(I202*H202,2)</f>
        <v>0</v>
      </c>
      <c r="K202" s="209"/>
      <c r="L202" s="39"/>
      <c r="M202" s="210" t="s">
        <v>1</v>
      </c>
      <c r="N202" s="211" t="s">
        <v>43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1.8049999999999999</v>
      </c>
      <c r="T202" s="213">
        <f>S202*H202</f>
        <v>21.66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149</v>
      </c>
      <c r="AT202" s="214" t="s">
        <v>151</v>
      </c>
      <c r="AU202" s="214" t="s">
        <v>88</v>
      </c>
      <c r="AY202" s="17" t="s">
        <v>150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86</v>
      </c>
      <c r="BK202" s="215">
        <f>ROUND(I202*H202,2)</f>
        <v>0</v>
      </c>
      <c r="BL202" s="17" t="s">
        <v>149</v>
      </c>
      <c r="BM202" s="214" t="s">
        <v>1508</v>
      </c>
    </row>
    <row r="203" spans="1:65" s="13" customFormat="1" ht="11.25">
      <c r="B203" s="222"/>
      <c r="C203" s="223"/>
      <c r="D203" s="216" t="s">
        <v>175</v>
      </c>
      <c r="E203" s="224" t="s">
        <v>1</v>
      </c>
      <c r="F203" s="225" t="s">
        <v>1509</v>
      </c>
      <c r="G203" s="223"/>
      <c r="H203" s="226">
        <v>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175</v>
      </c>
      <c r="AU203" s="232" t="s">
        <v>88</v>
      </c>
      <c r="AV203" s="13" t="s">
        <v>88</v>
      </c>
      <c r="AW203" s="13" t="s">
        <v>34</v>
      </c>
      <c r="AX203" s="13" t="s">
        <v>78</v>
      </c>
      <c r="AY203" s="232" t="s">
        <v>150</v>
      </c>
    </row>
    <row r="204" spans="1:65" s="13" customFormat="1" ht="11.25">
      <c r="B204" s="222"/>
      <c r="C204" s="223"/>
      <c r="D204" s="216" t="s">
        <v>175</v>
      </c>
      <c r="E204" s="224" t="s">
        <v>1</v>
      </c>
      <c r="F204" s="225" t="s">
        <v>1510</v>
      </c>
      <c r="G204" s="223"/>
      <c r="H204" s="226">
        <v>3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175</v>
      </c>
      <c r="AU204" s="232" t="s">
        <v>88</v>
      </c>
      <c r="AV204" s="13" t="s">
        <v>88</v>
      </c>
      <c r="AW204" s="13" t="s">
        <v>34</v>
      </c>
      <c r="AX204" s="13" t="s">
        <v>78</v>
      </c>
      <c r="AY204" s="232" t="s">
        <v>150</v>
      </c>
    </row>
    <row r="205" spans="1:65" s="14" customFormat="1" ht="11.25">
      <c r="B205" s="233"/>
      <c r="C205" s="234"/>
      <c r="D205" s="216" t="s">
        <v>175</v>
      </c>
      <c r="E205" s="235" t="s">
        <v>1</v>
      </c>
      <c r="F205" s="236" t="s">
        <v>213</v>
      </c>
      <c r="G205" s="234"/>
      <c r="H205" s="237">
        <v>12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175</v>
      </c>
      <c r="AU205" s="243" t="s">
        <v>88</v>
      </c>
      <c r="AV205" s="14" t="s">
        <v>149</v>
      </c>
      <c r="AW205" s="14" t="s">
        <v>34</v>
      </c>
      <c r="AX205" s="14" t="s">
        <v>86</v>
      </c>
      <c r="AY205" s="243" t="s">
        <v>150</v>
      </c>
    </row>
    <row r="206" spans="1:65" s="2" customFormat="1" ht="16.5" customHeight="1">
      <c r="A206" s="34"/>
      <c r="B206" s="35"/>
      <c r="C206" s="202" t="s">
        <v>322</v>
      </c>
      <c r="D206" s="202" t="s">
        <v>151</v>
      </c>
      <c r="E206" s="203" t="s">
        <v>1511</v>
      </c>
      <c r="F206" s="204" t="s">
        <v>1512</v>
      </c>
      <c r="G206" s="205" t="s">
        <v>172</v>
      </c>
      <c r="H206" s="206">
        <v>4.8</v>
      </c>
      <c r="I206" s="207"/>
      <c r="J206" s="208">
        <f>ROUND(I206*H206,2)</f>
        <v>0</v>
      </c>
      <c r="K206" s="209"/>
      <c r="L206" s="39"/>
      <c r="M206" s="210" t="s">
        <v>1</v>
      </c>
      <c r="N206" s="211" t="s">
        <v>43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2.2000000000000002</v>
      </c>
      <c r="T206" s="213">
        <f>S206*H206</f>
        <v>10.56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149</v>
      </c>
      <c r="AT206" s="214" t="s">
        <v>151</v>
      </c>
      <c r="AU206" s="214" t="s">
        <v>88</v>
      </c>
      <c r="AY206" s="17" t="s">
        <v>150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86</v>
      </c>
      <c r="BK206" s="215">
        <f>ROUND(I206*H206,2)</f>
        <v>0</v>
      </c>
      <c r="BL206" s="17" t="s">
        <v>149</v>
      </c>
      <c r="BM206" s="214" t="s">
        <v>1513</v>
      </c>
    </row>
    <row r="207" spans="1:65" s="13" customFormat="1" ht="11.25">
      <c r="B207" s="222"/>
      <c r="C207" s="223"/>
      <c r="D207" s="216" t="s">
        <v>175</v>
      </c>
      <c r="E207" s="224" t="s">
        <v>1</v>
      </c>
      <c r="F207" s="225" t="s">
        <v>1514</v>
      </c>
      <c r="G207" s="223"/>
      <c r="H207" s="226">
        <v>1.8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175</v>
      </c>
      <c r="AU207" s="232" t="s">
        <v>88</v>
      </c>
      <c r="AV207" s="13" t="s">
        <v>88</v>
      </c>
      <c r="AW207" s="13" t="s">
        <v>34</v>
      </c>
      <c r="AX207" s="13" t="s">
        <v>78</v>
      </c>
      <c r="AY207" s="232" t="s">
        <v>150</v>
      </c>
    </row>
    <row r="208" spans="1:65" s="13" customFormat="1" ht="11.25">
      <c r="B208" s="222"/>
      <c r="C208" s="223"/>
      <c r="D208" s="216" t="s">
        <v>175</v>
      </c>
      <c r="E208" s="224" t="s">
        <v>1</v>
      </c>
      <c r="F208" s="225" t="s">
        <v>1515</v>
      </c>
      <c r="G208" s="223"/>
      <c r="H208" s="226">
        <v>3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175</v>
      </c>
      <c r="AU208" s="232" t="s">
        <v>88</v>
      </c>
      <c r="AV208" s="13" t="s">
        <v>88</v>
      </c>
      <c r="AW208" s="13" t="s">
        <v>34</v>
      </c>
      <c r="AX208" s="13" t="s">
        <v>78</v>
      </c>
      <c r="AY208" s="232" t="s">
        <v>150</v>
      </c>
    </row>
    <row r="209" spans="1:65" s="14" customFormat="1" ht="11.25">
      <c r="B209" s="233"/>
      <c r="C209" s="234"/>
      <c r="D209" s="216" t="s">
        <v>175</v>
      </c>
      <c r="E209" s="235" t="s">
        <v>1</v>
      </c>
      <c r="F209" s="236" t="s">
        <v>213</v>
      </c>
      <c r="G209" s="234"/>
      <c r="H209" s="237">
        <v>4.8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175</v>
      </c>
      <c r="AU209" s="243" t="s">
        <v>88</v>
      </c>
      <c r="AV209" s="14" t="s">
        <v>149</v>
      </c>
      <c r="AW209" s="14" t="s">
        <v>34</v>
      </c>
      <c r="AX209" s="14" t="s">
        <v>86</v>
      </c>
      <c r="AY209" s="243" t="s">
        <v>150</v>
      </c>
    </row>
    <row r="210" spans="1:65" s="2" customFormat="1" ht="16.5" customHeight="1">
      <c r="A210" s="34"/>
      <c r="B210" s="35"/>
      <c r="C210" s="202" t="s">
        <v>327</v>
      </c>
      <c r="D210" s="202" t="s">
        <v>151</v>
      </c>
      <c r="E210" s="203" t="s">
        <v>203</v>
      </c>
      <c r="F210" s="204" t="s">
        <v>204</v>
      </c>
      <c r="G210" s="205" t="s">
        <v>172</v>
      </c>
      <c r="H210" s="206">
        <v>30</v>
      </c>
      <c r="I210" s="207"/>
      <c r="J210" s="208">
        <f>ROUND(I210*H210,2)</f>
        <v>0</v>
      </c>
      <c r="K210" s="209"/>
      <c r="L210" s="39"/>
      <c r="M210" s="210" t="s">
        <v>1</v>
      </c>
      <c r="N210" s="211" t="s">
        <v>43</v>
      </c>
      <c r="O210" s="71"/>
      <c r="P210" s="212">
        <f>O210*H210</f>
        <v>0</v>
      </c>
      <c r="Q210" s="212">
        <v>0</v>
      </c>
      <c r="R210" s="212">
        <f>Q210*H210</f>
        <v>0</v>
      </c>
      <c r="S210" s="212">
        <v>1.5</v>
      </c>
      <c r="T210" s="213">
        <f>S210*H210</f>
        <v>45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149</v>
      </c>
      <c r="AT210" s="214" t="s">
        <v>151</v>
      </c>
      <c r="AU210" s="214" t="s">
        <v>88</v>
      </c>
      <c r="AY210" s="17" t="s">
        <v>150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86</v>
      </c>
      <c r="BK210" s="215">
        <f>ROUND(I210*H210,2)</f>
        <v>0</v>
      </c>
      <c r="BL210" s="17" t="s">
        <v>149</v>
      </c>
      <c r="BM210" s="214" t="s">
        <v>1516</v>
      </c>
    </row>
    <row r="211" spans="1:65" s="2" customFormat="1" ht="16.5" customHeight="1">
      <c r="A211" s="34"/>
      <c r="B211" s="35"/>
      <c r="C211" s="202" t="s">
        <v>274</v>
      </c>
      <c r="D211" s="202" t="s">
        <v>151</v>
      </c>
      <c r="E211" s="203" t="s">
        <v>1517</v>
      </c>
      <c r="F211" s="204" t="s">
        <v>1518</v>
      </c>
      <c r="G211" s="205" t="s">
        <v>197</v>
      </c>
      <c r="H211" s="206">
        <v>53</v>
      </c>
      <c r="I211" s="207"/>
      <c r="J211" s="208">
        <f>ROUND(I211*H211,2)</f>
        <v>0</v>
      </c>
      <c r="K211" s="209"/>
      <c r="L211" s="39"/>
      <c r="M211" s="210" t="s">
        <v>1</v>
      </c>
      <c r="N211" s="211" t="s">
        <v>43</v>
      </c>
      <c r="O211" s="71"/>
      <c r="P211" s="212">
        <f>O211*H211</f>
        <v>0</v>
      </c>
      <c r="Q211" s="212">
        <v>0</v>
      </c>
      <c r="R211" s="212">
        <f>Q211*H211</f>
        <v>0</v>
      </c>
      <c r="S211" s="212">
        <v>7.4999999999999997E-2</v>
      </c>
      <c r="T211" s="213">
        <f>S211*H211</f>
        <v>3.9749999999999996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4" t="s">
        <v>149</v>
      </c>
      <c r="AT211" s="214" t="s">
        <v>151</v>
      </c>
      <c r="AU211" s="214" t="s">
        <v>88</v>
      </c>
      <c r="AY211" s="17" t="s">
        <v>150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7" t="s">
        <v>86</v>
      </c>
      <c r="BK211" s="215">
        <f>ROUND(I211*H211,2)</f>
        <v>0</v>
      </c>
      <c r="BL211" s="17" t="s">
        <v>149</v>
      </c>
      <c r="BM211" s="214" t="s">
        <v>1519</v>
      </c>
    </row>
    <row r="212" spans="1:65" s="13" customFormat="1" ht="11.25">
      <c r="B212" s="222"/>
      <c r="C212" s="223"/>
      <c r="D212" s="216" t="s">
        <v>175</v>
      </c>
      <c r="E212" s="224" t="s">
        <v>1</v>
      </c>
      <c r="F212" s="225" t="s">
        <v>1520</v>
      </c>
      <c r="G212" s="223"/>
      <c r="H212" s="226">
        <v>53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175</v>
      </c>
      <c r="AU212" s="232" t="s">
        <v>88</v>
      </c>
      <c r="AV212" s="13" t="s">
        <v>88</v>
      </c>
      <c r="AW212" s="13" t="s">
        <v>34</v>
      </c>
      <c r="AX212" s="13" t="s">
        <v>86</v>
      </c>
      <c r="AY212" s="232" t="s">
        <v>150</v>
      </c>
    </row>
    <row r="213" spans="1:65" s="2" customFormat="1" ht="16.5" customHeight="1">
      <c r="A213" s="34"/>
      <c r="B213" s="35"/>
      <c r="C213" s="202" t="s">
        <v>336</v>
      </c>
      <c r="D213" s="202" t="s">
        <v>151</v>
      </c>
      <c r="E213" s="203" t="s">
        <v>1521</v>
      </c>
      <c r="F213" s="204" t="s">
        <v>1522</v>
      </c>
      <c r="G213" s="205" t="s">
        <v>179</v>
      </c>
      <c r="H213" s="206">
        <v>2</v>
      </c>
      <c r="I213" s="207"/>
      <c r="J213" s="208">
        <f>ROUND(I213*H213,2)</f>
        <v>0</v>
      </c>
      <c r="K213" s="209"/>
      <c r="L213" s="39"/>
      <c r="M213" s="210" t="s">
        <v>1</v>
      </c>
      <c r="N213" s="211" t="s">
        <v>43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0.192</v>
      </c>
      <c r="T213" s="213">
        <f>S213*H213</f>
        <v>0.38400000000000001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149</v>
      </c>
      <c r="AT213" s="214" t="s">
        <v>151</v>
      </c>
      <c r="AU213" s="214" t="s">
        <v>88</v>
      </c>
      <c r="AY213" s="17" t="s">
        <v>150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149</v>
      </c>
      <c r="BM213" s="214" t="s">
        <v>1523</v>
      </c>
    </row>
    <row r="214" spans="1:65" s="2" customFormat="1" ht="16.5" customHeight="1">
      <c r="A214" s="34"/>
      <c r="B214" s="35"/>
      <c r="C214" s="202" t="s">
        <v>341</v>
      </c>
      <c r="D214" s="202" t="s">
        <v>151</v>
      </c>
      <c r="E214" s="203" t="s">
        <v>1524</v>
      </c>
      <c r="F214" s="204" t="s">
        <v>1525</v>
      </c>
      <c r="G214" s="205" t="s">
        <v>179</v>
      </c>
      <c r="H214" s="206">
        <v>1</v>
      </c>
      <c r="I214" s="207"/>
      <c r="J214" s="208">
        <f>ROUND(I214*H214,2)</f>
        <v>0</v>
      </c>
      <c r="K214" s="209"/>
      <c r="L214" s="39"/>
      <c r="M214" s="210" t="s">
        <v>1</v>
      </c>
      <c r="N214" s="211" t="s">
        <v>43</v>
      </c>
      <c r="O214" s="71"/>
      <c r="P214" s="212">
        <f>O214*H214</f>
        <v>0</v>
      </c>
      <c r="Q214" s="212">
        <v>9.0600000000000003E-3</v>
      </c>
      <c r="R214" s="212">
        <f>Q214*H214</f>
        <v>9.0600000000000003E-3</v>
      </c>
      <c r="S214" s="212">
        <v>0</v>
      </c>
      <c r="T214" s="21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4" t="s">
        <v>240</v>
      </c>
      <c r="AT214" s="214" t="s">
        <v>151</v>
      </c>
      <c r="AU214" s="214" t="s">
        <v>88</v>
      </c>
      <c r="AY214" s="17" t="s">
        <v>150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7" t="s">
        <v>86</v>
      </c>
      <c r="BK214" s="215">
        <f>ROUND(I214*H214,2)</f>
        <v>0</v>
      </c>
      <c r="BL214" s="17" t="s">
        <v>240</v>
      </c>
      <c r="BM214" s="214" t="s">
        <v>1526</v>
      </c>
    </row>
    <row r="215" spans="1:65" s="12" customFormat="1" ht="22.9" customHeight="1">
      <c r="B215" s="188"/>
      <c r="C215" s="189"/>
      <c r="D215" s="190" t="s">
        <v>77</v>
      </c>
      <c r="E215" s="220" t="s">
        <v>933</v>
      </c>
      <c r="F215" s="220" t="s">
        <v>259</v>
      </c>
      <c r="G215" s="189"/>
      <c r="H215" s="189"/>
      <c r="I215" s="192"/>
      <c r="J215" s="221">
        <f>BK215</f>
        <v>0</v>
      </c>
      <c r="K215" s="189"/>
      <c r="L215" s="194"/>
      <c r="M215" s="195"/>
      <c r="N215" s="196"/>
      <c r="O215" s="196"/>
      <c r="P215" s="197">
        <f>P216</f>
        <v>0</v>
      </c>
      <c r="Q215" s="196"/>
      <c r="R215" s="197">
        <f>R216</f>
        <v>0</v>
      </c>
      <c r="S215" s="196"/>
      <c r="T215" s="198">
        <f>T216</f>
        <v>0</v>
      </c>
      <c r="AR215" s="199" t="s">
        <v>86</v>
      </c>
      <c r="AT215" s="200" t="s">
        <v>77</v>
      </c>
      <c r="AU215" s="200" t="s">
        <v>86</v>
      </c>
      <c r="AY215" s="199" t="s">
        <v>150</v>
      </c>
      <c r="BK215" s="201">
        <f>BK216</f>
        <v>0</v>
      </c>
    </row>
    <row r="216" spans="1:65" s="2" customFormat="1" ht="16.5" customHeight="1">
      <c r="A216" s="34"/>
      <c r="B216" s="35"/>
      <c r="C216" s="202" t="s">
        <v>345</v>
      </c>
      <c r="D216" s="202" t="s">
        <v>151</v>
      </c>
      <c r="E216" s="203" t="s">
        <v>1056</v>
      </c>
      <c r="F216" s="204" t="s">
        <v>1057</v>
      </c>
      <c r="G216" s="205" t="s">
        <v>225</v>
      </c>
      <c r="H216" s="206">
        <v>232.71700000000001</v>
      </c>
      <c r="I216" s="207"/>
      <c r="J216" s="208">
        <f>ROUND(I216*H216,2)</f>
        <v>0</v>
      </c>
      <c r="K216" s="209"/>
      <c r="L216" s="39"/>
      <c r="M216" s="210" t="s">
        <v>1</v>
      </c>
      <c r="N216" s="211" t="s">
        <v>43</v>
      </c>
      <c r="O216" s="71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4" t="s">
        <v>149</v>
      </c>
      <c r="AT216" s="214" t="s">
        <v>151</v>
      </c>
      <c r="AU216" s="214" t="s">
        <v>88</v>
      </c>
      <c r="AY216" s="17" t="s">
        <v>150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7" t="s">
        <v>86</v>
      </c>
      <c r="BK216" s="215">
        <f>ROUND(I216*H216,2)</f>
        <v>0</v>
      </c>
      <c r="BL216" s="17" t="s">
        <v>149</v>
      </c>
      <c r="BM216" s="214" t="s">
        <v>1527</v>
      </c>
    </row>
    <row r="217" spans="1:65" s="12" customFormat="1" ht="22.9" customHeight="1">
      <c r="B217" s="188"/>
      <c r="C217" s="189"/>
      <c r="D217" s="190" t="s">
        <v>77</v>
      </c>
      <c r="E217" s="220" t="s">
        <v>220</v>
      </c>
      <c r="F217" s="220" t="s">
        <v>221</v>
      </c>
      <c r="G217" s="189"/>
      <c r="H217" s="189"/>
      <c r="I217" s="192"/>
      <c r="J217" s="221">
        <f>BK217</f>
        <v>0</v>
      </c>
      <c r="K217" s="189"/>
      <c r="L217" s="194"/>
      <c r="M217" s="195"/>
      <c r="N217" s="196"/>
      <c r="O217" s="196"/>
      <c r="P217" s="197">
        <f>SUM(P218:P230)</f>
        <v>0</v>
      </c>
      <c r="Q217" s="196"/>
      <c r="R217" s="197">
        <f>SUM(R218:R230)</f>
        <v>0</v>
      </c>
      <c r="S217" s="196"/>
      <c r="T217" s="198">
        <f>SUM(T218:T230)</f>
        <v>0</v>
      </c>
      <c r="AR217" s="199" t="s">
        <v>86</v>
      </c>
      <c r="AT217" s="200" t="s">
        <v>77</v>
      </c>
      <c r="AU217" s="200" t="s">
        <v>86</v>
      </c>
      <c r="AY217" s="199" t="s">
        <v>150</v>
      </c>
      <c r="BK217" s="201">
        <f>SUM(BK218:BK230)</f>
        <v>0</v>
      </c>
    </row>
    <row r="218" spans="1:65" s="2" customFormat="1" ht="16.5" customHeight="1">
      <c r="A218" s="34"/>
      <c r="B218" s="35"/>
      <c r="C218" s="202" t="s">
        <v>349</v>
      </c>
      <c r="D218" s="202" t="s">
        <v>151</v>
      </c>
      <c r="E218" s="203" t="s">
        <v>1388</v>
      </c>
      <c r="F218" s="204" t="s">
        <v>1389</v>
      </c>
      <c r="G218" s="205" t="s">
        <v>225</v>
      </c>
      <c r="H218" s="206">
        <v>41.122999999999998</v>
      </c>
      <c r="I218" s="207"/>
      <c r="J218" s="208">
        <f>ROUND(I218*H218,2)</f>
        <v>0</v>
      </c>
      <c r="K218" s="209"/>
      <c r="L218" s="39"/>
      <c r="M218" s="210" t="s">
        <v>1</v>
      </c>
      <c r="N218" s="211" t="s">
        <v>43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149</v>
      </c>
      <c r="AT218" s="214" t="s">
        <v>151</v>
      </c>
      <c r="AU218" s="214" t="s">
        <v>88</v>
      </c>
      <c r="AY218" s="17" t="s">
        <v>150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149</v>
      </c>
      <c r="BM218" s="214" t="s">
        <v>1528</v>
      </c>
    </row>
    <row r="219" spans="1:65" s="13" customFormat="1" ht="11.25">
      <c r="B219" s="222"/>
      <c r="C219" s="223"/>
      <c r="D219" s="216" t="s">
        <v>175</v>
      </c>
      <c r="E219" s="224" t="s">
        <v>1</v>
      </c>
      <c r="F219" s="225" t="s">
        <v>1529</v>
      </c>
      <c r="G219" s="223"/>
      <c r="H219" s="226">
        <v>41.122999999999998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175</v>
      </c>
      <c r="AU219" s="232" t="s">
        <v>88</v>
      </c>
      <c r="AV219" s="13" t="s">
        <v>88</v>
      </c>
      <c r="AW219" s="13" t="s">
        <v>34</v>
      </c>
      <c r="AX219" s="13" t="s">
        <v>86</v>
      </c>
      <c r="AY219" s="232" t="s">
        <v>150</v>
      </c>
    </row>
    <row r="220" spans="1:65" s="2" customFormat="1" ht="16.5" customHeight="1">
      <c r="A220" s="34"/>
      <c r="B220" s="35"/>
      <c r="C220" s="202" t="s">
        <v>358</v>
      </c>
      <c r="D220" s="202" t="s">
        <v>151</v>
      </c>
      <c r="E220" s="203" t="s">
        <v>1391</v>
      </c>
      <c r="F220" s="204" t="s">
        <v>1392</v>
      </c>
      <c r="G220" s="205" t="s">
        <v>225</v>
      </c>
      <c r="H220" s="206">
        <v>781.33699999999999</v>
      </c>
      <c r="I220" s="207"/>
      <c r="J220" s="208">
        <f>ROUND(I220*H220,2)</f>
        <v>0</v>
      </c>
      <c r="K220" s="209"/>
      <c r="L220" s="39"/>
      <c r="M220" s="210" t="s">
        <v>1</v>
      </c>
      <c r="N220" s="211" t="s">
        <v>43</v>
      </c>
      <c r="O220" s="7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149</v>
      </c>
      <c r="AT220" s="214" t="s">
        <v>151</v>
      </c>
      <c r="AU220" s="214" t="s">
        <v>88</v>
      </c>
      <c r="AY220" s="17" t="s">
        <v>150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86</v>
      </c>
      <c r="BK220" s="215">
        <f>ROUND(I220*H220,2)</f>
        <v>0</v>
      </c>
      <c r="BL220" s="17" t="s">
        <v>149</v>
      </c>
      <c r="BM220" s="214" t="s">
        <v>1530</v>
      </c>
    </row>
    <row r="221" spans="1:65" s="13" customFormat="1" ht="11.25">
      <c r="B221" s="222"/>
      <c r="C221" s="223"/>
      <c r="D221" s="216" t="s">
        <v>175</v>
      </c>
      <c r="E221" s="223"/>
      <c r="F221" s="225" t="s">
        <v>1531</v>
      </c>
      <c r="G221" s="223"/>
      <c r="H221" s="226">
        <v>781.33699999999999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175</v>
      </c>
      <c r="AU221" s="232" t="s">
        <v>88</v>
      </c>
      <c r="AV221" s="13" t="s">
        <v>88</v>
      </c>
      <c r="AW221" s="13" t="s">
        <v>4</v>
      </c>
      <c r="AX221" s="13" t="s">
        <v>86</v>
      </c>
      <c r="AY221" s="232" t="s">
        <v>150</v>
      </c>
    </row>
    <row r="222" spans="1:65" s="2" customFormat="1" ht="16.5" customHeight="1">
      <c r="A222" s="34"/>
      <c r="B222" s="35"/>
      <c r="C222" s="202" t="s">
        <v>365</v>
      </c>
      <c r="D222" s="202" t="s">
        <v>151</v>
      </c>
      <c r="E222" s="203" t="s">
        <v>1395</v>
      </c>
      <c r="F222" s="204" t="s">
        <v>1396</v>
      </c>
      <c r="G222" s="205" t="s">
        <v>225</v>
      </c>
      <c r="H222" s="206">
        <v>41.122999999999998</v>
      </c>
      <c r="I222" s="207"/>
      <c r="J222" s="208">
        <f>ROUND(I222*H222,2)</f>
        <v>0</v>
      </c>
      <c r="K222" s="209"/>
      <c r="L222" s="39"/>
      <c r="M222" s="210" t="s">
        <v>1</v>
      </c>
      <c r="N222" s="211" t="s">
        <v>43</v>
      </c>
      <c r="O222" s="71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149</v>
      </c>
      <c r="AT222" s="214" t="s">
        <v>151</v>
      </c>
      <c r="AU222" s="214" t="s">
        <v>88</v>
      </c>
      <c r="AY222" s="17" t="s">
        <v>150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86</v>
      </c>
      <c r="BK222" s="215">
        <f>ROUND(I222*H222,2)</f>
        <v>0</v>
      </c>
      <c r="BL222" s="17" t="s">
        <v>149</v>
      </c>
      <c r="BM222" s="214" t="s">
        <v>1532</v>
      </c>
    </row>
    <row r="223" spans="1:65" s="2" customFormat="1" ht="16.5" customHeight="1">
      <c r="A223" s="34"/>
      <c r="B223" s="35"/>
      <c r="C223" s="202" t="s">
        <v>369</v>
      </c>
      <c r="D223" s="202" t="s">
        <v>151</v>
      </c>
      <c r="E223" s="203" t="s">
        <v>236</v>
      </c>
      <c r="F223" s="204" t="s">
        <v>237</v>
      </c>
      <c r="G223" s="205" t="s">
        <v>225</v>
      </c>
      <c r="H223" s="206">
        <v>0.5</v>
      </c>
      <c r="I223" s="207"/>
      <c r="J223" s="208">
        <f>ROUND(I223*H223,2)</f>
        <v>0</v>
      </c>
      <c r="K223" s="209"/>
      <c r="L223" s="39"/>
      <c r="M223" s="210" t="s">
        <v>1</v>
      </c>
      <c r="N223" s="211" t="s">
        <v>43</v>
      </c>
      <c r="O223" s="71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4" t="s">
        <v>149</v>
      </c>
      <c r="AT223" s="214" t="s">
        <v>151</v>
      </c>
      <c r="AU223" s="214" t="s">
        <v>88</v>
      </c>
      <c r="AY223" s="17" t="s">
        <v>150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7" t="s">
        <v>86</v>
      </c>
      <c r="BK223" s="215">
        <f>ROUND(I223*H223,2)</f>
        <v>0</v>
      </c>
      <c r="BL223" s="17" t="s">
        <v>149</v>
      </c>
      <c r="BM223" s="214" t="s">
        <v>1533</v>
      </c>
    </row>
    <row r="224" spans="1:65" s="2" customFormat="1" ht="58.5">
      <c r="A224" s="34"/>
      <c r="B224" s="35"/>
      <c r="C224" s="36"/>
      <c r="D224" s="216" t="s">
        <v>155</v>
      </c>
      <c r="E224" s="36"/>
      <c r="F224" s="217" t="s">
        <v>239</v>
      </c>
      <c r="G224" s="36"/>
      <c r="H224" s="36"/>
      <c r="I224" s="115"/>
      <c r="J224" s="36"/>
      <c r="K224" s="36"/>
      <c r="L224" s="39"/>
      <c r="M224" s="218"/>
      <c r="N224" s="219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155</v>
      </c>
      <c r="AU224" s="17" t="s">
        <v>88</v>
      </c>
    </row>
    <row r="225" spans="1:65" s="2" customFormat="1" ht="16.5" customHeight="1">
      <c r="A225" s="34"/>
      <c r="B225" s="35"/>
      <c r="C225" s="202" t="s">
        <v>374</v>
      </c>
      <c r="D225" s="202" t="s">
        <v>151</v>
      </c>
      <c r="E225" s="203" t="s">
        <v>254</v>
      </c>
      <c r="F225" s="204" t="s">
        <v>255</v>
      </c>
      <c r="G225" s="205" t="s">
        <v>225</v>
      </c>
      <c r="H225" s="206">
        <v>4.359</v>
      </c>
      <c r="I225" s="207"/>
      <c r="J225" s="208">
        <f>ROUND(I225*H225,2)</f>
        <v>0</v>
      </c>
      <c r="K225" s="209"/>
      <c r="L225" s="39"/>
      <c r="M225" s="210" t="s">
        <v>1</v>
      </c>
      <c r="N225" s="211" t="s">
        <v>43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149</v>
      </c>
      <c r="AT225" s="214" t="s">
        <v>151</v>
      </c>
      <c r="AU225" s="214" t="s">
        <v>88</v>
      </c>
      <c r="AY225" s="17" t="s">
        <v>150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86</v>
      </c>
      <c r="BK225" s="215">
        <f>ROUND(I225*H225,2)</f>
        <v>0</v>
      </c>
      <c r="BL225" s="17" t="s">
        <v>149</v>
      </c>
      <c r="BM225" s="214" t="s">
        <v>1534</v>
      </c>
    </row>
    <row r="226" spans="1:65" s="13" customFormat="1" ht="11.25">
      <c r="B226" s="222"/>
      <c r="C226" s="223"/>
      <c r="D226" s="216" t="s">
        <v>175</v>
      </c>
      <c r="E226" s="224" t="s">
        <v>1</v>
      </c>
      <c r="F226" s="225" t="s">
        <v>1535</v>
      </c>
      <c r="G226" s="223"/>
      <c r="H226" s="226">
        <v>4.359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175</v>
      </c>
      <c r="AU226" s="232" t="s">
        <v>88</v>
      </c>
      <c r="AV226" s="13" t="s">
        <v>88</v>
      </c>
      <c r="AW226" s="13" t="s">
        <v>34</v>
      </c>
      <c r="AX226" s="13" t="s">
        <v>86</v>
      </c>
      <c r="AY226" s="232" t="s">
        <v>150</v>
      </c>
    </row>
    <row r="227" spans="1:65" s="2" customFormat="1" ht="16.5" customHeight="1">
      <c r="A227" s="34"/>
      <c r="B227" s="35"/>
      <c r="C227" s="202" t="s">
        <v>381</v>
      </c>
      <c r="D227" s="202" t="s">
        <v>151</v>
      </c>
      <c r="E227" s="203" t="s">
        <v>246</v>
      </c>
      <c r="F227" s="204" t="s">
        <v>247</v>
      </c>
      <c r="G227" s="205" t="s">
        <v>225</v>
      </c>
      <c r="H227" s="206">
        <v>3.931</v>
      </c>
      <c r="I227" s="207"/>
      <c r="J227" s="208">
        <f>ROUND(I227*H227,2)</f>
        <v>0</v>
      </c>
      <c r="K227" s="209"/>
      <c r="L227" s="39"/>
      <c r="M227" s="210" t="s">
        <v>1</v>
      </c>
      <c r="N227" s="211" t="s">
        <v>43</v>
      </c>
      <c r="O227" s="71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4" t="s">
        <v>149</v>
      </c>
      <c r="AT227" s="214" t="s">
        <v>151</v>
      </c>
      <c r="AU227" s="214" t="s">
        <v>88</v>
      </c>
      <c r="AY227" s="17" t="s">
        <v>150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7" t="s">
        <v>86</v>
      </c>
      <c r="BK227" s="215">
        <f>ROUND(I227*H227,2)</f>
        <v>0</v>
      </c>
      <c r="BL227" s="17" t="s">
        <v>149</v>
      </c>
      <c r="BM227" s="214" t="s">
        <v>1536</v>
      </c>
    </row>
    <row r="228" spans="1:65" s="2" customFormat="1" ht="16.5" customHeight="1">
      <c r="A228" s="34"/>
      <c r="B228" s="35"/>
      <c r="C228" s="202" t="s">
        <v>386</v>
      </c>
      <c r="D228" s="202" t="s">
        <v>151</v>
      </c>
      <c r="E228" s="203" t="s">
        <v>250</v>
      </c>
      <c r="F228" s="204" t="s">
        <v>251</v>
      </c>
      <c r="G228" s="205" t="s">
        <v>225</v>
      </c>
      <c r="H228" s="206">
        <v>0.61299999999999999</v>
      </c>
      <c r="I228" s="207"/>
      <c r="J228" s="208">
        <f>ROUND(I228*H228,2)</f>
        <v>0</v>
      </c>
      <c r="K228" s="209"/>
      <c r="L228" s="39"/>
      <c r="M228" s="210" t="s">
        <v>1</v>
      </c>
      <c r="N228" s="211" t="s">
        <v>43</v>
      </c>
      <c r="O228" s="71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149</v>
      </c>
      <c r="AT228" s="214" t="s">
        <v>151</v>
      </c>
      <c r="AU228" s="214" t="s">
        <v>88</v>
      </c>
      <c r="AY228" s="17" t="s">
        <v>150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86</v>
      </c>
      <c r="BK228" s="215">
        <f>ROUND(I228*H228,2)</f>
        <v>0</v>
      </c>
      <c r="BL228" s="17" t="s">
        <v>149</v>
      </c>
      <c r="BM228" s="214" t="s">
        <v>1537</v>
      </c>
    </row>
    <row r="229" spans="1:65" s="2" customFormat="1" ht="21.75" customHeight="1">
      <c r="A229" s="34"/>
      <c r="B229" s="35"/>
      <c r="C229" s="202" t="s">
        <v>392</v>
      </c>
      <c r="D229" s="202" t="s">
        <v>151</v>
      </c>
      <c r="E229" s="203" t="s">
        <v>1400</v>
      </c>
      <c r="F229" s="204" t="s">
        <v>1401</v>
      </c>
      <c r="G229" s="205" t="s">
        <v>225</v>
      </c>
      <c r="H229" s="206">
        <v>32.22</v>
      </c>
      <c r="I229" s="207"/>
      <c r="J229" s="208">
        <f>ROUND(I229*H229,2)</f>
        <v>0</v>
      </c>
      <c r="K229" s="209"/>
      <c r="L229" s="39"/>
      <c r="M229" s="210" t="s">
        <v>1</v>
      </c>
      <c r="N229" s="211" t="s">
        <v>43</v>
      </c>
      <c r="O229" s="71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4" t="s">
        <v>149</v>
      </c>
      <c r="AT229" s="214" t="s">
        <v>151</v>
      </c>
      <c r="AU229" s="214" t="s">
        <v>88</v>
      </c>
      <c r="AY229" s="17" t="s">
        <v>150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86</v>
      </c>
      <c r="BK229" s="215">
        <f>ROUND(I229*H229,2)</f>
        <v>0</v>
      </c>
      <c r="BL229" s="17" t="s">
        <v>149</v>
      </c>
      <c r="BM229" s="214" t="s">
        <v>1538</v>
      </c>
    </row>
    <row r="230" spans="1:65" s="13" customFormat="1" ht="11.25">
      <c r="B230" s="222"/>
      <c r="C230" s="223"/>
      <c r="D230" s="216" t="s">
        <v>175</v>
      </c>
      <c r="E230" s="224" t="s">
        <v>1</v>
      </c>
      <c r="F230" s="225" t="s">
        <v>1539</v>
      </c>
      <c r="G230" s="223"/>
      <c r="H230" s="226">
        <v>32.22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175</v>
      </c>
      <c r="AU230" s="232" t="s">
        <v>88</v>
      </c>
      <c r="AV230" s="13" t="s">
        <v>88</v>
      </c>
      <c r="AW230" s="13" t="s">
        <v>34</v>
      </c>
      <c r="AX230" s="13" t="s">
        <v>86</v>
      </c>
      <c r="AY230" s="232" t="s">
        <v>150</v>
      </c>
    </row>
    <row r="231" spans="1:65" s="12" customFormat="1" ht="25.9" customHeight="1">
      <c r="B231" s="188"/>
      <c r="C231" s="189"/>
      <c r="D231" s="190" t="s">
        <v>77</v>
      </c>
      <c r="E231" s="191" t="s">
        <v>264</v>
      </c>
      <c r="F231" s="191" t="s">
        <v>265</v>
      </c>
      <c r="G231" s="189"/>
      <c r="H231" s="189"/>
      <c r="I231" s="192"/>
      <c r="J231" s="193">
        <f>BK231</f>
        <v>0</v>
      </c>
      <c r="K231" s="189"/>
      <c r="L231" s="194"/>
      <c r="M231" s="195"/>
      <c r="N231" s="196"/>
      <c r="O231" s="196"/>
      <c r="P231" s="197">
        <f>P232</f>
        <v>0</v>
      </c>
      <c r="Q231" s="196"/>
      <c r="R231" s="197">
        <f>R232</f>
        <v>9.5953000000000011E-2</v>
      </c>
      <c r="S231" s="196"/>
      <c r="T231" s="198">
        <f>T232</f>
        <v>0</v>
      </c>
      <c r="AR231" s="199" t="s">
        <v>88</v>
      </c>
      <c r="AT231" s="200" t="s">
        <v>77</v>
      </c>
      <c r="AU231" s="200" t="s">
        <v>78</v>
      </c>
      <c r="AY231" s="199" t="s">
        <v>150</v>
      </c>
      <c r="BK231" s="201">
        <f>BK232</f>
        <v>0</v>
      </c>
    </row>
    <row r="232" spans="1:65" s="12" customFormat="1" ht="22.9" customHeight="1">
      <c r="B232" s="188"/>
      <c r="C232" s="189"/>
      <c r="D232" s="190" t="s">
        <v>77</v>
      </c>
      <c r="E232" s="220" t="s">
        <v>1540</v>
      </c>
      <c r="F232" s="220" t="s">
        <v>1541</v>
      </c>
      <c r="G232" s="189"/>
      <c r="H232" s="189"/>
      <c r="I232" s="192"/>
      <c r="J232" s="221">
        <f>BK232</f>
        <v>0</v>
      </c>
      <c r="K232" s="189"/>
      <c r="L232" s="194"/>
      <c r="M232" s="195"/>
      <c r="N232" s="196"/>
      <c r="O232" s="196"/>
      <c r="P232" s="197">
        <f>SUM(P233:P237)</f>
        <v>0</v>
      </c>
      <c r="Q232" s="196"/>
      <c r="R232" s="197">
        <f>SUM(R233:R237)</f>
        <v>9.5953000000000011E-2</v>
      </c>
      <c r="S232" s="196"/>
      <c r="T232" s="198">
        <f>SUM(T233:T237)</f>
        <v>0</v>
      </c>
      <c r="AR232" s="199" t="s">
        <v>88</v>
      </c>
      <c r="AT232" s="200" t="s">
        <v>77</v>
      </c>
      <c r="AU232" s="200" t="s">
        <v>86</v>
      </c>
      <c r="AY232" s="199" t="s">
        <v>150</v>
      </c>
      <c r="BK232" s="201">
        <f>SUM(BK233:BK237)</f>
        <v>0</v>
      </c>
    </row>
    <row r="233" spans="1:65" s="2" customFormat="1" ht="16.5" customHeight="1">
      <c r="A233" s="34"/>
      <c r="B233" s="35"/>
      <c r="C233" s="202" t="s">
        <v>397</v>
      </c>
      <c r="D233" s="202" t="s">
        <v>151</v>
      </c>
      <c r="E233" s="203" t="s">
        <v>1542</v>
      </c>
      <c r="F233" s="204" t="s">
        <v>1543</v>
      </c>
      <c r="G233" s="205" t="s">
        <v>217</v>
      </c>
      <c r="H233" s="206">
        <v>111.02</v>
      </c>
      <c r="I233" s="207"/>
      <c r="J233" s="208">
        <f>ROUND(I233*H233,2)</f>
        <v>0</v>
      </c>
      <c r="K233" s="209"/>
      <c r="L233" s="39"/>
      <c r="M233" s="210" t="s">
        <v>1</v>
      </c>
      <c r="N233" s="211" t="s">
        <v>43</v>
      </c>
      <c r="O233" s="71"/>
      <c r="P233" s="212">
        <f>O233*H233</f>
        <v>0</v>
      </c>
      <c r="Q233" s="212">
        <v>7.5000000000000002E-4</v>
      </c>
      <c r="R233" s="212">
        <f>Q233*H233</f>
        <v>8.3265000000000006E-2</v>
      </c>
      <c r="S233" s="212">
        <v>0</v>
      </c>
      <c r="T233" s="21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4" t="s">
        <v>240</v>
      </c>
      <c r="AT233" s="214" t="s">
        <v>151</v>
      </c>
      <c r="AU233" s="214" t="s">
        <v>88</v>
      </c>
      <c r="AY233" s="17" t="s">
        <v>150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7" t="s">
        <v>86</v>
      </c>
      <c r="BK233" s="215">
        <f>ROUND(I233*H233,2)</f>
        <v>0</v>
      </c>
      <c r="BL233" s="17" t="s">
        <v>240</v>
      </c>
      <c r="BM233" s="214" t="s">
        <v>1544</v>
      </c>
    </row>
    <row r="234" spans="1:65" s="13" customFormat="1" ht="11.25">
      <c r="B234" s="222"/>
      <c r="C234" s="223"/>
      <c r="D234" s="216" t="s">
        <v>175</v>
      </c>
      <c r="E234" s="224" t="s">
        <v>1</v>
      </c>
      <c r="F234" s="225" t="s">
        <v>1545</v>
      </c>
      <c r="G234" s="223"/>
      <c r="H234" s="226">
        <v>111.02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175</v>
      </c>
      <c r="AU234" s="232" t="s">
        <v>88</v>
      </c>
      <c r="AV234" s="13" t="s">
        <v>88</v>
      </c>
      <c r="AW234" s="13" t="s">
        <v>34</v>
      </c>
      <c r="AX234" s="13" t="s">
        <v>86</v>
      </c>
      <c r="AY234" s="232" t="s">
        <v>150</v>
      </c>
    </row>
    <row r="235" spans="1:65" s="2" customFormat="1" ht="16.5" customHeight="1">
      <c r="A235" s="34"/>
      <c r="B235" s="35"/>
      <c r="C235" s="202" t="s">
        <v>401</v>
      </c>
      <c r="D235" s="202" t="s">
        <v>151</v>
      </c>
      <c r="E235" s="203" t="s">
        <v>1546</v>
      </c>
      <c r="F235" s="204" t="s">
        <v>1547</v>
      </c>
      <c r="G235" s="205" t="s">
        <v>197</v>
      </c>
      <c r="H235" s="206">
        <v>79.3</v>
      </c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1.6000000000000001E-4</v>
      </c>
      <c r="R235" s="212">
        <f>Q235*H235</f>
        <v>1.2688000000000001E-2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240</v>
      </c>
      <c r="AT235" s="214" t="s">
        <v>151</v>
      </c>
      <c r="AU235" s="214" t="s">
        <v>88</v>
      </c>
      <c r="AY235" s="17" t="s">
        <v>150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240</v>
      </c>
      <c r="BM235" s="214" t="s">
        <v>1548</v>
      </c>
    </row>
    <row r="236" spans="1:65" s="13" customFormat="1" ht="11.25">
      <c r="B236" s="222"/>
      <c r="C236" s="223"/>
      <c r="D236" s="216" t="s">
        <v>175</v>
      </c>
      <c r="E236" s="224" t="s">
        <v>1</v>
      </c>
      <c r="F236" s="225" t="s">
        <v>1549</v>
      </c>
      <c r="G236" s="223"/>
      <c r="H236" s="226">
        <v>79.3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175</v>
      </c>
      <c r="AU236" s="232" t="s">
        <v>88</v>
      </c>
      <c r="AV236" s="13" t="s">
        <v>88</v>
      </c>
      <c r="AW236" s="13" t="s">
        <v>34</v>
      </c>
      <c r="AX236" s="13" t="s">
        <v>86</v>
      </c>
      <c r="AY236" s="232" t="s">
        <v>150</v>
      </c>
    </row>
    <row r="237" spans="1:65" s="2" customFormat="1" ht="16.5" customHeight="1">
      <c r="A237" s="34"/>
      <c r="B237" s="35"/>
      <c r="C237" s="202" t="s">
        <v>406</v>
      </c>
      <c r="D237" s="202" t="s">
        <v>151</v>
      </c>
      <c r="E237" s="203" t="s">
        <v>1550</v>
      </c>
      <c r="F237" s="204" t="s">
        <v>1551</v>
      </c>
      <c r="G237" s="205" t="s">
        <v>377</v>
      </c>
      <c r="H237" s="266"/>
      <c r="I237" s="207"/>
      <c r="J237" s="208">
        <f>ROUND(I237*H237,2)</f>
        <v>0</v>
      </c>
      <c r="K237" s="209"/>
      <c r="L237" s="39"/>
      <c r="M237" s="271" t="s">
        <v>1</v>
      </c>
      <c r="N237" s="272" t="s">
        <v>43</v>
      </c>
      <c r="O237" s="269"/>
      <c r="P237" s="273">
        <f>O237*H237</f>
        <v>0</v>
      </c>
      <c r="Q237" s="273">
        <v>0</v>
      </c>
      <c r="R237" s="273">
        <f>Q237*H237</f>
        <v>0</v>
      </c>
      <c r="S237" s="273">
        <v>0</v>
      </c>
      <c r="T237" s="27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240</v>
      </c>
      <c r="AT237" s="214" t="s">
        <v>151</v>
      </c>
      <c r="AU237" s="214" t="s">
        <v>88</v>
      </c>
      <c r="AY237" s="17" t="s">
        <v>150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240</v>
      </c>
      <c r="BM237" s="214" t="s">
        <v>1552</v>
      </c>
    </row>
    <row r="238" spans="1:65" s="2" customFormat="1" ht="6.95" customHeight="1">
      <c r="A238" s="34"/>
      <c r="B238" s="54"/>
      <c r="C238" s="55"/>
      <c r="D238" s="55"/>
      <c r="E238" s="55"/>
      <c r="F238" s="55"/>
      <c r="G238" s="55"/>
      <c r="H238" s="55"/>
      <c r="I238" s="152"/>
      <c r="J238" s="55"/>
      <c r="K238" s="55"/>
      <c r="L238" s="39"/>
      <c r="M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</row>
  </sheetData>
  <sheetProtection algorithmName="SHA-512" hashValue="ePIMcQJ9ZmU/V289C0oslLBv7BIq8oH0/41xjqN/d7k9LSBGJCm1RzBaQMRaMGsoopf/0AdCjAIIDX+rIEKslg==" saltValue="cpH/JTEfnDLiqFOo9ElX7YQKrhHVRwI9fcdJdEKuW255PYytL0YIonCArd3Ed4MtnWmXt37oaBNVq6CMuLSK1Q==" spinCount="100000" sheet="1" objects="1" scenarios="1" formatColumns="0" formatRows="0" autoFilter="0"/>
  <autoFilter ref="C125:K23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106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1553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zakázky'!E20="","",'Rekapitulace zakázky'!E20)</f>
        <v>L. Ulrich, DiS</v>
      </c>
      <c r="F24" s="34"/>
      <c r="G24" s="34"/>
      <c r="H24" s="34"/>
      <c r="I24" s="117" t="s">
        <v>28</v>
      </c>
      <c r="J24" s="116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ROUND((SUM(BE122:BE194)),  2)</f>
        <v>0</v>
      </c>
      <c r="G33" s="34"/>
      <c r="H33" s="34"/>
      <c r="I33" s="131">
        <v>0.21</v>
      </c>
      <c r="J33" s="130">
        <f>ROUND(((SUM(BE122:BE194))*I33),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ROUND((SUM(BF122:BF194)),  2)</f>
        <v>0</v>
      </c>
      <c r="G34" s="34"/>
      <c r="H34" s="34"/>
      <c r="I34" s="131">
        <v>0.15</v>
      </c>
      <c r="J34" s="130">
        <f>ROUND(((SUM(BF122:BF194))*I34),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ROUND((SUM(BG122:BG194)),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ROUND((SUM(BH122:BH194)),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ROUND((SUM(BI122:BI194)),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007 - Elektroinstalace (SEE)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1:31" s="9" customFormat="1" ht="24.95" customHeight="1">
      <c r="B97" s="161"/>
      <c r="C97" s="162"/>
      <c r="D97" s="163" t="s">
        <v>1554</v>
      </c>
      <c r="E97" s="164"/>
      <c r="F97" s="164"/>
      <c r="G97" s="164"/>
      <c r="H97" s="164"/>
      <c r="I97" s="165"/>
      <c r="J97" s="166">
        <f>J123</f>
        <v>0</v>
      </c>
      <c r="K97" s="162"/>
      <c r="L97" s="167"/>
    </row>
    <row r="98" spans="1:31" s="9" customFormat="1" ht="24.95" customHeight="1">
      <c r="B98" s="161"/>
      <c r="C98" s="162"/>
      <c r="D98" s="163" t="s">
        <v>1555</v>
      </c>
      <c r="E98" s="164"/>
      <c r="F98" s="164"/>
      <c r="G98" s="164"/>
      <c r="H98" s="164"/>
      <c r="I98" s="165"/>
      <c r="J98" s="166">
        <f>J151</f>
        <v>0</v>
      </c>
      <c r="K98" s="162"/>
      <c r="L98" s="167"/>
    </row>
    <row r="99" spans="1:31" s="9" customFormat="1" ht="24.95" customHeight="1">
      <c r="B99" s="161"/>
      <c r="C99" s="162"/>
      <c r="D99" s="163" t="s">
        <v>1556</v>
      </c>
      <c r="E99" s="164"/>
      <c r="F99" s="164"/>
      <c r="G99" s="164"/>
      <c r="H99" s="164"/>
      <c r="I99" s="165"/>
      <c r="J99" s="166">
        <f>J154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1557</v>
      </c>
      <c r="E100" s="164"/>
      <c r="F100" s="164"/>
      <c r="G100" s="164"/>
      <c r="H100" s="164"/>
      <c r="I100" s="165"/>
      <c r="J100" s="166">
        <f>J159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1558</v>
      </c>
      <c r="E101" s="164"/>
      <c r="F101" s="164"/>
      <c r="G101" s="164"/>
      <c r="H101" s="164"/>
      <c r="I101" s="165"/>
      <c r="J101" s="166">
        <f>J183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1559</v>
      </c>
      <c r="E102" s="164"/>
      <c r="F102" s="164"/>
      <c r="G102" s="164"/>
      <c r="H102" s="164"/>
      <c r="I102" s="165"/>
      <c r="J102" s="166">
        <f>J190</f>
        <v>0</v>
      </c>
      <c r="K102" s="162"/>
      <c r="L102" s="167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15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2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55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134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26" t="str">
        <f>E7</f>
        <v>Ratboř ON - oprava</v>
      </c>
      <c r="F112" s="327"/>
      <c r="G112" s="327"/>
      <c r="H112" s="327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112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8" t="str">
        <f>E9</f>
        <v>007 - Elektroinstalace (SEE)</v>
      </c>
      <c r="F114" s="328"/>
      <c r="G114" s="328"/>
      <c r="H114" s="328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žst. Ratboř</v>
      </c>
      <c r="G116" s="36"/>
      <c r="H116" s="36"/>
      <c r="I116" s="117" t="s">
        <v>22</v>
      </c>
      <c r="J116" s="66" t="str">
        <f>IF(J12="","",J12)</f>
        <v>3. 4. 2020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Správa železnic, státní organizace</v>
      </c>
      <c r="G118" s="36"/>
      <c r="H118" s="36"/>
      <c r="I118" s="117" t="s">
        <v>32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117" t="s">
        <v>35</v>
      </c>
      <c r="J119" s="32" t="str">
        <f>E24</f>
        <v>L. Ulrich, DiS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75"/>
      <c r="B121" s="176"/>
      <c r="C121" s="177" t="s">
        <v>135</v>
      </c>
      <c r="D121" s="178" t="s">
        <v>63</v>
      </c>
      <c r="E121" s="178" t="s">
        <v>59</v>
      </c>
      <c r="F121" s="178" t="s">
        <v>60</v>
      </c>
      <c r="G121" s="178" t="s">
        <v>136</v>
      </c>
      <c r="H121" s="178" t="s">
        <v>137</v>
      </c>
      <c r="I121" s="179" t="s">
        <v>138</v>
      </c>
      <c r="J121" s="180" t="s">
        <v>116</v>
      </c>
      <c r="K121" s="181" t="s">
        <v>139</v>
      </c>
      <c r="L121" s="182"/>
      <c r="M121" s="75" t="s">
        <v>1</v>
      </c>
      <c r="N121" s="76" t="s">
        <v>42</v>
      </c>
      <c r="O121" s="76" t="s">
        <v>140</v>
      </c>
      <c r="P121" s="76" t="s">
        <v>141</v>
      </c>
      <c r="Q121" s="76" t="s">
        <v>142</v>
      </c>
      <c r="R121" s="76" t="s">
        <v>143</v>
      </c>
      <c r="S121" s="76" t="s">
        <v>144</v>
      </c>
      <c r="T121" s="77" t="s">
        <v>145</v>
      </c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</row>
    <row r="122" spans="1:65" s="2" customFormat="1" ht="22.9" customHeight="1">
      <c r="A122" s="34"/>
      <c r="B122" s="35"/>
      <c r="C122" s="82" t="s">
        <v>146</v>
      </c>
      <c r="D122" s="36"/>
      <c r="E122" s="36"/>
      <c r="F122" s="36"/>
      <c r="G122" s="36"/>
      <c r="H122" s="36"/>
      <c r="I122" s="115"/>
      <c r="J122" s="183">
        <f>BK122</f>
        <v>0</v>
      </c>
      <c r="K122" s="36"/>
      <c r="L122" s="39"/>
      <c r="M122" s="78"/>
      <c r="N122" s="184"/>
      <c r="O122" s="79"/>
      <c r="P122" s="185">
        <f>P123+P151+P154+P159+P183+P190</f>
        <v>0</v>
      </c>
      <c r="Q122" s="79"/>
      <c r="R122" s="185">
        <f>R123+R151+R154+R159+R183+R190</f>
        <v>0</v>
      </c>
      <c r="S122" s="79"/>
      <c r="T122" s="186">
        <f>T123+T151+T154+T159+T183+T190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77</v>
      </c>
      <c r="AU122" s="17" t="s">
        <v>118</v>
      </c>
      <c r="BK122" s="187">
        <f>BK123+BK151+BK154+BK159+BK183+BK190</f>
        <v>0</v>
      </c>
    </row>
    <row r="123" spans="1:65" s="12" customFormat="1" ht="25.9" customHeight="1">
      <c r="B123" s="188"/>
      <c r="C123" s="189"/>
      <c r="D123" s="190" t="s">
        <v>77</v>
      </c>
      <c r="E123" s="191" t="s">
        <v>1560</v>
      </c>
      <c r="F123" s="191" t="s">
        <v>1561</v>
      </c>
      <c r="G123" s="189"/>
      <c r="H123" s="189"/>
      <c r="I123" s="192"/>
      <c r="J123" s="193">
        <f>BK123</f>
        <v>0</v>
      </c>
      <c r="K123" s="189"/>
      <c r="L123" s="194"/>
      <c r="M123" s="195"/>
      <c r="N123" s="196"/>
      <c r="O123" s="196"/>
      <c r="P123" s="197">
        <f>SUM(P124:P150)</f>
        <v>0</v>
      </c>
      <c r="Q123" s="196"/>
      <c r="R123" s="197">
        <f>SUM(R124:R150)</f>
        <v>0</v>
      </c>
      <c r="S123" s="196"/>
      <c r="T123" s="198">
        <f>SUM(T124:T150)</f>
        <v>0</v>
      </c>
      <c r="AR123" s="199" t="s">
        <v>86</v>
      </c>
      <c r="AT123" s="200" t="s">
        <v>77</v>
      </c>
      <c r="AU123" s="200" t="s">
        <v>78</v>
      </c>
      <c r="AY123" s="199" t="s">
        <v>150</v>
      </c>
      <c r="BK123" s="201">
        <f>SUM(BK124:BK150)</f>
        <v>0</v>
      </c>
    </row>
    <row r="124" spans="1:65" s="2" customFormat="1" ht="21.75" customHeight="1">
      <c r="A124" s="34"/>
      <c r="B124" s="35"/>
      <c r="C124" s="202" t="s">
        <v>86</v>
      </c>
      <c r="D124" s="202" t="s">
        <v>151</v>
      </c>
      <c r="E124" s="203" t="s">
        <v>1562</v>
      </c>
      <c r="F124" s="204" t="s">
        <v>1563</v>
      </c>
      <c r="G124" s="205" t="s">
        <v>164</v>
      </c>
      <c r="H124" s="206">
        <v>1</v>
      </c>
      <c r="I124" s="207"/>
      <c r="J124" s="208">
        <f>ROUND(I124*H124,2)</f>
        <v>0</v>
      </c>
      <c r="K124" s="209"/>
      <c r="L124" s="39"/>
      <c r="M124" s="210" t="s">
        <v>1</v>
      </c>
      <c r="N124" s="211" t="s">
        <v>43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165</v>
      </c>
      <c r="AT124" s="214" t="s">
        <v>151</v>
      </c>
      <c r="AU124" s="214" t="s">
        <v>86</v>
      </c>
      <c r="AY124" s="17" t="s">
        <v>150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86</v>
      </c>
      <c r="BK124" s="215">
        <f>ROUND(I124*H124,2)</f>
        <v>0</v>
      </c>
      <c r="BL124" s="17" t="s">
        <v>165</v>
      </c>
      <c r="BM124" s="214" t="s">
        <v>1564</v>
      </c>
    </row>
    <row r="125" spans="1:65" s="2" customFormat="1" ht="39">
      <c r="A125" s="34"/>
      <c r="B125" s="35"/>
      <c r="C125" s="36"/>
      <c r="D125" s="216" t="s">
        <v>155</v>
      </c>
      <c r="E125" s="36"/>
      <c r="F125" s="217" t="s">
        <v>1565</v>
      </c>
      <c r="G125" s="36"/>
      <c r="H125" s="36"/>
      <c r="I125" s="115"/>
      <c r="J125" s="36"/>
      <c r="K125" s="36"/>
      <c r="L125" s="39"/>
      <c r="M125" s="218"/>
      <c r="N125" s="21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155</v>
      </c>
      <c r="AU125" s="17" t="s">
        <v>86</v>
      </c>
    </row>
    <row r="126" spans="1:65" s="2" customFormat="1" ht="16.5" customHeight="1">
      <c r="A126" s="34"/>
      <c r="B126" s="35"/>
      <c r="C126" s="244" t="s">
        <v>88</v>
      </c>
      <c r="D126" s="244" t="s">
        <v>157</v>
      </c>
      <c r="E126" s="245" t="s">
        <v>1566</v>
      </c>
      <c r="F126" s="246" t="s">
        <v>1567</v>
      </c>
      <c r="G126" s="247" t="s">
        <v>785</v>
      </c>
      <c r="H126" s="248">
        <v>5</v>
      </c>
      <c r="I126" s="249"/>
      <c r="J126" s="250">
        <f t="shared" ref="J126:J150" si="0">ROUND(I126*H126,2)</f>
        <v>0</v>
      </c>
      <c r="K126" s="251"/>
      <c r="L126" s="252"/>
      <c r="M126" s="253" t="s">
        <v>1</v>
      </c>
      <c r="N126" s="254" t="s">
        <v>43</v>
      </c>
      <c r="O126" s="71"/>
      <c r="P126" s="212">
        <f t="shared" ref="P126:P150" si="1">O126*H126</f>
        <v>0</v>
      </c>
      <c r="Q126" s="212">
        <v>0</v>
      </c>
      <c r="R126" s="212">
        <f t="shared" ref="R126:R150" si="2">Q126*H126</f>
        <v>0</v>
      </c>
      <c r="S126" s="212">
        <v>0</v>
      </c>
      <c r="T126" s="213">
        <f t="shared" ref="T126:T150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199</v>
      </c>
      <c r="AT126" s="214" t="s">
        <v>157</v>
      </c>
      <c r="AU126" s="214" t="s">
        <v>86</v>
      </c>
      <c r="AY126" s="17" t="s">
        <v>150</v>
      </c>
      <c r="BE126" s="215">
        <f t="shared" ref="BE126:BE150" si="4">IF(N126="základní",J126,0)</f>
        <v>0</v>
      </c>
      <c r="BF126" s="215">
        <f t="shared" ref="BF126:BF150" si="5">IF(N126="snížená",J126,0)</f>
        <v>0</v>
      </c>
      <c r="BG126" s="215">
        <f t="shared" ref="BG126:BG150" si="6">IF(N126="zákl. přenesená",J126,0)</f>
        <v>0</v>
      </c>
      <c r="BH126" s="215">
        <f t="shared" ref="BH126:BH150" si="7">IF(N126="sníž. přenesená",J126,0)</f>
        <v>0</v>
      </c>
      <c r="BI126" s="215">
        <f t="shared" ref="BI126:BI150" si="8">IF(N126="nulová",J126,0)</f>
        <v>0</v>
      </c>
      <c r="BJ126" s="17" t="s">
        <v>86</v>
      </c>
      <c r="BK126" s="215">
        <f t="shared" ref="BK126:BK150" si="9">ROUND(I126*H126,2)</f>
        <v>0</v>
      </c>
      <c r="BL126" s="17" t="s">
        <v>149</v>
      </c>
      <c r="BM126" s="214" t="s">
        <v>1568</v>
      </c>
    </row>
    <row r="127" spans="1:65" s="2" customFormat="1" ht="16.5" customHeight="1">
      <c r="A127" s="34"/>
      <c r="B127" s="35"/>
      <c r="C127" s="244" t="s">
        <v>159</v>
      </c>
      <c r="D127" s="244" t="s">
        <v>157</v>
      </c>
      <c r="E127" s="245" t="s">
        <v>1569</v>
      </c>
      <c r="F127" s="246" t="s">
        <v>1570</v>
      </c>
      <c r="G127" s="247" t="s">
        <v>785</v>
      </c>
      <c r="H127" s="248">
        <v>4</v>
      </c>
      <c r="I127" s="249"/>
      <c r="J127" s="250">
        <f t="shared" si="0"/>
        <v>0</v>
      </c>
      <c r="K127" s="251"/>
      <c r="L127" s="252"/>
      <c r="M127" s="253" t="s">
        <v>1</v>
      </c>
      <c r="N127" s="254" t="s">
        <v>43</v>
      </c>
      <c r="O127" s="71"/>
      <c r="P127" s="212">
        <f t="shared" si="1"/>
        <v>0</v>
      </c>
      <c r="Q127" s="212">
        <v>0</v>
      </c>
      <c r="R127" s="212">
        <f t="shared" si="2"/>
        <v>0</v>
      </c>
      <c r="S127" s="212">
        <v>0</v>
      </c>
      <c r="T127" s="21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199</v>
      </c>
      <c r="AT127" s="214" t="s">
        <v>157</v>
      </c>
      <c r="AU127" s="214" t="s">
        <v>86</v>
      </c>
      <c r="AY127" s="17" t="s">
        <v>150</v>
      </c>
      <c r="BE127" s="215">
        <f t="shared" si="4"/>
        <v>0</v>
      </c>
      <c r="BF127" s="215">
        <f t="shared" si="5"/>
        <v>0</v>
      </c>
      <c r="BG127" s="215">
        <f t="shared" si="6"/>
        <v>0</v>
      </c>
      <c r="BH127" s="215">
        <f t="shared" si="7"/>
        <v>0</v>
      </c>
      <c r="BI127" s="215">
        <f t="shared" si="8"/>
        <v>0</v>
      </c>
      <c r="BJ127" s="17" t="s">
        <v>86</v>
      </c>
      <c r="BK127" s="215">
        <f t="shared" si="9"/>
        <v>0</v>
      </c>
      <c r="BL127" s="17" t="s">
        <v>149</v>
      </c>
      <c r="BM127" s="214" t="s">
        <v>1571</v>
      </c>
    </row>
    <row r="128" spans="1:65" s="2" customFormat="1" ht="16.5" customHeight="1">
      <c r="A128" s="34"/>
      <c r="B128" s="35"/>
      <c r="C128" s="244" t="s">
        <v>149</v>
      </c>
      <c r="D128" s="244" t="s">
        <v>157</v>
      </c>
      <c r="E128" s="245" t="s">
        <v>1572</v>
      </c>
      <c r="F128" s="246" t="s">
        <v>1573</v>
      </c>
      <c r="G128" s="247" t="s">
        <v>785</v>
      </c>
      <c r="H128" s="248">
        <v>1</v>
      </c>
      <c r="I128" s="249"/>
      <c r="J128" s="250">
        <f t="shared" si="0"/>
        <v>0</v>
      </c>
      <c r="K128" s="251"/>
      <c r="L128" s="252"/>
      <c r="M128" s="253" t="s">
        <v>1</v>
      </c>
      <c r="N128" s="254" t="s">
        <v>43</v>
      </c>
      <c r="O128" s="71"/>
      <c r="P128" s="212">
        <f t="shared" si="1"/>
        <v>0</v>
      </c>
      <c r="Q128" s="212">
        <v>0</v>
      </c>
      <c r="R128" s="212">
        <f t="shared" si="2"/>
        <v>0</v>
      </c>
      <c r="S128" s="212">
        <v>0</v>
      </c>
      <c r="T128" s="213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199</v>
      </c>
      <c r="AT128" s="214" t="s">
        <v>157</v>
      </c>
      <c r="AU128" s="214" t="s">
        <v>86</v>
      </c>
      <c r="AY128" s="17" t="s">
        <v>150</v>
      </c>
      <c r="BE128" s="215">
        <f t="shared" si="4"/>
        <v>0</v>
      </c>
      <c r="BF128" s="215">
        <f t="shared" si="5"/>
        <v>0</v>
      </c>
      <c r="BG128" s="215">
        <f t="shared" si="6"/>
        <v>0</v>
      </c>
      <c r="BH128" s="215">
        <f t="shared" si="7"/>
        <v>0</v>
      </c>
      <c r="BI128" s="215">
        <f t="shared" si="8"/>
        <v>0</v>
      </c>
      <c r="BJ128" s="17" t="s">
        <v>86</v>
      </c>
      <c r="BK128" s="215">
        <f t="shared" si="9"/>
        <v>0</v>
      </c>
      <c r="BL128" s="17" t="s">
        <v>149</v>
      </c>
      <c r="BM128" s="214" t="s">
        <v>1574</v>
      </c>
    </row>
    <row r="129" spans="1:65" s="2" customFormat="1" ht="16.5" customHeight="1">
      <c r="A129" s="34"/>
      <c r="B129" s="35"/>
      <c r="C129" s="244" t="s">
        <v>183</v>
      </c>
      <c r="D129" s="244" t="s">
        <v>157</v>
      </c>
      <c r="E129" s="245" t="s">
        <v>1575</v>
      </c>
      <c r="F129" s="246" t="s">
        <v>1576</v>
      </c>
      <c r="G129" s="247" t="s">
        <v>785</v>
      </c>
      <c r="H129" s="248">
        <v>9</v>
      </c>
      <c r="I129" s="249"/>
      <c r="J129" s="250">
        <f t="shared" si="0"/>
        <v>0</v>
      </c>
      <c r="K129" s="251"/>
      <c r="L129" s="252"/>
      <c r="M129" s="253" t="s">
        <v>1</v>
      </c>
      <c r="N129" s="254" t="s">
        <v>43</v>
      </c>
      <c r="O129" s="71"/>
      <c r="P129" s="212">
        <f t="shared" si="1"/>
        <v>0</v>
      </c>
      <c r="Q129" s="212">
        <v>0</v>
      </c>
      <c r="R129" s="212">
        <f t="shared" si="2"/>
        <v>0</v>
      </c>
      <c r="S129" s="212">
        <v>0</v>
      </c>
      <c r="T129" s="21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199</v>
      </c>
      <c r="AT129" s="214" t="s">
        <v>157</v>
      </c>
      <c r="AU129" s="214" t="s">
        <v>86</v>
      </c>
      <c r="AY129" s="17" t="s">
        <v>150</v>
      </c>
      <c r="BE129" s="215">
        <f t="shared" si="4"/>
        <v>0</v>
      </c>
      <c r="BF129" s="215">
        <f t="shared" si="5"/>
        <v>0</v>
      </c>
      <c r="BG129" s="215">
        <f t="shared" si="6"/>
        <v>0</v>
      </c>
      <c r="BH129" s="215">
        <f t="shared" si="7"/>
        <v>0</v>
      </c>
      <c r="BI129" s="215">
        <f t="shared" si="8"/>
        <v>0</v>
      </c>
      <c r="BJ129" s="17" t="s">
        <v>86</v>
      </c>
      <c r="BK129" s="215">
        <f t="shared" si="9"/>
        <v>0</v>
      </c>
      <c r="BL129" s="17" t="s">
        <v>149</v>
      </c>
      <c r="BM129" s="214" t="s">
        <v>1577</v>
      </c>
    </row>
    <row r="130" spans="1:65" s="2" customFormat="1" ht="16.5" customHeight="1">
      <c r="A130" s="34"/>
      <c r="B130" s="35"/>
      <c r="C130" s="244" t="s">
        <v>188</v>
      </c>
      <c r="D130" s="244" t="s">
        <v>157</v>
      </c>
      <c r="E130" s="245" t="s">
        <v>1578</v>
      </c>
      <c r="F130" s="246" t="s">
        <v>1579</v>
      </c>
      <c r="G130" s="247" t="s">
        <v>785</v>
      </c>
      <c r="H130" s="248">
        <v>7</v>
      </c>
      <c r="I130" s="249"/>
      <c r="J130" s="250">
        <f t="shared" si="0"/>
        <v>0</v>
      </c>
      <c r="K130" s="251"/>
      <c r="L130" s="252"/>
      <c r="M130" s="253" t="s">
        <v>1</v>
      </c>
      <c r="N130" s="254" t="s">
        <v>43</v>
      </c>
      <c r="O130" s="71"/>
      <c r="P130" s="212">
        <f t="shared" si="1"/>
        <v>0</v>
      </c>
      <c r="Q130" s="212">
        <v>0</v>
      </c>
      <c r="R130" s="212">
        <f t="shared" si="2"/>
        <v>0</v>
      </c>
      <c r="S130" s="212">
        <v>0</v>
      </c>
      <c r="T130" s="21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199</v>
      </c>
      <c r="AT130" s="214" t="s">
        <v>157</v>
      </c>
      <c r="AU130" s="214" t="s">
        <v>86</v>
      </c>
      <c r="AY130" s="17" t="s">
        <v>150</v>
      </c>
      <c r="BE130" s="215">
        <f t="shared" si="4"/>
        <v>0</v>
      </c>
      <c r="BF130" s="215">
        <f t="shared" si="5"/>
        <v>0</v>
      </c>
      <c r="BG130" s="215">
        <f t="shared" si="6"/>
        <v>0</v>
      </c>
      <c r="BH130" s="215">
        <f t="shared" si="7"/>
        <v>0</v>
      </c>
      <c r="BI130" s="215">
        <f t="shared" si="8"/>
        <v>0</v>
      </c>
      <c r="BJ130" s="17" t="s">
        <v>86</v>
      </c>
      <c r="BK130" s="215">
        <f t="shared" si="9"/>
        <v>0</v>
      </c>
      <c r="BL130" s="17" t="s">
        <v>149</v>
      </c>
      <c r="BM130" s="214" t="s">
        <v>1580</v>
      </c>
    </row>
    <row r="131" spans="1:65" s="2" customFormat="1" ht="16.5" customHeight="1">
      <c r="A131" s="34"/>
      <c r="B131" s="35"/>
      <c r="C131" s="244" t="s">
        <v>194</v>
      </c>
      <c r="D131" s="244" t="s">
        <v>157</v>
      </c>
      <c r="E131" s="245" t="s">
        <v>1581</v>
      </c>
      <c r="F131" s="246" t="s">
        <v>1582</v>
      </c>
      <c r="G131" s="247" t="s">
        <v>186</v>
      </c>
      <c r="H131" s="248">
        <v>1</v>
      </c>
      <c r="I131" s="249"/>
      <c r="J131" s="250">
        <f t="shared" si="0"/>
        <v>0</v>
      </c>
      <c r="K131" s="251"/>
      <c r="L131" s="252"/>
      <c r="M131" s="253" t="s">
        <v>1</v>
      </c>
      <c r="N131" s="254" t="s">
        <v>43</v>
      </c>
      <c r="O131" s="71"/>
      <c r="P131" s="212">
        <f t="shared" si="1"/>
        <v>0</v>
      </c>
      <c r="Q131" s="212">
        <v>0</v>
      </c>
      <c r="R131" s="212">
        <f t="shared" si="2"/>
        <v>0</v>
      </c>
      <c r="S131" s="212">
        <v>0</v>
      </c>
      <c r="T131" s="21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199</v>
      </c>
      <c r="AT131" s="214" t="s">
        <v>157</v>
      </c>
      <c r="AU131" s="214" t="s">
        <v>86</v>
      </c>
      <c r="AY131" s="17" t="s">
        <v>150</v>
      </c>
      <c r="BE131" s="215">
        <f t="shared" si="4"/>
        <v>0</v>
      </c>
      <c r="BF131" s="215">
        <f t="shared" si="5"/>
        <v>0</v>
      </c>
      <c r="BG131" s="215">
        <f t="shared" si="6"/>
        <v>0</v>
      </c>
      <c r="BH131" s="215">
        <f t="shared" si="7"/>
        <v>0</v>
      </c>
      <c r="BI131" s="215">
        <f t="shared" si="8"/>
        <v>0</v>
      </c>
      <c r="BJ131" s="17" t="s">
        <v>86</v>
      </c>
      <c r="BK131" s="215">
        <f t="shared" si="9"/>
        <v>0</v>
      </c>
      <c r="BL131" s="17" t="s">
        <v>149</v>
      </c>
      <c r="BM131" s="214" t="s">
        <v>1583</v>
      </c>
    </row>
    <row r="132" spans="1:65" s="2" customFormat="1" ht="16.5" customHeight="1">
      <c r="A132" s="34"/>
      <c r="B132" s="35"/>
      <c r="C132" s="202" t="s">
        <v>199</v>
      </c>
      <c r="D132" s="202" t="s">
        <v>151</v>
      </c>
      <c r="E132" s="203" t="s">
        <v>1584</v>
      </c>
      <c r="F132" s="204" t="s">
        <v>1585</v>
      </c>
      <c r="G132" s="205" t="s">
        <v>785</v>
      </c>
      <c r="H132" s="206">
        <v>9</v>
      </c>
      <c r="I132" s="207"/>
      <c r="J132" s="208">
        <f t="shared" si="0"/>
        <v>0</v>
      </c>
      <c r="K132" s="209"/>
      <c r="L132" s="39"/>
      <c r="M132" s="210" t="s">
        <v>1</v>
      </c>
      <c r="N132" s="211" t="s">
        <v>43</v>
      </c>
      <c r="O132" s="71"/>
      <c r="P132" s="212">
        <f t="shared" si="1"/>
        <v>0</v>
      </c>
      <c r="Q132" s="212">
        <v>0</v>
      </c>
      <c r="R132" s="212">
        <f t="shared" si="2"/>
        <v>0</v>
      </c>
      <c r="S132" s="212">
        <v>0</v>
      </c>
      <c r="T132" s="21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149</v>
      </c>
      <c r="AT132" s="214" t="s">
        <v>151</v>
      </c>
      <c r="AU132" s="214" t="s">
        <v>86</v>
      </c>
      <c r="AY132" s="17" t="s">
        <v>150</v>
      </c>
      <c r="BE132" s="215">
        <f t="shared" si="4"/>
        <v>0</v>
      </c>
      <c r="BF132" s="215">
        <f t="shared" si="5"/>
        <v>0</v>
      </c>
      <c r="BG132" s="215">
        <f t="shared" si="6"/>
        <v>0</v>
      </c>
      <c r="BH132" s="215">
        <f t="shared" si="7"/>
        <v>0</v>
      </c>
      <c r="BI132" s="215">
        <f t="shared" si="8"/>
        <v>0</v>
      </c>
      <c r="BJ132" s="17" t="s">
        <v>86</v>
      </c>
      <c r="BK132" s="215">
        <f t="shared" si="9"/>
        <v>0</v>
      </c>
      <c r="BL132" s="17" t="s">
        <v>149</v>
      </c>
      <c r="BM132" s="214" t="s">
        <v>1586</v>
      </c>
    </row>
    <row r="133" spans="1:65" s="2" customFormat="1" ht="16.5" customHeight="1">
      <c r="A133" s="34"/>
      <c r="B133" s="35"/>
      <c r="C133" s="202" t="s">
        <v>181</v>
      </c>
      <c r="D133" s="202" t="s">
        <v>151</v>
      </c>
      <c r="E133" s="203" t="s">
        <v>1587</v>
      </c>
      <c r="F133" s="204" t="s">
        <v>1588</v>
      </c>
      <c r="G133" s="205" t="s">
        <v>785</v>
      </c>
      <c r="H133" s="206">
        <v>1</v>
      </c>
      <c r="I133" s="207"/>
      <c r="J133" s="208">
        <f t="shared" si="0"/>
        <v>0</v>
      </c>
      <c r="K133" s="209"/>
      <c r="L133" s="39"/>
      <c r="M133" s="210" t="s">
        <v>1</v>
      </c>
      <c r="N133" s="211" t="s">
        <v>43</v>
      </c>
      <c r="O133" s="71"/>
      <c r="P133" s="212">
        <f t="shared" si="1"/>
        <v>0</v>
      </c>
      <c r="Q133" s="212">
        <v>0</v>
      </c>
      <c r="R133" s="212">
        <f t="shared" si="2"/>
        <v>0</v>
      </c>
      <c r="S133" s="212">
        <v>0</v>
      </c>
      <c r="T133" s="21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149</v>
      </c>
      <c r="AT133" s="214" t="s">
        <v>151</v>
      </c>
      <c r="AU133" s="214" t="s">
        <v>86</v>
      </c>
      <c r="AY133" s="17" t="s">
        <v>150</v>
      </c>
      <c r="BE133" s="215">
        <f t="shared" si="4"/>
        <v>0</v>
      </c>
      <c r="BF133" s="215">
        <f t="shared" si="5"/>
        <v>0</v>
      </c>
      <c r="BG133" s="215">
        <f t="shared" si="6"/>
        <v>0</v>
      </c>
      <c r="BH133" s="215">
        <f t="shared" si="7"/>
        <v>0</v>
      </c>
      <c r="BI133" s="215">
        <f t="shared" si="8"/>
        <v>0</v>
      </c>
      <c r="BJ133" s="17" t="s">
        <v>86</v>
      </c>
      <c r="BK133" s="215">
        <f t="shared" si="9"/>
        <v>0</v>
      </c>
      <c r="BL133" s="17" t="s">
        <v>149</v>
      </c>
      <c r="BM133" s="214" t="s">
        <v>1589</v>
      </c>
    </row>
    <row r="134" spans="1:65" s="2" customFormat="1" ht="16.5" customHeight="1">
      <c r="A134" s="34"/>
      <c r="B134" s="35"/>
      <c r="C134" s="202" t="s">
        <v>207</v>
      </c>
      <c r="D134" s="202" t="s">
        <v>151</v>
      </c>
      <c r="E134" s="203" t="s">
        <v>1590</v>
      </c>
      <c r="F134" s="204" t="s">
        <v>1591</v>
      </c>
      <c r="G134" s="205" t="s">
        <v>785</v>
      </c>
      <c r="H134" s="206">
        <v>9</v>
      </c>
      <c r="I134" s="207"/>
      <c r="J134" s="208">
        <f t="shared" si="0"/>
        <v>0</v>
      </c>
      <c r="K134" s="209"/>
      <c r="L134" s="39"/>
      <c r="M134" s="210" t="s">
        <v>1</v>
      </c>
      <c r="N134" s="211" t="s">
        <v>43</v>
      </c>
      <c r="O134" s="71"/>
      <c r="P134" s="212">
        <f t="shared" si="1"/>
        <v>0</v>
      </c>
      <c r="Q134" s="212">
        <v>0</v>
      </c>
      <c r="R134" s="212">
        <f t="shared" si="2"/>
        <v>0</v>
      </c>
      <c r="S134" s="212">
        <v>0</v>
      </c>
      <c r="T134" s="21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149</v>
      </c>
      <c r="AT134" s="214" t="s">
        <v>151</v>
      </c>
      <c r="AU134" s="214" t="s">
        <v>86</v>
      </c>
      <c r="AY134" s="17" t="s">
        <v>150</v>
      </c>
      <c r="BE134" s="215">
        <f t="shared" si="4"/>
        <v>0</v>
      </c>
      <c r="BF134" s="215">
        <f t="shared" si="5"/>
        <v>0</v>
      </c>
      <c r="BG134" s="215">
        <f t="shared" si="6"/>
        <v>0</v>
      </c>
      <c r="BH134" s="215">
        <f t="shared" si="7"/>
        <v>0</v>
      </c>
      <c r="BI134" s="215">
        <f t="shared" si="8"/>
        <v>0</v>
      </c>
      <c r="BJ134" s="17" t="s">
        <v>86</v>
      </c>
      <c r="BK134" s="215">
        <f t="shared" si="9"/>
        <v>0</v>
      </c>
      <c r="BL134" s="17" t="s">
        <v>149</v>
      </c>
      <c r="BM134" s="214" t="s">
        <v>1592</v>
      </c>
    </row>
    <row r="135" spans="1:65" s="2" customFormat="1" ht="16.5" customHeight="1">
      <c r="A135" s="34"/>
      <c r="B135" s="35"/>
      <c r="C135" s="202" t="s">
        <v>214</v>
      </c>
      <c r="D135" s="202" t="s">
        <v>151</v>
      </c>
      <c r="E135" s="203" t="s">
        <v>1593</v>
      </c>
      <c r="F135" s="204" t="s">
        <v>1594</v>
      </c>
      <c r="G135" s="205" t="s">
        <v>785</v>
      </c>
      <c r="H135" s="206">
        <v>7</v>
      </c>
      <c r="I135" s="207"/>
      <c r="J135" s="208">
        <f t="shared" si="0"/>
        <v>0</v>
      </c>
      <c r="K135" s="209"/>
      <c r="L135" s="39"/>
      <c r="M135" s="210" t="s">
        <v>1</v>
      </c>
      <c r="N135" s="211" t="s">
        <v>43</v>
      </c>
      <c r="O135" s="71"/>
      <c r="P135" s="212">
        <f t="shared" si="1"/>
        <v>0</v>
      </c>
      <c r="Q135" s="212">
        <v>0</v>
      </c>
      <c r="R135" s="212">
        <f t="shared" si="2"/>
        <v>0</v>
      </c>
      <c r="S135" s="212">
        <v>0</v>
      </c>
      <c r="T135" s="21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149</v>
      </c>
      <c r="AT135" s="214" t="s">
        <v>151</v>
      </c>
      <c r="AU135" s="214" t="s">
        <v>86</v>
      </c>
      <c r="AY135" s="17" t="s">
        <v>150</v>
      </c>
      <c r="BE135" s="215">
        <f t="shared" si="4"/>
        <v>0</v>
      </c>
      <c r="BF135" s="215">
        <f t="shared" si="5"/>
        <v>0</v>
      </c>
      <c r="BG135" s="215">
        <f t="shared" si="6"/>
        <v>0</v>
      </c>
      <c r="BH135" s="215">
        <f t="shared" si="7"/>
        <v>0</v>
      </c>
      <c r="BI135" s="215">
        <f t="shared" si="8"/>
        <v>0</v>
      </c>
      <c r="BJ135" s="17" t="s">
        <v>86</v>
      </c>
      <c r="BK135" s="215">
        <f t="shared" si="9"/>
        <v>0</v>
      </c>
      <c r="BL135" s="17" t="s">
        <v>149</v>
      </c>
      <c r="BM135" s="214" t="s">
        <v>1595</v>
      </c>
    </row>
    <row r="136" spans="1:65" s="2" customFormat="1" ht="16.5" customHeight="1">
      <c r="A136" s="34"/>
      <c r="B136" s="35"/>
      <c r="C136" s="244" t="s">
        <v>222</v>
      </c>
      <c r="D136" s="244" t="s">
        <v>157</v>
      </c>
      <c r="E136" s="245" t="s">
        <v>1596</v>
      </c>
      <c r="F136" s="246" t="s">
        <v>1597</v>
      </c>
      <c r="G136" s="247" t="s">
        <v>785</v>
      </c>
      <c r="H136" s="248">
        <v>4</v>
      </c>
      <c r="I136" s="249"/>
      <c r="J136" s="250">
        <f t="shared" si="0"/>
        <v>0</v>
      </c>
      <c r="K136" s="251"/>
      <c r="L136" s="252"/>
      <c r="M136" s="253" t="s">
        <v>1</v>
      </c>
      <c r="N136" s="254" t="s">
        <v>43</v>
      </c>
      <c r="O136" s="71"/>
      <c r="P136" s="212">
        <f t="shared" si="1"/>
        <v>0</v>
      </c>
      <c r="Q136" s="212">
        <v>0</v>
      </c>
      <c r="R136" s="212">
        <f t="shared" si="2"/>
        <v>0</v>
      </c>
      <c r="S136" s="212">
        <v>0</v>
      </c>
      <c r="T136" s="21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199</v>
      </c>
      <c r="AT136" s="214" t="s">
        <v>157</v>
      </c>
      <c r="AU136" s="214" t="s">
        <v>86</v>
      </c>
      <c r="AY136" s="17" t="s">
        <v>150</v>
      </c>
      <c r="BE136" s="215">
        <f t="shared" si="4"/>
        <v>0</v>
      </c>
      <c r="BF136" s="215">
        <f t="shared" si="5"/>
        <v>0</v>
      </c>
      <c r="BG136" s="215">
        <f t="shared" si="6"/>
        <v>0</v>
      </c>
      <c r="BH136" s="215">
        <f t="shared" si="7"/>
        <v>0</v>
      </c>
      <c r="BI136" s="215">
        <f t="shared" si="8"/>
        <v>0</v>
      </c>
      <c r="BJ136" s="17" t="s">
        <v>86</v>
      </c>
      <c r="BK136" s="215">
        <f t="shared" si="9"/>
        <v>0</v>
      </c>
      <c r="BL136" s="17" t="s">
        <v>149</v>
      </c>
      <c r="BM136" s="214" t="s">
        <v>1598</v>
      </c>
    </row>
    <row r="137" spans="1:65" s="2" customFormat="1" ht="16.5" customHeight="1">
      <c r="A137" s="34"/>
      <c r="B137" s="35"/>
      <c r="C137" s="244" t="s">
        <v>227</v>
      </c>
      <c r="D137" s="244" t="s">
        <v>157</v>
      </c>
      <c r="E137" s="245" t="s">
        <v>1599</v>
      </c>
      <c r="F137" s="246" t="s">
        <v>1600</v>
      </c>
      <c r="G137" s="247" t="s">
        <v>785</v>
      </c>
      <c r="H137" s="248">
        <v>3</v>
      </c>
      <c r="I137" s="249"/>
      <c r="J137" s="250">
        <f t="shared" si="0"/>
        <v>0</v>
      </c>
      <c r="K137" s="251"/>
      <c r="L137" s="252"/>
      <c r="M137" s="253" t="s">
        <v>1</v>
      </c>
      <c r="N137" s="254" t="s">
        <v>43</v>
      </c>
      <c r="O137" s="71"/>
      <c r="P137" s="212">
        <f t="shared" si="1"/>
        <v>0</v>
      </c>
      <c r="Q137" s="212">
        <v>0</v>
      </c>
      <c r="R137" s="212">
        <f t="shared" si="2"/>
        <v>0</v>
      </c>
      <c r="S137" s="212">
        <v>0</v>
      </c>
      <c r="T137" s="21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199</v>
      </c>
      <c r="AT137" s="214" t="s">
        <v>157</v>
      </c>
      <c r="AU137" s="214" t="s">
        <v>86</v>
      </c>
      <c r="AY137" s="17" t="s">
        <v>150</v>
      </c>
      <c r="BE137" s="215">
        <f t="shared" si="4"/>
        <v>0</v>
      </c>
      <c r="BF137" s="215">
        <f t="shared" si="5"/>
        <v>0</v>
      </c>
      <c r="BG137" s="215">
        <f t="shared" si="6"/>
        <v>0</v>
      </c>
      <c r="BH137" s="215">
        <f t="shared" si="7"/>
        <v>0</v>
      </c>
      <c r="BI137" s="215">
        <f t="shared" si="8"/>
        <v>0</v>
      </c>
      <c r="BJ137" s="17" t="s">
        <v>86</v>
      </c>
      <c r="BK137" s="215">
        <f t="shared" si="9"/>
        <v>0</v>
      </c>
      <c r="BL137" s="17" t="s">
        <v>149</v>
      </c>
      <c r="BM137" s="214" t="s">
        <v>1601</v>
      </c>
    </row>
    <row r="138" spans="1:65" s="2" customFormat="1" ht="21.75" customHeight="1">
      <c r="A138" s="34"/>
      <c r="B138" s="35"/>
      <c r="C138" s="244" t="s">
        <v>231</v>
      </c>
      <c r="D138" s="244" t="s">
        <v>157</v>
      </c>
      <c r="E138" s="245" t="s">
        <v>1602</v>
      </c>
      <c r="F138" s="246" t="s">
        <v>1603</v>
      </c>
      <c r="G138" s="247" t="s">
        <v>785</v>
      </c>
      <c r="H138" s="248">
        <v>4</v>
      </c>
      <c r="I138" s="249"/>
      <c r="J138" s="250">
        <f t="shared" si="0"/>
        <v>0</v>
      </c>
      <c r="K138" s="251"/>
      <c r="L138" s="252"/>
      <c r="M138" s="253" t="s">
        <v>1</v>
      </c>
      <c r="N138" s="254" t="s">
        <v>43</v>
      </c>
      <c r="O138" s="71"/>
      <c r="P138" s="212">
        <f t="shared" si="1"/>
        <v>0</v>
      </c>
      <c r="Q138" s="212">
        <v>0</v>
      </c>
      <c r="R138" s="212">
        <f t="shared" si="2"/>
        <v>0</v>
      </c>
      <c r="S138" s="212">
        <v>0</v>
      </c>
      <c r="T138" s="21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199</v>
      </c>
      <c r="AT138" s="214" t="s">
        <v>157</v>
      </c>
      <c r="AU138" s="214" t="s">
        <v>86</v>
      </c>
      <c r="AY138" s="17" t="s">
        <v>150</v>
      </c>
      <c r="BE138" s="215">
        <f t="shared" si="4"/>
        <v>0</v>
      </c>
      <c r="BF138" s="215">
        <f t="shared" si="5"/>
        <v>0</v>
      </c>
      <c r="BG138" s="215">
        <f t="shared" si="6"/>
        <v>0</v>
      </c>
      <c r="BH138" s="215">
        <f t="shared" si="7"/>
        <v>0</v>
      </c>
      <c r="BI138" s="215">
        <f t="shared" si="8"/>
        <v>0</v>
      </c>
      <c r="BJ138" s="17" t="s">
        <v>86</v>
      </c>
      <c r="BK138" s="215">
        <f t="shared" si="9"/>
        <v>0</v>
      </c>
      <c r="BL138" s="17" t="s">
        <v>149</v>
      </c>
      <c r="BM138" s="214" t="s">
        <v>1604</v>
      </c>
    </row>
    <row r="139" spans="1:65" s="2" customFormat="1" ht="16.5" customHeight="1">
      <c r="A139" s="34"/>
      <c r="B139" s="35"/>
      <c r="C139" s="202" t="s">
        <v>8</v>
      </c>
      <c r="D139" s="202" t="s">
        <v>151</v>
      </c>
      <c r="E139" s="203" t="s">
        <v>1605</v>
      </c>
      <c r="F139" s="204" t="s">
        <v>1606</v>
      </c>
      <c r="G139" s="205" t="s">
        <v>785</v>
      </c>
      <c r="H139" s="206">
        <v>11</v>
      </c>
      <c r="I139" s="207"/>
      <c r="J139" s="208">
        <f t="shared" si="0"/>
        <v>0</v>
      </c>
      <c r="K139" s="209"/>
      <c r="L139" s="39"/>
      <c r="M139" s="210" t="s">
        <v>1</v>
      </c>
      <c r="N139" s="211" t="s">
        <v>43</v>
      </c>
      <c r="O139" s="71"/>
      <c r="P139" s="212">
        <f t="shared" si="1"/>
        <v>0</v>
      </c>
      <c r="Q139" s="212">
        <v>0</v>
      </c>
      <c r="R139" s="212">
        <f t="shared" si="2"/>
        <v>0</v>
      </c>
      <c r="S139" s="212">
        <v>0</v>
      </c>
      <c r="T139" s="21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149</v>
      </c>
      <c r="AT139" s="214" t="s">
        <v>151</v>
      </c>
      <c r="AU139" s="214" t="s">
        <v>86</v>
      </c>
      <c r="AY139" s="17" t="s">
        <v>150</v>
      </c>
      <c r="BE139" s="215">
        <f t="shared" si="4"/>
        <v>0</v>
      </c>
      <c r="BF139" s="215">
        <f t="shared" si="5"/>
        <v>0</v>
      </c>
      <c r="BG139" s="215">
        <f t="shared" si="6"/>
        <v>0</v>
      </c>
      <c r="BH139" s="215">
        <f t="shared" si="7"/>
        <v>0</v>
      </c>
      <c r="BI139" s="215">
        <f t="shared" si="8"/>
        <v>0</v>
      </c>
      <c r="BJ139" s="17" t="s">
        <v>86</v>
      </c>
      <c r="BK139" s="215">
        <f t="shared" si="9"/>
        <v>0</v>
      </c>
      <c r="BL139" s="17" t="s">
        <v>149</v>
      </c>
      <c r="BM139" s="214" t="s">
        <v>1607</v>
      </c>
    </row>
    <row r="140" spans="1:65" s="2" customFormat="1" ht="16.5" customHeight="1">
      <c r="A140" s="34"/>
      <c r="B140" s="35"/>
      <c r="C140" s="244" t="s">
        <v>240</v>
      </c>
      <c r="D140" s="244" t="s">
        <v>157</v>
      </c>
      <c r="E140" s="245" t="s">
        <v>1608</v>
      </c>
      <c r="F140" s="246" t="s">
        <v>1609</v>
      </c>
      <c r="G140" s="247" t="s">
        <v>197</v>
      </c>
      <c r="H140" s="248">
        <v>15</v>
      </c>
      <c r="I140" s="249"/>
      <c r="J140" s="250">
        <f t="shared" si="0"/>
        <v>0</v>
      </c>
      <c r="K140" s="251"/>
      <c r="L140" s="252"/>
      <c r="M140" s="253" t="s">
        <v>1</v>
      </c>
      <c r="N140" s="254" t="s">
        <v>43</v>
      </c>
      <c r="O140" s="71"/>
      <c r="P140" s="212">
        <f t="shared" si="1"/>
        <v>0</v>
      </c>
      <c r="Q140" s="212">
        <v>0</v>
      </c>
      <c r="R140" s="212">
        <f t="shared" si="2"/>
        <v>0</v>
      </c>
      <c r="S140" s="212">
        <v>0</v>
      </c>
      <c r="T140" s="21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199</v>
      </c>
      <c r="AT140" s="214" t="s">
        <v>157</v>
      </c>
      <c r="AU140" s="214" t="s">
        <v>86</v>
      </c>
      <c r="AY140" s="17" t="s">
        <v>150</v>
      </c>
      <c r="BE140" s="215">
        <f t="shared" si="4"/>
        <v>0</v>
      </c>
      <c r="BF140" s="215">
        <f t="shared" si="5"/>
        <v>0</v>
      </c>
      <c r="BG140" s="215">
        <f t="shared" si="6"/>
        <v>0</v>
      </c>
      <c r="BH140" s="215">
        <f t="shared" si="7"/>
        <v>0</v>
      </c>
      <c r="BI140" s="215">
        <f t="shared" si="8"/>
        <v>0</v>
      </c>
      <c r="BJ140" s="17" t="s">
        <v>86</v>
      </c>
      <c r="BK140" s="215">
        <f t="shared" si="9"/>
        <v>0</v>
      </c>
      <c r="BL140" s="17" t="s">
        <v>149</v>
      </c>
      <c r="BM140" s="214" t="s">
        <v>1610</v>
      </c>
    </row>
    <row r="141" spans="1:65" s="2" customFormat="1" ht="16.5" customHeight="1">
      <c r="A141" s="34"/>
      <c r="B141" s="35"/>
      <c r="C141" s="244" t="s">
        <v>245</v>
      </c>
      <c r="D141" s="244" t="s">
        <v>157</v>
      </c>
      <c r="E141" s="245" t="s">
        <v>1611</v>
      </c>
      <c r="F141" s="246" t="s">
        <v>1612</v>
      </c>
      <c r="G141" s="247" t="s">
        <v>197</v>
      </c>
      <c r="H141" s="248">
        <v>350</v>
      </c>
      <c r="I141" s="249"/>
      <c r="J141" s="250">
        <f t="shared" si="0"/>
        <v>0</v>
      </c>
      <c r="K141" s="251"/>
      <c r="L141" s="252"/>
      <c r="M141" s="253" t="s">
        <v>1</v>
      </c>
      <c r="N141" s="254" t="s">
        <v>43</v>
      </c>
      <c r="O141" s="71"/>
      <c r="P141" s="212">
        <f t="shared" si="1"/>
        <v>0</v>
      </c>
      <c r="Q141" s="212">
        <v>0</v>
      </c>
      <c r="R141" s="212">
        <f t="shared" si="2"/>
        <v>0</v>
      </c>
      <c r="S141" s="212">
        <v>0</v>
      </c>
      <c r="T141" s="21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199</v>
      </c>
      <c r="AT141" s="214" t="s">
        <v>157</v>
      </c>
      <c r="AU141" s="214" t="s">
        <v>86</v>
      </c>
      <c r="AY141" s="17" t="s">
        <v>150</v>
      </c>
      <c r="BE141" s="215">
        <f t="shared" si="4"/>
        <v>0</v>
      </c>
      <c r="BF141" s="215">
        <f t="shared" si="5"/>
        <v>0</v>
      </c>
      <c r="BG141" s="215">
        <f t="shared" si="6"/>
        <v>0</v>
      </c>
      <c r="BH141" s="215">
        <f t="shared" si="7"/>
        <v>0</v>
      </c>
      <c r="BI141" s="215">
        <f t="shared" si="8"/>
        <v>0</v>
      </c>
      <c r="BJ141" s="17" t="s">
        <v>86</v>
      </c>
      <c r="BK141" s="215">
        <f t="shared" si="9"/>
        <v>0</v>
      </c>
      <c r="BL141" s="17" t="s">
        <v>149</v>
      </c>
      <c r="BM141" s="214" t="s">
        <v>1613</v>
      </c>
    </row>
    <row r="142" spans="1:65" s="2" customFormat="1" ht="16.5" customHeight="1">
      <c r="A142" s="34"/>
      <c r="B142" s="35"/>
      <c r="C142" s="244" t="s">
        <v>249</v>
      </c>
      <c r="D142" s="244" t="s">
        <v>157</v>
      </c>
      <c r="E142" s="245" t="s">
        <v>1614</v>
      </c>
      <c r="F142" s="246" t="s">
        <v>1615</v>
      </c>
      <c r="G142" s="247" t="s">
        <v>197</v>
      </c>
      <c r="H142" s="248">
        <v>60</v>
      </c>
      <c r="I142" s="249"/>
      <c r="J142" s="250">
        <f t="shared" si="0"/>
        <v>0</v>
      </c>
      <c r="K142" s="251"/>
      <c r="L142" s="252"/>
      <c r="M142" s="253" t="s">
        <v>1</v>
      </c>
      <c r="N142" s="254" t="s">
        <v>43</v>
      </c>
      <c r="O142" s="71"/>
      <c r="P142" s="212">
        <f t="shared" si="1"/>
        <v>0</v>
      </c>
      <c r="Q142" s="212">
        <v>0</v>
      </c>
      <c r="R142" s="212">
        <f t="shared" si="2"/>
        <v>0</v>
      </c>
      <c r="S142" s="212">
        <v>0</v>
      </c>
      <c r="T142" s="21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199</v>
      </c>
      <c r="AT142" s="214" t="s">
        <v>157</v>
      </c>
      <c r="AU142" s="214" t="s">
        <v>86</v>
      </c>
      <c r="AY142" s="17" t="s">
        <v>150</v>
      </c>
      <c r="BE142" s="215">
        <f t="shared" si="4"/>
        <v>0</v>
      </c>
      <c r="BF142" s="215">
        <f t="shared" si="5"/>
        <v>0</v>
      </c>
      <c r="BG142" s="215">
        <f t="shared" si="6"/>
        <v>0</v>
      </c>
      <c r="BH142" s="215">
        <f t="shared" si="7"/>
        <v>0</v>
      </c>
      <c r="BI142" s="215">
        <f t="shared" si="8"/>
        <v>0</v>
      </c>
      <c r="BJ142" s="17" t="s">
        <v>86</v>
      </c>
      <c r="BK142" s="215">
        <f t="shared" si="9"/>
        <v>0</v>
      </c>
      <c r="BL142" s="17" t="s">
        <v>149</v>
      </c>
      <c r="BM142" s="214" t="s">
        <v>1616</v>
      </c>
    </row>
    <row r="143" spans="1:65" s="2" customFormat="1" ht="16.5" customHeight="1">
      <c r="A143" s="34"/>
      <c r="B143" s="35"/>
      <c r="C143" s="244" t="s">
        <v>253</v>
      </c>
      <c r="D143" s="244" t="s">
        <v>157</v>
      </c>
      <c r="E143" s="245" t="s">
        <v>1617</v>
      </c>
      <c r="F143" s="246" t="s">
        <v>1618</v>
      </c>
      <c r="G143" s="247" t="s">
        <v>197</v>
      </c>
      <c r="H143" s="248">
        <v>15</v>
      </c>
      <c r="I143" s="249"/>
      <c r="J143" s="250">
        <f t="shared" si="0"/>
        <v>0</v>
      </c>
      <c r="K143" s="251"/>
      <c r="L143" s="252"/>
      <c r="M143" s="253" t="s">
        <v>1</v>
      </c>
      <c r="N143" s="254" t="s">
        <v>43</v>
      </c>
      <c r="O143" s="71"/>
      <c r="P143" s="212">
        <f t="shared" si="1"/>
        <v>0</v>
      </c>
      <c r="Q143" s="212">
        <v>0</v>
      </c>
      <c r="R143" s="212">
        <f t="shared" si="2"/>
        <v>0</v>
      </c>
      <c r="S143" s="212">
        <v>0</v>
      </c>
      <c r="T143" s="213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199</v>
      </c>
      <c r="AT143" s="214" t="s">
        <v>157</v>
      </c>
      <c r="AU143" s="214" t="s">
        <v>86</v>
      </c>
      <c r="AY143" s="17" t="s">
        <v>150</v>
      </c>
      <c r="BE143" s="215">
        <f t="shared" si="4"/>
        <v>0</v>
      </c>
      <c r="BF143" s="215">
        <f t="shared" si="5"/>
        <v>0</v>
      </c>
      <c r="BG143" s="215">
        <f t="shared" si="6"/>
        <v>0</v>
      </c>
      <c r="BH143" s="215">
        <f t="shared" si="7"/>
        <v>0</v>
      </c>
      <c r="BI143" s="215">
        <f t="shared" si="8"/>
        <v>0</v>
      </c>
      <c r="BJ143" s="17" t="s">
        <v>86</v>
      </c>
      <c r="BK143" s="215">
        <f t="shared" si="9"/>
        <v>0</v>
      </c>
      <c r="BL143" s="17" t="s">
        <v>149</v>
      </c>
      <c r="BM143" s="214" t="s">
        <v>1619</v>
      </c>
    </row>
    <row r="144" spans="1:65" s="2" customFormat="1" ht="16.5" customHeight="1">
      <c r="A144" s="34"/>
      <c r="B144" s="35"/>
      <c r="C144" s="244" t="s">
        <v>260</v>
      </c>
      <c r="D144" s="244" t="s">
        <v>157</v>
      </c>
      <c r="E144" s="245" t="s">
        <v>1620</v>
      </c>
      <c r="F144" s="246" t="s">
        <v>1621</v>
      </c>
      <c r="G144" s="247" t="s">
        <v>197</v>
      </c>
      <c r="H144" s="248">
        <v>55</v>
      </c>
      <c r="I144" s="249"/>
      <c r="J144" s="250">
        <f t="shared" si="0"/>
        <v>0</v>
      </c>
      <c r="K144" s="251"/>
      <c r="L144" s="252"/>
      <c r="M144" s="253" t="s">
        <v>1</v>
      </c>
      <c r="N144" s="254" t="s">
        <v>43</v>
      </c>
      <c r="O144" s="71"/>
      <c r="P144" s="212">
        <f t="shared" si="1"/>
        <v>0</v>
      </c>
      <c r="Q144" s="212">
        <v>0</v>
      </c>
      <c r="R144" s="212">
        <f t="shared" si="2"/>
        <v>0</v>
      </c>
      <c r="S144" s="212">
        <v>0</v>
      </c>
      <c r="T144" s="213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199</v>
      </c>
      <c r="AT144" s="214" t="s">
        <v>157</v>
      </c>
      <c r="AU144" s="214" t="s">
        <v>86</v>
      </c>
      <c r="AY144" s="17" t="s">
        <v>150</v>
      </c>
      <c r="BE144" s="215">
        <f t="shared" si="4"/>
        <v>0</v>
      </c>
      <c r="BF144" s="215">
        <f t="shared" si="5"/>
        <v>0</v>
      </c>
      <c r="BG144" s="215">
        <f t="shared" si="6"/>
        <v>0</v>
      </c>
      <c r="BH144" s="215">
        <f t="shared" si="7"/>
        <v>0</v>
      </c>
      <c r="BI144" s="215">
        <f t="shared" si="8"/>
        <v>0</v>
      </c>
      <c r="BJ144" s="17" t="s">
        <v>86</v>
      </c>
      <c r="BK144" s="215">
        <f t="shared" si="9"/>
        <v>0</v>
      </c>
      <c r="BL144" s="17" t="s">
        <v>149</v>
      </c>
      <c r="BM144" s="214" t="s">
        <v>1622</v>
      </c>
    </row>
    <row r="145" spans="1:65" s="2" customFormat="1" ht="16.5" customHeight="1">
      <c r="A145" s="34"/>
      <c r="B145" s="35"/>
      <c r="C145" s="202" t="s">
        <v>7</v>
      </c>
      <c r="D145" s="202" t="s">
        <v>151</v>
      </c>
      <c r="E145" s="203" t="s">
        <v>1623</v>
      </c>
      <c r="F145" s="204" t="s">
        <v>1624</v>
      </c>
      <c r="G145" s="205" t="s">
        <v>197</v>
      </c>
      <c r="H145" s="206">
        <v>410</v>
      </c>
      <c r="I145" s="207"/>
      <c r="J145" s="208">
        <f t="shared" si="0"/>
        <v>0</v>
      </c>
      <c r="K145" s="209"/>
      <c r="L145" s="39"/>
      <c r="M145" s="210" t="s">
        <v>1</v>
      </c>
      <c r="N145" s="211" t="s">
        <v>43</v>
      </c>
      <c r="O145" s="71"/>
      <c r="P145" s="212">
        <f t="shared" si="1"/>
        <v>0</v>
      </c>
      <c r="Q145" s="212">
        <v>0</v>
      </c>
      <c r="R145" s="212">
        <f t="shared" si="2"/>
        <v>0</v>
      </c>
      <c r="S145" s="212">
        <v>0</v>
      </c>
      <c r="T145" s="213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149</v>
      </c>
      <c r="AT145" s="214" t="s">
        <v>151</v>
      </c>
      <c r="AU145" s="214" t="s">
        <v>86</v>
      </c>
      <c r="AY145" s="17" t="s">
        <v>150</v>
      </c>
      <c r="BE145" s="215">
        <f t="shared" si="4"/>
        <v>0</v>
      </c>
      <c r="BF145" s="215">
        <f t="shared" si="5"/>
        <v>0</v>
      </c>
      <c r="BG145" s="215">
        <f t="shared" si="6"/>
        <v>0</v>
      </c>
      <c r="BH145" s="215">
        <f t="shared" si="7"/>
        <v>0</v>
      </c>
      <c r="BI145" s="215">
        <f t="shared" si="8"/>
        <v>0</v>
      </c>
      <c r="BJ145" s="17" t="s">
        <v>86</v>
      </c>
      <c r="BK145" s="215">
        <f t="shared" si="9"/>
        <v>0</v>
      </c>
      <c r="BL145" s="17" t="s">
        <v>149</v>
      </c>
      <c r="BM145" s="214" t="s">
        <v>1625</v>
      </c>
    </row>
    <row r="146" spans="1:65" s="2" customFormat="1" ht="16.5" customHeight="1">
      <c r="A146" s="34"/>
      <c r="B146" s="35"/>
      <c r="C146" s="202" t="s">
        <v>271</v>
      </c>
      <c r="D146" s="202" t="s">
        <v>151</v>
      </c>
      <c r="E146" s="203" t="s">
        <v>1626</v>
      </c>
      <c r="F146" s="204" t="s">
        <v>1627</v>
      </c>
      <c r="G146" s="205" t="s">
        <v>197</v>
      </c>
      <c r="H146" s="206">
        <v>15</v>
      </c>
      <c r="I146" s="207"/>
      <c r="J146" s="208">
        <f t="shared" si="0"/>
        <v>0</v>
      </c>
      <c r="K146" s="209"/>
      <c r="L146" s="39"/>
      <c r="M146" s="210" t="s">
        <v>1</v>
      </c>
      <c r="N146" s="211" t="s">
        <v>43</v>
      </c>
      <c r="O146" s="71"/>
      <c r="P146" s="212">
        <f t="shared" si="1"/>
        <v>0</v>
      </c>
      <c r="Q146" s="212">
        <v>0</v>
      </c>
      <c r="R146" s="212">
        <f t="shared" si="2"/>
        <v>0</v>
      </c>
      <c r="S146" s="212">
        <v>0</v>
      </c>
      <c r="T146" s="213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149</v>
      </c>
      <c r="AT146" s="214" t="s">
        <v>151</v>
      </c>
      <c r="AU146" s="214" t="s">
        <v>86</v>
      </c>
      <c r="AY146" s="17" t="s">
        <v>150</v>
      </c>
      <c r="BE146" s="215">
        <f t="shared" si="4"/>
        <v>0</v>
      </c>
      <c r="BF146" s="215">
        <f t="shared" si="5"/>
        <v>0</v>
      </c>
      <c r="BG146" s="215">
        <f t="shared" si="6"/>
        <v>0</v>
      </c>
      <c r="BH146" s="215">
        <f t="shared" si="7"/>
        <v>0</v>
      </c>
      <c r="BI146" s="215">
        <f t="shared" si="8"/>
        <v>0</v>
      </c>
      <c r="BJ146" s="17" t="s">
        <v>86</v>
      </c>
      <c r="BK146" s="215">
        <f t="shared" si="9"/>
        <v>0</v>
      </c>
      <c r="BL146" s="17" t="s">
        <v>149</v>
      </c>
      <c r="BM146" s="214" t="s">
        <v>1628</v>
      </c>
    </row>
    <row r="147" spans="1:65" s="2" customFormat="1" ht="16.5" customHeight="1">
      <c r="A147" s="34"/>
      <c r="B147" s="35"/>
      <c r="C147" s="202" t="s">
        <v>278</v>
      </c>
      <c r="D147" s="202" t="s">
        <v>151</v>
      </c>
      <c r="E147" s="203" t="s">
        <v>1629</v>
      </c>
      <c r="F147" s="204" t="s">
        <v>1630</v>
      </c>
      <c r="G147" s="205" t="s">
        <v>197</v>
      </c>
      <c r="H147" s="206">
        <v>70</v>
      </c>
      <c r="I147" s="207"/>
      <c r="J147" s="208">
        <f t="shared" si="0"/>
        <v>0</v>
      </c>
      <c r="K147" s="209"/>
      <c r="L147" s="39"/>
      <c r="M147" s="210" t="s">
        <v>1</v>
      </c>
      <c r="N147" s="211" t="s">
        <v>43</v>
      </c>
      <c r="O147" s="71"/>
      <c r="P147" s="212">
        <f t="shared" si="1"/>
        <v>0</v>
      </c>
      <c r="Q147" s="212">
        <v>0</v>
      </c>
      <c r="R147" s="212">
        <f t="shared" si="2"/>
        <v>0</v>
      </c>
      <c r="S147" s="212">
        <v>0</v>
      </c>
      <c r="T147" s="213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149</v>
      </c>
      <c r="AT147" s="214" t="s">
        <v>151</v>
      </c>
      <c r="AU147" s="214" t="s">
        <v>86</v>
      </c>
      <c r="AY147" s="17" t="s">
        <v>150</v>
      </c>
      <c r="BE147" s="215">
        <f t="shared" si="4"/>
        <v>0</v>
      </c>
      <c r="BF147" s="215">
        <f t="shared" si="5"/>
        <v>0</v>
      </c>
      <c r="BG147" s="215">
        <f t="shared" si="6"/>
        <v>0</v>
      </c>
      <c r="BH147" s="215">
        <f t="shared" si="7"/>
        <v>0</v>
      </c>
      <c r="BI147" s="215">
        <f t="shared" si="8"/>
        <v>0</v>
      </c>
      <c r="BJ147" s="17" t="s">
        <v>86</v>
      </c>
      <c r="BK147" s="215">
        <f t="shared" si="9"/>
        <v>0</v>
      </c>
      <c r="BL147" s="17" t="s">
        <v>149</v>
      </c>
      <c r="BM147" s="214" t="s">
        <v>1631</v>
      </c>
    </row>
    <row r="148" spans="1:65" s="2" customFormat="1" ht="16.5" customHeight="1">
      <c r="A148" s="34"/>
      <c r="B148" s="35"/>
      <c r="C148" s="202" t="s">
        <v>285</v>
      </c>
      <c r="D148" s="202" t="s">
        <v>151</v>
      </c>
      <c r="E148" s="203" t="s">
        <v>1632</v>
      </c>
      <c r="F148" s="204" t="s">
        <v>1633</v>
      </c>
      <c r="G148" s="205" t="s">
        <v>785</v>
      </c>
      <c r="H148" s="206">
        <v>10</v>
      </c>
      <c r="I148" s="207"/>
      <c r="J148" s="208">
        <f t="shared" si="0"/>
        <v>0</v>
      </c>
      <c r="K148" s="209"/>
      <c r="L148" s="39"/>
      <c r="M148" s="210" t="s">
        <v>1</v>
      </c>
      <c r="N148" s="211" t="s">
        <v>43</v>
      </c>
      <c r="O148" s="71"/>
      <c r="P148" s="212">
        <f t="shared" si="1"/>
        <v>0</v>
      </c>
      <c r="Q148" s="212">
        <v>0</v>
      </c>
      <c r="R148" s="212">
        <f t="shared" si="2"/>
        <v>0</v>
      </c>
      <c r="S148" s="212">
        <v>0</v>
      </c>
      <c r="T148" s="213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149</v>
      </c>
      <c r="AT148" s="214" t="s">
        <v>151</v>
      </c>
      <c r="AU148" s="214" t="s">
        <v>86</v>
      </c>
      <c r="AY148" s="17" t="s">
        <v>150</v>
      </c>
      <c r="BE148" s="215">
        <f t="shared" si="4"/>
        <v>0</v>
      </c>
      <c r="BF148" s="215">
        <f t="shared" si="5"/>
        <v>0</v>
      </c>
      <c r="BG148" s="215">
        <f t="shared" si="6"/>
        <v>0</v>
      </c>
      <c r="BH148" s="215">
        <f t="shared" si="7"/>
        <v>0</v>
      </c>
      <c r="BI148" s="215">
        <f t="shared" si="8"/>
        <v>0</v>
      </c>
      <c r="BJ148" s="17" t="s">
        <v>86</v>
      </c>
      <c r="BK148" s="215">
        <f t="shared" si="9"/>
        <v>0</v>
      </c>
      <c r="BL148" s="17" t="s">
        <v>149</v>
      </c>
      <c r="BM148" s="214" t="s">
        <v>1634</v>
      </c>
    </row>
    <row r="149" spans="1:65" s="2" customFormat="1" ht="16.5" customHeight="1">
      <c r="A149" s="34"/>
      <c r="B149" s="35"/>
      <c r="C149" s="202" t="s">
        <v>290</v>
      </c>
      <c r="D149" s="202" t="s">
        <v>151</v>
      </c>
      <c r="E149" s="203" t="s">
        <v>1635</v>
      </c>
      <c r="F149" s="204" t="s">
        <v>1636</v>
      </c>
      <c r="G149" s="205" t="s">
        <v>785</v>
      </c>
      <c r="H149" s="206">
        <v>4</v>
      </c>
      <c r="I149" s="207"/>
      <c r="J149" s="208">
        <f t="shared" si="0"/>
        <v>0</v>
      </c>
      <c r="K149" s="209"/>
      <c r="L149" s="39"/>
      <c r="M149" s="210" t="s">
        <v>1</v>
      </c>
      <c r="N149" s="211" t="s">
        <v>43</v>
      </c>
      <c r="O149" s="71"/>
      <c r="P149" s="212">
        <f t="shared" si="1"/>
        <v>0</v>
      </c>
      <c r="Q149" s="212">
        <v>0</v>
      </c>
      <c r="R149" s="212">
        <f t="shared" si="2"/>
        <v>0</v>
      </c>
      <c r="S149" s="212">
        <v>0</v>
      </c>
      <c r="T149" s="213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149</v>
      </c>
      <c r="AT149" s="214" t="s">
        <v>151</v>
      </c>
      <c r="AU149" s="214" t="s">
        <v>86</v>
      </c>
      <c r="AY149" s="17" t="s">
        <v>150</v>
      </c>
      <c r="BE149" s="215">
        <f t="shared" si="4"/>
        <v>0</v>
      </c>
      <c r="BF149" s="215">
        <f t="shared" si="5"/>
        <v>0</v>
      </c>
      <c r="BG149" s="215">
        <f t="shared" si="6"/>
        <v>0</v>
      </c>
      <c r="BH149" s="215">
        <f t="shared" si="7"/>
        <v>0</v>
      </c>
      <c r="BI149" s="215">
        <f t="shared" si="8"/>
        <v>0</v>
      </c>
      <c r="BJ149" s="17" t="s">
        <v>86</v>
      </c>
      <c r="BK149" s="215">
        <f t="shared" si="9"/>
        <v>0</v>
      </c>
      <c r="BL149" s="17" t="s">
        <v>149</v>
      </c>
      <c r="BM149" s="214" t="s">
        <v>1637</v>
      </c>
    </row>
    <row r="150" spans="1:65" s="2" customFormat="1" ht="16.5" customHeight="1">
      <c r="A150" s="34"/>
      <c r="B150" s="35"/>
      <c r="C150" s="202" t="s">
        <v>297</v>
      </c>
      <c r="D150" s="202" t="s">
        <v>151</v>
      </c>
      <c r="E150" s="203" t="s">
        <v>1638</v>
      </c>
      <c r="F150" s="204" t="s">
        <v>1639</v>
      </c>
      <c r="G150" s="205" t="s">
        <v>785</v>
      </c>
      <c r="H150" s="206">
        <v>37</v>
      </c>
      <c r="I150" s="207"/>
      <c r="J150" s="208">
        <f t="shared" si="0"/>
        <v>0</v>
      </c>
      <c r="K150" s="209"/>
      <c r="L150" s="39"/>
      <c r="M150" s="210" t="s">
        <v>1</v>
      </c>
      <c r="N150" s="211" t="s">
        <v>43</v>
      </c>
      <c r="O150" s="71"/>
      <c r="P150" s="212">
        <f t="shared" si="1"/>
        <v>0</v>
      </c>
      <c r="Q150" s="212">
        <v>0</v>
      </c>
      <c r="R150" s="212">
        <f t="shared" si="2"/>
        <v>0</v>
      </c>
      <c r="S150" s="212">
        <v>0</v>
      </c>
      <c r="T150" s="213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149</v>
      </c>
      <c r="AT150" s="214" t="s">
        <v>151</v>
      </c>
      <c r="AU150" s="214" t="s">
        <v>86</v>
      </c>
      <c r="AY150" s="17" t="s">
        <v>150</v>
      </c>
      <c r="BE150" s="215">
        <f t="shared" si="4"/>
        <v>0</v>
      </c>
      <c r="BF150" s="215">
        <f t="shared" si="5"/>
        <v>0</v>
      </c>
      <c r="BG150" s="215">
        <f t="shared" si="6"/>
        <v>0</v>
      </c>
      <c r="BH150" s="215">
        <f t="shared" si="7"/>
        <v>0</v>
      </c>
      <c r="BI150" s="215">
        <f t="shared" si="8"/>
        <v>0</v>
      </c>
      <c r="BJ150" s="17" t="s">
        <v>86</v>
      </c>
      <c r="BK150" s="215">
        <f t="shared" si="9"/>
        <v>0</v>
      </c>
      <c r="BL150" s="17" t="s">
        <v>149</v>
      </c>
      <c r="BM150" s="214" t="s">
        <v>1640</v>
      </c>
    </row>
    <row r="151" spans="1:65" s="12" customFormat="1" ht="25.9" customHeight="1">
      <c r="B151" s="188"/>
      <c r="C151" s="189"/>
      <c r="D151" s="190" t="s">
        <v>77</v>
      </c>
      <c r="E151" s="191" t="s">
        <v>1641</v>
      </c>
      <c r="F151" s="191" t="s">
        <v>1642</v>
      </c>
      <c r="G151" s="189"/>
      <c r="H151" s="189"/>
      <c r="I151" s="192"/>
      <c r="J151" s="193">
        <f>BK151</f>
        <v>0</v>
      </c>
      <c r="K151" s="189"/>
      <c r="L151" s="194"/>
      <c r="M151" s="195"/>
      <c r="N151" s="196"/>
      <c r="O151" s="196"/>
      <c r="P151" s="197">
        <f>SUM(P152:P153)</f>
        <v>0</v>
      </c>
      <c r="Q151" s="196"/>
      <c r="R151" s="197">
        <f>SUM(R152:R153)</f>
        <v>0</v>
      </c>
      <c r="S151" s="196"/>
      <c r="T151" s="198">
        <f>SUM(T152:T153)</f>
        <v>0</v>
      </c>
      <c r="AR151" s="199" t="s">
        <v>86</v>
      </c>
      <c r="AT151" s="200" t="s">
        <v>77</v>
      </c>
      <c r="AU151" s="200" t="s">
        <v>78</v>
      </c>
      <c r="AY151" s="199" t="s">
        <v>150</v>
      </c>
      <c r="BK151" s="201">
        <f>SUM(BK152:BK153)</f>
        <v>0</v>
      </c>
    </row>
    <row r="152" spans="1:65" s="2" customFormat="1" ht="21.75" customHeight="1">
      <c r="A152" s="34"/>
      <c r="B152" s="35"/>
      <c r="C152" s="202" t="s">
        <v>302</v>
      </c>
      <c r="D152" s="202" t="s">
        <v>151</v>
      </c>
      <c r="E152" s="203" t="s">
        <v>1643</v>
      </c>
      <c r="F152" s="204" t="s">
        <v>1644</v>
      </c>
      <c r="G152" s="205" t="s">
        <v>785</v>
      </c>
      <c r="H152" s="206">
        <v>1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149</v>
      </c>
      <c r="AT152" s="214" t="s">
        <v>151</v>
      </c>
      <c r="AU152" s="214" t="s">
        <v>86</v>
      </c>
      <c r="AY152" s="17" t="s">
        <v>150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149</v>
      </c>
      <c r="BM152" s="214" t="s">
        <v>1645</v>
      </c>
    </row>
    <row r="153" spans="1:65" s="2" customFormat="1" ht="16.5" customHeight="1">
      <c r="A153" s="34"/>
      <c r="B153" s="35"/>
      <c r="C153" s="202" t="s">
        <v>309</v>
      </c>
      <c r="D153" s="202" t="s">
        <v>151</v>
      </c>
      <c r="E153" s="203" t="s">
        <v>1646</v>
      </c>
      <c r="F153" s="204" t="s">
        <v>1647</v>
      </c>
      <c r="G153" s="205" t="s">
        <v>785</v>
      </c>
      <c r="H153" s="206">
        <v>1</v>
      </c>
      <c r="I153" s="207"/>
      <c r="J153" s="208">
        <f>ROUND(I153*H153,2)</f>
        <v>0</v>
      </c>
      <c r="K153" s="209"/>
      <c r="L153" s="39"/>
      <c r="M153" s="210" t="s">
        <v>1</v>
      </c>
      <c r="N153" s="211" t="s">
        <v>43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149</v>
      </c>
      <c r="AT153" s="214" t="s">
        <v>151</v>
      </c>
      <c r="AU153" s="214" t="s">
        <v>86</v>
      </c>
      <c r="AY153" s="17" t="s">
        <v>150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149</v>
      </c>
      <c r="BM153" s="214" t="s">
        <v>1648</v>
      </c>
    </row>
    <row r="154" spans="1:65" s="12" customFormat="1" ht="25.9" customHeight="1">
      <c r="B154" s="188"/>
      <c r="C154" s="189"/>
      <c r="D154" s="190" t="s">
        <v>77</v>
      </c>
      <c r="E154" s="191" t="s">
        <v>1649</v>
      </c>
      <c r="F154" s="191" t="s">
        <v>1650</v>
      </c>
      <c r="G154" s="189"/>
      <c r="H154" s="189"/>
      <c r="I154" s="192"/>
      <c r="J154" s="193">
        <f>BK154</f>
        <v>0</v>
      </c>
      <c r="K154" s="189"/>
      <c r="L154" s="194"/>
      <c r="M154" s="195"/>
      <c r="N154" s="196"/>
      <c r="O154" s="196"/>
      <c r="P154" s="197">
        <f>SUM(P155:P158)</f>
        <v>0</v>
      </c>
      <c r="Q154" s="196"/>
      <c r="R154" s="197">
        <f>SUM(R155:R158)</f>
        <v>0</v>
      </c>
      <c r="S154" s="196"/>
      <c r="T154" s="198">
        <f>SUM(T155:T158)</f>
        <v>0</v>
      </c>
      <c r="AR154" s="199" t="s">
        <v>86</v>
      </c>
      <c r="AT154" s="200" t="s">
        <v>77</v>
      </c>
      <c r="AU154" s="200" t="s">
        <v>78</v>
      </c>
      <c r="AY154" s="199" t="s">
        <v>150</v>
      </c>
      <c r="BK154" s="201">
        <f>SUM(BK155:BK158)</f>
        <v>0</v>
      </c>
    </row>
    <row r="155" spans="1:65" s="2" customFormat="1" ht="16.5" customHeight="1">
      <c r="A155" s="34"/>
      <c r="B155" s="35"/>
      <c r="C155" s="202" t="s">
        <v>316</v>
      </c>
      <c r="D155" s="202" t="s">
        <v>151</v>
      </c>
      <c r="E155" s="203" t="s">
        <v>1651</v>
      </c>
      <c r="F155" s="204" t="s">
        <v>1652</v>
      </c>
      <c r="G155" s="205" t="s">
        <v>197</v>
      </c>
      <c r="H155" s="206">
        <v>300</v>
      </c>
      <c r="I155" s="207"/>
      <c r="J155" s="208">
        <f>ROUND(I155*H155,2)</f>
        <v>0</v>
      </c>
      <c r="K155" s="209"/>
      <c r="L155" s="39"/>
      <c r="M155" s="210" t="s">
        <v>1</v>
      </c>
      <c r="N155" s="211" t="s">
        <v>43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149</v>
      </c>
      <c r="AT155" s="214" t="s">
        <v>151</v>
      </c>
      <c r="AU155" s="214" t="s">
        <v>86</v>
      </c>
      <c r="AY155" s="17" t="s">
        <v>150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86</v>
      </c>
      <c r="BK155" s="215">
        <f>ROUND(I155*H155,2)</f>
        <v>0</v>
      </c>
      <c r="BL155" s="17" t="s">
        <v>149</v>
      </c>
      <c r="BM155" s="214" t="s">
        <v>1653</v>
      </c>
    </row>
    <row r="156" spans="1:65" s="2" customFormat="1" ht="16.5" customHeight="1">
      <c r="A156" s="34"/>
      <c r="B156" s="35"/>
      <c r="C156" s="202" t="s">
        <v>322</v>
      </c>
      <c r="D156" s="202" t="s">
        <v>151</v>
      </c>
      <c r="E156" s="203" t="s">
        <v>1654</v>
      </c>
      <c r="F156" s="204" t="s">
        <v>1655</v>
      </c>
      <c r="G156" s="205" t="s">
        <v>785</v>
      </c>
      <c r="H156" s="206">
        <v>2</v>
      </c>
      <c r="I156" s="207"/>
      <c r="J156" s="208">
        <f>ROUND(I156*H156,2)</f>
        <v>0</v>
      </c>
      <c r="K156" s="209"/>
      <c r="L156" s="39"/>
      <c r="M156" s="210" t="s">
        <v>1</v>
      </c>
      <c r="N156" s="211" t="s">
        <v>43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149</v>
      </c>
      <c r="AT156" s="214" t="s">
        <v>151</v>
      </c>
      <c r="AU156" s="214" t="s">
        <v>86</v>
      </c>
      <c r="AY156" s="17" t="s">
        <v>150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86</v>
      </c>
      <c r="BK156" s="215">
        <f>ROUND(I156*H156,2)</f>
        <v>0</v>
      </c>
      <c r="BL156" s="17" t="s">
        <v>149</v>
      </c>
      <c r="BM156" s="214" t="s">
        <v>1656</v>
      </c>
    </row>
    <row r="157" spans="1:65" s="2" customFormat="1" ht="16.5" customHeight="1">
      <c r="A157" s="34"/>
      <c r="B157" s="35"/>
      <c r="C157" s="202" t="s">
        <v>327</v>
      </c>
      <c r="D157" s="202" t="s">
        <v>151</v>
      </c>
      <c r="E157" s="203" t="s">
        <v>1657</v>
      </c>
      <c r="F157" s="204" t="s">
        <v>1658</v>
      </c>
      <c r="G157" s="205" t="s">
        <v>785</v>
      </c>
      <c r="H157" s="206">
        <v>5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149</v>
      </c>
      <c r="AT157" s="214" t="s">
        <v>151</v>
      </c>
      <c r="AU157" s="214" t="s">
        <v>86</v>
      </c>
      <c r="AY157" s="17" t="s">
        <v>150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149</v>
      </c>
      <c r="BM157" s="214" t="s">
        <v>1659</v>
      </c>
    </row>
    <row r="158" spans="1:65" s="2" customFormat="1" ht="16.5" customHeight="1">
      <c r="A158" s="34"/>
      <c r="B158" s="35"/>
      <c r="C158" s="202" t="s">
        <v>274</v>
      </c>
      <c r="D158" s="202" t="s">
        <v>151</v>
      </c>
      <c r="E158" s="203" t="s">
        <v>1660</v>
      </c>
      <c r="F158" s="204" t="s">
        <v>1661</v>
      </c>
      <c r="G158" s="205" t="s">
        <v>785</v>
      </c>
      <c r="H158" s="206">
        <v>9</v>
      </c>
      <c r="I158" s="207"/>
      <c r="J158" s="208">
        <f>ROUND(I158*H158,2)</f>
        <v>0</v>
      </c>
      <c r="K158" s="209"/>
      <c r="L158" s="39"/>
      <c r="M158" s="210" t="s">
        <v>1</v>
      </c>
      <c r="N158" s="211" t="s">
        <v>43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149</v>
      </c>
      <c r="AT158" s="214" t="s">
        <v>151</v>
      </c>
      <c r="AU158" s="214" t="s">
        <v>86</v>
      </c>
      <c r="AY158" s="17" t="s">
        <v>150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86</v>
      </c>
      <c r="BK158" s="215">
        <f>ROUND(I158*H158,2)</f>
        <v>0</v>
      </c>
      <c r="BL158" s="17" t="s">
        <v>149</v>
      </c>
      <c r="BM158" s="214" t="s">
        <v>1662</v>
      </c>
    </row>
    <row r="159" spans="1:65" s="12" customFormat="1" ht="25.9" customHeight="1">
      <c r="B159" s="188"/>
      <c r="C159" s="189"/>
      <c r="D159" s="190" t="s">
        <v>77</v>
      </c>
      <c r="E159" s="191" t="s">
        <v>1663</v>
      </c>
      <c r="F159" s="191" t="s">
        <v>1664</v>
      </c>
      <c r="G159" s="189"/>
      <c r="H159" s="189"/>
      <c r="I159" s="192"/>
      <c r="J159" s="193">
        <f>BK159</f>
        <v>0</v>
      </c>
      <c r="K159" s="189"/>
      <c r="L159" s="194"/>
      <c r="M159" s="195"/>
      <c r="N159" s="196"/>
      <c r="O159" s="196"/>
      <c r="P159" s="197">
        <f>SUM(P160:P182)</f>
        <v>0</v>
      </c>
      <c r="Q159" s="196"/>
      <c r="R159" s="197">
        <f>SUM(R160:R182)</f>
        <v>0</v>
      </c>
      <c r="S159" s="196"/>
      <c r="T159" s="198">
        <f>SUM(T160:T182)</f>
        <v>0</v>
      </c>
      <c r="AR159" s="199" t="s">
        <v>86</v>
      </c>
      <c r="AT159" s="200" t="s">
        <v>77</v>
      </c>
      <c r="AU159" s="200" t="s">
        <v>78</v>
      </c>
      <c r="AY159" s="199" t="s">
        <v>150</v>
      </c>
      <c r="BK159" s="201">
        <f>SUM(BK160:BK182)</f>
        <v>0</v>
      </c>
    </row>
    <row r="160" spans="1:65" s="2" customFormat="1" ht="16.5" customHeight="1">
      <c r="A160" s="34"/>
      <c r="B160" s="35"/>
      <c r="C160" s="202" t="s">
        <v>336</v>
      </c>
      <c r="D160" s="202" t="s">
        <v>151</v>
      </c>
      <c r="E160" s="203" t="s">
        <v>1665</v>
      </c>
      <c r="F160" s="204" t="s">
        <v>1666</v>
      </c>
      <c r="G160" s="205" t="s">
        <v>197</v>
      </c>
      <c r="H160" s="206">
        <v>173</v>
      </c>
      <c r="I160" s="207"/>
      <c r="J160" s="208">
        <f t="shared" ref="J160:J182" si="10">ROUND(I160*H160,2)</f>
        <v>0</v>
      </c>
      <c r="K160" s="209"/>
      <c r="L160" s="39"/>
      <c r="M160" s="210" t="s">
        <v>1</v>
      </c>
      <c r="N160" s="211" t="s">
        <v>43</v>
      </c>
      <c r="O160" s="71"/>
      <c r="P160" s="212">
        <f t="shared" ref="P160:P182" si="11">O160*H160</f>
        <v>0</v>
      </c>
      <c r="Q160" s="212">
        <v>0</v>
      </c>
      <c r="R160" s="212">
        <f t="shared" ref="R160:R182" si="12">Q160*H160</f>
        <v>0</v>
      </c>
      <c r="S160" s="212">
        <v>0</v>
      </c>
      <c r="T160" s="213">
        <f t="shared" ref="T160:T182" si="13"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149</v>
      </c>
      <c r="AT160" s="214" t="s">
        <v>151</v>
      </c>
      <c r="AU160" s="214" t="s">
        <v>86</v>
      </c>
      <c r="AY160" s="17" t="s">
        <v>150</v>
      </c>
      <c r="BE160" s="215">
        <f t="shared" ref="BE160:BE182" si="14">IF(N160="základní",J160,0)</f>
        <v>0</v>
      </c>
      <c r="BF160" s="215">
        <f t="shared" ref="BF160:BF182" si="15">IF(N160="snížená",J160,0)</f>
        <v>0</v>
      </c>
      <c r="BG160" s="215">
        <f t="shared" ref="BG160:BG182" si="16">IF(N160="zákl. přenesená",J160,0)</f>
        <v>0</v>
      </c>
      <c r="BH160" s="215">
        <f t="shared" ref="BH160:BH182" si="17">IF(N160="sníž. přenesená",J160,0)</f>
        <v>0</v>
      </c>
      <c r="BI160" s="215">
        <f t="shared" ref="BI160:BI182" si="18">IF(N160="nulová",J160,0)</f>
        <v>0</v>
      </c>
      <c r="BJ160" s="17" t="s">
        <v>86</v>
      </c>
      <c r="BK160" s="215">
        <f t="shared" ref="BK160:BK182" si="19">ROUND(I160*H160,2)</f>
        <v>0</v>
      </c>
      <c r="BL160" s="17" t="s">
        <v>149</v>
      </c>
      <c r="BM160" s="214" t="s">
        <v>1667</v>
      </c>
    </row>
    <row r="161" spans="1:65" s="2" customFormat="1" ht="16.5" customHeight="1">
      <c r="A161" s="34"/>
      <c r="B161" s="35"/>
      <c r="C161" s="202" t="s">
        <v>341</v>
      </c>
      <c r="D161" s="202" t="s">
        <v>151</v>
      </c>
      <c r="E161" s="203" t="s">
        <v>1668</v>
      </c>
      <c r="F161" s="204" t="s">
        <v>1669</v>
      </c>
      <c r="G161" s="205" t="s">
        <v>785</v>
      </c>
      <c r="H161" s="206">
        <v>5</v>
      </c>
      <c r="I161" s="207"/>
      <c r="J161" s="208">
        <f t="shared" si="10"/>
        <v>0</v>
      </c>
      <c r="K161" s="209"/>
      <c r="L161" s="39"/>
      <c r="M161" s="210" t="s">
        <v>1</v>
      </c>
      <c r="N161" s="211" t="s">
        <v>43</v>
      </c>
      <c r="O161" s="71"/>
      <c r="P161" s="212">
        <f t="shared" si="11"/>
        <v>0</v>
      </c>
      <c r="Q161" s="212">
        <v>0</v>
      </c>
      <c r="R161" s="212">
        <f t="shared" si="12"/>
        <v>0</v>
      </c>
      <c r="S161" s="212">
        <v>0</v>
      </c>
      <c r="T161" s="213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149</v>
      </c>
      <c r="AT161" s="214" t="s">
        <v>151</v>
      </c>
      <c r="AU161" s="214" t="s">
        <v>86</v>
      </c>
      <c r="AY161" s="17" t="s">
        <v>150</v>
      </c>
      <c r="BE161" s="215">
        <f t="shared" si="14"/>
        <v>0</v>
      </c>
      <c r="BF161" s="215">
        <f t="shared" si="15"/>
        <v>0</v>
      </c>
      <c r="BG161" s="215">
        <f t="shared" si="16"/>
        <v>0</v>
      </c>
      <c r="BH161" s="215">
        <f t="shared" si="17"/>
        <v>0</v>
      </c>
      <c r="BI161" s="215">
        <f t="shared" si="18"/>
        <v>0</v>
      </c>
      <c r="BJ161" s="17" t="s">
        <v>86</v>
      </c>
      <c r="BK161" s="215">
        <f t="shared" si="19"/>
        <v>0</v>
      </c>
      <c r="BL161" s="17" t="s">
        <v>149</v>
      </c>
      <c r="BM161" s="214" t="s">
        <v>1670</v>
      </c>
    </row>
    <row r="162" spans="1:65" s="2" customFormat="1" ht="16.5" customHeight="1">
      <c r="A162" s="34"/>
      <c r="B162" s="35"/>
      <c r="C162" s="202" t="s">
        <v>345</v>
      </c>
      <c r="D162" s="202" t="s">
        <v>151</v>
      </c>
      <c r="E162" s="203" t="s">
        <v>1671</v>
      </c>
      <c r="F162" s="204" t="s">
        <v>1672</v>
      </c>
      <c r="G162" s="205" t="s">
        <v>785</v>
      </c>
      <c r="H162" s="206">
        <v>5</v>
      </c>
      <c r="I162" s="207"/>
      <c r="J162" s="208">
        <f t="shared" si="10"/>
        <v>0</v>
      </c>
      <c r="K162" s="209"/>
      <c r="L162" s="39"/>
      <c r="M162" s="210" t="s">
        <v>1</v>
      </c>
      <c r="N162" s="211" t="s">
        <v>43</v>
      </c>
      <c r="O162" s="71"/>
      <c r="P162" s="212">
        <f t="shared" si="11"/>
        <v>0</v>
      </c>
      <c r="Q162" s="212">
        <v>0</v>
      </c>
      <c r="R162" s="212">
        <f t="shared" si="12"/>
        <v>0</v>
      </c>
      <c r="S162" s="212">
        <v>0</v>
      </c>
      <c r="T162" s="213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149</v>
      </c>
      <c r="AT162" s="214" t="s">
        <v>151</v>
      </c>
      <c r="AU162" s="214" t="s">
        <v>86</v>
      </c>
      <c r="AY162" s="17" t="s">
        <v>150</v>
      </c>
      <c r="BE162" s="215">
        <f t="shared" si="14"/>
        <v>0</v>
      </c>
      <c r="BF162" s="215">
        <f t="shared" si="15"/>
        <v>0</v>
      </c>
      <c r="BG162" s="215">
        <f t="shared" si="16"/>
        <v>0</v>
      </c>
      <c r="BH162" s="215">
        <f t="shared" si="17"/>
        <v>0</v>
      </c>
      <c r="BI162" s="215">
        <f t="shared" si="18"/>
        <v>0</v>
      </c>
      <c r="BJ162" s="17" t="s">
        <v>86</v>
      </c>
      <c r="BK162" s="215">
        <f t="shared" si="19"/>
        <v>0</v>
      </c>
      <c r="BL162" s="17" t="s">
        <v>149</v>
      </c>
      <c r="BM162" s="214" t="s">
        <v>1673</v>
      </c>
    </row>
    <row r="163" spans="1:65" s="2" customFormat="1" ht="16.5" customHeight="1">
      <c r="A163" s="34"/>
      <c r="B163" s="35"/>
      <c r="C163" s="202" t="s">
        <v>349</v>
      </c>
      <c r="D163" s="202" t="s">
        <v>151</v>
      </c>
      <c r="E163" s="203" t="s">
        <v>1674</v>
      </c>
      <c r="F163" s="204" t="s">
        <v>1675</v>
      </c>
      <c r="G163" s="205" t="s">
        <v>785</v>
      </c>
      <c r="H163" s="206">
        <v>5</v>
      </c>
      <c r="I163" s="207"/>
      <c r="J163" s="208">
        <f t="shared" si="10"/>
        <v>0</v>
      </c>
      <c r="K163" s="209"/>
      <c r="L163" s="39"/>
      <c r="M163" s="210" t="s">
        <v>1</v>
      </c>
      <c r="N163" s="211" t="s">
        <v>43</v>
      </c>
      <c r="O163" s="71"/>
      <c r="P163" s="212">
        <f t="shared" si="11"/>
        <v>0</v>
      </c>
      <c r="Q163" s="212">
        <v>0</v>
      </c>
      <c r="R163" s="212">
        <f t="shared" si="12"/>
        <v>0</v>
      </c>
      <c r="S163" s="212">
        <v>0</v>
      </c>
      <c r="T163" s="213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149</v>
      </c>
      <c r="AT163" s="214" t="s">
        <v>151</v>
      </c>
      <c r="AU163" s="214" t="s">
        <v>86</v>
      </c>
      <c r="AY163" s="17" t="s">
        <v>150</v>
      </c>
      <c r="BE163" s="215">
        <f t="shared" si="14"/>
        <v>0</v>
      </c>
      <c r="BF163" s="215">
        <f t="shared" si="15"/>
        <v>0</v>
      </c>
      <c r="BG163" s="215">
        <f t="shared" si="16"/>
        <v>0</v>
      </c>
      <c r="BH163" s="215">
        <f t="shared" si="17"/>
        <v>0</v>
      </c>
      <c r="BI163" s="215">
        <f t="shared" si="18"/>
        <v>0</v>
      </c>
      <c r="BJ163" s="17" t="s">
        <v>86</v>
      </c>
      <c r="BK163" s="215">
        <f t="shared" si="19"/>
        <v>0</v>
      </c>
      <c r="BL163" s="17" t="s">
        <v>149</v>
      </c>
      <c r="BM163" s="214" t="s">
        <v>1676</v>
      </c>
    </row>
    <row r="164" spans="1:65" s="2" customFormat="1" ht="16.5" customHeight="1">
      <c r="A164" s="34"/>
      <c r="B164" s="35"/>
      <c r="C164" s="202" t="s">
        <v>358</v>
      </c>
      <c r="D164" s="202" t="s">
        <v>151</v>
      </c>
      <c r="E164" s="203" t="s">
        <v>1677</v>
      </c>
      <c r="F164" s="204" t="s">
        <v>1678</v>
      </c>
      <c r="G164" s="205" t="s">
        <v>785</v>
      </c>
      <c r="H164" s="206">
        <v>5</v>
      </c>
      <c r="I164" s="207"/>
      <c r="J164" s="208">
        <f t="shared" si="10"/>
        <v>0</v>
      </c>
      <c r="K164" s="209"/>
      <c r="L164" s="39"/>
      <c r="M164" s="210" t="s">
        <v>1</v>
      </c>
      <c r="N164" s="211" t="s">
        <v>43</v>
      </c>
      <c r="O164" s="71"/>
      <c r="P164" s="212">
        <f t="shared" si="11"/>
        <v>0</v>
      </c>
      <c r="Q164" s="212">
        <v>0</v>
      </c>
      <c r="R164" s="212">
        <f t="shared" si="12"/>
        <v>0</v>
      </c>
      <c r="S164" s="212">
        <v>0</v>
      </c>
      <c r="T164" s="213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149</v>
      </c>
      <c r="AT164" s="214" t="s">
        <v>151</v>
      </c>
      <c r="AU164" s="214" t="s">
        <v>86</v>
      </c>
      <c r="AY164" s="17" t="s">
        <v>150</v>
      </c>
      <c r="BE164" s="215">
        <f t="shared" si="14"/>
        <v>0</v>
      </c>
      <c r="BF164" s="215">
        <f t="shared" si="15"/>
        <v>0</v>
      </c>
      <c r="BG164" s="215">
        <f t="shared" si="16"/>
        <v>0</v>
      </c>
      <c r="BH164" s="215">
        <f t="shared" si="17"/>
        <v>0</v>
      </c>
      <c r="BI164" s="215">
        <f t="shared" si="18"/>
        <v>0</v>
      </c>
      <c r="BJ164" s="17" t="s">
        <v>86</v>
      </c>
      <c r="BK164" s="215">
        <f t="shared" si="19"/>
        <v>0</v>
      </c>
      <c r="BL164" s="17" t="s">
        <v>149</v>
      </c>
      <c r="BM164" s="214" t="s">
        <v>1679</v>
      </c>
    </row>
    <row r="165" spans="1:65" s="2" customFormat="1" ht="16.5" customHeight="1">
      <c r="A165" s="34"/>
      <c r="B165" s="35"/>
      <c r="C165" s="202" t="s">
        <v>365</v>
      </c>
      <c r="D165" s="202" t="s">
        <v>151</v>
      </c>
      <c r="E165" s="203" t="s">
        <v>1680</v>
      </c>
      <c r="F165" s="204" t="s">
        <v>1681</v>
      </c>
      <c r="G165" s="205" t="s">
        <v>785</v>
      </c>
      <c r="H165" s="206">
        <v>60</v>
      </c>
      <c r="I165" s="207"/>
      <c r="J165" s="208">
        <f t="shared" si="10"/>
        <v>0</v>
      </c>
      <c r="K165" s="209"/>
      <c r="L165" s="39"/>
      <c r="M165" s="210" t="s">
        <v>1</v>
      </c>
      <c r="N165" s="211" t="s">
        <v>43</v>
      </c>
      <c r="O165" s="71"/>
      <c r="P165" s="212">
        <f t="shared" si="11"/>
        <v>0</v>
      </c>
      <c r="Q165" s="212">
        <v>0</v>
      </c>
      <c r="R165" s="212">
        <f t="shared" si="12"/>
        <v>0</v>
      </c>
      <c r="S165" s="212">
        <v>0</v>
      </c>
      <c r="T165" s="213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149</v>
      </c>
      <c r="AT165" s="214" t="s">
        <v>151</v>
      </c>
      <c r="AU165" s="214" t="s">
        <v>86</v>
      </c>
      <c r="AY165" s="17" t="s">
        <v>150</v>
      </c>
      <c r="BE165" s="215">
        <f t="shared" si="14"/>
        <v>0</v>
      </c>
      <c r="BF165" s="215">
        <f t="shared" si="15"/>
        <v>0</v>
      </c>
      <c r="BG165" s="215">
        <f t="shared" si="16"/>
        <v>0</v>
      </c>
      <c r="BH165" s="215">
        <f t="shared" si="17"/>
        <v>0</v>
      </c>
      <c r="BI165" s="215">
        <f t="shared" si="18"/>
        <v>0</v>
      </c>
      <c r="BJ165" s="17" t="s">
        <v>86</v>
      </c>
      <c r="BK165" s="215">
        <f t="shared" si="19"/>
        <v>0</v>
      </c>
      <c r="BL165" s="17" t="s">
        <v>149</v>
      </c>
      <c r="BM165" s="214" t="s">
        <v>1682</v>
      </c>
    </row>
    <row r="166" spans="1:65" s="2" customFormat="1" ht="16.5" customHeight="1">
      <c r="A166" s="34"/>
      <c r="B166" s="35"/>
      <c r="C166" s="202" t="s">
        <v>369</v>
      </c>
      <c r="D166" s="202" t="s">
        <v>151</v>
      </c>
      <c r="E166" s="203" t="s">
        <v>1683</v>
      </c>
      <c r="F166" s="204" t="s">
        <v>1684</v>
      </c>
      <c r="G166" s="205" t="s">
        <v>785</v>
      </c>
      <c r="H166" s="206">
        <v>55</v>
      </c>
      <c r="I166" s="207"/>
      <c r="J166" s="208">
        <f t="shared" si="10"/>
        <v>0</v>
      </c>
      <c r="K166" s="209"/>
      <c r="L166" s="39"/>
      <c r="M166" s="210" t="s">
        <v>1</v>
      </c>
      <c r="N166" s="211" t="s">
        <v>43</v>
      </c>
      <c r="O166" s="71"/>
      <c r="P166" s="212">
        <f t="shared" si="11"/>
        <v>0</v>
      </c>
      <c r="Q166" s="212">
        <v>0</v>
      </c>
      <c r="R166" s="212">
        <f t="shared" si="12"/>
        <v>0</v>
      </c>
      <c r="S166" s="212">
        <v>0</v>
      </c>
      <c r="T166" s="213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149</v>
      </c>
      <c r="AT166" s="214" t="s">
        <v>151</v>
      </c>
      <c r="AU166" s="214" t="s">
        <v>86</v>
      </c>
      <c r="AY166" s="17" t="s">
        <v>150</v>
      </c>
      <c r="BE166" s="215">
        <f t="shared" si="14"/>
        <v>0</v>
      </c>
      <c r="BF166" s="215">
        <f t="shared" si="15"/>
        <v>0</v>
      </c>
      <c r="BG166" s="215">
        <f t="shared" si="16"/>
        <v>0</v>
      </c>
      <c r="BH166" s="215">
        <f t="shared" si="17"/>
        <v>0</v>
      </c>
      <c r="BI166" s="215">
        <f t="shared" si="18"/>
        <v>0</v>
      </c>
      <c r="BJ166" s="17" t="s">
        <v>86</v>
      </c>
      <c r="BK166" s="215">
        <f t="shared" si="19"/>
        <v>0</v>
      </c>
      <c r="BL166" s="17" t="s">
        <v>149</v>
      </c>
      <c r="BM166" s="214" t="s">
        <v>1685</v>
      </c>
    </row>
    <row r="167" spans="1:65" s="2" customFormat="1" ht="16.5" customHeight="1">
      <c r="A167" s="34"/>
      <c r="B167" s="35"/>
      <c r="C167" s="202" t="s">
        <v>374</v>
      </c>
      <c r="D167" s="202" t="s">
        <v>151</v>
      </c>
      <c r="E167" s="203" t="s">
        <v>1686</v>
      </c>
      <c r="F167" s="204" t="s">
        <v>1687</v>
      </c>
      <c r="G167" s="205" t="s">
        <v>785</v>
      </c>
      <c r="H167" s="206">
        <v>77</v>
      </c>
      <c r="I167" s="207"/>
      <c r="J167" s="208">
        <f t="shared" si="10"/>
        <v>0</v>
      </c>
      <c r="K167" s="209"/>
      <c r="L167" s="39"/>
      <c r="M167" s="210" t="s">
        <v>1</v>
      </c>
      <c r="N167" s="211" t="s">
        <v>43</v>
      </c>
      <c r="O167" s="71"/>
      <c r="P167" s="212">
        <f t="shared" si="11"/>
        <v>0</v>
      </c>
      <c r="Q167" s="212">
        <v>0</v>
      </c>
      <c r="R167" s="212">
        <f t="shared" si="12"/>
        <v>0</v>
      </c>
      <c r="S167" s="212">
        <v>0</v>
      </c>
      <c r="T167" s="213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149</v>
      </c>
      <c r="AT167" s="214" t="s">
        <v>151</v>
      </c>
      <c r="AU167" s="214" t="s">
        <v>86</v>
      </c>
      <c r="AY167" s="17" t="s">
        <v>150</v>
      </c>
      <c r="BE167" s="215">
        <f t="shared" si="14"/>
        <v>0</v>
      </c>
      <c r="BF167" s="215">
        <f t="shared" si="15"/>
        <v>0</v>
      </c>
      <c r="BG167" s="215">
        <f t="shared" si="16"/>
        <v>0</v>
      </c>
      <c r="BH167" s="215">
        <f t="shared" si="17"/>
        <v>0</v>
      </c>
      <c r="BI167" s="215">
        <f t="shared" si="18"/>
        <v>0</v>
      </c>
      <c r="BJ167" s="17" t="s">
        <v>86</v>
      </c>
      <c r="BK167" s="215">
        <f t="shared" si="19"/>
        <v>0</v>
      </c>
      <c r="BL167" s="17" t="s">
        <v>149</v>
      </c>
      <c r="BM167" s="214" t="s">
        <v>1688</v>
      </c>
    </row>
    <row r="168" spans="1:65" s="2" customFormat="1" ht="16.5" customHeight="1">
      <c r="A168" s="34"/>
      <c r="B168" s="35"/>
      <c r="C168" s="202" t="s">
        <v>381</v>
      </c>
      <c r="D168" s="202" t="s">
        <v>151</v>
      </c>
      <c r="E168" s="203" t="s">
        <v>1689</v>
      </c>
      <c r="F168" s="204" t="s">
        <v>1690</v>
      </c>
      <c r="G168" s="205" t="s">
        <v>785</v>
      </c>
      <c r="H168" s="206">
        <v>35</v>
      </c>
      <c r="I168" s="207"/>
      <c r="J168" s="208">
        <f t="shared" si="10"/>
        <v>0</v>
      </c>
      <c r="K168" s="209"/>
      <c r="L168" s="39"/>
      <c r="M168" s="210" t="s">
        <v>1</v>
      </c>
      <c r="N168" s="211" t="s">
        <v>43</v>
      </c>
      <c r="O168" s="71"/>
      <c r="P168" s="212">
        <f t="shared" si="11"/>
        <v>0</v>
      </c>
      <c r="Q168" s="212">
        <v>0</v>
      </c>
      <c r="R168" s="212">
        <f t="shared" si="12"/>
        <v>0</v>
      </c>
      <c r="S168" s="212">
        <v>0</v>
      </c>
      <c r="T168" s="213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149</v>
      </c>
      <c r="AT168" s="214" t="s">
        <v>151</v>
      </c>
      <c r="AU168" s="214" t="s">
        <v>86</v>
      </c>
      <c r="AY168" s="17" t="s">
        <v>150</v>
      </c>
      <c r="BE168" s="215">
        <f t="shared" si="14"/>
        <v>0</v>
      </c>
      <c r="BF168" s="215">
        <f t="shared" si="15"/>
        <v>0</v>
      </c>
      <c r="BG168" s="215">
        <f t="shared" si="16"/>
        <v>0</v>
      </c>
      <c r="BH168" s="215">
        <f t="shared" si="17"/>
        <v>0</v>
      </c>
      <c r="BI168" s="215">
        <f t="shared" si="18"/>
        <v>0</v>
      </c>
      <c r="BJ168" s="17" t="s">
        <v>86</v>
      </c>
      <c r="BK168" s="215">
        <f t="shared" si="19"/>
        <v>0</v>
      </c>
      <c r="BL168" s="17" t="s">
        <v>149</v>
      </c>
      <c r="BM168" s="214" t="s">
        <v>1691</v>
      </c>
    </row>
    <row r="169" spans="1:65" s="2" customFormat="1" ht="16.5" customHeight="1">
      <c r="A169" s="34"/>
      <c r="B169" s="35"/>
      <c r="C169" s="202" t="s">
        <v>386</v>
      </c>
      <c r="D169" s="202" t="s">
        <v>151</v>
      </c>
      <c r="E169" s="203" t="s">
        <v>1692</v>
      </c>
      <c r="F169" s="204" t="s">
        <v>1693</v>
      </c>
      <c r="G169" s="205" t="s">
        <v>785</v>
      </c>
      <c r="H169" s="206">
        <v>22</v>
      </c>
      <c r="I169" s="207"/>
      <c r="J169" s="208">
        <f t="shared" si="10"/>
        <v>0</v>
      </c>
      <c r="K169" s="209"/>
      <c r="L169" s="39"/>
      <c r="M169" s="210" t="s">
        <v>1</v>
      </c>
      <c r="N169" s="211" t="s">
        <v>43</v>
      </c>
      <c r="O169" s="71"/>
      <c r="P169" s="212">
        <f t="shared" si="11"/>
        <v>0</v>
      </c>
      <c r="Q169" s="212">
        <v>0</v>
      </c>
      <c r="R169" s="212">
        <f t="shared" si="12"/>
        <v>0</v>
      </c>
      <c r="S169" s="212">
        <v>0</v>
      </c>
      <c r="T169" s="213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149</v>
      </c>
      <c r="AT169" s="214" t="s">
        <v>151</v>
      </c>
      <c r="AU169" s="214" t="s">
        <v>86</v>
      </c>
      <c r="AY169" s="17" t="s">
        <v>150</v>
      </c>
      <c r="BE169" s="215">
        <f t="shared" si="14"/>
        <v>0</v>
      </c>
      <c r="BF169" s="215">
        <f t="shared" si="15"/>
        <v>0</v>
      </c>
      <c r="BG169" s="215">
        <f t="shared" si="16"/>
        <v>0</v>
      </c>
      <c r="BH169" s="215">
        <f t="shared" si="17"/>
        <v>0</v>
      </c>
      <c r="BI169" s="215">
        <f t="shared" si="18"/>
        <v>0</v>
      </c>
      <c r="BJ169" s="17" t="s">
        <v>86</v>
      </c>
      <c r="BK169" s="215">
        <f t="shared" si="19"/>
        <v>0</v>
      </c>
      <c r="BL169" s="17" t="s">
        <v>149</v>
      </c>
      <c r="BM169" s="214" t="s">
        <v>1694</v>
      </c>
    </row>
    <row r="170" spans="1:65" s="2" customFormat="1" ht="16.5" customHeight="1">
      <c r="A170" s="34"/>
      <c r="B170" s="35"/>
      <c r="C170" s="202" t="s">
        <v>392</v>
      </c>
      <c r="D170" s="202" t="s">
        <v>151</v>
      </c>
      <c r="E170" s="203" t="s">
        <v>1695</v>
      </c>
      <c r="F170" s="204" t="s">
        <v>1696</v>
      </c>
      <c r="G170" s="205" t="s">
        <v>785</v>
      </c>
      <c r="H170" s="206">
        <v>16</v>
      </c>
      <c r="I170" s="207"/>
      <c r="J170" s="208">
        <f t="shared" si="10"/>
        <v>0</v>
      </c>
      <c r="K170" s="209"/>
      <c r="L170" s="39"/>
      <c r="M170" s="210" t="s">
        <v>1</v>
      </c>
      <c r="N170" s="211" t="s">
        <v>43</v>
      </c>
      <c r="O170" s="71"/>
      <c r="P170" s="212">
        <f t="shared" si="11"/>
        <v>0</v>
      </c>
      <c r="Q170" s="212">
        <v>0</v>
      </c>
      <c r="R170" s="212">
        <f t="shared" si="12"/>
        <v>0</v>
      </c>
      <c r="S170" s="212">
        <v>0</v>
      </c>
      <c r="T170" s="213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149</v>
      </c>
      <c r="AT170" s="214" t="s">
        <v>151</v>
      </c>
      <c r="AU170" s="214" t="s">
        <v>86</v>
      </c>
      <c r="AY170" s="17" t="s">
        <v>150</v>
      </c>
      <c r="BE170" s="215">
        <f t="shared" si="14"/>
        <v>0</v>
      </c>
      <c r="BF170" s="215">
        <f t="shared" si="15"/>
        <v>0</v>
      </c>
      <c r="BG170" s="215">
        <f t="shared" si="16"/>
        <v>0</v>
      </c>
      <c r="BH170" s="215">
        <f t="shared" si="17"/>
        <v>0</v>
      </c>
      <c r="BI170" s="215">
        <f t="shared" si="18"/>
        <v>0</v>
      </c>
      <c r="BJ170" s="17" t="s">
        <v>86</v>
      </c>
      <c r="BK170" s="215">
        <f t="shared" si="19"/>
        <v>0</v>
      </c>
      <c r="BL170" s="17" t="s">
        <v>149</v>
      </c>
      <c r="BM170" s="214" t="s">
        <v>1697</v>
      </c>
    </row>
    <row r="171" spans="1:65" s="2" customFormat="1" ht="16.5" customHeight="1">
      <c r="A171" s="34"/>
      <c r="B171" s="35"/>
      <c r="C171" s="202" t="s">
        <v>397</v>
      </c>
      <c r="D171" s="202" t="s">
        <v>151</v>
      </c>
      <c r="E171" s="203" t="s">
        <v>1698</v>
      </c>
      <c r="F171" s="204" t="s">
        <v>1699</v>
      </c>
      <c r="G171" s="205" t="s">
        <v>785</v>
      </c>
      <c r="H171" s="206">
        <v>8</v>
      </c>
      <c r="I171" s="207"/>
      <c r="J171" s="208">
        <f t="shared" si="10"/>
        <v>0</v>
      </c>
      <c r="K171" s="209"/>
      <c r="L171" s="39"/>
      <c r="M171" s="210" t="s">
        <v>1</v>
      </c>
      <c r="N171" s="211" t="s">
        <v>43</v>
      </c>
      <c r="O171" s="71"/>
      <c r="P171" s="212">
        <f t="shared" si="11"/>
        <v>0</v>
      </c>
      <c r="Q171" s="212">
        <v>0</v>
      </c>
      <c r="R171" s="212">
        <f t="shared" si="12"/>
        <v>0</v>
      </c>
      <c r="S171" s="212">
        <v>0</v>
      </c>
      <c r="T171" s="213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149</v>
      </c>
      <c r="AT171" s="214" t="s">
        <v>151</v>
      </c>
      <c r="AU171" s="214" t="s">
        <v>86</v>
      </c>
      <c r="AY171" s="17" t="s">
        <v>150</v>
      </c>
      <c r="BE171" s="215">
        <f t="shared" si="14"/>
        <v>0</v>
      </c>
      <c r="BF171" s="215">
        <f t="shared" si="15"/>
        <v>0</v>
      </c>
      <c r="BG171" s="215">
        <f t="shared" si="16"/>
        <v>0</v>
      </c>
      <c r="BH171" s="215">
        <f t="shared" si="17"/>
        <v>0</v>
      </c>
      <c r="BI171" s="215">
        <f t="shared" si="18"/>
        <v>0</v>
      </c>
      <c r="BJ171" s="17" t="s">
        <v>86</v>
      </c>
      <c r="BK171" s="215">
        <f t="shared" si="19"/>
        <v>0</v>
      </c>
      <c r="BL171" s="17" t="s">
        <v>149</v>
      </c>
      <c r="BM171" s="214" t="s">
        <v>1700</v>
      </c>
    </row>
    <row r="172" spans="1:65" s="2" customFormat="1" ht="16.5" customHeight="1">
      <c r="A172" s="34"/>
      <c r="B172" s="35"/>
      <c r="C172" s="202" t="s">
        <v>401</v>
      </c>
      <c r="D172" s="202" t="s">
        <v>151</v>
      </c>
      <c r="E172" s="203" t="s">
        <v>1701</v>
      </c>
      <c r="F172" s="204" t="s">
        <v>1702</v>
      </c>
      <c r="G172" s="205" t="s">
        <v>785</v>
      </c>
      <c r="H172" s="206">
        <v>8</v>
      </c>
      <c r="I172" s="207"/>
      <c r="J172" s="208">
        <f t="shared" si="10"/>
        <v>0</v>
      </c>
      <c r="K172" s="209"/>
      <c r="L172" s="39"/>
      <c r="M172" s="210" t="s">
        <v>1</v>
      </c>
      <c r="N172" s="211" t="s">
        <v>43</v>
      </c>
      <c r="O172" s="71"/>
      <c r="P172" s="212">
        <f t="shared" si="11"/>
        <v>0</v>
      </c>
      <c r="Q172" s="212">
        <v>0</v>
      </c>
      <c r="R172" s="212">
        <f t="shared" si="12"/>
        <v>0</v>
      </c>
      <c r="S172" s="212">
        <v>0</v>
      </c>
      <c r="T172" s="213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149</v>
      </c>
      <c r="AT172" s="214" t="s">
        <v>151</v>
      </c>
      <c r="AU172" s="214" t="s">
        <v>86</v>
      </c>
      <c r="AY172" s="17" t="s">
        <v>150</v>
      </c>
      <c r="BE172" s="215">
        <f t="shared" si="14"/>
        <v>0</v>
      </c>
      <c r="BF172" s="215">
        <f t="shared" si="15"/>
        <v>0</v>
      </c>
      <c r="BG172" s="215">
        <f t="shared" si="16"/>
        <v>0</v>
      </c>
      <c r="BH172" s="215">
        <f t="shared" si="17"/>
        <v>0</v>
      </c>
      <c r="BI172" s="215">
        <f t="shared" si="18"/>
        <v>0</v>
      </c>
      <c r="BJ172" s="17" t="s">
        <v>86</v>
      </c>
      <c r="BK172" s="215">
        <f t="shared" si="19"/>
        <v>0</v>
      </c>
      <c r="BL172" s="17" t="s">
        <v>149</v>
      </c>
      <c r="BM172" s="214" t="s">
        <v>1703</v>
      </c>
    </row>
    <row r="173" spans="1:65" s="2" customFormat="1" ht="16.5" customHeight="1">
      <c r="A173" s="34"/>
      <c r="B173" s="35"/>
      <c r="C173" s="202" t="s">
        <v>406</v>
      </c>
      <c r="D173" s="202" t="s">
        <v>151</v>
      </c>
      <c r="E173" s="203" t="s">
        <v>1704</v>
      </c>
      <c r="F173" s="204" t="s">
        <v>1705</v>
      </c>
      <c r="G173" s="205" t="s">
        <v>197</v>
      </c>
      <c r="H173" s="206">
        <v>104</v>
      </c>
      <c r="I173" s="207"/>
      <c r="J173" s="208">
        <f t="shared" si="10"/>
        <v>0</v>
      </c>
      <c r="K173" s="209"/>
      <c r="L173" s="39"/>
      <c r="M173" s="210" t="s">
        <v>1</v>
      </c>
      <c r="N173" s="211" t="s">
        <v>43</v>
      </c>
      <c r="O173" s="71"/>
      <c r="P173" s="212">
        <f t="shared" si="11"/>
        <v>0</v>
      </c>
      <c r="Q173" s="212">
        <v>0</v>
      </c>
      <c r="R173" s="212">
        <f t="shared" si="12"/>
        <v>0</v>
      </c>
      <c r="S173" s="212">
        <v>0</v>
      </c>
      <c r="T173" s="213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149</v>
      </c>
      <c r="AT173" s="214" t="s">
        <v>151</v>
      </c>
      <c r="AU173" s="214" t="s">
        <v>86</v>
      </c>
      <c r="AY173" s="17" t="s">
        <v>150</v>
      </c>
      <c r="BE173" s="215">
        <f t="shared" si="14"/>
        <v>0</v>
      </c>
      <c r="BF173" s="215">
        <f t="shared" si="15"/>
        <v>0</v>
      </c>
      <c r="BG173" s="215">
        <f t="shared" si="16"/>
        <v>0</v>
      </c>
      <c r="BH173" s="215">
        <f t="shared" si="17"/>
        <v>0</v>
      </c>
      <c r="BI173" s="215">
        <f t="shared" si="18"/>
        <v>0</v>
      </c>
      <c r="BJ173" s="17" t="s">
        <v>86</v>
      </c>
      <c r="BK173" s="215">
        <f t="shared" si="19"/>
        <v>0</v>
      </c>
      <c r="BL173" s="17" t="s">
        <v>149</v>
      </c>
      <c r="BM173" s="214" t="s">
        <v>1706</v>
      </c>
    </row>
    <row r="174" spans="1:65" s="2" customFormat="1" ht="16.5" customHeight="1">
      <c r="A174" s="34"/>
      <c r="B174" s="35"/>
      <c r="C174" s="202" t="s">
        <v>410</v>
      </c>
      <c r="D174" s="202" t="s">
        <v>151</v>
      </c>
      <c r="E174" s="203" t="s">
        <v>1707</v>
      </c>
      <c r="F174" s="204" t="s">
        <v>1708</v>
      </c>
      <c r="G174" s="205" t="s">
        <v>197</v>
      </c>
      <c r="H174" s="206">
        <v>41</v>
      </c>
      <c r="I174" s="207"/>
      <c r="J174" s="208">
        <f t="shared" si="10"/>
        <v>0</v>
      </c>
      <c r="K174" s="209"/>
      <c r="L174" s="39"/>
      <c r="M174" s="210" t="s">
        <v>1</v>
      </c>
      <c r="N174" s="211" t="s">
        <v>43</v>
      </c>
      <c r="O174" s="71"/>
      <c r="P174" s="212">
        <f t="shared" si="11"/>
        <v>0</v>
      </c>
      <c r="Q174" s="212">
        <v>0</v>
      </c>
      <c r="R174" s="212">
        <f t="shared" si="12"/>
        <v>0</v>
      </c>
      <c r="S174" s="212">
        <v>0</v>
      </c>
      <c r="T174" s="213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149</v>
      </c>
      <c r="AT174" s="214" t="s">
        <v>151</v>
      </c>
      <c r="AU174" s="214" t="s">
        <v>86</v>
      </c>
      <c r="AY174" s="17" t="s">
        <v>150</v>
      </c>
      <c r="BE174" s="215">
        <f t="shared" si="14"/>
        <v>0</v>
      </c>
      <c r="BF174" s="215">
        <f t="shared" si="15"/>
        <v>0</v>
      </c>
      <c r="BG174" s="215">
        <f t="shared" si="16"/>
        <v>0</v>
      </c>
      <c r="BH174" s="215">
        <f t="shared" si="17"/>
        <v>0</v>
      </c>
      <c r="BI174" s="215">
        <f t="shared" si="18"/>
        <v>0</v>
      </c>
      <c r="BJ174" s="17" t="s">
        <v>86</v>
      </c>
      <c r="BK174" s="215">
        <f t="shared" si="19"/>
        <v>0</v>
      </c>
      <c r="BL174" s="17" t="s">
        <v>149</v>
      </c>
      <c r="BM174" s="214" t="s">
        <v>1709</v>
      </c>
    </row>
    <row r="175" spans="1:65" s="2" customFormat="1" ht="16.5" customHeight="1">
      <c r="A175" s="34"/>
      <c r="B175" s="35"/>
      <c r="C175" s="202" t="s">
        <v>417</v>
      </c>
      <c r="D175" s="202" t="s">
        <v>151</v>
      </c>
      <c r="E175" s="203" t="s">
        <v>1710</v>
      </c>
      <c r="F175" s="204" t="s">
        <v>1711</v>
      </c>
      <c r="G175" s="205" t="s">
        <v>197</v>
      </c>
      <c r="H175" s="206">
        <v>140</v>
      </c>
      <c r="I175" s="207"/>
      <c r="J175" s="208">
        <f t="shared" si="10"/>
        <v>0</v>
      </c>
      <c r="K175" s="209"/>
      <c r="L175" s="39"/>
      <c r="M175" s="210" t="s">
        <v>1</v>
      </c>
      <c r="N175" s="211" t="s">
        <v>43</v>
      </c>
      <c r="O175" s="71"/>
      <c r="P175" s="212">
        <f t="shared" si="11"/>
        <v>0</v>
      </c>
      <c r="Q175" s="212">
        <v>0</v>
      </c>
      <c r="R175" s="212">
        <f t="shared" si="12"/>
        <v>0</v>
      </c>
      <c r="S175" s="212">
        <v>0</v>
      </c>
      <c r="T175" s="213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149</v>
      </c>
      <c r="AT175" s="214" t="s">
        <v>151</v>
      </c>
      <c r="AU175" s="214" t="s">
        <v>86</v>
      </c>
      <c r="AY175" s="17" t="s">
        <v>150</v>
      </c>
      <c r="BE175" s="215">
        <f t="shared" si="14"/>
        <v>0</v>
      </c>
      <c r="BF175" s="215">
        <f t="shared" si="15"/>
        <v>0</v>
      </c>
      <c r="BG175" s="215">
        <f t="shared" si="16"/>
        <v>0</v>
      </c>
      <c r="BH175" s="215">
        <f t="shared" si="17"/>
        <v>0</v>
      </c>
      <c r="BI175" s="215">
        <f t="shared" si="18"/>
        <v>0</v>
      </c>
      <c r="BJ175" s="17" t="s">
        <v>86</v>
      </c>
      <c r="BK175" s="215">
        <f t="shared" si="19"/>
        <v>0</v>
      </c>
      <c r="BL175" s="17" t="s">
        <v>149</v>
      </c>
      <c r="BM175" s="214" t="s">
        <v>1712</v>
      </c>
    </row>
    <row r="176" spans="1:65" s="2" customFormat="1" ht="16.5" customHeight="1">
      <c r="A176" s="34"/>
      <c r="B176" s="35"/>
      <c r="C176" s="202" t="s">
        <v>421</v>
      </c>
      <c r="D176" s="202" t="s">
        <v>151</v>
      </c>
      <c r="E176" s="203" t="s">
        <v>1713</v>
      </c>
      <c r="F176" s="204" t="s">
        <v>1714</v>
      </c>
      <c r="G176" s="205" t="s">
        <v>785</v>
      </c>
      <c r="H176" s="206">
        <v>35</v>
      </c>
      <c r="I176" s="207"/>
      <c r="J176" s="208">
        <f t="shared" si="10"/>
        <v>0</v>
      </c>
      <c r="K176" s="209"/>
      <c r="L176" s="39"/>
      <c r="M176" s="210" t="s">
        <v>1</v>
      </c>
      <c r="N176" s="211" t="s">
        <v>43</v>
      </c>
      <c r="O176" s="71"/>
      <c r="P176" s="212">
        <f t="shared" si="11"/>
        <v>0</v>
      </c>
      <c r="Q176" s="212">
        <v>0</v>
      </c>
      <c r="R176" s="212">
        <f t="shared" si="12"/>
        <v>0</v>
      </c>
      <c r="S176" s="212">
        <v>0</v>
      </c>
      <c r="T176" s="213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149</v>
      </c>
      <c r="AT176" s="214" t="s">
        <v>151</v>
      </c>
      <c r="AU176" s="214" t="s">
        <v>86</v>
      </c>
      <c r="AY176" s="17" t="s">
        <v>150</v>
      </c>
      <c r="BE176" s="215">
        <f t="shared" si="14"/>
        <v>0</v>
      </c>
      <c r="BF176" s="215">
        <f t="shared" si="15"/>
        <v>0</v>
      </c>
      <c r="BG176" s="215">
        <f t="shared" si="16"/>
        <v>0</v>
      </c>
      <c r="BH176" s="215">
        <f t="shared" si="17"/>
        <v>0</v>
      </c>
      <c r="BI176" s="215">
        <f t="shared" si="18"/>
        <v>0</v>
      </c>
      <c r="BJ176" s="17" t="s">
        <v>86</v>
      </c>
      <c r="BK176" s="215">
        <f t="shared" si="19"/>
        <v>0</v>
      </c>
      <c r="BL176" s="17" t="s">
        <v>149</v>
      </c>
      <c r="BM176" s="214" t="s">
        <v>1715</v>
      </c>
    </row>
    <row r="177" spans="1:65" s="2" customFormat="1" ht="16.5" customHeight="1">
      <c r="A177" s="34"/>
      <c r="B177" s="35"/>
      <c r="C177" s="202" t="s">
        <v>425</v>
      </c>
      <c r="D177" s="202" t="s">
        <v>151</v>
      </c>
      <c r="E177" s="203" t="s">
        <v>1716</v>
      </c>
      <c r="F177" s="204" t="s">
        <v>1717</v>
      </c>
      <c r="G177" s="205" t="s">
        <v>785</v>
      </c>
      <c r="H177" s="206">
        <v>22</v>
      </c>
      <c r="I177" s="207"/>
      <c r="J177" s="208">
        <f t="shared" si="10"/>
        <v>0</v>
      </c>
      <c r="K177" s="209"/>
      <c r="L177" s="39"/>
      <c r="M177" s="210" t="s">
        <v>1</v>
      </c>
      <c r="N177" s="211" t="s">
        <v>43</v>
      </c>
      <c r="O177" s="71"/>
      <c r="P177" s="212">
        <f t="shared" si="11"/>
        <v>0</v>
      </c>
      <c r="Q177" s="212">
        <v>0</v>
      </c>
      <c r="R177" s="212">
        <f t="shared" si="12"/>
        <v>0</v>
      </c>
      <c r="S177" s="212">
        <v>0</v>
      </c>
      <c r="T177" s="213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149</v>
      </c>
      <c r="AT177" s="214" t="s">
        <v>151</v>
      </c>
      <c r="AU177" s="214" t="s">
        <v>86</v>
      </c>
      <c r="AY177" s="17" t="s">
        <v>150</v>
      </c>
      <c r="BE177" s="215">
        <f t="shared" si="14"/>
        <v>0</v>
      </c>
      <c r="BF177" s="215">
        <f t="shared" si="15"/>
        <v>0</v>
      </c>
      <c r="BG177" s="215">
        <f t="shared" si="16"/>
        <v>0</v>
      </c>
      <c r="BH177" s="215">
        <f t="shared" si="17"/>
        <v>0</v>
      </c>
      <c r="BI177" s="215">
        <f t="shared" si="18"/>
        <v>0</v>
      </c>
      <c r="BJ177" s="17" t="s">
        <v>86</v>
      </c>
      <c r="BK177" s="215">
        <f t="shared" si="19"/>
        <v>0</v>
      </c>
      <c r="BL177" s="17" t="s">
        <v>149</v>
      </c>
      <c r="BM177" s="214" t="s">
        <v>1718</v>
      </c>
    </row>
    <row r="178" spans="1:65" s="2" customFormat="1" ht="16.5" customHeight="1">
      <c r="A178" s="34"/>
      <c r="B178" s="35"/>
      <c r="C178" s="202" t="s">
        <v>429</v>
      </c>
      <c r="D178" s="202" t="s">
        <v>151</v>
      </c>
      <c r="E178" s="203" t="s">
        <v>1719</v>
      </c>
      <c r="F178" s="204" t="s">
        <v>1720</v>
      </c>
      <c r="G178" s="205" t="s">
        <v>785</v>
      </c>
      <c r="H178" s="206">
        <v>8</v>
      </c>
      <c r="I178" s="207"/>
      <c r="J178" s="208">
        <f t="shared" si="10"/>
        <v>0</v>
      </c>
      <c r="K178" s="209"/>
      <c r="L178" s="39"/>
      <c r="M178" s="210" t="s">
        <v>1</v>
      </c>
      <c r="N178" s="211" t="s">
        <v>43</v>
      </c>
      <c r="O178" s="71"/>
      <c r="P178" s="212">
        <f t="shared" si="11"/>
        <v>0</v>
      </c>
      <c r="Q178" s="212">
        <v>0</v>
      </c>
      <c r="R178" s="212">
        <f t="shared" si="12"/>
        <v>0</v>
      </c>
      <c r="S178" s="212">
        <v>0</v>
      </c>
      <c r="T178" s="213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149</v>
      </c>
      <c r="AT178" s="214" t="s">
        <v>151</v>
      </c>
      <c r="AU178" s="214" t="s">
        <v>86</v>
      </c>
      <c r="AY178" s="17" t="s">
        <v>150</v>
      </c>
      <c r="BE178" s="215">
        <f t="shared" si="14"/>
        <v>0</v>
      </c>
      <c r="BF178" s="215">
        <f t="shared" si="15"/>
        <v>0</v>
      </c>
      <c r="BG178" s="215">
        <f t="shared" si="16"/>
        <v>0</v>
      </c>
      <c r="BH178" s="215">
        <f t="shared" si="17"/>
        <v>0</v>
      </c>
      <c r="BI178" s="215">
        <f t="shared" si="18"/>
        <v>0</v>
      </c>
      <c r="BJ178" s="17" t="s">
        <v>86</v>
      </c>
      <c r="BK178" s="215">
        <f t="shared" si="19"/>
        <v>0</v>
      </c>
      <c r="BL178" s="17" t="s">
        <v>149</v>
      </c>
      <c r="BM178" s="214" t="s">
        <v>1721</v>
      </c>
    </row>
    <row r="179" spans="1:65" s="2" customFormat="1" ht="16.5" customHeight="1">
      <c r="A179" s="34"/>
      <c r="B179" s="35"/>
      <c r="C179" s="202" t="s">
        <v>433</v>
      </c>
      <c r="D179" s="202" t="s">
        <v>151</v>
      </c>
      <c r="E179" s="203" t="s">
        <v>1722</v>
      </c>
      <c r="F179" s="204" t="s">
        <v>1702</v>
      </c>
      <c r="G179" s="205" t="s">
        <v>785</v>
      </c>
      <c r="H179" s="206">
        <v>8</v>
      </c>
      <c r="I179" s="207"/>
      <c r="J179" s="208">
        <f t="shared" si="10"/>
        <v>0</v>
      </c>
      <c r="K179" s="209"/>
      <c r="L179" s="39"/>
      <c r="M179" s="210" t="s">
        <v>1</v>
      </c>
      <c r="N179" s="211" t="s">
        <v>43</v>
      </c>
      <c r="O179" s="71"/>
      <c r="P179" s="212">
        <f t="shared" si="11"/>
        <v>0</v>
      </c>
      <c r="Q179" s="212">
        <v>0</v>
      </c>
      <c r="R179" s="212">
        <f t="shared" si="12"/>
        <v>0</v>
      </c>
      <c r="S179" s="212">
        <v>0</v>
      </c>
      <c r="T179" s="213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149</v>
      </c>
      <c r="AT179" s="214" t="s">
        <v>151</v>
      </c>
      <c r="AU179" s="214" t="s">
        <v>86</v>
      </c>
      <c r="AY179" s="17" t="s">
        <v>150</v>
      </c>
      <c r="BE179" s="215">
        <f t="shared" si="14"/>
        <v>0</v>
      </c>
      <c r="BF179" s="215">
        <f t="shared" si="15"/>
        <v>0</v>
      </c>
      <c r="BG179" s="215">
        <f t="shared" si="16"/>
        <v>0</v>
      </c>
      <c r="BH179" s="215">
        <f t="shared" si="17"/>
        <v>0</v>
      </c>
      <c r="BI179" s="215">
        <f t="shared" si="18"/>
        <v>0</v>
      </c>
      <c r="BJ179" s="17" t="s">
        <v>86</v>
      </c>
      <c r="BK179" s="215">
        <f t="shared" si="19"/>
        <v>0</v>
      </c>
      <c r="BL179" s="17" t="s">
        <v>149</v>
      </c>
      <c r="BM179" s="214" t="s">
        <v>1723</v>
      </c>
    </row>
    <row r="180" spans="1:65" s="2" customFormat="1" ht="16.5" customHeight="1">
      <c r="A180" s="34"/>
      <c r="B180" s="35"/>
      <c r="C180" s="202" t="s">
        <v>437</v>
      </c>
      <c r="D180" s="202" t="s">
        <v>151</v>
      </c>
      <c r="E180" s="203" t="s">
        <v>1724</v>
      </c>
      <c r="F180" s="204" t="s">
        <v>1725</v>
      </c>
      <c r="G180" s="205" t="s">
        <v>785</v>
      </c>
      <c r="H180" s="206">
        <v>20</v>
      </c>
      <c r="I180" s="207"/>
      <c r="J180" s="208">
        <f t="shared" si="10"/>
        <v>0</v>
      </c>
      <c r="K180" s="209"/>
      <c r="L180" s="39"/>
      <c r="M180" s="210" t="s">
        <v>1</v>
      </c>
      <c r="N180" s="211" t="s">
        <v>43</v>
      </c>
      <c r="O180" s="71"/>
      <c r="P180" s="212">
        <f t="shared" si="11"/>
        <v>0</v>
      </c>
      <c r="Q180" s="212">
        <v>0</v>
      </c>
      <c r="R180" s="212">
        <f t="shared" si="12"/>
        <v>0</v>
      </c>
      <c r="S180" s="212">
        <v>0</v>
      </c>
      <c r="T180" s="213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149</v>
      </c>
      <c r="AT180" s="214" t="s">
        <v>151</v>
      </c>
      <c r="AU180" s="214" t="s">
        <v>86</v>
      </c>
      <c r="AY180" s="17" t="s">
        <v>150</v>
      </c>
      <c r="BE180" s="215">
        <f t="shared" si="14"/>
        <v>0</v>
      </c>
      <c r="BF180" s="215">
        <f t="shared" si="15"/>
        <v>0</v>
      </c>
      <c r="BG180" s="215">
        <f t="shared" si="16"/>
        <v>0</v>
      </c>
      <c r="BH180" s="215">
        <f t="shared" si="17"/>
        <v>0</v>
      </c>
      <c r="BI180" s="215">
        <f t="shared" si="18"/>
        <v>0</v>
      </c>
      <c r="BJ180" s="17" t="s">
        <v>86</v>
      </c>
      <c r="BK180" s="215">
        <f t="shared" si="19"/>
        <v>0</v>
      </c>
      <c r="BL180" s="17" t="s">
        <v>149</v>
      </c>
      <c r="BM180" s="214" t="s">
        <v>1726</v>
      </c>
    </row>
    <row r="181" spans="1:65" s="2" customFormat="1" ht="16.5" customHeight="1">
      <c r="A181" s="34"/>
      <c r="B181" s="35"/>
      <c r="C181" s="202" t="s">
        <v>442</v>
      </c>
      <c r="D181" s="202" t="s">
        <v>151</v>
      </c>
      <c r="E181" s="203" t="s">
        <v>1727</v>
      </c>
      <c r="F181" s="204" t="s">
        <v>1728</v>
      </c>
      <c r="G181" s="205" t="s">
        <v>197</v>
      </c>
      <c r="H181" s="206">
        <v>41</v>
      </c>
      <c r="I181" s="207"/>
      <c r="J181" s="208">
        <f t="shared" si="10"/>
        <v>0</v>
      </c>
      <c r="K181" s="209"/>
      <c r="L181" s="39"/>
      <c r="M181" s="210" t="s">
        <v>1</v>
      </c>
      <c r="N181" s="211" t="s">
        <v>43</v>
      </c>
      <c r="O181" s="71"/>
      <c r="P181" s="212">
        <f t="shared" si="11"/>
        <v>0</v>
      </c>
      <c r="Q181" s="212">
        <v>0</v>
      </c>
      <c r="R181" s="212">
        <f t="shared" si="12"/>
        <v>0</v>
      </c>
      <c r="S181" s="212">
        <v>0</v>
      </c>
      <c r="T181" s="213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149</v>
      </c>
      <c r="AT181" s="214" t="s">
        <v>151</v>
      </c>
      <c r="AU181" s="214" t="s">
        <v>86</v>
      </c>
      <c r="AY181" s="17" t="s">
        <v>150</v>
      </c>
      <c r="BE181" s="215">
        <f t="shared" si="14"/>
        <v>0</v>
      </c>
      <c r="BF181" s="215">
        <f t="shared" si="15"/>
        <v>0</v>
      </c>
      <c r="BG181" s="215">
        <f t="shared" si="16"/>
        <v>0</v>
      </c>
      <c r="BH181" s="215">
        <f t="shared" si="17"/>
        <v>0</v>
      </c>
      <c r="BI181" s="215">
        <f t="shared" si="18"/>
        <v>0</v>
      </c>
      <c r="BJ181" s="17" t="s">
        <v>86</v>
      </c>
      <c r="BK181" s="215">
        <f t="shared" si="19"/>
        <v>0</v>
      </c>
      <c r="BL181" s="17" t="s">
        <v>149</v>
      </c>
      <c r="BM181" s="214" t="s">
        <v>1729</v>
      </c>
    </row>
    <row r="182" spans="1:65" s="2" customFormat="1" ht="16.5" customHeight="1">
      <c r="A182" s="34"/>
      <c r="B182" s="35"/>
      <c r="C182" s="202" t="s">
        <v>447</v>
      </c>
      <c r="D182" s="202" t="s">
        <v>151</v>
      </c>
      <c r="E182" s="203" t="s">
        <v>1730</v>
      </c>
      <c r="F182" s="204" t="s">
        <v>1731</v>
      </c>
      <c r="G182" s="205" t="s">
        <v>197</v>
      </c>
      <c r="H182" s="206">
        <v>104</v>
      </c>
      <c r="I182" s="207"/>
      <c r="J182" s="208">
        <f t="shared" si="10"/>
        <v>0</v>
      </c>
      <c r="K182" s="209"/>
      <c r="L182" s="39"/>
      <c r="M182" s="210" t="s">
        <v>1</v>
      </c>
      <c r="N182" s="211" t="s">
        <v>43</v>
      </c>
      <c r="O182" s="71"/>
      <c r="P182" s="212">
        <f t="shared" si="11"/>
        <v>0</v>
      </c>
      <c r="Q182" s="212">
        <v>0</v>
      </c>
      <c r="R182" s="212">
        <f t="shared" si="12"/>
        <v>0</v>
      </c>
      <c r="S182" s="212">
        <v>0</v>
      </c>
      <c r="T182" s="213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149</v>
      </c>
      <c r="AT182" s="214" t="s">
        <v>151</v>
      </c>
      <c r="AU182" s="214" t="s">
        <v>86</v>
      </c>
      <c r="AY182" s="17" t="s">
        <v>150</v>
      </c>
      <c r="BE182" s="215">
        <f t="shared" si="14"/>
        <v>0</v>
      </c>
      <c r="BF182" s="215">
        <f t="shared" si="15"/>
        <v>0</v>
      </c>
      <c r="BG182" s="215">
        <f t="shared" si="16"/>
        <v>0</v>
      </c>
      <c r="BH182" s="215">
        <f t="shared" si="17"/>
        <v>0</v>
      </c>
      <c r="BI182" s="215">
        <f t="shared" si="18"/>
        <v>0</v>
      </c>
      <c r="BJ182" s="17" t="s">
        <v>86</v>
      </c>
      <c r="BK182" s="215">
        <f t="shared" si="19"/>
        <v>0</v>
      </c>
      <c r="BL182" s="17" t="s">
        <v>149</v>
      </c>
      <c r="BM182" s="214" t="s">
        <v>1732</v>
      </c>
    </row>
    <row r="183" spans="1:65" s="12" customFormat="1" ht="25.9" customHeight="1">
      <c r="B183" s="188"/>
      <c r="C183" s="189"/>
      <c r="D183" s="190" t="s">
        <v>77</v>
      </c>
      <c r="E183" s="191" t="s">
        <v>1733</v>
      </c>
      <c r="F183" s="191" t="s">
        <v>1734</v>
      </c>
      <c r="G183" s="189"/>
      <c r="H183" s="189"/>
      <c r="I183" s="192"/>
      <c r="J183" s="193">
        <f>BK183</f>
        <v>0</v>
      </c>
      <c r="K183" s="189"/>
      <c r="L183" s="194"/>
      <c r="M183" s="195"/>
      <c r="N183" s="196"/>
      <c r="O183" s="196"/>
      <c r="P183" s="197">
        <f>SUM(P184:P189)</f>
        <v>0</v>
      </c>
      <c r="Q183" s="196"/>
      <c r="R183" s="197">
        <f>SUM(R184:R189)</f>
        <v>0</v>
      </c>
      <c r="S183" s="196"/>
      <c r="T183" s="198">
        <f>SUM(T184:T189)</f>
        <v>0</v>
      </c>
      <c r="AR183" s="199" t="s">
        <v>86</v>
      </c>
      <c r="AT183" s="200" t="s">
        <v>77</v>
      </c>
      <c r="AU183" s="200" t="s">
        <v>78</v>
      </c>
      <c r="AY183" s="199" t="s">
        <v>150</v>
      </c>
      <c r="BK183" s="201">
        <f>SUM(BK184:BK189)</f>
        <v>0</v>
      </c>
    </row>
    <row r="184" spans="1:65" s="2" customFormat="1" ht="16.5" customHeight="1">
      <c r="A184" s="34"/>
      <c r="B184" s="35"/>
      <c r="C184" s="202" t="s">
        <v>451</v>
      </c>
      <c r="D184" s="202" t="s">
        <v>151</v>
      </c>
      <c r="E184" s="203" t="s">
        <v>1735</v>
      </c>
      <c r="F184" s="204" t="s">
        <v>1736</v>
      </c>
      <c r="G184" s="205" t="s">
        <v>785</v>
      </c>
      <c r="H184" s="206">
        <v>7</v>
      </c>
      <c r="I184" s="207"/>
      <c r="J184" s="208">
        <f t="shared" ref="J184:J189" si="20"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 t="shared" ref="P184:P189" si="21">O184*H184</f>
        <v>0</v>
      </c>
      <c r="Q184" s="212">
        <v>0</v>
      </c>
      <c r="R184" s="212">
        <f t="shared" ref="R184:R189" si="22">Q184*H184</f>
        <v>0</v>
      </c>
      <c r="S184" s="212">
        <v>0</v>
      </c>
      <c r="T184" s="213">
        <f t="shared" ref="T184:T189" si="23"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149</v>
      </c>
      <c r="AT184" s="214" t="s">
        <v>151</v>
      </c>
      <c r="AU184" s="214" t="s">
        <v>86</v>
      </c>
      <c r="AY184" s="17" t="s">
        <v>150</v>
      </c>
      <c r="BE184" s="215">
        <f t="shared" ref="BE184:BE189" si="24">IF(N184="základní",J184,0)</f>
        <v>0</v>
      </c>
      <c r="BF184" s="215">
        <f t="shared" ref="BF184:BF189" si="25">IF(N184="snížená",J184,0)</f>
        <v>0</v>
      </c>
      <c r="BG184" s="215">
        <f t="shared" ref="BG184:BG189" si="26">IF(N184="zákl. přenesená",J184,0)</f>
        <v>0</v>
      </c>
      <c r="BH184" s="215">
        <f t="shared" ref="BH184:BH189" si="27">IF(N184="sníž. přenesená",J184,0)</f>
        <v>0</v>
      </c>
      <c r="BI184" s="215">
        <f t="shared" ref="BI184:BI189" si="28">IF(N184="nulová",J184,0)</f>
        <v>0</v>
      </c>
      <c r="BJ184" s="17" t="s">
        <v>86</v>
      </c>
      <c r="BK184" s="215">
        <f t="shared" ref="BK184:BK189" si="29">ROUND(I184*H184,2)</f>
        <v>0</v>
      </c>
      <c r="BL184" s="17" t="s">
        <v>149</v>
      </c>
      <c r="BM184" s="214" t="s">
        <v>1737</v>
      </c>
    </row>
    <row r="185" spans="1:65" s="2" customFormat="1" ht="16.5" customHeight="1">
      <c r="A185" s="34"/>
      <c r="B185" s="35"/>
      <c r="C185" s="202" t="s">
        <v>455</v>
      </c>
      <c r="D185" s="202" t="s">
        <v>151</v>
      </c>
      <c r="E185" s="203" t="s">
        <v>1738</v>
      </c>
      <c r="F185" s="204" t="s">
        <v>1739</v>
      </c>
      <c r="G185" s="205" t="s">
        <v>785</v>
      </c>
      <c r="H185" s="206">
        <v>7</v>
      </c>
      <c r="I185" s="207"/>
      <c r="J185" s="208">
        <f t="shared" si="20"/>
        <v>0</v>
      </c>
      <c r="K185" s="209"/>
      <c r="L185" s="39"/>
      <c r="M185" s="210" t="s">
        <v>1</v>
      </c>
      <c r="N185" s="211" t="s">
        <v>43</v>
      </c>
      <c r="O185" s="71"/>
      <c r="P185" s="212">
        <f t="shared" si="21"/>
        <v>0</v>
      </c>
      <c r="Q185" s="212">
        <v>0</v>
      </c>
      <c r="R185" s="212">
        <f t="shared" si="22"/>
        <v>0</v>
      </c>
      <c r="S185" s="212">
        <v>0</v>
      </c>
      <c r="T185" s="213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149</v>
      </c>
      <c r="AT185" s="214" t="s">
        <v>151</v>
      </c>
      <c r="AU185" s="214" t="s">
        <v>86</v>
      </c>
      <c r="AY185" s="17" t="s">
        <v>150</v>
      </c>
      <c r="BE185" s="215">
        <f t="shared" si="24"/>
        <v>0</v>
      </c>
      <c r="BF185" s="215">
        <f t="shared" si="25"/>
        <v>0</v>
      </c>
      <c r="BG185" s="215">
        <f t="shared" si="26"/>
        <v>0</v>
      </c>
      <c r="BH185" s="215">
        <f t="shared" si="27"/>
        <v>0</v>
      </c>
      <c r="BI185" s="215">
        <f t="shared" si="28"/>
        <v>0</v>
      </c>
      <c r="BJ185" s="17" t="s">
        <v>86</v>
      </c>
      <c r="BK185" s="215">
        <f t="shared" si="29"/>
        <v>0</v>
      </c>
      <c r="BL185" s="17" t="s">
        <v>149</v>
      </c>
      <c r="BM185" s="214" t="s">
        <v>1740</v>
      </c>
    </row>
    <row r="186" spans="1:65" s="2" customFormat="1" ht="16.5" customHeight="1">
      <c r="A186" s="34"/>
      <c r="B186" s="35"/>
      <c r="C186" s="202" t="s">
        <v>459</v>
      </c>
      <c r="D186" s="202" t="s">
        <v>151</v>
      </c>
      <c r="E186" s="203" t="s">
        <v>1741</v>
      </c>
      <c r="F186" s="204" t="s">
        <v>1742</v>
      </c>
      <c r="G186" s="205" t="s">
        <v>785</v>
      </c>
      <c r="H186" s="206">
        <v>2</v>
      </c>
      <c r="I186" s="207"/>
      <c r="J186" s="208">
        <f t="shared" si="20"/>
        <v>0</v>
      </c>
      <c r="K186" s="209"/>
      <c r="L186" s="39"/>
      <c r="M186" s="210" t="s">
        <v>1</v>
      </c>
      <c r="N186" s="211" t="s">
        <v>43</v>
      </c>
      <c r="O186" s="71"/>
      <c r="P186" s="212">
        <f t="shared" si="21"/>
        <v>0</v>
      </c>
      <c r="Q186" s="212">
        <v>0</v>
      </c>
      <c r="R186" s="212">
        <f t="shared" si="22"/>
        <v>0</v>
      </c>
      <c r="S186" s="212">
        <v>0</v>
      </c>
      <c r="T186" s="213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149</v>
      </c>
      <c r="AT186" s="214" t="s">
        <v>151</v>
      </c>
      <c r="AU186" s="214" t="s">
        <v>86</v>
      </c>
      <c r="AY186" s="17" t="s">
        <v>150</v>
      </c>
      <c r="BE186" s="215">
        <f t="shared" si="24"/>
        <v>0</v>
      </c>
      <c r="BF186" s="215">
        <f t="shared" si="25"/>
        <v>0</v>
      </c>
      <c r="BG186" s="215">
        <f t="shared" si="26"/>
        <v>0</v>
      </c>
      <c r="BH186" s="215">
        <f t="shared" si="27"/>
        <v>0</v>
      </c>
      <c r="BI186" s="215">
        <f t="shared" si="28"/>
        <v>0</v>
      </c>
      <c r="BJ186" s="17" t="s">
        <v>86</v>
      </c>
      <c r="BK186" s="215">
        <f t="shared" si="29"/>
        <v>0</v>
      </c>
      <c r="BL186" s="17" t="s">
        <v>149</v>
      </c>
      <c r="BM186" s="214" t="s">
        <v>1743</v>
      </c>
    </row>
    <row r="187" spans="1:65" s="2" customFormat="1" ht="16.5" customHeight="1">
      <c r="A187" s="34"/>
      <c r="B187" s="35"/>
      <c r="C187" s="202" t="s">
        <v>463</v>
      </c>
      <c r="D187" s="202" t="s">
        <v>151</v>
      </c>
      <c r="E187" s="203" t="s">
        <v>1744</v>
      </c>
      <c r="F187" s="204" t="s">
        <v>1745</v>
      </c>
      <c r="G187" s="205" t="s">
        <v>197</v>
      </c>
      <c r="H187" s="206">
        <v>240</v>
      </c>
      <c r="I187" s="207"/>
      <c r="J187" s="208">
        <f t="shared" si="20"/>
        <v>0</v>
      </c>
      <c r="K187" s="209"/>
      <c r="L187" s="39"/>
      <c r="M187" s="210" t="s">
        <v>1</v>
      </c>
      <c r="N187" s="211" t="s">
        <v>43</v>
      </c>
      <c r="O187" s="71"/>
      <c r="P187" s="212">
        <f t="shared" si="21"/>
        <v>0</v>
      </c>
      <c r="Q187" s="212">
        <v>0</v>
      </c>
      <c r="R187" s="212">
        <f t="shared" si="22"/>
        <v>0</v>
      </c>
      <c r="S187" s="212">
        <v>0</v>
      </c>
      <c r="T187" s="213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149</v>
      </c>
      <c r="AT187" s="214" t="s">
        <v>151</v>
      </c>
      <c r="AU187" s="214" t="s">
        <v>86</v>
      </c>
      <c r="AY187" s="17" t="s">
        <v>150</v>
      </c>
      <c r="BE187" s="215">
        <f t="shared" si="24"/>
        <v>0</v>
      </c>
      <c r="BF187" s="215">
        <f t="shared" si="25"/>
        <v>0</v>
      </c>
      <c r="BG187" s="215">
        <f t="shared" si="26"/>
        <v>0</v>
      </c>
      <c r="BH187" s="215">
        <f t="shared" si="27"/>
        <v>0</v>
      </c>
      <c r="BI187" s="215">
        <f t="shared" si="28"/>
        <v>0</v>
      </c>
      <c r="BJ187" s="17" t="s">
        <v>86</v>
      </c>
      <c r="BK187" s="215">
        <f t="shared" si="29"/>
        <v>0</v>
      </c>
      <c r="BL187" s="17" t="s">
        <v>149</v>
      </c>
      <c r="BM187" s="214" t="s">
        <v>1746</v>
      </c>
    </row>
    <row r="188" spans="1:65" s="2" customFormat="1" ht="16.5" customHeight="1">
      <c r="A188" s="34"/>
      <c r="B188" s="35"/>
      <c r="C188" s="202" t="s">
        <v>467</v>
      </c>
      <c r="D188" s="202" t="s">
        <v>151</v>
      </c>
      <c r="E188" s="203" t="s">
        <v>1747</v>
      </c>
      <c r="F188" s="204" t="s">
        <v>1748</v>
      </c>
      <c r="G188" s="205" t="s">
        <v>785</v>
      </c>
      <c r="H188" s="206">
        <v>2</v>
      </c>
      <c r="I188" s="207"/>
      <c r="J188" s="208">
        <f t="shared" si="20"/>
        <v>0</v>
      </c>
      <c r="K188" s="209"/>
      <c r="L188" s="39"/>
      <c r="M188" s="210" t="s">
        <v>1</v>
      </c>
      <c r="N188" s="211" t="s">
        <v>43</v>
      </c>
      <c r="O188" s="71"/>
      <c r="P188" s="212">
        <f t="shared" si="21"/>
        <v>0</v>
      </c>
      <c r="Q188" s="212">
        <v>0</v>
      </c>
      <c r="R188" s="212">
        <f t="shared" si="22"/>
        <v>0</v>
      </c>
      <c r="S188" s="212">
        <v>0</v>
      </c>
      <c r="T188" s="213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149</v>
      </c>
      <c r="AT188" s="214" t="s">
        <v>151</v>
      </c>
      <c r="AU188" s="214" t="s">
        <v>86</v>
      </c>
      <c r="AY188" s="17" t="s">
        <v>150</v>
      </c>
      <c r="BE188" s="215">
        <f t="shared" si="24"/>
        <v>0</v>
      </c>
      <c r="BF188" s="215">
        <f t="shared" si="25"/>
        <v>0</v>
      </c>
      <c r="BG188" s="215">
        <f t="shared" si="26"/>
        <v>0</v>
      </c>
      <c r="BH188" s="215">
        <f t="shared" si="27"/>
        <v>0</v>
      </c>
      <c r="BI188" s="215">
        <f t="shared" si="28"/>
        <v>0</v>
      </c>
      <c r="BJ188" s="17" t="s">
        <v>86</v>
      </c>
      <c r="BK188" s="215">
        <f t="shared" si="29"/>
        <v>0</v>
      </c>
      <c r="BL188" s="17" t="s">
        <v>149</v>
      </c>
      <c r="BM188" s="214" t="s">
        <v>1749</v>
      </c>
    </row>
    <row r="189" spans="1:65" s="2" customFormat="1" ht="16.5" customHeight="1">
      <c r="A189" s="34"/>
      <c r="B189" s="35"/>
      <c r="C189" s="202" t="s">
        <v>471</v>
      </c>
      <c r="D189" s="202" t="s">
        <v>151</v>
      </c>
      <c r="E189" s="203" t="s">
        <v>1750</v>
      </c>
      <c r="F189" s="204" t="s">
        <v>1751</v>
      </c>
      <c r="G189" s="205" t="s">
        <v>785</v>
      </c>
      <c r="H189" s="206">
        <v>10</v>
      </c>
      <c r="I189" s="207"/>
      <c r="J189" s="208">
        <f t="shared" si="20"/>
        <v>0</v>
      </c>
      <c r="K189" s="209"/>
      <c r="L189" s="39"/>
      <c r="M189" s="210" t="s">
        <v>1</v>
      </c>
      <c r="N189" s="211" t="s">
        <v>43</v>
      </c>
      <c r="O189" s="71"/>
      <c r="P189" s="212">
        <f t="shared" si="21"/>
        <v>0</v>
      </c>
      <c r="Q189" s="212">
        <v>0</v>
      </c>
      <c r="R189" s="212">
        <f t="shared" si="22"/>
        <v>0</v>
      </c>
      <c r="S189" s="212">
        <v>0</v>
      </c>
      <c r="T189" s="213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149</v>
      </c>
      <c r="AT189" s="214" t="s">
        <v>151</v>
      </c>
      <c r="AU189" s="214" t="s">
        <v>86</v>
      </c>
      <c r="AY189" s="17" t="s">
        <v>150</v>
      </c>
      <c r="BE189" s="215">
        <f t="shared" si="24"/>
        <v>0</v>
      </c>
      <c r="BF189" s="215">
        <f t="shared" si="25"/>
        <v>0</v>
      </c>
      <c r="BG189" s="215">
        <f t="shared" si="26"/>
        <v>0</v>
      </c>
      <c r="BH189" s="215">
        <f t="shared" si="27"/>
        <v>0</v>
      </c>
      <c r="BI189" s="215">
        <f t="shared" si="28"/>
        <v>0</v>
      </c>
      <c r="BJ189" s="17" t="s">
        <v>86</v>
      </c>
      <c r="BK189" s="215">
        <f t="shared" si="29"/>
        <v>0</v>
      </c>
      <c r="BL189" s="17" t="s">
        <v>149</v>
      </c>
      <c r="BM189" s="214" t="s">
        <v>1752</v>
      </c>
    </row>
    <row r="190" spans="1:65" s="12" customFormat="1" ht="25.9" customHeight="1">
      <c r="B190" s="188"/>
      <c r="C190" s="189"/>
      <c r="D190" s="190" t="s">
        <v>77</v>
      </c>
      <c r="E190" s="191" t="s">
        <v>1753</v>
      </c>
      <c r="F190" s="191" t="s">
        <v>1754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SUM(P191:P194)</f>
        <v>0</v>
      </c>
      <c r="Q190" s="196"/>
      <c r="R190" s="197">
        <f>SUM(R191:R194)</f>
        <v>0</v>
      </c>
      <c r="S190" s="196"/>
      <c r="T190" s="198">
        <f>SUM(T191:T194)</f>
        <v>0</v>
      </c>
      <c r="AR190" s="199" t="s">
        <v>86</v>
      </c>
      <c r="AT190" s="200" t="s">
        <v>77</v>
      </c>
      <c r="AU190" s="200" t="s">
        <v>78</v>
      </c>
      <c r="AY190" s="199" t="s">
        <v>150</v>
      </c>
      <c r="BK190" s="201">
        <f>SUM(BK191:BK194)</f>
        <v>0</v>
      </c>
    </row>
    <row r="191" spans="1:65" s="2" customFormat="1" ht="16.5" customHeight="1">
      <c r="A191" s="34"/>
      <c r="B191" s="35"/>
      <c r="C191" s="202" t="s">
        <v>475</v>
      </c>
      <c r="D191" s="202" t="s">
        <v>151</v>
      </c>
      <c r="E191" s="203" t="s">
        <v>1755</v>
      </c>
      <c r="F191" s="204" t="s">
        <v>1756</v>
      </c>
      <c r="G191" s="205" t="s">
        <v>186</v>
      </c>
      <c r="H191" s="206">
        <v>1</v>
      </c>
      <c r="I191" s="207"/>
      <c r="J191" s="208">
        <f>ROUND(I191*H191,2)</f>
        <v>0</v>
      </c>
      <c r="K191" s="209"/>
      <c r="L191" s="39"/>
      <c r="M191" s="210" t="s">
        <v>1</v>
      </c>
      <c r="N191" s="211" t="s">
        <v>43</v>
      </c>
      <c r="O191" s="7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149</v>
      </c>
      <c r="AT191" s="214" t="s">
        <v>151</v>
      </c>
      <c r="AU191" s="214" t="s">
        <v>86</v>
      </c>
      <c r="AY191" s="17" t="s">
        <v>150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7" t="s">
        <v>86</v>
      </c>
      <c r="BK191" s="215">
        <f>ROUND(I191*H191,2)</f>
        <v>0</v>
      </c>
      <c r="BL191" s="17" t="s">
        <v>149</v>
      </c>
      <c r="BM191" s="214" t="s">
        <v>1757</v>
      </c>
    </row>
    <row r="192" spans="1:65" s="2" customFormat="1" ht="16.5" customHeight="1">
      <c r="A192" s="34"/>
      <c r="B192" s="35"/>
      <c r="C192" s="202" t="s">
        <v>479</v>
      </c>
      <c r="D192" s="202" t="s">
        <v>151</v>
      </c>
      <c r="E192" s="203" t="s">
        <v>1758</v>
      </c>
      <c r="F192" s="204" t="s">
        <v>1759</v>
      </c>
      <c r="G192" s="205" t="s">
        <v>186</v>
      </c>
      <c r="H192" s="206">
        <v>1</v>
      </c>
      <c r="I192" s="207"/>
      <c r="J192" s="208">
        <f>ROUND(I192*H192,2)</f>
        <v>0</v>
      </c>
      <c r="K192" s="209"/>
      <c r="L192" s="39"/>
      <c r="M192" s="210" t="s">
        <v>1</v>
      </c>
      <c r="N192" s="211" t="s">
        <v>43</v>
      </c>
      <c r="O192" s="71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149</v>
      </c>
      <c r="AT192" s="214" t="s">
        <v>151</v>
      </c>
      <c r="AU192" s="214" t="s">
        <v>86</v>
      </c>
      <c r="AY192" s="17" t="s">
        <v>150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86</v>
      </c>
      <c r="BK192" s="215">
        <f>ROUND(I192*H192,2)</f>
        <v>0</v>
      </c>
      <c r="BL192" s="17" t="s">
        <v>149</v>
      </c>
      <c r="BM192" s="214" t="s">
        <v>1760</v>
      </c>
    </row>
    <row r="193" spans="1:65" s="2" customFormat="1" ht="16.5" customHeight="1">
      <c r="A193" s="34"/>
      <c r="B193" s="35"/>
      <c r="C193" s="202" t="s">
        <v>165</v>
      </c>
      <c r="D193" s="202" t="s">
        <v>151</v>
      </c>
      <c r="E193" s="203" t="s">
        <v>1761</v>
      </c>
      <c r="F193" s="204" t="s">
        <v>1762</v>
      </c>
      <c r="G193" s="205" t="s">
        <v>785</v>
      </c>
      <c r="H193" s="206">
        <v>1</v>
      </c>
      <c r="I193" s="207"/>
      <c r="J193" s="208">
        <f>ROUND(I193*H193,2)</f>
        <v>0</v>
      </c>
      <c r="K193" s="209"/>
      <c r="L193" s="39"/>
      <c r="M193" s="210" t="s">
        <v>1</v>
      </c>
      <c r="N193" s="211" t="s">
        <v>43</v>
      </c>
      <c r="O193" s="7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149</v>
      </c>
      <c r="AT193" s="214" t="s">
        <v>151</v>
      </c>
      <c r="AU193" s="214" t="s">
        <v>86</v>
      </c>
      <c r="AY193" s="17" t="s">
        <v>150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149</v>
      </c>
      <c r="BM193" s="214" t="s">
        <v>1763</v>
      </c>
    </row>
    <row r="194" spans="1:65" s="2" customFormat="1" ht="21.75" customHeight="1">
      <c r="A194" s="34"/>
      <c r="B194" s="35"/>
      <c r="C194" s="202" t="s">
        <v>488</v>
      </c>
      <c r="D194" s="202" t="s">
        <v>151</v>
      </c>
      <c r="E194" s="203" t="s">
        <v>1764</v>
      </c>
      <c r="F194" s="204" t="s">
        <v>1765</v>
      </c>
      <c r="G194" s="205" t="s">
        <v>785</v>
      </c>
      <c r="H194" s="206">
        <v>1</v>
      </c>
      <c r="I194" s="207"/>
      <c r="J194" s="208">
        <f>ROUND(I194*H194,2)</f>
        <v>0</v>
      </c>
      <c r="K194" s="209"/>
      <c r="L194" s="39"/>
      <c r="M194" s="271" t="s">
        <v>1</v>
      </c>
      <c r="N194" s="272" t="s">
        <v>43</v>
      </c>
      <c r="O194" s="269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149</v>
      </c>
      <c r="AT194" s="214" t="s">
        <v>151</v>
      </c>
      <c r="AU194" s="214" t="s">
        <v>86</v>
      </c>
      <c r="AY194" s="17" t="s">
        <v>150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86</v>
      </c>
      <c r="BK194" s="215">
        <f>ROUND(I194*H194,2)</f>
        <v>0</v>
      </c>
      <c r="BL194" s="17" t="s">
        <v>149</v>
      </c>
      <c r="BM194" s="214" t="s">
        <v>1766</v>
      </c>
    </row>
    <row r="195" spans="1:65" s="2" customFormat="1" ht="6.95" customHeight="1">
      <c r="A195" s="34"/>
      <c r="B195" s="54"/>
      <c r="C195" s="55"/>
      <c r="D195" s="55"/>
      <c r="E195" s="55"/>
      <c r="F195" s="55"/>
      <c r="G195" s="55"/>
      <c r="H195" s="55"/>
      <c r="I195" s="152"/>
      <c r="J195" s="55"/>
      <c r="K195" s="55"/>
      <c r="L195" s="39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algorithmName="SHA-512" hashValue="5U1EvSMAcJ9i3c93YY6yn0dVhF2g5An1OIK8CnEfeHYUu/aYIUCGrbzq5l67YuuksGThhHq3NywW3V/0PZ5ocQ==" saltValue="lFTne5fJYdt35z4ytmolstB8FN/gxiry2sd7AwikWmcfNnKmAvNHXiTbMHiYQRn4YPIQlg6FZYpHshFY3kSs2Q==" spinCount="100000" sheet="1" objects="1" scenarios="1" formatColumns="0" formatRows="0" autoFilter="0"/>
  <autoFilter ref="C121:K19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7" t="s">
        <v>110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111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9" t="str">
        <f>'Rekapitulace zakázky'!K6</f>
        <v>Ratboř ON - oprava</v>
      </c>
      <c r="F7" s="320"/>
      <c r="G7" s="320"/>
      <c r="H7" s="320"/>
      <c r="I7" s="108"/>
      <c r="L7" s="20"/>
    </row>
    <row r="8" spans="1:46" s="2" customFormat="1" ht="12" customHeight="1">
      <c r="A8" s="34"/>
      <c r="B8" s="39"/>
      <c r="C8" s="34"/>
      <c r="D8" s="114" t="s">
        <v>112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1" t="s">
        <v>1767</v>
      </c>
      <c r="F9" s="322"/>
      <c r="G9" s="322"/>
      <c r="H9" s="32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3" t="str">
        <f>'Rekapitulace zakázky'!E14</f>
        <v>Vyplň údaj</v>
      </c>
      <c r="F18" s="324"/>
      <c r="G18" s="324"/>
      <c r="H18" s="324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zakázky'!E20="","",'Rekapitulace zakázky'!E20)</f>
        <v>L. Ulrich, DiS</v>
      </c>
      <c r="F24" s="34"/>
      <c r="G24" s="34"/>
      <c r="H24" s="34"/>
      <c r="I24" s="117" t="s">
        <v>28</v>
      </c>
      <c r="J24" s="116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5" t="s">
        <v>1</v>
      </c>
      <c r="F27" s="325"/>
      <c r="G27" s="325"/>
      <c r="H27" s="32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ROUND((SUM(BE120:BE130)),  2)</f>
        <v>0</v>
      </c>
      <c r="G33" s="34"/>
      <c r="H33" s="34"/>
      <c r="I33" s="131">
        <v>0.21</v>
      </c>
      <c r="J33" s="130">
        <f>ROUND(((SUM(BE120:BE130))*I33),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ROUND((SUM(BF120:BF130)),  2)</f>
        <v>0</v>
      </c>
      <c r="G34" s="34"/>
      <c r="H34" s="34"/>
      <c r="I34" s="131">
        <v>0.15</v>
      </c>
      <c r="J34" s="130">
        <f>ROUND(((SUM(BF120:BF130))*I34),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ROUND((SUM(BG120:BG130)),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ROUND((SUM(BH120:BH130)),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ROUND((SUM(BI120:BI130)),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114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6" t="str">
        <f>E7</f>
        <v>Ratboř ON - oprava</v>
      </c>
      <c r="F85" s="327"/>
      <c r="G85" s="327"/>
      <c r="H85" s="32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008 - Vedlejší a ostatní náklady</v>
      </c>
      <c r="F87" s="328"/>
      <c r="G87" s="328"/>
      <c r="H87" s="32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Ratboř</v>
      </c>
      <c r="G89" s="36"/>
      <c r="H89" s="36"/>
      <c r="I89" s="117" t="s">
        <v>22</v>
      </c>
      <c r="J89" s="66" t="str">
        <f>IF(J12="","",J12)</f>
        <v>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115</v>
      </c>
      <c r="D94" s="157"/>
      <c r="E94" s="157"/>
      <c r="F94" s="157"/>
      <c r="G94" s="157"/>
      <c r="H94" s="157"/>
      <c r="I94" s="158"/>
      <c r="J94" s="159" t="s">
        <v>116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117</v>
      </c>
      <c r="D96" s="36"/>
      <c r="E96" s="36"/>
      <c r="F96" s="36"/>
      <c r="G96" s="36"/>
      <c r="H96" s="36"/>
      <c r="I96" s="115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118</v>
      </c>
    </row>
    <row r="97" spans="1:31" s="9" customFormat="1" ht="24.95" customHeight="1">
      <c r="B97" s="161"/>
      <c r="C97" s="162"/>
      <c r="D97" s="163" t="s">
        <v>1768</v>
      </c>
      <c r="E97" s="164"/>
      <c r="F97" s="164"/>
      <c r="G97" s="164"/>
      <c r="H97" s="164"/>
      <c r="I97" s="165"/>
      <c r="J97" s="166">
        <f>J121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1769</v>
      </c>
      <c r="E98" s="171"/>
      <c r="F98" s="171"/>
      <c r="G98" s="171"/>
      <c r="H98" s="171"/>
      <c r="I98" s="172"/>
      <c r="J98" s="173">
        <f>J122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1770</v>
      </c>
      <c r="E99" s="171"/>
      <c r="F99" s="171"/>
      <c r="G99" s="171"/>
      <c r="H99" s="171"/>
      <c r="I99" s="172"/>
      <c r="J99" s="173">
        <f>J125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1771</v>
      </c>
      <c r="E100" s="171"/>
      <c r="F100" s="171"/>
      <c r="G100" s="171"/>
      <c r="H100" s="171"/>
      <c r="I100" s="172"/>
      <c r="J100" s="173">
        <f>J129</f>
        <v>0</v>
      </c>
      <c r="K100" s="169"/>
      <c r="L100" s="17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5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2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55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134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26" t="str">
        <f>E7</f>
        <v>Ratboř ON - oprava</v>
      </c>
      <c r="F110" s="327"/>
      <c r="G110" s="327"/>
      <c r="H110" s="327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112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8" t="str">
        <f>E9</f>
        <v>008 - Vedlejší a ostatní náklady</v>
      </c>
      <c r="F112" s="328"/>
      <c r="G112" s="328"/>
      <c r="H112" s="328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žst. Ratboř</v>
      </c>
      <c r="G114" s="36"/>
      <c r="H114" s="36"/>
      <c r="I114" s="117" t="s">
        <v>22</v>
      </c>
      <c r="J114" s="66" t="str">
        <f>IF(J12="","",J12)</f>
        <v>3. 4. 2020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117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117" t="s">
        <v>35</v>
      </c>
      <c r="J117" s="32" t="str">
        <f>E24</f>
        <v>L. Ulrich, DiS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5"/>
      <c r="B119" s="176"/>
      <c r="C119" s="177" t="s">
        <v>135</v>
      </c>
      <c r="D119" s="178" t="s">
        <v>63</v>
      </c>
      <c r="E119" s="178" t="s">
        <v>59</v>
      </c>
      <c r="F119" s="178" t="s">
        <v>60</v>
      </c>
      <c r="G119" s="178" t="s">
        <v>136</v>
      </c>
      <c r="H119" s="178" t="s">
        <v>137</v>
      </c>
      <c r="I119" s="179" t="s">
        <v>138</v>
      </c>
      <c r="J119" s="180" t="s">
        <v>116</v>
      </c>
      <c r="K119" s="181" t="s">
        <v>139</v>
      </c>
      <c r="L119" s="182"/>
      <c r="M119" s="75" t="s">
        <v>1</v>
      </c>
      <c r="N119" s="76" t="s">
        <v>42</v>
      </c>
      <c r="O119" s="76" t="s">
        <v>140</v>
      </c>
      <c r="P119" s="76" t="s">
        <v>141</v>
      </c>
      <c r="Q119" s="76" t="s">
        <v>142</v>
      </c>
      <c r="R119" s="76" t="s">
        <v>143</v>
      </c>
      <c r="S119" s="76" t="s">
        <v>144</v>
      </c>
      <c r="T119" s="77" t="s">
        <v>145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pans="1:65" s="2" customFormat="1" ht="22.9" customHeight="1">
      <c r="A120" s="34"/>
      <c r="B120" s="35"/>
      <c r="C120" s="82" t="s">
        <v>146</v>
      </c>
      <c r="D120" s="36"/>
      <c r="E120" s="36"/>
      <c r="F120" s="36"/>
      <c r="G120" s="36"/>
      <c r="H120" s="36"/>
      <c r="I120" s="115"/>
      <c r="J120" s="183">
        <f>BK120</f>
        <v>0</v>
      </c>
      <c r="K120" s="36"/>
      <c r="L120" s="39"/>
      <c r="M120" s="78"/>
      <c r="N120" s="184"/>
      <c r="O120" s="79"/>
      <c r="P120" s="185">
        <f>P121</f>
        <v>0</v>
      </c>
      <c r="Q120" s="79"/>
      <c r="R120" s="185">
        <f>R121</f>
        <v>0</v>
      </c>
      <c r="S120" s="79"/>
      <c r="T120" s="186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77</v>
      </c>
      <c r="AU120" s="17" t="s">
        <v>118</v>
      </c>
      <c r="BK120" s="187">
        <f>BK121</f>
        <v>0</v>
      </c>
    </row>
    <row r="121" spans="1:65" s="12" customFormat="1" ht="25.9" customHeight="1">
      <c r="B121" s="188"/>
      <c r="C121" s="189"/>
      <c r="D121" s="190" t="s">
        <v>77</v>
      </c>
      <c r="E121" s="191" t="s">
        <v>1772</v>
      </c>
      <c r="F121" s="191" t="s">
        <v>1773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P122+P125+P129</f>
        <v>0</v>
      </c>
      <c r="Q121" s="196"/>
      <c r="R121" s="197">
        <f>R122+R125+R129</f>
        <v>0</v>
      </c>
      <c r="S121" s="196"/>
      <c r="T121" s="198">
        <f>T122+T125+T129</f>
        <v>0</v>
      </c>
      <c r="AR121" s="199" t="s">
        <v>183</v>
      </c>
      <c r="AT121" s="200" t="s">
        <v>77</v>
      </c>
      <c r="AU121" s="200" t="s">
        <v>78</v>
      </c>
      <c r="AY121" s="199" t="s">
        <v>150</v>
      </c>
      <c r="BK121" s="201">
        <f>BK122+BK125+BK129</f>
        <v>0</v>
      </c>
    </row>
    <row r="122" spans="1:65" s="12" customFormat="1" ht="22.9" customHeight="1">
      <c r="B122" s="188"/>
      <c r="C122" s="189"/>
      <c r="D122" s="190" t="s">
        <v>77</v>
      </c>
      <c r="E122" s="220" t="s">
        <v>1774</v>
      </c>
      <c r="F122" s="220" t="s">
        <v>1775</v>
      </c>
      <c r="G122" s="189"/>
      <c r="H122" s="189"/>
      <c r="I122" s="192"/>
      <c r="J122" s="221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AR122" s="199" t="s">
        <v>183</v>
      </c>
      <c r="AT122" s="200" t="s">
        <v>77</v>
      </c>
      <c r="AU122" s="200" t="s">
        <v>86</v>
      </c>
      <c r="AY122" s="199" t="s">
        <v>150</v>
      </c>
      <c r="BK122" s="201">
        <f>SUM(BK123:BK124)</f>
        <v>0</v>
      </c>
    </row>
    <row r="123" spans="1:65" s="2" customFormat="1" ht="16.5" customHeight="1">
      <c r="A123" s="34"/>
      <c r="B123" s="35"/>
      <c r="C123" s="202" t="s">
        <v>86</v>
      </c>
      <c r="D123" s="202" t="s">
        <v>151</v>
      </c>
      <c r="E123" s="203" t="s">
        <v>1776</v>
      </c>
      <c r="F123" s="204" t="s">
        <v>1775</v>
      </c>
      <c r="G123" s="205" t="s">
        <v>1777</v>
      </c>
      <c r="H123" s="206">
        <v>1</v>
      </c>
      <c r="I123" s="207"/>
      <c r="J123" s="208">
        <f>ROUND(I123*H123,2)</f>
        <v>0</v>
      </c>
      <c r="K123" s="209"/>
      <c r="L123" s="39"/>
      <c r="M123" s="210" t="s">
        <v>1</v>
      </c>
      <c r="N123" s="211" t="s">
        <v>43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1778</v>
      </c>
      <c r="AT123" s="214" t="s">
        <v>151</v>
      </c>
      <c r="AU123" s="214" t="s">
        <v>88</v>
      </c>
      <c r="AY123" s="17" t="s">
        <v>150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86</v>
      </c>
      <c r="BK123" s="215">
        <f>ROUND(I123*H123,2)</f>
        <v>0</v>
      </c>
      <c r="BL123" s="17" t="s">
        <v>1778</v>
      </c>
      <c r="BM123" s="214" t="s">
        <v>1779</v>
      </c>
    </row>
    <row r="124" spans="1:65" s="2" customFormat="1" ht="29.25">
      <c r="A124" s="34"/>
      <c r="B124" s="35"/>
      <c r="C124" s="36"/>
      <c r="D124" s="216" t="s">
        <v>155</v>
      </c>
      <c r="E124" s="36"/>
      <c r="F124" s="217" t="s">
        <v>1780</v>
      </c>
      <c r="G124" s="36"/>
      <c r="H124" s="36"/>
      <c r="I124" s="115"/>
      <c r="J124" s="36"/>
      <c r="K124" s="36"/>
      <c r="L124" s="39"/>
      <c r="M124" s="218"/>
      <c r="N124" s="21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155</v>
      </c>
      <c r="AU124" s="17" t="s">
        <v>88</v>
      </c>
    </row>
    <row r="125" spans="1:65" s="12" customFormat="1" ht="22.9" customHeight="1">
      <c r="B125" s="188"/>
      <c r="C125" s="189"/>
      <c r="D125" s="190" t="s">
        <v>77</v>
      </c>
      <c r="E125" s="220" t="s">
        <v>1781</v>
      </c>
      <c r="F125" s="220" t="s">
        <v>1782</v>
      </c>
      <c r="G125" s="189"/>
      <c r="H125" s="189"/>
      <c r="I125" s="192"/>
      <c r="J125" s="221">
        <f>BK125</f>
        <v>0</v>
      </c>
      <c r="K125" s="189"/>
      <c r="L125" s="194"/>
      <c r="M125" s="195"/>
      <c r="N125" s="196"/>
      <c r="O125" s="196"/>
      <c r="P125" s="197">
        <f>SUM(P126:P128)</f>
        <v>0</v>
      </c>
      <c r="Q125" s="196"/>
      <c r="R125" s="197">
        <f>SUM(R126:R128)</f>
        <v>0</v>
      </c>
      <c r="S125" s="196"/>
      <c r="T125" s="198">
        <f>SUM(T126:T128)</f>
        <v>0</v>
      </c>
      <c r="AR125" s="199" t="s">
        <v>183</v>
      </c>
      <c r="AT125" s="200" t="s">
        <v>77</v>
      </c>
      <c r="AU125" s="200" t="s">
        <v>86</v>
      </c>
      <c r="AY125" s="199" t="s">
        <v>150</v>
      </c>
      <c r="BK125" s="201">
        <f>SUM(BK126:BK128)</f>
        <v>0</v>
      </c>
    </row>
    <row r="126" spans="1:65" s="2" customFormat="1" ht="16.5" customHeight="1">
      <c r="A126" s="34"/>
      <c r="B126" s="35"/>
      <c r="C126" s="202" t="s">
        <v>88</v>
      </c>
      <c r="D126" s="202" t="s">
        <v>151</v>
      </c>
      <c r="E126" s="203" t="s">
        <v>1783</v>
      </c>
      <c r="F126" s="204" t="s">
        <v>1784</v>
      </c>
      <c r="G126" s="205" t="s">
        <v>1777</v>
      </c>
      <c r="H126" s="206">
        <v>1</v>
      </c>
      <c r="I126" s="207"/>
      <c r="J126" s="208">
        <f>ROUND(I126*H126,2)</f>
        <v>0</v>
      </c>
      <c r="K126" s="209"/>
      <c r="L126" s="39"/>
      <c r="M126" s="210" t="s">
        <v>1</v>
      </c>
      <c r="N126" s="211" t="s">
        <v>43</v>
      </c>
      <c r="O126" s="7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1778</v>
      </c>
      <c r="AT126" s="214" t="s">
        <v>151</v>
      </c>
      <c r="AU126" s="214" t="s">
        <v>88</v>
      </c>
      <c r="AY126" s="17" t="s">
        <v>150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86</v>
      </c>
      <c r="BK126" s="215">
        <f>ROUND(I126*H126,2)</f>
        <v>0</v>
      </c>
      <c r="BL126" s="17" t="s">
        <v>1778</v>
      </c>
      <c r="BM126" s="214" t="s">
        <v>1785</v>
      </c>
    </row>
    <row r="127" spans="1:65" s="2" customFormat="1" ht="29.25">
      <c r="A127" s="34"/>
      <c r="B127" s="35"/>
      <c r="C127" s="36"/>
      <c r="D127" s="216" t="s">
        <v>155</v>
      </c>
      <c r="E127" s="36"/>
      <c r="F127" s="217" t="s">
        <v>1786</v>
      </c>
      <c r="G127" s="36"/>
      <c r="H127" s="36"/>
      <c r="I127" s="115"/>
      <c r="J127" s="36"/>
      <c r="K127" s="36"/>
      <c r="L127" s="39"/>
      <c r="M127" s="218"/>
      <c r="N127" s="219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155</v>
      </c>
      <c r="AU127" s="17" t="s">
        <v>88</v>
      </c>
    </row>
    <row r="128" spans="1:65" s="2" customFormat="1" ht="21.75" customHeight="1">
      <c r="A128" s="34"/>
      <c r="B128" s="35"/>
      <c r="C128" s="202" t="s">
        <v>159</v>
      </c>
      <c r="D128" s="202" t="s">
        <v>151</v>
      </c>
      <c r="E128" s="203" t="s">
        <v>1787</v>
      </c>
      <c r="F128" s="204" t="s">
        <v>1788</v>
      </c>
      <c r="G128" s="205" t="s">
        <v>164</v>
      </c>
      <c r="H128" s="206">
        <v>1</v>
      </c>
      <c r="I128" s="207"/>
      <c r="J128" s="208">
        <f>ROUND(I128*H128,2)</f>
        <v>0</v>
      </c>
      <c r="K128" s="209"/>
      <c r="L128" s="39"/>
      <c r="M128" s="210" t="s">
        <v>1</v>
      </c>
      <c r="N128" s="211" t="s">
        <v>43</v>
      </c>
      <c r="O128" s="7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240</v>
      </c>
      <c r="AT128" s="214" t="s">
        <v>151</v>
      </c>
      <c r="AU128" s="214" t="s">
        <v>88</v>
      </c>
      <c r="AY128" s="17" t="s">
        <v>150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86</v>
      </c>
      <c r="BK128" s="215">
        <f>ROUND(I128*H128,2)</f>
        <v>0</v>
      </c>
      <c r="BL128" s="17" t="s">
        <v>240</v>
      </c>
      <c r="BM128" s="214" t="s">
        <v>1789</v>
      </c>
    </row>
    <row r="129" spans="1:65" s="12" customFormat="1" ht="22.9" customHeight="1">
      <c r="B129" s="188"/>
      <c r="C129" s="189"/>
      <c r="D129" s="190" t="s">
        <v>77</v>
      </c>
      <c r="E129" s="220" t="s">
        <v>1790</v>
      </c>
      <c r="F129" s="220" t="s">
        <v>1791</v>
      </c>
      <c r="G129" s="189"/>
      <c r="H129" s="189"/>
      <c r="I129" s="192"/>
      <c r="J129" s="221">
        <f>BK129</f>
        <v>0</v>
      </c>
      <c r="K129" s="189"/>
      <c r="L129" s="194"/>
      <c r="M129" s="195"/>
      <c r="N129" s="196"/>
      <c r="O129" s="196"/>
      <c r="P129" s="197">
        <f>P130</f>
        <v>0</v>
      </c>
      <c r="Q129" s="196"/>
      <c r="R129" s="197">
        <f>R130</f>
        <v>0</v>
      </c>
      <c r="S129" s="196"/>
      <c r="T129" s="198">
        <f>T130</f>
        <v>0</v>
      </c>
      <c r="AR129" s="199" t="s">
        <v>183</v>
      </c>
      <c r="AT129" s="200" t="s">
        <v>77</v>
      </c>
      <c r="AU129" s="200" t="s">
        <v>86</v>
      </c>
      <c r="AY129" s="199" t="s">
        <v>150</v>
      </c>
      <c r="BK129" s="201">
        <f>BK130</f>
        <v>0</v>
      </c>
    </row>
    <row r="130" spans="1:65" s="2" customFormat="1" ht="16.5" customHeight="1">
      <c r="A130" s="34"/>
      <c r="B130" s="35"/>
      <c r="C130" s="202" t="s">
        <v>149</v>
      </c>
      <c r="D130" s="202" t="s">
        <v>151</v>
      </c>
      <c r="E130" s="203" t="s">
        <v>1792</v>
      </c>
      <c r="F130" s="204" t="s">
        <v>1793</v>
      </c>
      <c r="G130" s="205" t="s">
        <v>1777</v>
      </c>
      <c r="H130" s="206">
        <v>1</v>
      </c>
      <c r="I130" s="207"/>
      <c r="J130" s="208">
        <f>ROUND(I130*H130,2)</f>
        <v>0</v>
      </c>
      <c r="K130" s="209"/>
      <c r="L130" s="39"/>
      <c r="M130" s="271" t="s">
        <v>1</v>
      </c>
      <c r="N130" s="272" t="s">
        <v>43</v>
      </c>
      <c r="O130" s="269"/>
      <c r="P130" s="273">
        <f>O130*H130</f>
        <v>0</v>
      </c>
      <c r="Q130" s="273">
        <v>0</v>
      </c>
      <c r="R130" s="273">
        <f>Q130*H130</f>
        <v>0</v>
      </c>
      <c r="S130" s="273">
        <v>0</v>
      </c>
      <c r="T130" s="27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1778</v>
      </c>
      <c r="AT130" s="214" t="s">
        <v>151</v>
      </c>
      <c r="AU130" s="214" t="s">
        <v>88</v>
      </c>
      <c r="AY130" s="17" t="s">
        <v>150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86</v>
      </c>
      <c r="BK130" s="215">
        <f>ROUND(I130*H130,2)</f>
        <v>0</v>
      </c>
      <c r="BL130" s="17" t="s">
        <v>1778</v>
      </c>
      <c r="BM130" s="214" t="s">
        <v>1794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152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FDQ/CfweH6palJfrEV3XSRQrVcNqhUQHb9B6hKpJjaYdxqatUInx8ZfXhJRn667mYdpA8GAgSiI4kHQILQk4BA==" saltValue="qLLVwpzceablHye4OaPqy85TS0zgIFSE/OrJYt+P3aM7Xf59hrQyggej5qIJOuRIQR/bUv8FT1xwbBtnZfo3ZA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zakázky</vt:lpstr>
      <vt:lpstr>001 - Oprava střechy VB</vt:lpstr>
      <vt:lpstr>002 - Oprava vnějšího pláště</vt:lpstr>
      <vt:lpstr>003 - Oprava přístřešku</vt:lpstr>
      <vt:lpstr>004 - Oprava čekárny a pr...</vt:lpstr>
      <vt:lpstr>005 - Demolice bývalých W...</vt:lpstr>
      <vt:lpstr>006 - Ostatní venkovní úp...</vt:lpstr>
      <vt:lpstr>007 - Elektroinstalace (SEE)</vt:lpstr>
      <vt:lpstr>008 - Vedlejší a ostatní ...</vt:lpstr>
      <vt:lpstr>'001 - Oprava střechy VB'!Názvy_tisku</vt:lpstr>
      <vt:lpstr>'002 - Oprava vnějšího pláště'!Názvy_tisku</vt:lpstr>
      <vt:lpstr>'003 - Oprava přístřešku'!Názvy_tisku</vt:lpstr>
      <vt:lpstr>'004 - Oprava čekárny a pr...'!Názvy_tisku</vt:lpstr>
      <vt:lpstr>'005 - Demolice bývalých W...'!Názvy_tisku</vt:lpstr>
      <vt:lpstr>'006 - Ostatní venkovní úp...'!Názvy_tisku</vt:lpstr>
      <vt:lpstr>'007 - Elektroinstalace (SEE)'!Názvy_tisku</vt:lpstr>
      <vt:lpstr>'008 - Vedlejší a ostatní ...'!Názvy_tisku</vt:lpstr>
      <vt:lpstr>'Rekapitulace zakázky'!Názvy_tisku</vt:lpstr>
      <vt:lpstr>'001 - Oprava střechy VB'!Oblast_tisku</vt:lpstr>
      <vt:lpstr>'002 - Oprava vnějšího pláště'!Oblast_tisku</vt:lpstr>
      <vt:lpstr>'003 - Oprava přístřešku'!Oblast_tisku</vt:lpstr>
      <vt:lpstr>'004 - Oprava čekárny a pr...'!Oblast_tisku</vt:lpstr>
      <vt:lpstr>'005 - Demolice bývalých W...'!Oblast_tisku</vt:lpstr>
      <vt:lpstr>'006 - Ostatní venkovní úp...'!Oblast_tisku</vt:lpstr>
      <vt:lpstr>'007 - Elektroinstalace (SEE)'!Oblast_tisku</vt:lpstr>
      <vt:lpstr>'008 -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2020-04-16T10:14:36Z</cp:lastPrinted>
  <dcterms:created xsi:type="dcterms:W3CDTF">2020-04-16T10:13:08Z</dcterms:created>
  <dcterms:modified xsi:type="dcterms:W3CDTF">2020-04-16T11:19:47Z</dcterms:modified>
</cp:coreProperties>
</file>