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visibility="hidden" xWindow="60" yWindow="90" windowWidth="18060" windowHeight="11385" activeTab="0"/>
  </bookViews>
  <sheets>
    <sheet name="FORMULÁŘ 9 - Krycí list PS" sheetId="1" r:id="rId1"/>
    <sheet name="FORMULÁŘ 8 - rekap poplatků" sheetId="2" r:id="rId2"/>
    <sheet name="FORMULÁŘ 7 - rekap VRN pro PS" sheetId="3" r:id="rId3"/>
    <sheet name="FORMULÁŘ 6 -rekap SD" sheetId="4" r:id="rId4"/>
    <sheet name="formulář 5 -pol.rozp" sheetId="5" r:id="rId5"/>
    <sheet name="formulář ostatní -pol.rozp" sheetId="6" r:id="rId6"/>
  </sheets>
  <definedNames>
    <definedName name="_xlnm._FilterDatabase" localSheetId="4" hidden="1">'formulář 5 -pol.rozp'!$A$10:$O$12</definedName>
    <definedName name="_xlnm.Print_Titles" localSheetId="4">'formulář 5 -pol.rozp'!$1:$9</definedName>
    <definedName name="_xlnm.Print_Titles" localSheetId="1">'FORMULÁŘ 8 - rekap poplatků'!$1:$8</definedName>
    <definedName name="_xlnm.Print_Titles" localSheetId="5">'formulář ostatní -pol.rozp'!$1:$9</definedName>
    <definedName name="_xlnm.Print_Area" localSheetId="4">'formulář 5 -pol.rozp'!$A$1:$K$147</definedName>
    <definedName name="_xlnm.Print_Area" localSheetId="3">'FORMULÁŘ 6 -rekap SD'!$A$1:$I$16</definedName>
    <definedName name="_xlnm.Print_Area" localSheetId="2">'FORMULÁŘ 7 - rekap VRN pro PS'!$A$1:$F$21</definedName>
    <definedName name="_xlnm.Print_Area" localSheetId="1">'FORMULÁŘ 8 - rekap poplatků'!$A$1:$K$70</definedName>
    <definedName name="_xlnm.Print_Area" localSheetId="0">'FORMULÁŘ 9 - Krycí list PS'!$A$1:$N$34</definedName>
    <definedName name="_xlnm.Print_Area" localSheetId="5">'formulář ostatní -pol.rozp'!$A$1:$K$40</definedName>
  </definedNames>
  <calcPr fullCalcOnLoad="1"/>
</workbook>
</file>

<file path=xl/comments1.xml><?xml version="1.0" encoding="utf-8"?>
<comments xmlns="http://schemas.openxmlformats.org/spreadsheetml/2006/main">
  <authors>
    <author>Ing. Roman Klimt</author>
    <author>Ing. Klimt Roman</author>
    <author>zakravsky</author>
  </authors>
  <commentList>
    <comment ref="M4" authorId="0">
      <text>
        <r>
          <rPr>
            <sz val="8"/>
            <rFont val="Tahoma"/>
            <family val="0"/>
          </rPr>
          <t>Měrná jednotka ve shodě s číselníkem SKP</t>
        </r>
      </text>
    </comment>
    <comment ref="A1" authorId="0">
      <text>
        <r>
          <rPr>
            <sz val="8"/>
            <rFont val="Tahoma"/>
            <family val="2"/>
          </rPr>
          <t xml:space="preserve">krycí list rozpočtu pro SO (PS) dodávaného zhotovitelem se zpracovávají  pouze v PS (PSŘ).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G12" authorId="0">
      <text>
        <r>
          <rPr>
            <b/>
            <sz val="8"/>
            <rFont val="Tahoma"/>
            <family val="0"/>
          </rPr>
          <t>přenos z formuláře 6 b</t>
        </r>
      </text>
    </comment>
    <comment ref="G13" authorId="0">
      <text>
        <r>
          <rPr>
            <b/>
            <sz val="8"/>
            <rFont val="Tahoma"/>
            <family val="0"/>
          </rPr>
          <t>přenos z formuláře 6 b</t>
        </r>
      </text>
    </comment>
    <comment ref="G14" authorId="0">
      <text>
        <r>
          <rPr>
            <b/>
            <sz val="8"/>
            <rFont val="Tahoma"/>
            <family val="0"/>
          </rPr>
          <t>přenos z formuláře 6 b</t>
        </r>
      </text>
    </comment>
    <comment ref="G15" authorId="0">
      <text>
        <r>
          <rPr>
            <b/>
            <sz val="8"/>
            <rFont val="Tahoma"/>
            <family val="0"/>
          </rPr>
          <t>přenos z formuláře 6 b</t>
        </r>
      </text>
    </comment>
    <comment ref="J16" authorId="0">
      <text>
        <r>
          <rPr>
            <b/>
            <sz val="8"/>
            <rFont val="Tahoma"/>
            <family val="2"/>
          </rPr>
          <t xml:space="preserve"> B.2.1.3 – Geodetická činnost</t>
        </r>
        <r>
          <rPr>
            <sz val="8"/>
            <rFont val="Tahoma"/>
            <family val="0"/>
          </rPr>
          <t xml:space="preserve">
                 Uvádí  se   náklady  na  geodetickou  činnost  zhotovitele. Tyto  náklady  mohou být 
                 stanoveny  individuální  kalkulací   nebo   procentní   sazbou  z   nákladů  na    práce 
                 (HSV+PSV+Montáže), náklady  na  manipulaci s odpadem  příslušného provozního 
                 souboru (položky B.2.1.1.2+ B.2.1.1.3).  
               </t>
        </r>
        <r>
          <rPr>
            <b/>
            <u val="single"/>
            <sz val="8"/>
            <rFont val="Tahoma"/>
            <family val="2"/>
          </rPr>
          <t xml:space="preserve">  Náklady   se   kalkulují  pouze  u  provozních souborů , u  nichž  tyto   
</t>
        </r>
        <r>
          <rPr>
            <b/>
            <sz val="8"/>
            <rFont val="Tahoma"/>
            <family val="2"/>
          </rPr>
          <t xml:space="preserve">                 </t>
        </r>
        <r>
          <rPr>
            <b/>
            <u val="single"/>
            <sz val="8"/>
            <rFont val="Tahoma"/>
            <family val="2"/>
          </rPr>
          <t xml:space="preserve">náklady </t>
        </r>
        <r>
          <rPr>
            <b/>
            <u val="single"/>
            <sz val="8"/>
            <rFont val="Tahoma"/>
            <family val="2"/>
          </rPr>
          <t>objektivně vzniknou.</t>
        </r>
        <r>
          <rPr>
            <sz val="8"/>
            <rFont val="Tahoma"/>
            <family val="0"/>
          </rPr>
          <t xml:space="preserve">
            Doporučené procentní sazby pro stanovení geodetické činnosti  v rozpětí 0,2 – 0,8 %
             Pro přepočet nákladů geodetické činnosti zhotovitele (pokud objektivně vznikají) na roky realizace se z platných inflačních koeficientů pro výpočet ZRN použije max. 10% z jejich hodnoty pro geodetické činnosti zhotovitele.
</t>
        </r>
      </text>
    </comment>
    <comment ref="N16" authorId="0">
      <text>
        <r>
          <rPr>
            <b/>
            <sz val="8"/>
            <rFont val="Tahoma"/>
            <family val="2"/>
          </rPr>
          <t>přenos z formuláře 7 b</t>
        </r>
      </text>
    </comment>
    <comment ref="J17" authorId="0">
      <text>
        <r>
          <rPr>
            <sz val="8"/>
            <rFont val="Tahoma"/>
            <family val="0"/>
          </rPr>
          <t xml:space="preserve"> </t>
        </r>
        <r>
          <rPr>
            <b/>
            <sz val="8"/>
            <rFont val="Tahoma"/>
            <family val="2"/>
          </rPr>
          <t>B.2.1.4 – Koordinační a kompletační činnost zhotovitele</t>
        </r>
        <r>
          <rPr>
            <sz val="8"/>
            <rFont val="Tahoma"/>
            <family val="0"/>
          </rPr>
          <t xml:space="preserve">
                 Uvádí se náklady na koordinační a  kompletační  činnost  zhotovitele stavby. Tyto  
                 náklady mohou být stanoveny  procentní  sazbou  ze ZRN příslušného provozního 
                 souboru  (položky B.2.1.1.1+ B.2.1.1.2+ B.2.1.1.3+ B.2.1.1.4).
                  </t>
        </r>
        <r>
          <rPr>
            <b/>
            <u val="single"/>
            <sz val="8"/>
            <rFont val="Tahoma"/>
            <family val="2"/>
          </rPr>
          <t>Náklady   se   kalkulují   pouze  u  provozních souborů,  u  nichž  tyto</t>
        </r>
        <r>
          <rPr>
            <b/>
            <sz val="8"/>
            <rFont val="Tahoma"/>
            <family val="2"/>
          </rPr>
          <t xml:space="preserve">
                 </t>
        </r>
        <r>
          <rPr>
            <b/>
            <u val="single"/>
            <sz val="8"/>
            <rFont val="Tahoma"/>
            <family val="2"/>
          </rPr>
          <t xml:space="preserve"> náklady objektivně vzniknou.</t>
        </r>
        <r>
          <rPr>
            <sz val="8"/>
            <rFont val="Tahoma"/>
            <family val="0"/>
          </rPr>
          <t xml:space="preserve">
 Pozn:  </t>
        </r>
        <r>
          <rPr>
            <b/>
            <sz val="8"/>
            <rFont val="Tahoma"/>
            <family val="2"/>
          </rPr>
          <t>V přípravné dokumentaci l</t>
        </r>
        <r>
          <rPr>
            <sz val="8"/>
            <rFont val="Tahoma"/>
            <family val="0"/>
          </rPr>
          <t xml:space="preserve">ze orientačně použít pro provozní soubory sazeb v rozmezí 0,4 až 0,8 % 1) , </t>
        </r>
        <r>
          <rPr>
            <b/>
            <sz val="8"/>
            <rFont val="Tahoma"/>
            <family val="2"/>
          </rPr>
          <t xml:space="preserve">v projektovém souhrnném řešení a projektu </t>
        </r>
        <r>
          <rPr>
            <sz val="8"/>
            <rFont val="Tahoma"/>
            <family val="0"/>
          </rPr>
          <t xml:space="preserve">stavby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B.2.1.1
            50 – 500             0,5 – 0,6 %  z  B.2.1.1
            do   50                0,6 – 0,8 %  z  B.2.1.1
 Koordinační činnost zhotovitele stavby –  projekt stavby PS popř. projekt. souhrn. řešení PSŘ
 Stavby s finančním nákladem (CIN) v mil. Kč:
             nad 500             0,3 – 0,4 %  z  B.2.1.1
            50 – 500             0,4 – 0,5 %  z  B.2.1.1
             do   50               0,5 – 0,7 %  z  B.2.1.1.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N17" authorId="0">
      <text>
        <r>
          <rPr>
            <b/>
            <sz val="8"/>
            <rFont val="Tahoma"/>
            <family val="0"/>
          </rPr>
          <t>přenos z formuláře 7 b</t>
        </r>
      </text>
    </comment>
    <comment ref="N21" authorId="0">
      <text>
        <r>
          <rPr>
            <b/>
            <sz val="8"/>
            <rFont val="Tahoma"/>
            <family val="0"/>
          </rPr>
          <t>SOUČET = B.2.1.3+B.2.1.4+B.2.1.5+B.2.1.6+A.5.3.1.1</t>
        </r>
      </text>
    </comment>
    <comment ref="N20" authorId="0">
      <text>
        <r>
          <rPr>
            <b/>
            <sz val="8"/>
            <rFont val="Tahoma"/>
            <family val="0"/>
          </rPr>
          <t>přenos z formuláře 7 b</t>
        </r>
      </text>
    </comment>
    <comment ref="N19" authorId="0">
      <text>
        <r>
          <rPr>
            <b/>
            <sz val="8"/>
            <rFont val="Tahoma"/>
            <family val="0"/>
          </rPr>
          <t xml:space="preserve">přenos z formuláře 7 b
</t>
        </r>
      </text>
    </comment>
    <comment ref="N18" authorId="0">
      <text>
        <r>
          <rPr>
            <b/>
            <sz val="8"/>
            <rFont val="Tahoma"/>
            <family val="0"/>
          </rPr>
          <t>přenos z formuláře 7 b</t>
        </r>
      </text>
    </comment>
    <comment ref="N14" authorId="0">
      <text>
        <r>
          <rPr>
            <b/>
            <sz val="8"/>
            <rFont val="Tahoma"/>
            <family val="2"/>
          </rPr>
          <t>SOUČET = B.2.1.2.1 + B.2.1.2.2</t>
        </r>
      </text>
    </comment>
    <comment ref="J12" authorId="0">
      <text>
        <r>
          <rPr>
            <b/>
            <sz val="8"/>
            <rFont val="Tahoma"/>
            <family val="2"/>
          </rPr>
          <t>B.2.1.2.1 – Zařízení staveniště</t>
        </r>
        <r>
          <rPr>
            <sz val="8"/>
            <rFont val="Tahoma"/>
            <family val="0"/>
          </rPr>
          <t xml:space="preserve">
                     Uvádí se náklady na zařízení staveniště.
                     Náklady na zařízení staveniště se stanovují obvykle procentní sazbou z nákladů na  práce (HSV+PSV+Montáže), náklady na manipulaci s odpadem  příslušného provozního souboru (položky B.2.1.1.2+ +B.2.1.1.3).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provozní soubory.
             Pro přepočet nákladů zařízení staveniště na roky realizace se z platných inflačních koeficientů pro výpočet ZRN použije max.  25% z jejich hodnoty pro výpočet nákladů zařízení staveniště.
           V případě víceprací nebo prodloužení termínu ukončení díla lze u nákladů na zařízení staveniště kalkulovat a hradit jen prokázané náklady za jeho provozování.
</t>
        </r>
      </text>
    </comment>
    <comment ref="G16" authorId="0">
      <text>
        <r>
          <rPr>
            <b/>
            <sz val="8"/>
            <rFont val="Tahoma"/>
            <family val="0"/>
          </rPr>
          <t>součet = montážních prací + HSV + PSV</t>
        </r>
        <r>
          <rPr>
            <sz val="8"/>
            <rFont val="Tahoma"/>
            <family val="0"/>
          </rPr>
          <t xml:space="preserve">
</t>
        </r>
      </text>
    </comment>
    <comment ref="N12" authorId="0">
      <text>
        <r>
          <rPr>
            <b/>
            <sz val="8"/>
            <rFont val="Tahoma"/>
            <family val="0"/>
          </rPr>
          <t>přenos z formuláře 7 b</t>
        </r>
      </text>
    </comment>
    <comment ref="N13" authorId="0">
      <text>
        <r>
          <rPr>
            <b/>
            <sz val="8"/>
            <rFont val="Tahoma"/>
            <family val="0"/>
          </rPr>
          <t>přenos z formuláře 7 b</t>
        </r>
      </text>
    </comment>
    <comment ref="G17" authorId="0">
      <text>
        <r>
          <rPr>
            <b/>
            <sz val="8"/>
            <rFont val="Tahoma"/>
            <family val="0"/>
          </rPr>
          <t>přenos z formuláře 6 b</t>
        </r>
      </text>
    </comment>
    <comment ref="N23" authorId="0">
      <text>
        <r>
          <rPr>
            <b/>
            <sz val="8"/>
            <rFont val="Tahoma"/>
            <family val="0"/>
          </rPr>
          <t>SOUČET = ZÁKLADNÍ ROZPOČTOVÉ NÁKLADY + VEDLEJŠÍ ROZPOČTOVÉ NÁKLADY + OSTATNÍ ROZPOČTOVÉ NÁKLADY</t>
        </r>
        <r>
          <rPr>
            <sz val="8"/>
            <rFont val="Tahoma"/>
            <family val="0"/>
          </rPr>
          <t xml:space="preserve">
</t>
        </r>
      </text>
    </comment>
    <comment ref="G19" authorId="0">
      <text>
        <r>
          <rPr>
            <b/>
            <sz val="8"/>
            <rFont val="Tahoma"/>
            <family val="2"/>
          </rPr>
          <t>SOUČET = B.1.1.1.1 + B.1.1.1.2 + B.1.1.1.3 + B.1.1.1.4</t>
        </r>
      </text>
    </comment>
    <comment ref="G18" authorId="0">
      <text>
        <r>
          <rPr>
            <b/>
            <sz val="8"/>
            <rFont val="Tahoma"/>
            <family val="0"/>
          </rPr>
          <t>přenos z formuláře 6 b</t>
        </r>
      </text>
    </comment>
    <comment ref="A19" authorId="0">
      <text>
        <r>
          <rPr>
            <b/>
            <sz val="8"/>
            <rFont val="Tahoma"/>
            <family val="2"/>
          </rPr>
          <t xml:space="preserve"> B.2.1.1 – Provozní soubory  - základní rozpočtové náklady (ZRN)
</t>
        </r>
        <r>
          <rPr>
            <sz val="8"/>
            <rFont val="Tahoma"/>
            <family val="2"/>
          </rPr>
          <t>Uvádí se  náklady, které jsou  základními rozpočtovými náklady (ZRN) příslušných PS.</t>
        </r>
        <r>
          <rPr>
            <b/>
            <sz val="8"/>
            <rFont val="Tahoma"/>
            <family val="2"/>
          </rPr>
          <t xml:space="preserve">
</t>
        </r>
        <r>
          <rPr>
            <sz val="8"/>
            <rFont val="Tahoma"/>
            <family val="2"/>
          </rPr>
          <t xml:space="preserve"> B.2.1.1 = B.2.1.1.1 + B.2.1.1.2 + B.2.1.1.3 + B.2.1.1.4 </t>
        </r>
      </text>
    </comment>
    <comment ref="E12" authorId="1">
      <text>
        <r>
          <rPr>
            <b/>
            <sz val="8"/>
            <rFont val="Tahoma"/>
            <family val="0"/>
          </rPr>
          <t xml:space="preserve"> B.2.1.1.1 -  Dodávka
   </t>
        </r>
        <r>
          <rPr>
            <sz val="8"/>
            <rFont val="Tahoma"/>
            <family val="2"/>
          </rPr>
          <t>Uvádí se náklady dodávky provozních souborů – PS.</t>
        </r>
        <r>
          <rPr>
            <b/>
            <sz val="8"/>
            <rFont val="Tahoma"/>
            <family val="0"/>
          </rPr>
          <t xml:space="preserve">
</t>
        </r>
      </text>
    </comment>
    <comment ref="E16" authorId="1">
      <text>
        <r>
          <rPr>
            <b/>
            <sz val="8"/>
            <rFont val="Tahoma"/>
            <family val="0"/>
          </rPr>
          <t xml:space="preserve"> B.2.1.1.2 -  Práce (HSV + PSV + Montáže)
</t>
        </r>
        <r>
          <rPr>
            <sz val="8"/>
            <rFont val="Tahoma"/>
            <family val="2"/>
          </rPr>
          <t xml:space="preserve">Uvádí se náklady prací spojených s provozními soubory- PS  jako součet hlavní stavební výroby (HSV), přidružené stavební výroby (PSV) a montáží.
</t>
        </r>
        <r>
          <rPr>
            <b/>
            <sz val="8"/>
            <rFont val="Tahoma"/>
            <family val="0"/>
          </rPr>
          <t xml:space="preserve">
</t>
        </r>
        <r>
          <rPr>
            <sz val="8"/>
            <rFont val="Tahoma"/>
            <family val="0"/>
          </rPr>
          <t xml:space="preserve">
</t>
        </r>
      </text>
    </comment>
    <comment ref="E18" authorId="1">
      <text>
        <r>
          <rPr>
            <b/>
            <sz val="8"/>
            <rFont val="Tahoma"/>
            <family val="0"/>
          </rPr>
          <t xml:space="preserve"> B.2.1.1.4 -  HZS
</t>
        </r>
        <r>
          <rPr>
            <sz val="8"/>
            <rFont val="Tahoma"/>
            <family val="2"/>
          </rPr>
          <t>Uvádí  se   náklady  na   hodinovou  zúčtovací  sazbu (HZS)  jen  pokud   připadá 
v úvahu.</t>
        </r>
        <r>
          <rPr>
            <b/>
            <sz val="8"/>
            <rFont val="Tahoma"/>
            <family val="0"/>
          </rPr>
          <t xml:space="preserve">
</t>
        </r>
        <r>
          <rPr>
            <sz val="8"/>
            <rFont val="Tahoma"/>
            <family val="0"/>
          </rPr>
          <t xml:space="preserve">
</t>
        </r>
      </text>
    </comment>
    <comment ref="I11" authorId="0">
      <text>
        <r>
          <rPr>
            <b/>
            <sz val="8"/>
            <rFont val="Tahoma"/>
            <family val="2"/>
          </rPr>
          <t xml:space="preserve"> B.2.1.2 – Vedlejší rozpočtové náklady VRN</t>
        </r>
        <r>
          <rPr>
            <sz val="8"/>
            <rFont val="Tahoma"/>
            <family val="0"/>
          </rPr>
          <t xml:space="preserve">
 Uvádí se náklady, které jsou vedlejšími rozpočtovými náklady příslušných PS.
 B.2.1.2 = B.2.1.2.1 + B.2.1.2.2
</t>
        </r>
      </text>
    </comment>
    <comment ref="J19" authorId="0">
      <text>
        <r>
          <rPr>
            <b/>
            <sz val="8"/>
            <rFont val="Tahoma"/>
            <family val="2"/>
          </rPr>
          <t xml:space="preserve"> B.2.1.6.1 – Ostatní
</t>
        </r>
        <r>
          <rPr>
            <sz val="8"/>
            <rFont val="Tahoma"/>
            <family val="2"/>
          </rPr>
          <t xml:space="preserve">Uvádí  se  náklady  na   činnosti, které  mohou  vzniknout  při   realizaci  a  nelze je 
zařadit do pol. B.2.1.1 – B.2.1.5 např. náklady na technickou rekultivaci prováděnou 
zhotoviteli. Náklady na tyto činnosti musí být v  rozpočtu specifikovány. </t>
        </r>
        <r>
          <rPr>
            <b/>
            <sz val="8"/>
            <rFont val="Tahoma"/>
            <family val="2"/>
          </rPr>
          <t xml:space="preserve">
  +
 B.2.1.6.2 –  Správní poplatky za likvidaci odpadů PS
</t>
        </r>
        <r>
          <rPr>
            <sz val="8"/>
            <rFont val="Tahoma"/>
            <family val="2"/>
          </rPr>
          <t xml:space="preserve">Uvádí  se  náklady  na  správní  poplatky  (tzv. skládkovné) za likvidaci odpadů,
které se váží k výstavbě stavebních objektů. Pouze v případě, že je hradí dodavatel.
</t>
        </r>
        <r>
          <rPr>
            <sz val="8"/>
            <rFont val="Tahoma"/>
            <family val="0"/>
          </rPr>
          <t xml:space="preserve">
</t>
        </r>
      </text>
    </comment>
    <comment ref="J20" authorId="0">
      <text>
        <r>
          <rPr>
            <b/>
            <sz val="8"/>
            <rFont val="Tahoma"/>
            <family val="2"/>
          </rPr>
          <t xml:space="preserve">  A.5.3.1.2 – Správní poplatky za likvidaci odpadů SO
</t>
        </r>
        <r>
          <rPr>
            <sz val="8"/>
            <rFont val="Tahoma"/>
            <family val="2"/>
          </rPr>
          <t xml:space="preserve">Uvádí  se  náklady  na  správní  poplatky  (tzv. skládkovné) za likvidaci odpadů,
které se váží k výstavbě stavebních objektů. Pouze v případě, že je hradí investor.
</t>
        </r>
      </text>
    </comment>
    <comment ref="E17" authorId="2">
      <text>
        <r>
          <rPr>
            <b/>
            <sz val="8"/>
            <rFont val="Tahoma"/>
            <family val="0"/>
          </rPr>
          <t>B.2.1.1.3 Náklady na nakládání s odpadem:</t>
        </r>
        <r>
          <rPr>
            <sz val="8"/>
            <rFont val="Tahoma"/>
            <family val="0"/>
          </rPr>
          <t xml:space="preserve">
rozumí se tím náklady spojené s nakládáním s odpady – jejich shromažďování, soustřeďování, sběr, výkup, třídění, přeprava a doprava, skladování, úprava, využívání a odstraňování viz. §4, odst. d) zákona 185/2001 Sb.</t>
        </r>
      </text>
    </comment>
  </commentList>
</comments>
</file>

<file path=xl/comments3.xml><?xml version="1.0" encoding="utf-8"?>
<comments xmlns="http://schemas.openxmlformats.org/spreadsheetml/2006/main">
  <authors>
    <author>Ing. Roman Klimt</author>
  </authors>
  <commentList>
    <comment ref="D13" authorId="0">
      <text>
        <r>
          <rPr>
            <sz val="8"/>
            <rFont val="Tahoma"/>
            <family val="0"/>
          </rPr>
          <t xml:space="preserve">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nepoužijí inflační koeficienty
</t>
        </r>
      </text>
    </comment>
    <comment ref="D14" authorId="0">
      <text>
        <r>
          <rPr>
            <sz val="8"/>
            <rFont val="Tahoma"/>
            <family val="0"/>
          </rPr>
          <t>V přípravné dokumentaci vzhledem k tomu, že nelze přesně rozlišit podíl dodávek a montáží, bude výpočet VRN vycházet ze základních rozpočtových nákladů (ZRN) s tím, že vliv nepříznivých klimatických podmínek se stanoví jen u těch SO, které jsou tímto vlivem postiženy, a to procentní sazbou 0 - 3% ze ZRN. Podíl nákladů rušení provozem na ztížených podmínkách výstavby bude stanoven jen u těch objektů, které jsou tímto vlivem (rušení provozem) prokazatelně postižené. Podíl rušení provozem na ztížených podmínkách výstavby bude u SO realizovaných ve větší vzdálenosti než 6 m od provozované osy koleje kalkulován procentní sazbou  0% ze ZRN. 
    Náklady na ztížené podmínky výstavby celkově (součet obou vlivů, tj. nepříznivých klimatických podmínek a rušení provozem) nepřekročí procentní sazbu 6% ze ZRN (vhodné podmínky a průměrné podmínky výstavby) v odůvodněných případech sazbu 8% ze ZRN (nevhodné klimatické podmínky) a ve výjimečných případech u zvlášť postižených SO (maximální dopad z obou vlivů tj. nevhodné podmínky výstavby) může být procentní sazba až 10% ze ZRN. 
    Za vhodné podmínky výstavby lze označit takové,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Za průměrné podmínky výstavby lze označit takové, kdy výstavba převládá na stávajícím drážním tělese při realizaci díla za dlouhodobých výluk, za příznivých klimatických podmínek apod.. 
    Za nevhodné podmínky výstavby lze označit takové, kdy výstavba převládá na stávajícím drážním tělese při realizaci díla v krátkodobých výlukách, za nevhodných klimatických podmínek apod..
    V projektu stavby příp. projektovém souhrnném řešení se tyto náklady stejně jako v přípravné dokumentaci stanovují pouze u těch stavebních objektů, jejichž stavba je jimi prokazatelně zatížena. Náklady na ztížené podmínky výstavby se obvykle stanovují procentní sazbou z nákladů na jednotlivé stavební objekty a to :
 0 až 6 % vhodné podmínky výstavby,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6 až 8 % průměrné podmínky výstavby, kdy výstavba převládá na stávajícím drážním tělese při realizaci díla za dlouhodobých výluk, za příznivých klimatických podmínek apod..
 8 až 10% nevhodné podmínky,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objekty.
Pro přepočet nákladů ztížených podmínek výstavby na roky realizace se  nepoužijí inflační koeficienty.</t>
        </r>
      </text>
    </comment>
    <comment ref="D15" authorId="0">
      <text>
        <r>
          <rPr>
            <sz val="8"/>
            <rFont val="Tahoma"/>
            <family val="0"/>
          </rPr>
          <t xml:space="preserve">Orientační procentní sazby pro stanovení geodetické činnosti v jednotlivých profesích (B.1.1.1, B.2.1.1):
 Železniční svršek….…………………………………………………..0,2 až 0,7 %
 Železniční spodek….………………………………………………….0,2 až 0,7 %
 Umělé stavby……….…………………………………………………0,2 až 0,6 %
 Trakční vedení…….…………………………………………………..0,3 až 1,0 %
(Pozor tyto sazby nelze navrhovat, pokud jsou náklady  zahrnuty  do  položkového rozpočtu a tím do ZRN)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nepoužijí inflační koeficienty. 
</t>
        </r>
      </text>
    </comment>
    <comment ref="D16"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 ref="A1" authorId="0">
      <text>
        <r>
          <rPr>
            <b/>
            <sz val="8"/>
            <rFont val="Tahoma"/>
            <family val="2"/>
          </rPr>
          <t xml:space="preserve">další rozpočtové náklady se zpracovávají  pouze v PS (PSŘ). </t>
        </r>
        <r>
          <rPr>
            <sz val="8"/>
            <rFont val="Tahoma"/>
            <family val="0"/>
          </rPr>
          <t xml:space="preserve">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F19" authorId="0">
      <text>
        <r>
          <rPr>
            <b/>
            <sz val="8"/>
            <rFont val="Tahoma"/>
            <family val="2"/>
          </rPr>
          <t>přenos z rekapitulace nákladů za správní poplkatky likvidace odpadů</t>
        </r>
      </text>
    </comment>
    <comment ref="B13" authorId="0">
      <text>
        <r>
          <rPr>
            <b/>
            <sz val="8"/>
            <rFont val="Tahoma"/>
            <family val="2"/>
          </rPr>
          <t>B.1.1.2.1 – Zařízení staveniště</t>
        </r>
        <r>
          <rPr>
            <sz val="8"/>
            <rFont val="Tahoma"/>
            <family val="0"/>
          </rPr>
          <t xml:space="preserve">
                     Uvádí se náklady na zařízení staveniště.
                     Náklady na zařízení staveniště se stanovují obvykle procentní sazbou z nákladů na  práce (HSV+PSV+Montáže), náklady na manipulaci s odpadem  příslušného provozního souboru (položky B.2.1.1.2+ +B.2.1.1.3).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provozní soubory.
             Pro přepočet nákladů zařízení staveniště na roky realizace se z platných inflačních koeficientů pro výpočet ZRN použije max.  25% z jejich hodnoty pro výpočet nákladů zařízení staveniště.
           V případě víceprací nebo prodloužení termínu ukončení díla lze u nákladů na zařízení staveniště kalkulovat a hradit jen prokázané náklady za jeho provozování.
</t>
        </r>
      </text>
    </comment>
    <comment ref="B15" authorId="0">
      <text>
        <r>
          <rPr>
            <b/>
            <sz val="8"/>
            <rFont val="Tahoma"/>
            <family val="2"/>
          </rPr>
          <t xml:space="preserve"> B.2.1.3 – Geodetická činnost</t>
        </r>
        <r>
          <rPr>
            <sz val="8"/>
            <rFont val="Tahoma"/>
            <family val="0"/>
          </rPr>
          <t xml:space="preserve">
                 Uvádí  se   náklady  na  geodetickou  činnost  zhotovitele. Tyto  náklady  mohou být 
                 stanoveny  individuální  kalkulací   nebo   procentní   sazbou  z   nákladů  na    práce 
                 (HSV+PSV+Montáže), náklady  na  manipulaci s odpadem  příslušného provozního 
                 souboru (položky B.2.1.1.2+ B.2.1.1.3).  
               </t>
        </r>
        <r>
          <rPr>
            <b/>
            <u val="single"/>
            <sz val="8"/>
            <rFont val="Tahoma"/>
            <family val="2"/>
          </rPr>
          <t xml:space="preserve">  Náklady   se   kalkulují  pouze  u  provozních souborů , u  nichž  tyto   
</t>
        </r>
        <r>
          <rPr>
            <b/>
            <sz val="8"/>
            <rFont val="Tahoma"/>
            <family val="2"/>
          </rPr>
          <t xml:space="preserve">                 </t>
        </r>
        <r>
          <rPr>
            <b/>
            <u val="single"/>
            <sz val="8"/>
            <rFont val="Tahoma"/>
            <family val="2"/>
          </rPr>
          <t xml:space="preserve">náklady </t>
        </r>
        <r>
          <rPr>
            <b/>
            <u val="single"/>
            <sz val="8"/>
            <rFont val="Tahoma"/>
            <family val="2"/>
          </rPr>
          <t>objektivně vzniknou.</t>
        </r>
        <r>
          <rPr>
            <sz val="8"/>
            <rFont val="Tahoma"/>
            <family val="0"/>
          </rPr>
          <t xml:space="preserve">
            Doporučené procentní sazby pro stanovení geodetické činnosti  v rozpětí 0,2 – 0,8 %
             Pro přepočet nákladů geodetické činnosti zhotovitele (pokud objektivně vznikají) na roky realizace se z platných inflačních koeficientů pro výpočet ZRN použije max. 10% z jejich hodnoty pro geodetické činnosti zhotovitele.
</t>
        </r>
      </text>
    </comment>
    <comment ref="B16" authorId="0">
      <text>
        <r>
          <rPr>
            <sz val="8"/>
            <rFont val="Tahoma"/>
            <family val="0"/>
          </rPr>
          <t xml:space="preserve"> </t>
        </r>
        <r>
          <rPr>
            <b/>
            <sz val="8"/>
            <rFont val="Tahoma"/>
            <family val="2"/>
          </rPr>
          <t>B.2.1.4 – Koordinační a kompletační činnost zhotovitele</t>
        </r>
        <r>
          <rPr>
            <sz val="8"/>
            <rFont val="Tahoma"/>
            <family val="0"/>
          </rPr>
          <t xml:space="preserve">
                 Uvádí se náklady na koordinační a  kompletační  činnost  zhotovitele stavby. Tyto  
                 náklady mohou být stanoveny  procentní  sazbou  ze ZRN příslušného provozního 
                 souboru  (položky B.2.1.1.1+ B.2.1.1.2+ B.2.1.1.3+ B.2.1.1.4).
                  </t>
        </r>
        <r>
          <rPr>
            <b/>
            <u val="single"/>
            <sz val="8"/>
            <rFont val="Tahoma"/>
            <family val="2"/>
          </rPr>
          <t>Náklady   se   kalkulují   pouze  u  provozních souborů,  u  nichž  tyto</t>
        </r>
        <r>
          <rPr>
            <b/>
            <sz val="8"/>
            <rFont val="Tahoma"/>
            <family val="2"/>
          </rPr>
          <t xml:space="preserve">
                 </t>
        </r>
        <r>
          <rPr>
            <b/>
            <u val="single"/>
            <sz val="8"/>
            <rFont val="Tahoma"/>
            <family val="2"/>
          </rPr>
          <t xml:space="preserve"> náklady objektivně vzniknou.</t>
        </r>
        <r>
          <rPr>
            <sz val="8"/>
            <rFont val="Tahoma"/>
            <family val="0"/>
          </rPr>
          <t xml:space="preserve">
 Pozn:  </t>
        </r>
        <r>
          <rPr>
            <b/>
            <sz val="8"/>
            <rFont val="Tahoma"/>
            <family val="2"/>
          </rPr>
          <t>V přípravné dokumentaci l</t>
        </r>
        <r>
          <rPr>
            <sz val="8"/>
            <rFont val="Tahoma"/>
            <family val="0"/>
          </rPr>
          <t xml:space="preserve">ze orientačně použít pro provozní soubory sazeb v rozmezí 0,4 až 0,8 % 1) , </t>
        </r>
        <r>
          <rPr>
            <b/>
            <sz val="8"/>
            <rFont val="Tahoma"/>
            <family val="2"/>
          </rPr>
          <t xml:space="preserve">v projektovém souhrnném řešení a projektu </t>
        </r>
        <r>
          <rPr>
            <sz val="8"/>
            <rFont val="Tahoma"/>
            <family val="0"/>
          </rPr>
          <t xml:space="preserve">stavby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B.2.1.1
            50 – 500             0,5 – 0,6 %  z  B.2.1.1
            do   50                0,6 – 0,8 %  z  B.2.1.1
 Koordinační činnost zhotovitele stavby –  projekt stavby PS popř. projekt. souhrn. řešení PSŘ
 Stavby s finančním nákladem (CIN) v mil. Kč:
             nad 500             0,3 – 0,4 %  z  B.2.1.1
            50 – 500             0,4 – 0,5 %  z  B.2.1.1
             do   50               0,5 – 0,7 %  z  B.2.1.1.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B18" authorId="0">
      <text>
        <r>
          <rPr>
            <sz val="8"/>
            <rFont val="Tahoma"/>
            <family val="0"/>
          </rPr>
          <t xml:space="preserve"> B.2.1.6.1 – Ostatní
                 Uvádí  se  náklady  na   činnosti, které  mohou  vzniknout  při   realizaci  a   nelze je zařadit do položek  B.2.1.1 – B.2.1.5 . Tyto  činnosti  musí    být  specifikovány  v  rozpočtu.
</t>
        </r>
      </text>
    </comment>
    <comment ref="B19" authorId="0">
      <text>
        <r>
          <rPr>
            <sz val="8"/>
            <rFont val="Tahoma"/>
            <family val="0"/>
          </rPr>
          <t xml:space="preserve"> </t>
        </r>
        <r>
          <rPr>
            <b/>
            <sz val="8"/>
            <rFont val="Tahoma"/>
            <family val="2"/>
          </rPr>
          <t>A.5.3.1.2  nebo B.2.1.6.2 – Správní poplatky za likvidaci odpadů PS</t>
        </r>
        <r>
          <rPr>
            <sz val="8"/>
            <rFont val="Tahoma"/>
            <family val="0"/>
          </rPr>
          <t xml:space="preserve">
                     Uvádí  se  náklady  na  správní  poplatky  (tzv. skládkovné) za likvidaci odpadů, které se váží k výstavbě provozních souborů
</t>
        </r>
      </text>
    </comment>
    <comment ref="D17"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List>
</comments>
</file>

<file path=xl/comments4.xml><?xml version="1.0" encoding="utf-8"?>
<comments xmlns="http://schemas.openxmlformats.org/spreadsheetml/2006/main">
  <authors>
    <author>Ing. Roman Klimt</author>
  </authors>
  <commentList>
    <comment ref="A1" authorId="0">
      <text>
        <r>
          <rPr>
            <sz val="8"/>
            <rFont val="Tahoma"/>
            <family val="0"/>
          </rPr>
          <t xml:space="preserve">rekapitulace stavebních a montážních nákladů po jednotlivých dílech, </t>
        </r>
        <r>
          <rPr>
            <b/>
            <sz val="8"/>
            <rFont val="Tahoma"/>
            <family val="2"/>
          </rPr>
          <t xml:space="preserve">zpracovává se pouze v PS (PSŘ). </t>
        </r>
      </text>
    </comment>
  </commentList>
</comments>
</file>

<file path=xl/comments5.xml><?xml version="1.0" encoding="utf-8"?>
<comments xmlns="http://schemas.openxmlformats.org/spreadsheetml/2006/main">
  <authors>
    <author>Ing. Roman Klimt</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comments6.xml><?xml version="1.0" encoding="utf-8"?>
<comments xmlns="http://schemas.openxmlformats.org/spreadsheetml/2006/main">
  <authors>
    <author>Ing. Roman Klimt</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sharedStrings.xml><?xml version="1.0" encoding="utf-8"?>
<sst xmlns="http://schemas.openxmlformats.org/spreadsheetml/2006/main" count="971" uniqueCount="475">
  <si>
    <t>Kamerový server + operační systém                                  Rack provedení, Procesor Intel® Xeon® 3070 Dual-Core (2,67 GHz, 65 W, sběrnice FSB 1066 MHz), Čipová sada Intel® 3010, Sběrnice FSB 1066 MHz, Mezipaměť 4 MB (2 x 2 MB) Level 2, Paměť typu PC2-5300 (667 MHz) ECC DDR2 SDRAM bez vyrovnávací paměti s volitelným prokládáním – Standardní paměť 2 GB, 2PCI-Ex8+4 PCI, ATI Rage XL SVGA 8MB, up to 4 GB DDRII, Disk SATA 4,20 TB (14 × 300 GB) SAS, CD-RW/DVD- RW, Integrovaný gigabitový serverový adaptér NC324i PCI Express se dvěma porty, Sloty: (2) Rozšiřující sloty – Dva sloty PCI Express (X8 konektorů, x8 a x1), Microsoft OEM Win Srv 2003 Cz, SP1 - včetně instalace systému SW</t>
  </si>
  <si>
    <t>Název stavby :</t>
  </si>
  <si>
    <t>Číslo stavby</t>
  </si>
  <si>
    <t>Datum zpracování :</t>
  </si>
  <si>
    <t xml:space="preserve">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</si>
  <si>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</si>
  <si>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</si>
  <si>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</si>
  <si>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</si>
  <si>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</si>
  <si>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</si>
  <si>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</si>
  <si>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</si>
  <si>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</si>
  <si>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</si>
  <si>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</si>
  <si>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</si>
  <si>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</si>
  <si>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</si>
  <si>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</si>
  <si>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</si>
  <si>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</si>
  <si>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Číslo stavby :</t>
  </si>
  <si>
    <t>Datum aktualizace:</t>
  </si>
  <si>
    <t>poř.</t>
  </si>
  <si>
    <t>katalogové</t>
  </si>
  <si>
    <t>kateg.</t>
  </si>
  <si>
    <t>název odpadu</t>
  </si>
  <si>
    <t>jedn.</t>
  </si>
  <si>
    <t>koef.</t>
  </si>
  <si>
    <t>cena za</t>
  </si>
  <si>
    <t>likvidaci</t>
  </si>
  <si>
    <t>za likvidaci</t>
  </si>
  <si>
    <t>O</t>
  </si>
  <si>
    <t>čistá výkopová zemina-odkop</t>
  </si>
  <si>
    <t>m3</t>
  </si>
  <si>
    <t>t</t>
  </si>
  <si>
    <t>17 03 02</t>
  </si>
  <si>
    <t xml:space="preserve">N </t>
  </si>
  <si>
    <t>02 01 03</t>
  </si>
  <si>
    <t>smýcené stromy a keře</t>
  </si>
  <si>
    <t>17 02 01</t>
  </si>
  <si>
    <t>žel. pražce dřevěné</t>
  </si>
  <si>
    <t>ks</t>
  </si>
  <si>
    <t>17 04 05</t>
  </si>
  <si>
    <t>žel. pražce ocelové</t>
  </si>
  <si>
    <t>17 01 01</t>
  </si>
  <si>
    <t>žel. pražce betonové</t>
  </si>
  <si>
    <t>kůly a sloupy betonové</t>
  </si>
  <si>
    <t>kůly a sloupy dřevěné</t>
  </si>
  <si>
    <t>trafo bez náplně PCB a škodlivin</t>
  </si>
  <si>
    <t>17 04 02</t>
  </si>
  <si>
    <t>odpad hliníku</t>
  </si>
  <si>
    <t>17 04 01</t>
  </si>
  <si>
    <t>odpad mědi a jejich slitin</t>
  </si>
  <si>
    <t>17 04 07</t>
  </si>
  <si>
    <t>zbytky kabelů, vodičů</t>
  </si>
  <si>
    <t>asfaltové stavební nátěry</t>
  </si>
  <si>
    <t>odpadní ředidla</t>
  </si>
  <si>
    <t>odpadní nátěrové hmoty</t>
  </si>
  <si>
    <t>kg</t>
  </si>
  <si>
    <t>staré nátěrové hmoty</t>
  </si>
  <si>
    <t>17 02 03</t>
  </si>
  <si>
    <t>07 02 99</t>
  </si>
  <si>
    <t>17 01 03</t>
  </si>
  <si>
    <t>izolátory porcelánové     10,5 kg</t>
  </si>
  <si>
    <t>odpojovače-ocel, porcelán 100 kg</t>
  </si>
  <si>
    <t>Cena celkem</t>
  </si>
  <si>
    <t>Přirážka</t>
  </si>
  <si>
    <t>CENA(Kč)</t>
  </si>
  <si>
    <t>individuální kalkulace</t>
  </si>
  <si>
    <t>sazba %</t>
  </si>
  <si>
    <t>základna</t>
  </si>
  <si>
    <t>celkem (Kč)</t>
  </si>
  <si>
    <t>zařízení staveniště</t>
  </si>
  <si>
    <t>geodetická činnost zhotovitele</t>
  </si>
  <si>
    <t>zkoušky a revize</t>
  </si>
  <si>
    <t xml:space="preserve">Celkem </t>
  </si>
  <si>
    <t>HSV</t>
  </si>
  <si>
    <t>PSV</t>
  </si>
  <si>
    <t>Montáž</t>
  </si>
  <si>
    <t>Dodávka</t>
  </si>
  <si>
    <t>HZS</t>
  </si>
  <si>
    <t>Název objektu :</t>
  </si>
  <si>
    <t>JKSO :</t>
  </si>
  <si>
    <t>Stavba :</t>
  </si>
  <si>
    <t>SKP :</t>
  </si>
  <si>
    <t xml:space="preserve">Projektant : </t>
  </si>
  <si>
    <t>Počet měrných jednotek :</t>
  </si>
  <si>
    <t>Objednatel :</t>
  </si>
  <si>
    <t>Náklady na MJ :</t>
  </si>
  <si>
    <t>Počet listů :</t>
  </si>
  <si>
    <t>Zakázkové číslo :</t>
  </si>
  <si>
    <t>Zpracovatel projektu :</t>
  </si>
  <si>
    <t>Zhotovitel :</t>
  </si>
  <si>
    <t xml:space="preserve">Z  R  N </t>
  </si>
  <si>
    <t>Dodávka celkem</t>
  </si>
  <si>
    <t>Montážní práce celkem</t>
  </si>
  <si>
    <t>HSV práce celkem</t>
  </si>
  <si>
    <t>PSV práce celkem</t>
  </si>
  <si>
    <t>Vypracoval</t>
  </si>
  <si>
    <t>Za zhotovitele</t>
  </si>
  <si>
    <t>Za objednatele</t>
  </si>
  <si>
    <t>Jméno :</t>
  </si>
  <si>
    <t>Datum :</t>
  </si>
  <si>
    <t>Podpis:</t>
  </si>
  <si>
    <t>Podpis :</t>
  </si>
  <si>
    <t>Základ pro DPH</t>
  </si>
  <si>
    <t>%  činí :</t>
  </si>
  <si>
    <t>DPH</t>
  </si>
  <si>
    <t>ztížené podmínky výstavby</t>
  </si>
  <si>
    <t>koordinační činnost zhotovitele</t>
  </si>
  <si>
    <t xml:space="preserve">Ostatní rozpočtové náklady </t>
  </si>
  <si>
    <t>Ostatní rozpočtové náklady celkem</t>
  </si>
  <si>
    <t>KONTROLA</t>
  </si>
  <si>
    <t>součet VRN + ostatních nákladů</t>
  </si>
  <si>
    <t>ZRN</t>
  </si>
  <si>
    <t>CELKOVÉ NÁKLADY Z KRYCÍHO LISTU</t>
  </si>
  <si>
    <t>PRÁCE (HSV+PSV+Montáže) CELKEM</t>
  </si>
  <si>
    <t>REKAPITULACE  DÍLŮ</t>
  </si>
  <si>
    <t>DALŠÍ ROZPOČTOVÉ NÁKLADY pro PS</t>
  </si>
  <si>
    <t>B.2.1.2.1</t>
  </si>
  <si>
    <t>B.2.1.2.2</t>
  </si>
  <si>
    <t>B.2.1.3</t>
  </si>
  <si>
    <t>B.2.1.4</t>
  </si>
  <si>
    <t>B.2.1.5</t>
  </si>
  <si>
    <t>B.2.1.6</t>
  </si>
  <si>
    <t>Vedlejší rozpočtové náklady B.2.1.2 celkem</t>
  </si>
  <si>
    <t>Vedlejší rozpočtové náklady B.2.1.2</t>
  </si>
  <si>
    <t>B.2.1.1.1</t>
  </si>
  <si>
    <t>B.2.1.1.2</t>
  </si>
  <si>
    <t>B.2.1.1.3</t>
  </si>
  <si>
    <t>Základní rozpočtové náklady ( ZRN ) B.2.1.1 celkem</t>
  </si>
  <si>
    <t>B.2.1.1.4</t>
  </si>
  <si>
    <t>Základní rozpočtové náklady B.2.1.1</t>
  </si>
  <si>
    <t>FORMULÁŘ 9 b</t>
  </si>
  <si>
    <t>FORMULÁŘ 7 b</t>
  </si>
  <si>
    <t>Název PS :</t>
  </si>
  <si>
    <t>Číslo PS :</t>
  </si>
  <si>
    <t>Díl</t>
  </si>
  <si>
    <t>CELKEM SOUBOR</t>
  </si>
  <si>
    <t>PROVOZNÍ SOUBORY DODÁVANÉ ZHOTOVITELI</t>
  </si>
  <si>
    <t>CENA ZA SOUBOR CELKEM</t>
  </si>
  <si>
    <t>Soubor :</t>
  </si>
  <si>
    <t>A.5.3.1.2</t>
  </si>
  <si>
    <t>FORMULÁŘ 8 b</t>
  </si>
  <si>
    <t>FORMULÁŘ 6 b</t>
  </si>
  <si>
    <t>FORMULÁŘ 5 b</t>
  </si>
  <si>
    <t>FORMULÁŘ OSTATNÍ</t>
  </si>
  <si>
    <t>Položkový rozpočet  PS - ostatní</t>
  </si>
  <si>
    <t>17 05 04</t>
  </si>
  <si>
    <t>17 01 02-03</t>
  </si>
  <si>
    <t>stavební a demoliční suť (cihly, tašky, keramika)</t>
  </si>
  <si>
    <t>vybouraný asfaltový beton bez dehtu</t>
  </si>
  <si>
    <t>beton z demolic objektů, základů TV</t>
  </si>
  <si>
    <t>17 05 08</t>
  </si>
  <si>
    <t>štěrk z kolejiště (odpad po recyklaci)</t>
  </si>
  <si>
    <t>17 05 07*</t>
  </si>
  <si>
    <t>lokálně znečištěný štěrk a zemina z kolejiště (výhybky)</t>
  </si>
  <si>
    <t>dřevo po stavebním použití, z demolic</t>
  </si>
  <si>
    <t>17 02 02</t>
  </si>
  <si>
    <t>sklo z interiérů rekonstruovaných objektů</t>
  </si>
  <si>
    <t>plasty z interiérů rekonstruovaných objektů</t>
  </si>
  <si>
    <t>17 02 04*</t>
  </si>
  <si>
    <t>N</t>
  </si>
  <si>
    <t>železný šrot - konstrukce, stožáry, kolej.</t>
  </si>
  <si>
    <t>rozvaděče kovové bez výzbroje</t>
  </si>
  <si>
    <t>17 04 09*</t>
  </si>
  <si>
    <t>výhybky znečištěné mazadly</t>
  </si>
  <si>
    <t>16 02 09*</t>
  </si>
  <si>
    <t>transformátory a kondenzátory s obsahem PCB</t>
  </si>
  <si>
    <t>16 02 13*</t>
  </si>
  <si>
    <t>trafa s olejem nebo s jinými škodlivinami</t>
  </si>
  <si>
    <t>16 02 14</t>
  </si>
  <si>
    <t>šrot neželezných kovů</t>
  </si>
  <si>
    <t>17 04 11</t>
  </si>
  <si>
    <t>17 03 03*</t>
  </si>
  <si>
    <t>07 03 04*</t>
  </si>
  <si>
    <t>08 01 11*</t>
  </si>
  <si>
    <t>08 01 17*</t>
  </si>
  <si>
    <t>20 03 99</t>
  </si>
  <si>
    <t>odpad podobný komunálnímu odpadu</t>
  </si>
  <si>
    <t>polyetylénové  podložky (žel. svršek)</t>
  </si>
  <si>
    <t>pryžové podložky (žel. svršek)</t>
  </si>
  <si>
    <t>porcelánové podpěrky</t>
  </si>
  <si>
    <t xml:space="preserve">elektrošrot (vyřazená zařízení a přístr. nn - Al, Cu a vz. kovy) </t>
  </si>
  <si>
    <t>kabely s izolací papír - olej</t>
  </si>
  <si>
    <t>17 04 10*</t>
  </si>
  <si>
    <t>kondenzátorové baterie obsahující nebezpečné složky</t>
  </si>
  <si>
    <t>16 06 01*</t>
  </si>
  <si>
    <t>olověné akumulátory</t>
  </si>
  <si>
    <t>16 06 02*</t>
  </si>
  <si>
    <t>nikl - kadmiové baterie a akumulátory</t>
  </si>
  <si>
    <t>železniční pražce dřevěné - mostnice</t>
  </si>
  <si>
    <t>17 01 06*</t>
  </si>
  <si>
    <t>kontaminovaná stavební suť a betony z demolic</t>
  </si>
  <si>
    <t xml:space="preserve">stávající sypaný materiál z nástupišť </t>
  </si>
  <si>
    <t>kamenná suť</t>
  </si>
  <si>
    <t>17 06 05*</t>
  </si>
  <si>
    <t>odpady s obsahem azbestu</t>
  </si>
  <si>
    <t>majitel HIM:</t>
  </si>
  <si>
    <t>SŽDC</t>
  </si>
  <si>
    <t>Číslo SO</t>
  </si>
  <si>
    <t>Náklady na nakládání s odpadem</t>
  </si>
  <si>
    <t>zařízení staveniště                                     *</t>
  </si>
  <si>
    <t>ztížené podmínky výstavby                         *</t>
  </si>
  <si>
    <t>geodetická činnost zhotovitele                    *</t>
  </si>
  <si>
    <t>koordinační činnost zhotovitele                    *</t>
  </si>
  <si>
    <t>zkoušky a revize                                        *</t>
  </si>
  <si>
    <t>ostatní                                                      *</t>
  </si>
  <si>
    <t>A.5.3.1.2      nebo          B.2.1.6.2</t>
  </si>
  <si>
    <t>B.2.1.6.1</t>
  </si>
  <si>
    <t xml:space="preserve">                                                              *</t>
  </si>
  <si>
    <t>doplňte odkaz do součtu příslušné kapitoly na formuláři</t>
  </si>
  <si>
    <t>"formulář ostatní -pol.rozp"</t>
  </si>
  <si>
    <t>do sloupce "individuální kalkulace"</t>
  </si>
  <si>
    <t>pařezy</t>
  </si>
  <si>
    <r>
      <t xml:space="preserve">A.5.3.1.2      </t>
    </r>
    <r>
      <rPr>
        <sz val="12"/>
        <rFont val="Arial"/>
        <family val="2"/>
      </rPr>
      <t xml:space="preserve">nebo          </t>
    </r>
    <r>
      <rPr>
        <b/>
        <sz val="14"/>
        <rFont val="Arial"/>
        <family val="2"/>
      </rPr>
      <t>B.2.1.6.2</t>
    </r>
  </si>
  <si>
    <t>poplatek za uložení na skládku a ostatní       *</t>
  </si>
  <si>
    <t>poplatek za uložení na skládku                     *</t>
  </si>
  <si>
    <t>*</t>
  </si>
  <si>
    <t>upravte vzorec v závislosti na tom, zda bude hrazen investorem nebo dodavatelem</t>
  </si>
  <si>
    <t>404.2</t>
  </si>
  <si>
    <t>Poplatek za uložení na skládku</t>
  </si>
  <si>
    <t>ČD</t>
  </si>
  <si>
    <t>OSTATNÍ</t>
  </si>
  <si>
    <t>poznámka</t>
  </si>
  <si>
    <t>skládka xxxxx- k recyklaci</t>
  </si>
  <si>
    <t>poplatek za uložení na skládku</t>
  </si>
  <si>
    <t>SŽDC s.o., stavební správa Praha</t>
  </si>
  <si>
    <t>17 06 04</t>
  </si>
  <si>
    <t>Zbytky izolačních materiálů</t>
  </si>
  <si>
    <t>Výkonové transformátory a tlumivky s olejovou náplní</t>
  </si>
  <si>
    <t>Výkonové transformátory a tlumivky bez olejové náplně (suché)</t>
  </si>
  <si>
    <t>Přístrojové transformátory s olejovou náplní</t>
  </si>
  <si>
    <t>Přístrojové transformátory bez olejové náplně</t>
  </si>
  <si>
    <t>Výkonové vypínače vvn, vn s olejovou náplní</t>
  </si>
  <si>
    <t>Výkonové vypínače vvn, vn bez olejové náplně</t>
  </si>
  <si>
    <t>Odpínače, zkratovače s porcelánovými izolátory</t>
  </si>
  <si>
    <t>Průchodky, pojistky</t>
  </si>
  <si>
    <t>Omezovače přepětí (vvn a vn)</t>
  </si>
  <si>
    <t>Kondenzátory a kondezátorové baterie s obsahem PCB (Delor)</t>
  </si>
  <si>
    <t>Kondenzátory a kondezátorové baterie s obsahem minerálního oleje</t>
  </si>
  <si>
    <t>17 06 01*</t>
  </si>
  <si>
    <t>Izolační materiály s obsahem azbestu</t>
  </si>
  <si>
    <t>17 06 03*</t>
  </si>
  <si>
    <t>Izolační materiály obsahující nebezpečné látky</t>
  </si>
  <si>
    <t>zeminy a horniny V. až VII. třídy těžitelnosti</t>
  </si>
  <si>
    <t>CÚ 2007</t>
  </si>
  <si>
    <t>majitel, cena</t>
  </si>
  <si>
    <t>hlavičky objektu</t>
  </si>
  <si>
    <t>typ řádku</t>
  </si>
  <si>
    <t>kód datové základny</t>
  </si>
  <si>
    <t>Technická specifikace</t>
  </si>
  <si>
    <t>nadpisy sloupců</t>
  </si>
  <si>
    <t>Nevyplňuje se</t>
  </si>
  <si>
    <t>Nevyplňuje se- uvést na "formulář 5 -pol.rozp", neindexovat % VRN</t>
  </si>
  <si>
    <t>Díl:</t>
  </si>
  <si>
    <t>M01</t>
  </si>
  <si>
    <t>tab.99</t>
  </si>
  <si>
    <t>Mapování a vynesení trasy v zastavěném prostoru</t>
  </si>
  <si>
    <t>km</t>
  </si>
  <si>
    <t>S</t>
  </si>
  <si>
    <t>Celkem za M01</t>
  </si>
  <si>
    <t>m</t>
  </si>
  <si>
    <t>M03</t>
  </si>
  <si>
    <t>Nosný materiál - dodávky</t>
  </si>
  <si>
    <t>Celkem za M03</t>
  </si>
  <si>
    <t>M04</t>
  </si>
  <si>
    <t>Montážní práce</t>
  </si>
  <si>
    <t>Celkem za M04</t>
  </si>
  <si>
    <t>Dle nabídky</t>
  </si>
  <si>
    <t>220 73-1022S</t>
  </si>
  <si>
    <t>220 73-1022</t>
  </si>
  <si>
    <t>220 73-1011S</t>
  </si>
  <si>
    <t>220 73-1042</t>
  </si>
  <si>
    <t>Nastavení pevné kamery v krytu</t>
  </si>
  <si>
    <t>220 73-1062</t>
  </si>
  <si>
    <t>220 73-1063</t>
  </si>
  <si>
    <t>220 74-0332S</t>
  </si>
  <si>
    <t>220 70-1017S</t>
  </si>
  <si>
    <t>220 26-1101</t>
  </si>
  <si>
    <t>S22-1418230800</t>
  </si>
  <si>
    <t>Ukončení OK ve vaně OR</t>
  </si>
  <si>
    <t>223 18-0203</t>
  </si>
  <si>
    <t>Položení kabelu LAM TWIN FTP 4x2x0,5</t>
  </si>
  <si>
    <t>220 18-0203</t>
  </si>
  <si>
    <t>S22-1318203100</t>
  </si>
  <si>
    <t>222-18 2102</t>
  </si>
  <si>
    <t>Měření útlumu na OK</t>
  </si>
  <si>
    <t>222-18 2112</t>
  </si>
  <si>
    <t>Závěrečné měření útlumu na OK</t>
  </si>
  <si>
    <t>222-18 2502</t>
  </si>
  <si>
    <t>Měření OK na dvou vlnových délkách při montáži</t>
  </si>
  <si>
    <t>222-18 2512</t>
  </si>
  <si>
    <t>Komplexní vyzkoušení OK, 2 x vl. Délka</t>
  </si>
  <si>
    <t>220 11-0641S</t>
  </si>
  <si>
    <t>Závěrečné práce na pracovišti dohledu</t>
  </si>
  <si>
    <t>220 11-0641</t>
  </si>
  <si>
    <t>221 11-0641</t>
  </si>
  <si>
    <t>Závěrečné práce ve 19" skříni</t>
  </si>
  <si>
    <t>220-301402-S</t>
  </si>
  <si>
    <t>Výkaz výměr PS</t>
  </si>
  <si>
    <t>Kazeta svárů opto malá</t>
  </si>
  <si>
    <t xml:space="preserve">Víko plast. k malé opto kazetě </t>
  </si>
  <si>
    <t>Pant plast. k malé opto kazetě</t>
  </si>
  <si>
    <t>Zásobník na bleskojistky prázdný</t>
  </si>
  <si>
    <t>Bleskojistka siemens 8x6 230V/10A/10KA</t>
  </si>
  <si>
    <t>Držák na sloup</t>
  </si>
  <si>
    <t>Kazeta svárů opto velká</t>
  </si>
  <si>
    <t>Víko plast. k velké opto kazetě</t>
  </si>
  <si>
    <t>Držák svárů  8pozic DNW-SRH8 ( pro kazetu DNW-SK120 a SK/121, mikrokazetu )</t>
  </si>
  <si>
    <t>Držák svárů 6 pozic S46-999-712-A1( pro kazetu DNW-SK120 a SK/121, mikrokazetu )</t>
  </si>
  <si>
    <t>-</t>
  </si>
  <si>
    <t>iMediaChassis/6-ACDC (6 slotů, jeden AC a jeden DC napájecí modul)</t>
  </si>
  <si>
    <t>iMediaChassis SNMP Management Module</t>
  </si>
  <si>
    <t>AXIS PS24 ACC mains adapter</t>
  </si>
  <si>
    <t>Catalyst 2960 24 10/100 + 2T/SFP LAN Base Image</t>
  </si>
  <si>
    <t>Jistič LSN 10/B A</t>
  </si>
  <si>
    <t>Elektroinstalační kanál EK 100x40 včetně příslušenství</t>
  </si>
  <si>
    <t>Kabel CYKY 3Cx1,5</t>
  </si>
  <si>
    <t>Vyvazovací modul</t>
  </si>
  <si>
    <t>Upínací systém, nerezový pásek 19mm + příslušenství</t>
  </si>
  <si>
    <t>Dvouplášťová korugovaná chránička KOPOFLEX 50 (červená)</t>
  </si>
  <si>
    <t>Dvouplášťová korugovaná chránička KOPOFLEX 100 (červená)</t>
  </si>
  <si>
    <t>PVC pásek uchycovací</t>
  </si>
  <si>
    <t>Modul zaslepovací</t>
  </si>
  <si>
    <t>Průchodky PG</t>
  </si>
  <si>
    <t>Patch panel 24xRJ45 STP, CAT 6</t>
  </si>
  <si>
    <t>Geografické práce</t>
  </si>
  <si>
    <t>M02</t>
  </si>
  <si>
    <t>Zemní práce</t>
  </si>
  <si>
    <t>46-0010021.00</t>
  </si>
  <si>
    <t>46-0200174.00</t>
  </si>
  <si>
    <t>46-0420501.00</t>
  </si>
  <si>
    <t>46-0560174.00</t>
  </si>
  <si>
    <t>46-0600001.00</t>
  </si>
  <si>
    <t>m2</t>
  </si>
  <si>
    <t>Celkem za M02</t>
  </si>
  <si>
    <t>Vytýč.kabelové trasy v obvodu žel. stanice</t>
  </si>
  <si>
    <t>Výkop kabelové rýhy 35/90 cm  hor.4</t>
  </si>
  <si>
    <t>46-0420021.00</t>
  </si>
  <si>
    <t>Zřízení kabel lože z písku 5cm</t>
  </si>
  <si>
    <t>Křížovatka se silovým kabelem</t>
  </si>
  <si>
    <t>46-0490012.00</t>
  </si>
  <si>
    <t>Zakrytí kabelu výstraž. folií   33cm - barva modrá</t>
  </si>
  <si>
    <t>46-0510201.T1</t>
  </si>
  <si>
    <t>Žlab kabelový 10x10 včetně dodávky žlabu a poklopu</t>
  </si>
  <si>
    <t>Zához rýhy 35/90 cm hor.4</t>
  </si>
  <si>
    <t>Naložení a odvoz zeminy do 1km</t>
  </si>
  <si>
    <t>46-0620014.00</t>
  </si>
  <si>
    <t>Provizorní úprava terénu hor.4</t>
  </si>
  <si>
    <t>Venkovní kabel pro propojení napájecího adaptéru a venkovního krytu</t>
  </si>
  <si>
    <t>bal.</t>
  </si>
  <si>
    <t>Konektor RJ45 CAT6 STP</t>
  </si>
  <si>
    <t>14</t>
  </si>
  <si>
    <t>16</t>
  </si>
  <si>
    <t>18</t>
  </si>
  <si>
    <t>27</t>
  </si>
  <si>
    <t>29</t>
  </si>
  <si>
    <t>30</t>
  </si>
  <si>
    <t>32</t>
  </si>
  <si>
    <t>34</t>
  </si>
  <si>
    <t>36</t>
  </si>
  <si>
    <t>38</t>
  </si>
  <si>
    <t>40</t>
  </si>
  <si>
    <t>Elektroinstalační krabice</t>
  </si>
  <si>
    <t>Konstrukce ocelová do 10Kg</t>
  </si>
  <si>
    <t>Montáž držáků pro IP kameru, konstrukce</t>
  </si>
  <si>
    <t>Montáž IP kamery - otočné</t>
  </si>
  <si>
    <t>Montáž IP kamery - pevné</t>
  </si>
  <si>
    <t>Uvedení pevné kamery do provozu</t>
  </si>
  <si>
    <t>Nastavení kamery otočné v krytu</t>
  </si>
  <si>
    <t>Uvedení otočné kamery do provozu</t>
  </si>
  <si>
    <t>Montáž iMediaChassis/6</t>
  </si>
  <si>
    <t>Montáž IE-MiniMc</t>
  </si>
  <si>
    <t>Montáž karet iMvC-LIM</t>
  </si>
  <si>
    <t>Montáž SNMP modulu</t>
  </si>
  <si>
    <t>Konstrukce ocelová do 10kg</t>
  </si>
  <si>
    <t>Montáž jističů LSN 10/B A</t>
  </si>
  <si>
    <t>Montáž přepínače CISCO 2960 + nastavení</t>
  </si>
  <si>
    <t>Montáž a instalace kamerového serveru</t>
  </si>
  <si>
    <t>Instalace dohledového pracoviště + nastavení</t>
  </si>
  <si>
    <t>Montáž patch panelu</t>
  </si>
  <si>
    <t>Montáž vyvazovacího modulu</t>
  </si>
  <si>
    <t>Montáž elektroinstalační krabice</t>
  </si>
  <si>
    <t>Elektroinstalační kanál EK 100x40</t>
  </si>
  <si>
    <t>222 18-2404</t>
  </si>
  <si>
    <t>Ukončení optického vlákna - svár v OR nebo OS do 48 vláken</t>
  </si>
  <si>
    <t>222 18-2512</t>
  </si>
  <si>
    <t>Komplexní měření  (PM + OTDR dvě vlnové délky) do 24 vl.</t>
  </si>
  <si>
    <t>vl.</t>
  </si>
  <si>
    <t>Montáž optického rozvaděče 19" (včetně příslušenství)</t>
  </si>
  <si>
    <t>Závěrečné práce v rozvaděči na OV</t>
  </si>
  <si>
    <t>42</t>
  </si>
  <si>
    <t>Pancéřová trubka na OV včetně příslušenství</t>
  </si>
  <si>
    <t>Montáž pancéřových trubek včetně příslušenství</t>
  </si>
  <si>
    <r>
      <t>4</t>
    </r>
    <r>
      <rPr>
        <sz val="10"/>
        <color indexed="10"/>
        <rFont val="Arial CE"/>
        <family val="2"/>
      </rPr>
      <t>+6</t>
    </r>
  </si>
  <si>
    <t>Číslo PS</t>
  </si>
  <si>
    <t>iMcV-LIM, TX/FX-MM1310/PLUS-SC</t>
  </si>
  <si>
    <t>Bosch IE-MiniMc, TP-TX/FX-MM-SC</t>
  </si>
  <si>
    <t>Optický MM pigtail E2000/APC 62,5/125 do 3m</t>
  </si>
  <si>
    <t>Energy BOX, 11 jističů LSM 1,2 B/1, 19" provedení</t>
  </si>
  <si>
    <t>Konektorový panel 24 ports E2000/SC</t>
  </si>
  <si>
    <t>5-ti zásuvka 230V, 50Hz, 19" provedení</t>
  </si>
  <si>
    <t>Patch kabel 15m</t>
  </si>
  <si>
    <t>Patchcord E2000/APC/SC MM - 2m</t>
  </si>
  <si>
    <t>Ing.Milan Oharek</t>
  </si>
  <si>
    <t>LCD Monitor 32"</t>
  </si>
  <si>
    <t>MCO, a.s. Olomouc, stř. 233</t>
  </si>
  <si>
    <t>Optický rozvaděč stojanový ORMPTR 1,5U výsuvný stojanový rozváděč, kapacita max 36 optických konektorů, bez držáku optokazet, výška 1,5U, bez průchodek PG, bez konektor. panelu - včetně úpravy pro mikrotrubičky</t>
  </si>
  <si>
    <t>Hmoždinky</t>
  </si>
  <si>
    <t>Patch kabel 2m</t>
  </si>
  <si>
    <t>Optický kabel MM 24x 62,5/125</t>
  </si>
  <si>
    <t>Zatažení OK do HDPE trubky, položení do žlabu</t>
  </si>
  <si>
    <t>Pancéřová trubka TP 29mm pod zastřešením včetně příslušenství</t>
  </si>
  <si>
    <t>08-001-232-PS</t>
  </si>
  <si>
    <t xml:space="preserve">    ks</t>
  </si>
  <si>
    <t xml:space="preserve">    Skříň 19", 42U, 600x600 mm, prosklenné dveře, s ventilátorem</t>
  </si>
  <si>
    <t>32.30.33</t>
  </si>
  <si>
    <t>Moravia Consult Olomouc, a.s.</t>
  </si>
  <si>
    <t>Optická spojka pro 24 vláken MM 62,5/125 , 9 vstupů</t>
  </si>
  <si>
    <t>zdroj UPS 2000W ,230V, 19" provedení</t>
  </si>
  <si>
    <t>Trafo bezpečnostní 230/24V AC, 1500W</t>
  </si>
  <si>
    <t>Konektorový panel 24xE2000</t>
  </si>
  <si>
    <t>Patch kabel 10m</t>
  </si>
  <si>
    <t>Silový kabel stíněný 1-CHFE-V 3Cx2,5mm2</t>
  </si>
  <si>
    <t>HDPE 40, barva modrá, 1x fialový pruh</t>
  </si>
  <si>
    <t>61a</t>
  </si>
  <si>
    <t>61b</t>
  </si>
  <si>
    <t>HDPE 40, barva modrá, 2x fialový pruh</t>
  </si>
  <si>
    <t>HDPE 40, barva modrá, 3x fialový pruh</t>
  </si>
  <si>
    <t>61c</t>
  </si>
  <si>
    <t>HDPE 40, barva modrá, 1x zelený pruh</t>
  </si>
  <si>
    <t>61d</t>
  </si>
  <si>
    <t>HDPE 40, barva modrá, 2x zelený pruh</t>
  </si>
  <si>
    <t>61e</t>
  </si>
  <si>
    <t>HDPE 40, barva modrá, 1x žlutý pruh</t>
  </si>
  <si>
    <t>Optický mikrokabel MM 4x 62,5/125</t>
  </si>
  <si>
    <t>Mikrotrubička 10/8mm, barva modrá, LSZH</t>
  </si>
  <si>
    <t>65a</t>
  </si>
  <si>
    <t>Mikrotrubička 10/8mm, barva zelená, LSZH</t>
  </si>
  <si>
    <t>Mikrotrubička 10/8mm, barva oranžová, LSZH</t>
  </si>
  <si>
    <t>Mikrotrubička 10/8mm, barva bílá, LSZH</t>
  </si>
  <si>
    <t>Těsnění mikrotrubiček v HDPE ( 4x10mm)</t>
  </si>
  <si>
    <t>Pojistka proti vytržení koncovky mikrotrubiček průměru 10mm</t>
  </si>
  <si>
    <t>Koncovka mikrotrubiček průměru 10mm s ventilkem</t>
  </si>
  <si>
    <t>Matrix T-spojka trubky HDPE 40/40/40mm</t>
  </si>
  <si>
    <t>Spojka mikrotrubiček průměru 10mm</t>
  </si>
  <si>
    <t>Položení silového kabelu do 3Cx4, položení</t>
  </si>
  <si>
    <t>Zafouknití mikrotrubičky 10mm do HDPE trubky 40mm</t>
  </si>
  <si>
    <t>13</t>
  </si>
  <si>
    <t>20</t>
  </si>
  <si>
    <t>22</t>
  </si>
  <si>
    <t>24</t>
  </si>
  <si>
    <t>26</t>
  </si>
  <si>
    <t>41</t>
  </si>
  <si>
    <t>66a</t>
  </si>
  <si>
    <t>66b</t>
  </si>
  <si>
    <t>66c</t>
  </si>
  <si>
    <t>Žlab ocelová žárově pozinkovaný 120/60mm, délka 2,5m (115m)</t>
  </si>
  <si>
    <t>Žlab ocelová žárově pozinkovaný 75/55mm, délka 2,5m (115m)</t>
  </si>
  <si>
    <t>Montáž žlabu drátěnného 75/50mm, délka 2,5 ( 46ks)</t>
  </si>
  <si>
    <t>Montáž žlabu drátěnného 120/60mm, délka 2,5 ( 46ks)</t>
  </si>
  <si>
    <t xml:space="preserve">PS 18-14-11  </t>
  </si>
  <si>
    <t>Rekonstrukce žst. Olomouc</t>
  </si>
  <si>
    <t xml:space="preserve">Žst.Olomouc, kamerový systém </t>
  </si>
  <si>
    <t>CÚ 2010</t>
  </si>
  <si>
    <t>IP kamera otočná G3, 24VAC</t>
  </si>
  <si>
    <t>41a</t>
  </si>
  <si>
    <t xml:space="preserve">    SCSI Diskové pole 8slotů SHDD, 8HDD, 6TB </t>
  </si>
  <si>
    <t>05/2010</t>
  </si>
  <si>
    <t>IP kamera pevná NWC 0495-10P Outdoor kryt (kamerová sestava s dennim nocnim rezimem a infra sensitivitou + sestava s venkovním krytem a drzakem na zeď, topení, ventilátor, 24VAC), objektiv var.foc, f1,4-360/2,8-12mm, 1/3" CS</t>
  </si>
  <si>
    <t>IP kamera otočná MIC400 - zoom, Outdoor kryt (kamerová sestava s dennim nocnim rezimem a infra sensitivitou + sestava s krytem a drzakem, topení, ventilátor,stěrač, 15VAC, včetně 2x IR reflektor 940nm, 60°)</t>
  </si>
  <si>
    <t>12a</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</si>
</sst>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 numFmtId="171" formatCode="&quot;Yes&quot;;&quot;Yes&quot;;&quot;No&quot;"/>
    <numFmt numFmtId="172" formatCode="&quot;True&quot;;&quot;True&quot;;&quot;False&quot;"/>
    <numFmt numFmtId="173" formatCode="&quot;On&quot;;&quot;On&quot;;&quot;Off&quot;"/>
  </numFmts>
  <fonts count="61">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8"/>
      <name val="Arial CE"/>
      <family val="2"/>
    </font>
    <font>
      <b/>
      <sz val="10"/>
      <name val="Tahoma"/>
      <family val="2"/>
    </font>
    <font>
      <sz val="10"/>
      <name val="Tahoma"/>
      <family val="2"/>
    </font>
    <font>
      <i/>
      <sz val="10"/>
      <name val="Tahoma"/>
      <family val="2"/>
    </font>
    <font>
      <b/>
      <sz val="14"/>
      <name val="Arial CE"/>
      <family val="2"/>
    </font>
    <font>
      <b/>
      <sz val="12"/>
      <name val="Arial CE"/>
      <family val="2"/>
    </font>
    <font>
      <sz val="10"/>
      <color indexed="10"/>
      <name val="Arial CE"/>
      <family val="2"/>
    </font>
    <font>
      <b/>
      <i/>
      <sz val="14"/>
      <name val="Arial CE"/>
      <family val="2"/>
    </font>
    <font>
      <b/>
      <sz val="10"/>
      <name val="Arial"/>
      <family val="2"/>
    </font>
    <font>
      <sz val="8"/>
      <name val="Tahoma"/>
      <family val="0"/>
    </font>
    <font>
      <b/>
      <sz val="8"/>
      <name val="Tahoma"/>
      <family val="0"/>
    </font>
    <font>
      <b/>
      <u val="single"/>
      <sz val="8"/>
      <name val="Tahoma"/>
      <family val="2"/>
    </font>
    <font>
      <sz val="8"/>
      <color indexed="10"/>
      <name val="Tahoma"/>
      <family val="2"/>
    </font>
    <font>
      <b/>
      <sz val="14"/>
      <name val="Arial"/>
      <family val="2"/>
    </font>
    <font>
      <b/>
      <sz val="10"/>
      <color indexed="10"/>
      <name val="Arial CE"/>
      <family val="0"/>
    </font>
    <font>
      <b/>
      <i/>
      <sz val="10"/>
      <name val="Arial"/>
      <family val="2"/>
    </font>
    <font>
      <sz val="10"/>
      <color indexed="10"/>
      <name val="Arial"/>
      <family val="2"/>
    </font>
    <font>
      <b/>
      <i/>
      <sz val="10"/>
      <name val="Tahoma"/>
      <family val="2"/>
    </font>
    <font>
      <sz val="12"/>
      <name val="Arial"/>
      <family val="2"/>
    </font>
    <font>
      <b/>
      <sz val="14"/>
      <name val="Times New Roman CE"/>
      <family val="1"/>
    </font>
    <font>
      <b/>
      <sz val="14"/>
      <color indexed="48"/>
      <name val="Times New Roman CE"/>
      <family val="1"/>
    </font>
    <font>
      <sz val="10"/>
      <color indexed="48"/>
      <name val="Arial CE"/>
      <family val="2"/>
    </font>
    <font>
      <b/>
      <sz val="14"/>
      <color indexed="10"/>
      <name val="Arial"/>
      <family val="2"/>
    </font>
    <font>
      <b/>
      <sz val="12"/>
      <color indexed="10"/>
      <name val="Arial CE"/>
      <family val="2"/>
    </font>
    <font>
      <b/>
      <sz val="10"/>
      <color indexed="10"/>
      <name val="Arial"/>
      <family val="2"/>
    </font>
    <font>
      <b/>
      <i/>
      <sz val="8"/>
      <color indexed="10"/>
      <name val="Arial"/>
      <family val="2"/>
    </font>
    <font>
      <b/>
      <i/>
      <sz val="10"/>
      <color indexed="10"/>
      <name val="Arial"/>
      <family val="2"/>
    </font>
    <font>
      <b/>
      <sz val="8"/>
      <name val="Arial CE"/>
      <family val="0"/>
    </font>
    <font>
      <b/>
      <i/>
      <sz val="8"/>
      <name val="Arial CE"/>
      <family val="0"/>
    </font>
    <font>
      <sz val="10"/>
      <name val="Helv"/>
      <family val="0"/>
    </font>
    <font>
      <u val="single"/>
      <sz val="10"/>
      <color indexed="12"/>
      <name val="Arial"/>
      <family val="0"/>
    </font>
    <font>
      <u val="single"/>
      <sz val="10"/>
      <color indexed="36"/>
      <name val="Arial"/>
      <family val="0"/>
    </font>
    <font>
      <b/>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Verdana"/>
      <family val="0"/>
    </font>
    <font>
      <sz val="10"/>
      <color indexed="8"/>
      <name val="Arial"/>
      <family val="0"/>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98">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medium"/>
      <bottom style="medium"/>
    </border>
    <border>
      <left style="double"/>
      <right>
        <color indexed="63"/>
      </right>
      <top style="thin"/>
      <bottom>
        <color indexed="63"/>
      </bottom>
    </border>
    <border>
      <left style="double"/>
      <right>
        <color indexed="63"/>
      </right>
      <top style="thin"/>
      <bottom style="thin"/>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color indexed="63"/>
      </bottom>
    </border>
    <border>
      <left style="thin"/>
      <right style="thin"/>
      <top>
        <color indexed="63"/>
      </top>
      <bottom style="thin"/>
    </border>
    <border>
      <left style="thin"/>
      <right style="double"/>
      <top style="thin"/>
      <bottom style="medium"/>
    </border>
    <border>
      <left style="medium"/>
      <right style="double"/>
      <top style="medium"/>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double"/>
      <top>
        <color indexed="63"/>
      </top>
      <bottom style="thin"/>
    </border>
    <border>
      <left>
        <color indexed="63"/>
      </left>
      <right>
        <color indexed="63"/>
      </right>
      <top style="thin"/>
      <bottom>
        <color indexed="63"/>
      </botto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Dashed"/>
      <right>
        <color indexed="63"/>
      </right>
      <top style="mediumDashed"/>
      <bottom style="mediumDashed"/>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style="medium"/>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double"/>
      <top style="medium"/>
      <bottom style="thin"/>
    </border>
    <border>
      <left style="medium"/>
      <right style="medium"/>
      <top>
        <color indexed="63"/>
      </top>
      <bottom style="thin"/>
    </border>
    <border>
      <left style="thin"/>
      <right>
        <color indexed="63"/>
      </right>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medium"/>
      <top style="thin"/>
      <bottom>
        <color indexed="63"/>
      </bottom>
    </border>
    <border>
      <left style="medium"/>
      <right style="medium"/>
      <top style="medium"/>
      <bottom style="thin"/>
    </border>
    <border>
      <left>
        <color indexed="63"/>
      </left>
      <right style="medium"/>
      <top style="thin"/>
      <bottom style="thin"/>
    </border>
    <border>
      <left style="medium"/>
      <right style="medium"/>
      <top style="thin"/>
      <bottom style="thin"/>
    </border>
    <border>
      <left>
        <color indexed="63"/>
      </left>
      <right style="double"/>
      <top style="double"/>
      <bottom>
        <color indexed="63"/>
      </bottom>
    </border>
    <border>
      <left>
        <color indexed="63"/>
      </left>
      <right style="medium"/>
      <top style="thin"/>
      <bottom>
        <color indexed="63"/>
      </bottom>
    </border>
    <border>
      <left style="medium"/>
      <right style="medium"/>
      <top style="thin"/>
      <bottom>
        <color indexed="63"/>
      </bottom>
    </border>
    <border>
      <left style="double"/>
      <right>
        <color indexed="63"/>
      </right>
      <top style="double"/>
      <bottom style="double"/>
    </border>
    <border>
      <left>
        <color indexed="63"/>
      </left>
      <right style="double"/>
      <top style="double"/>
      <bottom style="double"/>
    </border>
    <border>
      <left style="medium"/>
      <right style="thin"/>
      <top style="thin"/>
      <bottom>
        <color indexed="63"/>
      </bottom>
    </border>
    <border>
      <left style="thin"/>
      <right style="medium"/>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double"/>
    </border>
  </borders>
  <cellStyleXfs count="70">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2" borderId="0" applyNumberFormat="0" applyBorder="0" applyAlignment="0" applyProtection="0"/>
    <xf numFmtId="0" fontId="57" fillId="5" borderId="0" applyNumberFormat="0" applyBorder="0" applyAlignment="0" applyProtection="0"/>
    <xf numFmtId="0" fontId="57" fillId="3"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3" borderId="0" applyNumberFormat="0" applyBorder="0" applyAlignment="0" applyProtection="0"/>
    <xf numFmtId="0" fontId="56" fillId="10"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46" fillId="11" borderId="0" applyNumberFormat="0" applyBorder="0" applyAlignment="0" applyProtection="0"/>
    <xf numFmtId="0" fontId="52"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1" fillId="0" borderId="0" applyNumberFormat="0" applyFill="0" applyBorder="0" applyAlignment="0" applyProtection="0"/>
    <xf numFmtId="0" fontId="47" fillId="8" borderId="0" applyNumberFormat="0" applyBorder="0" applyAlignment="0" applyProtection="0"/>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39" fillId="0" borderId="0" applyNumberFormat="0" applyFill="0" applyBorder="0" applyAlignment="0" applyProtection="0"/>
    <xf numFmtId="0" fontId="45" fillId="13" borderId="0" applyNumberFormat="0" applyBorder="0" applyAlignment="0" applyProtection="0"/>
    <xf numFmtId="0" fontId="37" fillId="0" borderId="0">
      <alignment/>
      <protection/>
    </xf>
    <xf numFmtId="0" fontId="53" fillId="0" borderId="0" applyNumberFormat="0" applyFill="0" applyBorder="0" applyAlignment="0" applyProtection="0"/>
    <xf numFmtId="0" fontId="48" fillId="3" borderId="8" applyNumberFormat="0" applyAlignment="0" applyProtection="0"/>
    <xf numFmtId="0" fontId="50" fillId="2" borderId="8" applyNumberFormat="0" applyAlignment="0" applyProtection="0"/>
    <xf numFmtId="0" fontId="49" fillId="2" borderId="9" applyNumberFormat="0" applyAlignment="0" applyProtection="0"/>
    <xf numFmtId="0" fontId="54" fillId="0" borderId="0" applyNumberFormat="0" applyFill="0" applyBorder="0" applyAlignment="0" applyProtection="0"/>
    <xf numFmtId="0" fontId="56" fillId="10"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0" borderId="0" applyNumberFormat="0" applyBorder="0" applyAlignment="0" applyProtection="0"/>
    <xf numFmtId="0" fontId="56" fillId="17" borderId="0" applyNumberFormat="0" applyBorder="0" applyAlignment="0" applyProtection="0"/>
  </cellStyleXfs>
  <cellXfs count="483">
    <xf numFmtId="0" fontId="0" fillId="0" borderId="0" xfId="0" applyAlignment="1">
      <alignment/>
    </xf>
    <xf numFmtId="0" fontId="1" fillId="0" borderId="0" xfId="51" applyFont="1">
      <alignment/>
      <protection/>
    </xf>
    <xf numFmtId="0" fontId="1" fillId="0" borderId="0" xfId="51" applyBorder="1">
      <alignment/>
      <protection/>
    </xf>
    <xf numFmtId="0" fontId="1" fillId="0" borderId="0" xfId="51">
      <alignment/>
      <protection/>
    </xf>
    <xf numFmtId="44" fontId="10" fillId="2" borderId="10" xfId="0" applyNumberFormat="1" applyFont="1" applyFill="1" applyBorder="1" applyAlignment="1">
      <alignment/>
    </xf>
    <xf numFmtId="0" fontId="1" fillId="0" borderId="11" xfId="0" applyFont="1" applyBorder="1" applyAlignment="1">
      <alignment/>
    </xf>
    <xf numFmtId="0" fontId="1" fillId="0" borderId="12" xfId="0" applyFont="1" applyBorder="1" applyAlignment="1">
      <alignment/>
    </xf>
    <xf numFmtId="0" fontId="13" fillId="0" borderId="0" xfId="0" applyFont="1" applyAlignment="1">
      <alignment/>
    </xf>
    <xf numFmtId="0" fontId="0" fillId="0" borderId="0" xfId="0" applyAlignment="1">
      <alignment/>
    </xf>
    <xf numFmtId="0" fontId="0" fillId="0" borderId="0" xfId="0" applyAlignment="1">
      <alignment vertical="justify"/>
    </xf>
    <xf numFmtId="0" fontId="15" fillId="0" borderId="0" xfId="49" applyFont="1" applyAlignment="1">
      <alignment/>
      <protection/>
    </xf>
    <xf numFmtId="3" fontId="1" fillId="0" borderId="0" xfId="51" applyNumberFormat="1">
      <alignment/>
      <protection/>
    </xf>
    <xf numFmtId="3" fontId="0" fillId="0" borderId="0" xfId="0" applyNumberFormat="1" applyAlignment="1">
      <alignment/>
    </xf>
    <xf numFmtId="0" fontId="7" fillId="0" borderId="0" xfId="51" applyFont="1">
      <alignment/>
      <protection/>
    </xf>
    <xf numFmtId="0" fontId="22" fillId="0" borderId="0" xfId="51" applyFont="1" applyAlignment="1">
      <alignment horizontal="center"/>
      <protection/>
    </xf>
    <xf numFmtId="0" fontId="12" fillId="2" borderId="13" xfId="0" applyFont="1" applyFill="1" applyBorder="1" applyAlignment="1">
      <alignment horizontal="centerContinuous" vertical="center"/>
    </xf>
    <xf numFmtId="0" fontId="13" fillId="2" borderId="13" xfId="0" applyFont="1" applyFill="1" applyBorder="1" applyAlignment="1">
      <alignment horizontal="centerContinuous" vertical="center"/>
    </xf>
    <xf numFmtId="0" fontId="0" fillId="2" borderId="13" xfId="0" applyFill="1" applyBorder="1" applyAlignment="1">
      <alignment horizontal="centerContinuous" vertical="center"/>
    </xf>
    <xf numFmtId="0" fontId="7" fillId="2" borderId="14" xfId="0" applyFont="1" applyFill="1" applyBorder="1" applyAlignment="1">
      <alignment horizontal="left"/>
    </xf>
    <xf numFmtId="0" fontId="7" fillId="2" borderId="15" xfId="0" applyFont="1" applyFill="1" applyBorder="1" applyAlignment="1">
      <alignment horizontal="left"/>
    </xf>
    <xf numFmtId="0" fontId="0" fillId="2" borderId="15" xfId="0" applyFill="1" applyBorder="1" applyAlignment="1">
      <alignment horizontal="left"/>
    </xf>
    <xf numFmtId="0" fontId="0" fillId="2" borderId="15" xfId="0" applyFill="1" applyBorder="1" applyAlignment="1">
      <alignment horizontal="centerContinuous"/>
    </xf>
    <xf numFmtId="0" fontId="0" fillId="2" borderId="16" xfId="0" applyFill="1" applyBorder="1" applyAlignment="1">
      <alignment horizontal="centerContinuous"/>
    </xf>
    <xf numFmtId="0" fontId="7" fillId="2" borderId="17" xfId="0" applyFont="1" applyFill="1" applyBorder="1" applyAlignment="1">
      <alignment horizontal="left"/>
    </xf>
    <xf numFmtId="0" fontId="0" fillId="2" borderId="18" xfId="0" applyFill="1" applyBorder="1" applyAlignment="1">
      <alignment/>
    </xf>
    <xf numFmtId="0" fontId="1" fillId="2" borderId="18" xfId="0" applyFont="1" applyFill="1" applyBorder="1" applyAlignment="1">
      <alignment/>
    </xf>
    <xf numFmtId="3" fontId="1" fillId="2" borderId="19" xfId="0" applyNumberFormat="1" applyFont="1" applyFill="1" applyBorder="1" applyAlignment="1">
      <alignment/>
    </xf>
    <xf numFmtId="0" fontId="1" fillId="2" borderId="20" xfId="0" applyFont="1" applyFill="1" applyBorder="1" applyAlignment="1">
      <alignment/>
    </xf>
    <xf numFmtId="0" fontId="0" fillId="2" borderId="15" xfId="0" applyFill="1" applyBorder="1" applyAlignment="1">
      <alignment/>
    </xf>
    <xf numFmtId="0" fontId="1" fillId="2" borderId="15" xfId="0" applyFont="1" applyFill="1" applyBorder="1" applyAlignment="1">
      <alignment/>
    </xf>
    <xf numFmtId="3" fontId="1" fillId="2" borderId="21" xfId="0" applyNumberFormat="1" applyFont="1" applyFill="1" applyBorder="1" applyAlignment="1">
      <alignment/>
    </xf>
    <xf numFmtId="0" fontId="1" fillId="2" borderId="22" xfId="0" applyFont="1" applyFill="1" applyBorder="1" applyAlignment="1">
      <alignment/>
    </xf>
    <xf numFmtId="3" fontId="1" fillId="2" borderId="23" xfId="0" applyNumberFormat="1" applyFont="1" applyFill="1" applyBorder="1" applyAlignment="1">
      <alignment/>
    </xf>
    <xf numFmtId="0" fontId="7" fillId="2" borderId="17" xfId="0" applyFont="1" applyFill="1" applyBorder="1" applyAlignment="1">
      <alignment/>
    </xf>
    <xf numFmtId="3" fontId="7" fillId="2" borderId="24" xfId="0" applyNumberFormat="1" applyFont="1" applyFill="1" applyBorder="1" applyAlignment="1">
      <alignment/>
    </xf>
    <xf numFmtId="0" fontId="7" fillId="2" borderId="18" xfId="0" applyFont="1" applyFill="1" applyBorder="1" applyAlignment="1">
      <alignment horizontal="left"/>
    </xf>
    <xf numFmtId="0" fontId="1" fillId="2" borderId="25" xfId="0" applyFont="1" applyFill="1" applyBorder="1" applyAlignment="1">
      <alignment/>
    </xf>
    <xf numFmtId="3" fontId="1" fillId="2" borderId="26" xfId="0" applyNumberFormat="1" applyFont="1" applyFill="1" applyBorder="1" applyAlignment="1">
      <alignment/>
    </xf>
    <xf numFmtId="3" fontId="1" fillId="2" borderId="15" xfId="0" applyNumberFormat="1" applyFont="1" applyFill="1" applyBorder="1" applyAlignment="1">
      <alignment/>
    </xf>
    <xf numFmtId="0" fontId="1" fillId="2" borderId="27" xfId="0" applyFont="1" applyFill="1" applyBorder="1" applyAlignment="1">
      <alignment/>
    </xf>
    <xf numFmtId="3" fontId="0" fillId="2" borderId="28" xfId="0" applyNumberFormat="1" applyFill="1" applyBorder="1" applyAlignment="1">
      <alignment/>
    </xf>
    <xf numFmtId="0" fontId="14" fillId="2" borderId="15" xfId="0" applyFont="1" applyFill="1" applyBorder="1" applyAlignment="1">
      <alignment/>
    </xf>
    <xf numFmtId="3" fontId="6" fillId="2" borderId="17" xfId="0" applyNumberFormat="1" applyFont="1" applyFill="1" applyBorder="1" applyAlignment="1">
      <alignment horizontal="left"/>
    </xf>
    <xf numFmtId="3" fontId="6" fillId="2" borderId="18" xfId="0" applyNumberFormat="1" applyFont="1" applyFill="1" applyBorder="1" applyAlignment="1">
      <alignment horizontal="left"/>
    </xf>
    <xf numFmtId="3" fontId="6" fillId="2" borderId="27" xfId="0" applyNumberFormat="1" applyFont="1" applyFill="1" applyBorder="1" applyAlignment="1">
      <alignment horizontal="left" wrapText="1"/>
    </xf>
    <xf numFmtId="3" fontId="1" fillId="2" borderId="16" xfId="0" applyNumberFormat="1" applyFont="1" applyFill="1" applyBorder="1" applyAlignment="1">
      <alignment/>
    </xf>
    <xf numFmtId="3" fontId="1" fillId="2" borderId="0" xfId="0" applyNumberFormat="1" applyFont="1" applyFill="1" applyBorder="1" applyAlignment="1">
      <alignment/>
    </xf>
    <xf numFmtId="3" fontId="1" fillId="2" borderId="17" xfId="0" applyNumberFormat="1" applyFont="1" applyFill="1" applyBorder="1" applyAlignment="1">
      <alignment/>
    </xf>
    <xf numFmtId="3" fontId="1" fillId="2" borderId="18" xfId="0" applyNumberFormat="1" applyFont="1" applyFill="1" applyBorder="1" applyAlignment="1">
      <alignment/>
    </xf>
    <xf numFmtId="3" fontId="6" fillId="2" borderId="18" xfId="0" applyNumberFormat="1" applyFont="1" applyFill="1" applyBorder="1" applyAlignment="1">
      <alignment horizontal="left" wrapText="1"/>
    </xf>
    <xf numFmtId="3" fontId="0" fillId="2" borderId="24" xfId="0" applyNumberFormat="1" applyFill="1" applyBorder="1" applyAlignment="1">
      <alignment/>
    </xf>
    <xf numFmtId="0" fontId="1" fillId="2" borderId="29" xfId="0" applyFont="1" applyFill="1" applyBorder="1" applyAlignment="1">
      <alignment/>
    </xf>
    <xf numFmtId="3" fontId="1" fillId="2" borderId="29" xfId="0" applyNumberFormat="1" applyFont="1" applyFill="1" applyBorder="1" applyAlignment="1">
      <alignment/>
    </xf>
    <xf numFmtId="3" fontId="7" fillId="2" borderId="30" xfId="0" applyNumberFormat="1" applyFont="1" applyFill="1" applyBorder="1" applyAlignment="1">
      <alignment/>
    </xf>
    <xf numFmtId="0" fontId="7" fillId="2" borderId="31" xfId="0" applyFont="1" applyFill="1" applyBorder="1" applyAlignment="1">
      <alignment/>
    </xf>
    <xf numFmtId="3" fontId="1" fillId="2" borderId="32" xfId="0" applyNumberFormat="1" applyFont="1" applyFill="1" applyBorder="1" applyAlignment="1">
      <alignment/>
    </xf>
    <xf numFmtId="0" fontId="1" fillId="2" borderId="33" xfId="0" applyFont="1" applyFill="1" applyBorder="1" applyAlignment="1">
      <alignment/>
    </xf>
    <xf numFmtId="3" fontId="23" fillId="2" borderId="20" xfId="0" applyNumberFormat="1" applyFont="1" applyFill="1" applyBorder="1" applyAlignment="1">
      <alignment horizontal="center" vertical="center"/>
    </xf>
    <xf numFmtId="0" fontId="5" fillId="2" borderId="27" xfId="0" applyFont="1" applyFill="1" applyBorder="1" applyAlignment="1">
      <alignment/>
    </xf>
    <xf numFmtId="3" fontId="0" fillId="2" borderId="34" xfId="0" applyNumberFormat="1" applyFill="1" applyBorder="1" applyAlignment="1">
      <alignment horizontal="center" vertical="center"/>
    </xf>
    <xf numFmtId="3" fontId="0" fillId="2" borderId="35" xfId="0" applyNumberFormat="1" applyFill="1" applyBorder="1" applyAlignment="1">
      <alignment horizontal="center" vertical="center"/>
    </xf>
    <xf numFmtId="3" fontId="23" fillId="2" borderId="20" xfId="0" applyNumberFormat="1" applyFont="1" applyFill="1" applyBorder="1" applyAlignment="1">
      <alignment horizontal="center" vertical="center"/>
    </xf>
    <xf numFmtId="3" fontId="5" fillId="2" borderId="18" xfId="0" applyNumberFormat="1" applyFont="1" applyFill="1" applyBorder="1" applyAlignment="1">
      <alignment/>
    </xf>
    <xf numFmtId="3" fontId="5" fillId="2" borderId="18" xfId="0" applyNumberFormat="1" applyFont="1" applyFill="1" applyBorder="1" applyAlignment="1">
      <alignment/>
    </xf>
    <xf numFmtId="0" fontId="23" fillId="2" borderId="15" xfId="0" applyFont="1" applyFill="1" applyBorder="1" applyAlignment="1">
      <alignment/>
    </xf>
    <xf numFmtId="0" fontId="16" fillId="2" borderId="14" xfId="0" applyFont="1" applyFill="1" applyBorder="1" applyAlignment="1">
      <alignment/>
    </xf>
    <xf numFmtId="0" fontId="16" fillId="2" borderId="15" xfId="0" applyFont="1" applyFill="1" applyBorder="1" applyAlignment="1">
      <alignment/>
    </xf>
    <xf numFmtId="0" fontId="1" fillId="2" borderId="36"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7" fillId="2" borderId="37" xfId="0" applyFont="1" applyFill="1" applyBorder="1" applyAlignment="1">
      <alignment/>
    </xf>
    <xf numFmtId="0" fontId="7" fillId="2" borderId="38" xfId="0" applyFont="1" applyFill="1" applyBorder="1" applyAlignment="1">
      <alignment/>
    </xf>
    <xf numFmtId="0" fontId="1" fillId="2" borderId="38" xfId="0" applyFont="1" applyFill="1" applyBorder="1" applyAlignment="1">
      <alignment/>
    </xf>
    <xf numFmtId="3" fontId="1" fillId="2" borderId="39" xfId="0" applyNumberFormat="1" applyFont="1" applyFill="1" applyBorder="1" applyAlignment="1">
      <alignment/>
    </xf>
    <xf numFmtId="3" fontId="1" fillId="2" borderId="35" xfId="0" applyNumberFormat="1" applyFont="1" applyFill="1" applyBorder="1" applyAlignment="1">
      <alignment/>
    </xf>
    <xf numFmtId="3" fontId="7" fillId="2" borderId="35" xfId="0" applyNumberFormat="1" applyFont="1" applyFill="1" applyBorder="1" applyAlignment="1">
      <alignment/>
    </xf>
    <xf numFmtId="3" fontId="7" fillId="2" borderId="40" xfId="0" applyNumberFormat="1" applyFont="1" applyFill="1" applyBorder="1" applyAlignment="1">
      <alignment/>
    </xf>
    <xf numFmtId="3" fontId="5" fillId="2" borderId="41" xfId="0" applyNumberFormat="1" applyFont="1" applyFill="1" applyBorder="1" applyAlignment="1">
      <alignment/>
    </xf>
    <xf numFmtId="3" fontId="7" fillId="2" borderId="31" xfId="0" applyNumberFormat="1" applyFont="1" applyFill="1" applyBorder="1" applyAlignment="1">
      <alignment/>
    </xf>
    <xf numFmtId="3" fontId="1" fillId="2" borderId="42" xfId="0" applyNumberFormat="1" applyFont="1" applyFill="1" applyBorder="1" applyAlignment="1">
      <alignment/>
    </xf>
    <xf numFmtId="3" fontId="1" fillId="2" borderId="42" xfId="0" applyNumberFormat="1" applyFont="1" applyFill="1" applyBorder="1" applyAlignment="1">
      <alignment/>
    </xf>
    <xf numFmtId="3" fontId="7" fillId="2" borderId="43" xfId="0" applyNumberFormat="1" applyFont="1" applyFill="1" applyBorder="1" applyAlignment="1">
      <alignment/>
    </xf>
    <xf numFmtId="0" fontId="1" fillId="2" borderId="0" xfId="51" applyFont="1" applyFill="1">
      <alignment/>
      <protection/>
    </xf>
    <xf numFmtId="49" fontId="1" fillId="2" borderId="0" xfId="51" applyNumberFormat="1" applyFont="1" applyFill="1">
      <alignment/>
      <protection/>
    </xf>
    <xf numFmtId="0" fontId="0" fillId="2" borderId="0" xfId="0" applyFill="1" applyAlignment="1">
      <alignment/>
    </xf>
    <xf numFmtId="0" fontId="1" fillId="2" borderId="0" xfId="51" applyNumberFormat="1" applyFont="1" applyFill="1" applyAlignment="1">
      <alignment horizontal="left"/>
      <protection/>
    </xf>
    <xf numFmtId="0" fontId="8" fillId="2" borderId="0" xfId="51" applyFont="1" applyFill="1" applyBorder="1">
      <alignment/>
      <protection/>
    </xf>
    <xf numFmtId="0" fontId="1" fillId="2" borderId="0" xfId="51" applyFill="1" applyBorder="1">
      <alignment/>
      <protection/>
    </xf>
    <xf numFmtId="0" fontId="1" fillId="2" borderId="0" xfId="51" applyNumberFormat="1" applyFont="1" applyFill="1">
      <alignment/>
      <protection/>
    </xf>
    <xf numFmtId="3" fontId="1" fillId="2" borderId="44" xfId="51" applyNumberFormat="1" applyFont="1" applyFill="1" applyBorder="1" applyAlignment="1">
      <alignment horizontal="center" vertical="center" wrapText="1"/>
      <protection/>
    </xf>
    <xf numFmtId="3" fontId="1" fillId="2" borderId="44" xfId="51" applyNumberFormat="1" applyFont="1" applyFill="1" applyBorder="1" applyAlignment="1">
      <alignment horizontal="center" vertical="center"/>
      <protection/>
    </xf>
    <xf numFmtId="3" fontId="1" fillId="2" borderId="44" xfId="51" applyNumberFormat="1" applyFont="1" applyFill="1" applyBorder="1" applyAlignment="1">
      <alignment horizontal="centerContinuous" vertical="center"/>
      <protection/>
    </xf>
    <xf numFmtId="3" fontId="1" fillId="2" borderId="45" xfId="51" applyNumberFormat="1" applyFont="1" applyFill="1" applyBorder="1" applyAlignment="1">
      <alignment horizontal="center" vertical="center"/>
      <protection/>
    </xf>
    <xf numFmtId="3" fontId="1" fillId="2" borderId="46" xfId="51" applyNumberFormat="1" applyFill="1" applyBorder="1" applyAlignment="1">
      <alignment horizontal="right"/>
      <protection/>
    </xf>
    <xf numFmtId="3" fontId="1" fillId="2" borderId="47" xfId="51" applyNumberFormat="1" applyFill="1" applyBorder="1">
      <alignment/>
      <protection/>
    </xf>
    <xf numFmtId="3" fontId="1" fillId="2" borderId="35" xfId="51" applyNumberFormat="1" applyFill="1" applyBorder="1" applyAlignment="1">
      <alignment horizontal="right"/>
      <protection/>
    </xf>
    <xf numFmtId="3" fontId="1" fillId="2" borderId="48" xfId="51" applyNumberFormat="1" applyFill="1" applyBorder="1">
      <alignment/>
      <protection/>
    </xf>
    <xf numFmtId="3" fontId="1" fillId="2" borderId="0" xfId="51" applyNumberFormat="1" applyFont="1" applyFill="1" applyBorder="1" applyAlignment="1">
      <alignment vertical="center" wrapText="1"/>
      <protection/>
    </xf>
    <xf numFmtId="3" fontId="1" fillId="2" borderId="49" xfId="51" applyNumberFormat="1" applyFont="1" applyFill="1" applyBorder="1" applyAlignment="1">
      <alignment vertical="center"/>
      <protection/>
    </xf>
    <xf numFmtId="0" fontId="7" fillId="2" borderId="31" xfId="51" applyFont="1" applyFill="1" applyBorder="1">
      <alignment/>
      <protection/>
    </xf>
    <xf numFmtId="3" fontId="7" fillId="2" borderId="32" xfId="51" applyNumberFormat="1" applyFont="1" applyFill="1" applyBorder="1">
      <alignment/>
      <protection/>
    </xf>
    <xf numFmtId="3" fontId="1" fillId="2" borderId="35" xfId="51" applyNumberFormat="1" applyFill="1" applyBorder="1">
      <alignment/>
      <protection/>
    </xf>
    <xf numFmtId="3" fontId="1" fillId="2" borderId="48" xfId="51" applyNumberFormat="1" applyFill="1" applyBorder="1" applyAlignment="1">
      <alignment horizontal="right"/>
      <protection/>
    </xf>
    <xf numFmtId="0" fontId="1" fillId="2" borderId="50" xfId="0" applyFont="1" applyFill="1" applyBorder="1" applyAlignment="1">
      <alignment/>
    </xf>
    <xf numFmtId="0" fontId="1" fillId="2" borderId="51" xfId="0" applyFont="1" applyFill="1" applyBorder="1" applyAlignment="1">
      <alignment/>
    </xf>
    <xf numFmtId="0" fontId="1" fillId="2" borderId="51" xfId="0" applyNumberFormat="1" applyFont="1" applyFill="1" applyBorder="1" applyAlignment="1">
      <alignment/>
    </xf>
    <xf numFmtId="0" fontId="1" fillId="2" borderId="12" xfId="0" applyFont="1" applyFill="1" applyBorder="1" applyAlignment="1">
      <alignment/>
    </xf>
    <xf numFmtId="49" fontId="1" fillId="2" borderId="18" xfId="0" applyNumberFormat="1" applyFont="1" applyFill="1" applyBorder="1" applyAlignment="1">
      <alignment/>
    </xf>
    <xf numFmtId="0" fontId="1" fillId="2" borderId="18" xfId="0" applyNumberFormat="1" applyFont="1" applyFill="1" applyBorder="1" applyAlignment="1">
      <alignment horizontal="left"/>
    </xf>
    <xf numFmtId="49" fontId="1" fillId="2" borderId="15" xfId="0" applyNumberFormat="1" applyFont="1" applyFill="1" applyBorder="1" applyAlignment="1">
      <alignment/>
    </xf>
    <xf numFmtId="0" fontId="1" fillId="2" borderId="0" xfId="0" applyFont="1" applyFill="1" applyAlignment="1">
      <alignment/>
    </xf>
    <xf numFmtId="49" fontId="1" fillId="2" borderId="0" xfId="51" applyNumberFormat="1" applyFont="1" applyFill="1" applyBorder="1">
      <alignment/>
      <protection/>
    </xf>
    <xf numFmtId="0" fontId="1" fillId="2" borderId="0" xfId="51" applyFill="1">
      <alignment/>
      <protection/>
    </xf>
    <xf numFmtId="0" fontId="1" fillId="2" borderId="0" xfId="51" applyNumberFormat="1" applyFill="1" applyAlignment="1">
      <alignment horizontal="left"/>
      <protection/>
    </xf>
    <xf numFmtId="49" fontId="1" fillId="2" borderId="0" xfId="51" applyNumberFormat="1" applyFill="1">
      <alignment/>
      <protection/>
    </xf>
    <xf numFmtId="0" fontId="1" fillId="2" borderId="0" xfId="51" applyNumberFormat="1" applyFill="1">
      <alignment/>
      <protection/>
    </xf>
    <xf numFmtId="14" fontId="1" fillId="2" borderId="0" xfId="51" applyNumberFormat="1" applyFill="1">
      <alignment/>
      <protection/>
    </xf>
    <xf numFmtId="0" fontId="9" fillId="2" borderId="52" xfId="0" applyFont="1" applyFill="1" applyBorder="1" applyAlignment="1">
      <alignment horizontal="center"/>
    </xf>
    <xf numFmtId="0" fontId="9" fillId="2" borderId="46" xfId="0" applyFont="1" applyFill="1" applyBorder="1" applyAlignment="1">
      <alignment horizontal="center"/>
    </xf>
    <xf numFmtId="4" fontId="9" fillId="2" borderId="53" xfId="0" applyNumberFormat="1" applyFont="1" applyFill="1" applyBorder="1" applyAlignment="1">
      <alignment horizontal="center"/>
    </xf>
    <xf numFmtId="4" fontId="9" fillId="2" borderId="54" xfId="0" applyNumberFormat="1" applyFont="1" applyFill="1" applyBorder="1" applyAlignment="1">
      <alignment horizontal="center"/>
    </xf>
    <xf numFmtId="0" fontId="9" fillId="2" borderId="55" xfId="0" applyFont="1" applyFill="1" applyBorder="1" applyAlignment="1">
      <alignment horizontal="center"/>
    </xf>
    <xf numFmtId="0" fontId="9" fillId="2" borderId="56" xfId="0" applyFont="1" applyFill="1" applyBorder="1" applyAlignment="1">
      <alignment horizontal="center"/>
    </xf>
    <xf numFmtId="4" fontId="9" fillId="2" borderId="57" xfId="0" applyNumberFormat="1" applyFont="1" applyFill="1" applyBorder="1" applyAlignment="1">
      <alignment horizontal="center"/>
    </xf>
    <xf numFmtId="4" fontId="9" fillId="2" borderId="58" xfId="0" applyNumberFormat="1" applyFont="1" applyFill="1" applyBorder="1" applyAlignment="1">
      <alignment horizontal="center"/>
    </xf>
    <xf numFmtId="0" fontId="10" fillId="2" borderId="59" xfId="0" applyFont="1" applyFill="1" applyBorder="1" applyAlignment="1">
      <alignment horizontal="center"/>
    </xf>
    <xf numFmtId="3" fontId="10" fillId="2" borderId="22" xfId="0" applyNumberFormat="1" applyFont="1" applyFill="1" applyBorder="1" applyAlignment="1">
      <alignment horizontal="center"/>
    </xf>
    <xf numFmtId="0" fontId="10" fillId="2" borderId="22" xfId="0" applyFont="1" applyFill="1" applyBorder="1" applyAlignment="1">
      <alignment horizontal="center"/>
    </xf>
    <xf numFmtId="0" fontId="10" fillId="2" borderId="26" xfId="0" applyFont="1" applyFill="1" applyBorder="1" applyAlignment="1">
      <alignment/>
    </xf>
    <xf numFmtId="0" fontId="10" fillId="2" borderId="60" xfId="0" applyFont="1" applyFill="1" applyBorder="1" applyAlignment="1">
      <alignment horizontal="center"/>
    </xf>
    <xf numFmtId="0" fontId="10" fillId="2" borderId="61" xfId="0" applyFont="1" applyFill="1" applyBorder="1" applyAlignment="1">
      <alignment horizontal="center"/>
    </xf>
    <xf numFmtId="3" fontId="10" fillId="2" borderId="20" xfId="0" applyNumberFormat="1" applyFont="1" applyFill="1" applyBorder="1" applyAlignment="1">
      <alignment horizontal="center"/>
    </xf>
    <xf numFmtId="0" fontId="10" fillId="2" borderId="20" xfId="0" applyFont="1" applyFill="1" applyBorder="1" applyAlignment="1">
      <alignment horizontal="center"/>
    </xf>
    <xf numFmtId="0" fontId="10" fillId="2" borderId="17" xfId="0" applyFont="1" applyFill="1" applyBorder="1" applyAlignment="1">
      <alignment/>
    </xf>
    <xf numFmtId="0" fontId="10" fillId="2" borderId="56" xfId="0" applyFont="1" applyFill="1" applyBorder="1" applyAlignment="1">
      <alignment horizontal="center"/>
    </xf>
    <xf numFmtId="0" fontId="9" fillId="2" borderId="31" xfId="0" applyFont="1" applyFill="1" applyBorder="1" applyAlignment="1">
      <alignment horizontal="left"/>
    </xf>
    <xf numFmtId="0" fontId="9" fillId="2" borderId="32" xfId="0" applyFont="1" applyFill="1" applyBorder="1" applyAlignment="1">
      <alignment/>
    </xf>
    <xf numFmtId="0" fontId="10" fillId="2" borderId="32" xfId="0" applyFont="1" applyFill="1" applyBorder="1" applyAlignment="1">
      <alignment/>
    </xf>
    <xf numFmtId="165" fontId="10" fillId="2" borderId="22" xfId="0" applyNumberFormat="1" applyFont="1" applyFill="1" applyBorder="1" applyAlignment="1">
      <alignment/>
    </xf>
    <xf numFmtId="0" fontId="10" fillId="2" borderId="22" xfId="0" applyFont="1" applyFill="1" applyBorder="1" applyAlignment="1">
      <alignment/>
    </xf>
    <xf numFmtId="44" fontId="10" fillId="2" borderId="32" xfId="0" applyNumberFormat="1" applyFont="1" applyFill="1" applyBorder="1" applyAlignment="1">
      <alignment/>
    </xf>
    <xf numFmtId="4" fontId="9" fillId="2" borderId="32" xfId="0" applyNumberFormat="1" applyFont="1" applyFill="1" applyBorder="1" applyAlignment="1">
      <alignment/>
    </xf>
    <xf numFmtId="0" fontId="15" fillId="2" borderId="0" xfId="49" applyFont="1" applyFill="1" applyAlignment="1">
      <alignment/>
      <protection/>
    </xf>
    <xf numFmtId="14" fontId="0" fillId="2" borderId="0" xfId="0" applyNumberFormat="1" applyFill="1" applyAlignment="1">
      <alignment/>
    </xf>
    <xf numFmtId="168" fontId="1" fillId="2" borderId="39" xfId="51" applyNumberFormat="1" applyFill="1" applyBorder="1">
      <alignment/>
      <protection/>
    </xf>
    <xf numFmtId="3" fontId="7" fillId="2" borderId="62" xfId="51" applyNumberFormat="1" applyFont="1" applyFill="1" applyBorder="1">
      <alignment/>
      <protection/>
    </xf>
    <xf numFmtId="3" fontId="7" fillId="2" borderId="63" xfId="51" applyNumberFormat="1" applyFont="1" applyFill="1" applyBorder="1">
      <alignment/>
      <protection/>
    </xf>
    <xf numFmtId="3" fontId="7" fillId="2" borderId="64" xfId="51" applyNumberFormat="1" applyFont="1" applyFill="1" applyBorder="1">
      <alignment/>
      <protection/>
    </xf>
    <xf numFmtId="0" fontId="0" fillId="2" borderId="65" xfId="0" applyFill="1" applyBorder="1" applyAlignment="1">
      <alignment horizontal="centerContinuous"/>
    </xf>
    <xf numFmtId="49" fontId="5" fillId="0" borderId="0" xfId="49" applyNumberFormat="1" applyFont="1" applyFill="1" applyProtection="1">
      <alignment/>
      <protection locked="0"/>
    </xf>
    <xf numFmtId="0" fontId="1" fillId="0" borderId="0" xfId="49" applyFill="1" applyProtection="1">
      <alignment/>
      <protection locked="0"/>
    </xf>
    <xf numFmtId="0" fontId="1" fillId="0" borderId="0" xfId="49" applyAlignment="1" applyProtection="1">
      <alignment horizontal="right"/>
      <protection locked="0"/>
    </xf>
    <xf numFmtId="164" fontId="1" fillId="0" borderId="0" xfId="49" applyNumberFormat="1" applyAlignment="1" applyProtection="1">
      <alignment horizontal="right"/>
      <protection locked="0"/>
    </xf>
    <xf numFmtId="0" fontId="1" fillId="0" borderId="0" xfId="49" applyProtection="1">
      <alignment/>
      <protection locked="0"/>
    </xf>
    <xf numFmtId="14" fontId="1" fillId="0" borderId="0" xfId="49" applyNumberFormat="1" applyFont="1" applyProtection="1">
      <alignment/>
      <protection locked="0"/>
    </xf>
    <xf numFmtId="0" fontId="5" fillId="0" borderId="0" xfId="49" applyNumberFormat="1" applyFont="1" applyFill="1" applyAlignment="1" applyProtection="1">
      <alignment horizontal="right"/>
      <protection locked="0"/>
    </xf>
    <xf numFmtId="0" fontId="1" fillId="0" borderId="0" xfId="49" applyFill="1" applyAlignment="1" applyProtection="1">
      <alignment horizontal="right"/>
      <protection locked="0"/>
    </xf>
    <xf numFmtId="0" fontId="5" fillId="0" borderId="0" xfId="49" applyNumberFormat="1" applyFont="1" applyFill="1" applyAlignment="1" applyProtection="1">
      <alignment horizontal="left"/>
      <protection locked="0"/>
    </xf>
    <xf numFmtId="14" fontId="1" fillId="0" borderId="0" xfId="49" applyNumberFormat="1" applyAlignment="1" applyProtection="1">
      <alignment horizontal="center"/>
      <protection locked="0"/>
    </xf>
    <xf numFmtId="3" fontId="1" fillId="0" borderId="35" xfId="51" applyNumberFormat="1" applyFill="1" applyBorder="1" applyProtection="1">
      <alignment/>
      <protection locked="0"/>
    </xf>
    <xf numFmtId="3" fontId="8" fillId="0" borderId="35" xfId="51" applyNumberFormat="1" applyFont="1" applyFill="1" applyBorder="1" applyAlignment="1" applyProtection="1">
      <alignment horizontal="center" wrapText="1"/>
      <protection locked="0"/>
    </xf>
    <xf numFmtId="3" fontId="1" fillId="0" borderId="35" xfId="51" applyNumberFormat="1" applyFont="1" applyBorder="1" applyProtection="1">
      <alignment/>
      <protection locked="0"/>
    </xf>
    <xf numFmtId="0" fontId="10" fillId="0" borderId="22" xfId="0" applyFont="1" applyFill="1" applyBorder="1" applyAlignment="1" applyProtection="1">
      <alignment/>
      <protection locked="0"/>
    </xf>
    <xf numFmtId="0" fontId="10" fillId="0" borderId="56" xfId="0" applyFont="1" applyFill="1" applyBorder="1" applyAlignment="1" applyProtection="1">
      <alignment/>
      <protection locked="0"/>
    </xf>
    <xf numFmtId="165" fontId="10" fillId="0" borderId="22" xfId="0" applyNumberFormat="1" applyFont="1" applyFill="1" applyBorder="1" applyAlignment="1" applyProtection="1">
      <alignment/>
      <protection locked="0"/>
    </xf>
    <xf numFmtId="167" fontId="10" fillId="0" borderId="66" xfId="0" applyNumberFormat="1" applyFont="1" applyBorder="1" applyAlignment="1" applyProtection="1">
      <alignment horizontal="center"/>
      <protection locked="0"/>
    </xf>
    <xf numFmtId="167" fontId="10" fillId="0" borderId="57" xfId="0" applyNumberFormat="1" applyFont="1" applyBorder="1" applyAlignment="1" applyProtection="1">
      <alignment horizontal="center"/>
      <protection locked="0"/>
    </xf>
    <xf numFmtId="0" fontId="1" fillId="0" borderId="67" xfId="0" applyFont="1" applyBorder="1" applyAlignment="1" applyProtection="1">
      <alignment/>
      <protection locked="0"/>
    </xf>
    <xf numFmtId="0" fontId="1" fillId="0" borderId="39" xfId="0" applyFont="1" applyBorder="1" applyAlignment="1" applyProtection="1">
      <alignment/>
      <protection locked="0"/>
    </xf>
    <xf numFmtId="0" fontId="0" fillId="0" borderId="68" xfId="0" applyBorder="1" applyAlignment="1" applyProtection="1">
      <alignment/>
      <protection locked="0"/>
    </xf>
    <xf numFmtId="0" fontId="1" fillId="0" borderId="16" xfId="0" applyFont="1" applyBorder="1" applyAlignment="1" applyProtection="1">
      <alignment/>
      <protection locked="0"/>
    </xf>
    <xf numFmtId="0" fontId="0" fillId="0" borderId="69" xfId="0" applyBorder="1" applyAlignment="1" applyProtection="1">
      <alignment/>
      <protection locked="0"/>
    </xf>
    <xf numFmtId="0" fontId="1" fillId="0" borderId="39" xfId="0" applyFont="1" applyBorder="1" applyAlignment="1" applyProtection="1">
      <alignment horizontal="left"/>
      <protection locked="0"/>
    </xf>
    <xf numFmtId="0" fontId="1" fillId="0" borderId="29" xfId="0" applyFont="1" applyBorder="1" applyAlignment="1" applyProtection="1">
      <alignment/>
      <protection locked="0"/>
    </xf>
    <xf numFmtId="0" fontId="1" fillId="0" borderId="18" xfId="0" applyFont="1" applyBorder="1" applyAlignment="1" applyProtection="1">
      <alignment/>
      <protection locked="0"/>
    </xf>
    <xf numFmtId="0" fontId="1" fillId="0" borderId="17" xfId="0" applyFont="1" applyBorder="1" applyAlignment="1" applyProtection="1">
      <alignment/>
      <protection locked="0"/>
    </xf>
    <xf numFmtId="0" fontId="0" fillId="0" borderId="19" xfId="0" applyBorder="1" applyAlignment="1" applyProtection="1">
      <alignment/>
      <protection locked="0"/>
    </xf>
    <xf numFmtId="0" fontId="0" fillId="0" borderId="18" xfId="0" applyBorder="1" applyAlignment="1" applyProtection="1">
      <alignment/>
      <protection locked="0"/>
    </xf>
    <xf numFmtId="0" fontId="1" fillId="0" borderId="70" xfId="0" applyFont="1" applyBorder="1" applyAlignment="1" applyProtection="1">
      <alignment/>
      <protection locked="0"/>
    </xf>
    <xf numFmtId="0" fontId="1" fillId="0" borderId="71" xfId="0" applyFont="1" applyBorder="1" applyAlignment="1" applyProtection="1">
      <alignment/>
      <protection locked="0"/>
    </xf>
    <xf numFmtId="0" fontId="1" fillId="0" borderId="72" xfId="0" applyFont="1" applyBorder="1" applyAlignment="1" applyProtection="1">
      <alignment/>
      <protection locked="0"/>
    </xf>
    <xf numFmtId="0" fontId="0" fillId="0" borderId="73" xfId="0" applyBorder="1" applyAlignment="1" applyProtection="1">
      <alignment/>
      <protection locked="0"/>
    </xf>
    <xf numFmtId="0" fontId="1" fillId="0" borderId="11" xfId="0" applyFont="1" applyBorder="1" applyAlignment="1" applyProtection="1">
      <alignment/>
      <protection locked="0"/>
    </xf>
    <xf numFmtId="0" fontId="1" fillId="0" borderId="36" xfId="0" applyFont="1" applyBorder="1" applyAlignment="1" applyProtection="1">
      <alignment/>
      <protection locked="0"/>
    </xf>
    <xf numFmtId="0" fontId="1" fillId="0" borderId="0"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NumberFormat="1" applyFont="1" applyBorder="1" applyAlignment="1" applyProtection="1">
      <alignment horizontal="right"/>
      <protection locked="0"/>
    </xf>
    <xf numFmtId="0" fontId="1" fillId="0" borderId="29" xfId="0" applyNumberFormat="1" applyFont="1" applyBorder="1" applyAlignment="1" applyProtection="1">
      <alignment horizontal="right"/>
      <protection locked="0"/>
    </xf>
    <xf numFmtId="4" fontId="1" fillId="0" borderId="17" xfId="0" applyNumberFormat="1" applyFont="1" applyBorder="1" applyAlignment="1" applyProtection="1">
      <alignment/>
      <protection locked="0"/>
    </xf>
    <xf numFmtId="4" fontId="1" fillId="0" borderId="39" xfId="0" applyNumberFormat="1" applyFont="1" applyBorder="1" applyAlignment="1" applyProtection="1">
      <alignment/>
      <protection locked="0"/>
    </xf>
    <xf numFmtId="0" fontId="13" fillId="0" borderId="74" xfId="0" applyFont="1" applyBorder="1" applyAlignment="1" applyProtection="1">
      <alignment/>
      <protection locked="0"/>
    </xf>
    <xf numFmtId="0" fontId="13" fillId="0" borderId="75" xfId="0" applyFont="1" applyBorder="1" applyAlignment="1" applyProtection="1">
      <alignment/>
      <protection locked="0"/>
    </xf>
    <xf numFmtId="4" fontId="13" fillId="0" borderId="76" xfId="0" applyNumberFormat="1" applyFont="1" applyBorder="1" applyAlignment="1" applyProtection="1">
      <alignment/>
      <protection locked="0"/>
    </xf>
    <xf numFmtId="0" fontId="1" fillId="0" borderId="0" xfId="5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2" borderId="32" xfId="51" applyFill="1" applyBorder="1" applyProtection="1">
      <alignment/>
      <protection locked="0"/>
    </xf>
    <xf numFmtId="0" fontId="15" fillId="2" borderId="0" xfId="49" applyFont="1" applyFill="1" applyAlignment="1" applyProtection="1">
      <alignment/>
      <protection/>
    </xf>
    <xf numFmtId="0" fontId="1" fillId="2" borderId="0" xfId="51" applyFill="1" applyProtection="1">
      <alignment/>
      <protection/>
    </xf>
    <xf numFmtId="0" fontId="1" fillId="2" borderId="0" xfId="51" applyFont="1" applyFill="1" applyProtection="1">
      <alignment/>
      <protection/>
    </xf>
    <xf numFmtId="0" fontId="1" fillId="2" borderId="0" xfId="51" applyNumberFormat="1" applyFont="1" applyFill="1" applyProtection="1">
      <alignment/>
      <protection/>
    </xf>
    <xf numFmtId="49" fontId="1" fillId="2" borderId="0" xfId="51" applyNumberFormat="1" applyFont="1" applyFill="1" applyProtection="1">
      <alignment/>
      <protection/>
    </xf>
    <xf numFmtId="0" fontId="1" fillId="2" borderId="0" xfId="51" applyFill="1" applyBorder="1" applyProtection="1">
      <alignment/>
      <protection/>
    </xf>
    <xf numFmtId="0" fontId="1" fillId="2" borderId="0" xfId="51" applyNumberFormat="1" applyFont="1" applyFill="1" applyAlignment="1" applyProtection="1">
      <alignment horizontal="left"/>
      <protection/>
    </xf>
    <xf numFmtId="0" fontId="8" fillId="2" borderId="0" xfId="51" applyFont="1" applyFill="1" applyBorder="1" applyProtection="1">
      <alignment/>
      <protection/>
    </xf>
    <xf numFmtId="14" fontId="8" fillId="2" borderId="0" xfId="51" applyNumberFormat="1" applyFont="1" applyFill="1" applyBorder="1" applyProtection="1">
      <alignment/>
      <protection/>
    </xf>
    <xf numFmtId="14" fontId="1" fillId="2" borderId="0" xfId="51" applyNumberFormat="1" applyFill="1" applyProtection="1">
      <alignment/>
      <protection/>
    </xf>
    <xf numFmtId="49" fontId="12" fillId="2" borderId="0" xfId="0" applyNumberFormat="1" applyFont="1" applyFill="1" applyAlignment="1" applyProtection="1">
      <alignment horizontal="centerContinuous"/>
      <protection/>
    </xf>
    <xf numFmtId="0" fontId="12" fillId="2" borderId="0" xfId="0" applyFont="1" applyFill="1" applyAlignment="1" applyProtection="1">
      <alignment horizontal="centerContinuous"/>
      <protection/>
    </xf>
    <xf numFmtId="0" fontId="0" fillId="2" borderId="0" xfId="0" applyFill="1" applyAlignment="1" applyProtection="1">
      <alignment/>
      <protection/>
    </xf>
    <xf numFmtId="49" fontId="7" fillId="2" borderId="31" xfId="0" applyNumberFormat="1" applyFont="1" applyFill="1" applyBorder="1" applyAlignment="1" applyProtection="1">
      <alignment vertical="center"/>
      <protection/>
    </xf>
    <xf numFmtId="0" fontId="7" fillId="2" borderId="32" xfId="0" applyFont="1" applyFill="1" applyBorder="1" applyAlignment="1" applyProtection="1">
      <alignment vertical="center"/>
      <protection/>
    </xf>
    <xf numFmtId="0" fontId="7" fillId="2" borderId="62" xfId="0" applyFont="1" applyFill="1" applyBorder="1" applyAlignment="1" applyProtection="1">
      <alignment horizontal="center" vertical="center"/>
      <protection/>
    </xf>
    <xf numFmtId="0" fontId="7" fillId="2" borderId="63" xfId="0" applyFont="1" applyFill="1" applyBorder="1" applyAlignment="1" applyProtection="1">
      <alignment horizontal="center" vertical="center" wrapText="1"/>
      <protection/>
    </xf>
    <xf numFmtId="0" fontId="7" fillId="2" borderId="64" xfId="0" applyFont="1" applyFill="1" applyBorder="1" applyAlignment="1" applyProtection="1">
      <alignment horizontal="center" vertical="center"/>
      <protection/>
    </xf>
    <xf numFmtId="0" fontId="4" fillId="0" borderId="0" xfId="49" applyFont="1" applyAlignment="1" applyProtection="1">
      <alignment horizontal="right"/>
      <protection locked="0"/>
    </xf>
    <xf numFmtId="164" fontId="4" fillId="0" borderId="0" xfId="49" applyNumberFormat="1" applyFont="1" applyAlignment="1" applyProtection="1">
      <alignment horizontal="right"/>
      <protection locked="0"/>
    </xf>
    <xf numFmtId="0" fontId="4" fillId="0" borderId="0" xfId="49" applyFont="1" applyAlignment="1" applyProtection="1">
      <alignment horizontal="centerContinuous"/>
      <protection locked="0"/>
    </xf>
    <xf numFmtId="0" fontId="1" fillId="2" borderId="0" xfId="49" applyFill="1" applyProtection="1">
      <alignment/>
      <protection/>
    </xf>
    <xf numFmtId="0" fontId="3" fillId="2" borderId="0" xfId="49" applyFont="1" applyFill="1" applyAlignment="1" applyProtection="1">
      <alignment horizontal="centerContinuous"/>
      <protection/>
    </xf>
    <xf numFmtId="0" fontId="4" fillId="2" borderId="0" xfId="49" applyFont="1" applyFill="1" applyAlignment="1" applyProtection="1">
      <alignment horizontal="centerContinuous"/>
      <protection/>
    </xf>
    <xf numFmtId="0" fontId="1" fillId="2" borderId="0" xfId="49" applyFont="1" applyFill="1" applyProtection="1">
      <alignment/>
      <protection/>
    </xf>
    <xf numFmtId="0" fontId="6" fillId="2" borderId="0" xfId="49" applyFont="1" applyFill="1" applyProtection="1">
      <alignment/>
      <protection/>
    </xf>
    <xf numFmtId="0" fontId="6" fillId="2" borderId="77" xfId="49" applyFont="1" applyFill="1" applyBorder="1" applyProtection="1">
      <alignment/>
      <protection/>
    </xf>
    <xf numFmtId="0" fontId="6" fillId="2" borderId="78" xfId="49" applyFont="1" applyFill="1" applyBorder="1" applyProtection="1">
      <alignment/>
      <protection/>
    </xf>
    <xf numFmtId="0" fontId="6" fillId="2" borderId="79" xfId="49" applyFont="1" applyFill="1" applyBorder="1" applyProtection="1">
      <alignment/>
      <protection/>
    </xf>
    <xf numFmtId="0" fontId="6" fillId="2" borderId="42" xfId="49" applyFont="1" applyFill="1" applyBorder="1" applyAlignment="1" applyProtection="1">
      <alignment horizontal="center"/>
      <protection/>
    </xf>
    <xf numFmtId="0" fontId="6" fillId="2" borderId="59" xfId="49" applyFont="1" applyFill="1" applyBorder="1" applyProtection="1">
      <alignment/>
      <protection/>
    </xf>
    <xf numFmtId="0" fontId="6" fillId="2" borderId="25" xfId="49" applyFont="1" applyFill="1" applyBorder="1" applyAlignment="1" applyProtection="1">
      <alignment horizontal="center"/>
      <protection/>
    </xf>
    <xf numFmtId="0" fontId="2" fillId="2" borderId="79" xfId="49" applyFont="1" applyFill="1" applyBorder="1" applyAlignment="1" applyProtection="1">
      <alignment horizontal="center"/>
      <protection/>
    </xf>
    <xf numFmtId="0" fontId="2" fillId="2" borderId="42" xfId="49" applyFont="1" applyFill="1" applyBorder="1" applyAlignment="1" applyProtection="1">
      <alignment horizontal="center"/>
      <protection/>
    </xf>
    <xf numFmtId="0" fontId="6" fillId="2" borderId="78" xfId="49" applyFont="1" applyFill="1" applyBorder="1" applyAlignment="1" applyProtection="1">
      <alignment horizontal="right"/>
      <protection/>
    </xf>
    <xf numFmtId="164" fontId="6" fillId="2" borderId="78" xfId="49" applyNumberFormat="1" applyFont="1" applyFill="1" applyBorder="1" applyAlignment="1" applyProtection="1">
      <alignment horizontal="right"/>
      <protection/>
    </xf>
    <xf numFmtId="0" fontId="6" fillId="2" borderId="80" xfId="49" applyFont="1" applyFill="1" applyBorder="1" applyAlignment="1" applyProtection="1">
      <alignment horizontal="centerContinuous"/>
      <protection/>
    </xf>
    <xf numFmtId="0" fontId="6" fillId="2" borderId="81" xfId="49" applyFont="1" applyFill="1" applyBorder="1" applyAlignment="1" applyProtection="1">
      <alignment horizontal="centerContinuous"/>
      <protection/>
    </xf>
    <xf numFmtId="0" fontId="6" fillId="2" borderId="42" xfId="49" applyFont="1" applyFill="1" applyBorder="1" applyProtection="1">
      <alignment/>
      <protection/>
    </xf>
    <xf numFmtId="0" fontId="6" fillId="2" borderId="42" xfId="49" applyFont="1" applyFill="1" applyBorder="1" applyAlignment="1" applyProtection="1">
      <alignment horizontal="right"/>
      <protection/>
    </xf>
    <xf numFmtId="164" fontId="6" fillId="2" borderId="42" xfId="49" applyNumberFormat="1" applyFont="1" applyFill="1" applyBorder="1" applyAlignment="1" applyProtection="1">
      <alignment horizontal="center"/>
      <protection/>
    </xf>
    <xf numFmtId="0" fontId="6" fillId="2" borderId="15" xfId="49" applyFont="1" applyFill="1" applyBorder="1" applyAlignment="1" applyProtection="1">
      <alignment horizontal="centerContinuous"/>
      <protection/>
    </xf>
    <xf numFmtId="0" fontId="6" fillId="2" borderId="25" xfId="49" applyFont="1" applyFill="1" applyBorder="1" applyAlignment="1" applyProtection="1">
      <alignment horizontal="centerContinuous"/>
      <protection/>
    </xf>
    <xf numFmtId="0" fontId="6" fillId="2" borderId="82" xfId="49" applyFont="1" applyFill="1" applyBorder="1" applyAlignment="1" applyProtection="1">
      <alignment horizontal="centerContinuous"/>
      <protection/>
    </xf>
    <xf numFmtId="0" fontId="6" fillId="2" borderId="25" xfId="49" applyNumberFormat="1" applyFont="1" applyFill="1" applyBorder="1" applyAlignment="1" applyProtection="1">
      <alignment horizontal="center"/>
      <protection/>
    </xf>
    <xf numFmtId="164" fontId="6" fillId="2" borderId="25" xfId="49" applyNumberFormat="1" applyFont="1" applyFill="1" applyBorder="1" applyAlignment="1" applyProtection="1">
      <alignment horizontal="center"/>
      <protection/>
    </xf>
    <xf numFmtId="0" fontId="6" fillId="2" borderId="82" xfId="49" applyFont="1" applyFill="1" applyBorder="1" applyAlignment="1" applyProtection="1">
      <alignment horizontal="center"/>
      <protection/>
    </xf>
    <xf numFmtId="1" fontId="2" fillId="2" borderId="42" xfId="49" applyNumberFormat="1" applyFont="1" applyFill="1" applyBorder="1" applyAlignment="1" applyProtection="1">
      <alignment horizontal="center"/>
      <protection/>
    </xf>
    <xf numFmtId="1" fontId="2" fillId="2" borderId="83" xfId="49" applyNumberFormat="1" applyFont="1" applyFill="1" applyBorder="1" applyAlignment="1" applyProtection="1">
      <alignment horizontal="center"/>
      <protection/>
    </xf>
    <xf numFmtId="0" fontId="1" fillId="2" borderId="0" xfId="49" applyFill="1" applyAlignment="1" applyProtection="1">
      <alignment/>
      <protection/>
    </xf>
    <xf numFmtId="0" fontId="1" fillId="2" borderId="0" xfId="49" applyFill="1" applyAlignment="1" applyProtection="1">
      <alignment horizontal="left"/>
      <protection/>
    </xf>
    <xf numFmtId="0" fontId="23" fillId="2" borderId="17" xfId="0" applyFont="1" applyFill="1" applyBorder="1" applyAlignment="1">
      <alignment/>
    </xf>
    <xf numFmtId="166" fontId="10" fillId="0" borderId="82" xfId="0" applyNumberFormat="1" applyFont="1" applyFill="1" applyBorder="1" applyAlignment="1" applyProtection="1">
      <alignment/>
      <protection locked="0"/>
    </xf>
    <xf numFmtId="44" fontId="10" fillId="0" borderId="84" xfId="0" applyNumberFormat="1" applyFont="1" applyBorder="1" applyAlignment="1" applyProtection="1">
      <alignment/>
      <protection locked="0"/>
    </xf>
    <xf numFmtId="0" fontId="24" fillId="0" borderId="0" xfId="0" applyFont="1" applyAlignment="1">
      <alignment/>
    </xf>
    <xf numFmtId="44" fontId="10" fillId="0" borderId="66" xfId="0" applyNumberFormat="1" applyFont="1" applyBorder="1" applyAlignment="1" applyProtection="1">
      <alignment/>
      <protection locked="0"/>
    </xf>
    <xf numFmtId="0" fontId="10" fillId="0" borderId="20" xfId="0" applyFont="1" applyFill="1" applyBorder="1" applyAlignment="1" applyProtection="1">
      <alignment/>
      <protection locked="0"/>
    </xf>
    <xf numFmtId="165" fontId="10" fillId="2" borderId="20" xfId="0" applyNumberFormat="1" applyFont="1" applyFill="1" applyBorder="1" applyAlignment="1">
      <alignment/>
    </xf>
    <xf numFmtId="166" fontId="10" fillId="0" borderId="85" xfId="0" applyNumberFormat="1" applyFont="1" applyFill="1" applyBorder="1" applyAlignment="1" applyProtection="1">
      <alignment/>
      <protection locked="0"/>
    </xf>
    <xf numFmtId="167" fontId="10" fillId="0" borderId="86" xfId="0" applyNumberFormat="1" applyFont="1" applyBorder="1" applyAlignment="1" applyProtection="1">
      <alignment horizontal="center"/>
      <protection locked="0"/>
    </xf>
    <xf numFmtId="44" fontId="10" fillId="0" borderId="86" xfId="0" applyNumberFormat="1" applyFont="1" applyBorder="1" applyAlignment="1" applyProtection="1">
      <alignment/>
      <protection locked="0"/>
    </xf>
    <xf numFmtId="0" fontId="10" fillId="2" borderId="79" xfId="0" applyFont="1" applyFill="1" applyBorder="1" applyAlignment="1">
      <alignment horizontal="center"/>
    </xf>
    <xf numFmtId="0" fontId="10" fillId="2" borderId="39" xfId="0" applyFont="1" applyFill="1" applyBorder="1" applyAlignment="1">
      <alignment/>
    </xf>
    <xf numFmtId="0" fontId="21" fillId="2" borderId="0" xfId="0" applyFont="1" applyFill="1" applyAlignment="1">
      <alignment horizontal="left"/>
    </xf>
    <xf numFmtId="0" fontId="23" fillId="0" borderId="0" xfId="0" applyFont="1" applyAlignment="1">
      <alignment horizontal="right"/>
    </xf>
    <xf numFmtId="0" fontId="16" fillId="0" borderId="0" xfId="52" applyFont="1">
      <alignment/>
      <protection/>
    </xf>
    <xf numFmtId="0" fontId="1" fillId="2" borderId="0" xfId="49" applyFill="1">
      <alignment/>
      <protection/>
    </xf>
    <xf numFmtId="0" fontId="1" fillId="2" borderId="0" xfId="49" applyFont="1" applyFill="1">
      <alignment/>
      <protection/>
    </xf>
    <xf numFmtId="0" fontId="1" fillId="2" borderId="0" xfId="49" applyFill="1" applyAlignment="1">
      <alignment/>
      <protection/>
    </xf>
    <xf numFmtId="0" fontId="1" fillId="2" borderId="0" xfId="49" applyFill="1" applyAlignment="1">
      <alignment horizontal="left"/>
      <protection/>
    </xf>
    <xf numFmtId="3" fontId="1" fillId="2" borderId="49" xfId="51" applyNumberFormat="1" applyFont="1" applyFill="1" applyBorder="1" applyAlignment="1">
      <alignment vertical="center" wrapText="1"/>
      <protection/>
    </xf>
    <xf numFmtId="3" fontId="1" fillId="2" borderId="0" xfId="51" applyNumberFormat="1" applyFont="1" applyFill="1" applyBorder="1" applyAlignment="1">
      <alignment vertical="center"/>
      <protection/>
    </xf>
    <xf numFmtId="168" fontId="14" fillId="0" borderId="39" xfId="54" applyNumberFormat="1" applyFont="1" applyBorder="1" applyAlignment="1" applyProtection="1">
      <alignment/>
      <protection locked="0"/>
    </xf>
    <xf numFmtId="168" fontId="14" fillId="0" borderId="39" xfId="51" applyNumberFormat="1" applyFont="1" applyBorder="1" applyProtection="1">
      <alignment/>
      <protection locked="0"/>
    </xf>
    <xf numFmtId="3" fontId="1" fillId="0" borderId="0" xfId="51" applyNumberFormat="1" applyFont="1" applyFill="1" applyBorder="1">
      <alignment/>
      <protection/>
    </xf>
    <xf numFmtId="0" fontId="21" fillId="2" borderId="0" xfId="0" applyFont="1" applyFill="1" applyAlignment="1">
      <alignment horizontal="left" vertical="center"/>
    </xf>
    <xf numFmtId="0" fontId="0" fillId="0" borderId="0" xfId="0" applyAlignment="1">
      <alignment horizontal="right" vertical="justify"/>
    </xf>
    <xf numFmtId="0" fontId="1" fillId="0" borderId="18" xfId="52" applyFont="1" applyBorder="1" applyProtection="1">
      <alignment/>
      <protection locked="0"/>
    </xf>
    <xf numFmtId="0" fontId="14" fillId="0" borderId="29" xfId="52" applyFont="1" applyBorder="1" applyProtection="1">
      <alignment/>
      <protection locked="0"/>
    </xf>
    <xf numFmtId="0" fontId="24" fillId="0" borderId="69" xfId="0" applyFont="1" applyBorder="1" applyAlignment="1" applyProtection="1">
      <alignment/>
      <protection locked="0"/>
    </xf>
    <xf numFmtId="3" fontId="0" fillId="0" borderId="69" xfId="0" applyNumberFormat="1" applyBorder="1" applyAlignment="1" applyProtection="1">
      <alignment/>
      <protection locked="0"/>
    </xf>
    <xf numFmtId="0" fontId="24" fillId="0" borderId="87" xfId="0" applyFont="1" applyBorder="1" applyAlignment="1" applyProtection="1">
      <alignment/>
      <protection locked="0"/>
    </xf>
    <xf numFmtId="49" fontId="14" fillId="0" borderId="0" xfId="52" applyNumberFormat="1" applyFont="1" applyBorder="1" applyAlignment="1" applyProtection="1">
      <alignment horizontal="left"/>
      <protection locked="0"/>
    </xf>
    <xf numFmtId="3" fontId="1" fillId="2" borderId="52" xfId="51" applyNumberFormat="1" applyFont="1" applyFill="1" applyBorder="1" applyAlignment="1">
      <alignment vertical="center"/>
      <protection/>
    </xf>
    <xf numFmtId="3" fontId="1" fillId="2" borderId="0" xfId="51" applyNumberFormat="1" applyFill="1" applyBorder="1" applyAlignment="1">
      <alignment vertical="center" wrapText="1"/>
      <protection/>
    </xf>
    <xf numFmtId="167" fontId="25" fillId="0" borderId="66" xfId="52" applyNumberFormat="1" applyFont="1" applyBorder="1" applyAlignment="1" applyProtection="1">
      <alignment horizontal="center"/>
      <protection locked="0"/>
    </xf>
    <xf numFmtId="167" fontId="10" fillId="0" borderId="66" xfId="52" applyNumberFormat="1" applyFont="1" applyBorder="1" applyAlignment="1" applyProtection="1">
      <alignment horizontal="center"/>
      <protection locked="0"/>
    </xf>
    <xf numFmtId="167" fontId="11" fillId="0" borderId="66" xfId="52" applyNumberFormat="1" applyFont="1" applyBorder="1" applyAlignment="1" applyProtection="1">
      <alignment horizontal="center"/>
      <protection locked="0"/>
    </xf>
    <xf numFmtId="0" fontId="16" fillId="0" borderId="0" xfId="52" applyFont="1" applyAlignment="1">
      <alignment horizontal="right"/>
      <protection/>
    </xf>
    <xf numFmtId="3" fontId="1" fillId="0" borderId="35" xfId="51" applyNumberFormat="1" applyFill="1" applyBorder="1" applyProtection="1">
      <alignment/>
      <protection/>
    </xf>
    <xf numFmtId="3" fontId="10" fillId="2" borderId="34" xfId="0" applyNumberFormat="1" applyFont="1" applyFill="1" applyBorder="1" applyAlignment="1">
      <alignment horizontal="center"/>
    </xf>
    <xf numFmtId="0" fontId="10" fillId="2" borderId="34" xfId="0" applyFont="1" applyFill="1" applyBorder="1" applyAlignment="1">
      <alignment horizontal="center"/>
    </xf>
    <xf numFmtId="0" fontId="10" fillId="2" borderId="16" xfId="0" applyFont="1" applyFill="1" applyBorder="1" applyAlignment="1">
      <alignment/>
    </xf>
    <xf numFmtId="0" fontId="10" fillId="0" borderId="34" xfId="0" applyFont="1" applyFill="1" applyBorder="1" applyAlignment="1" applyProtection="1">
      <alignment/>
      <protection locked="0"/>
    </xf>
    <xf numFmtId="165" fontId="10" fillId="2" borderId="35" xfId="0" applyNumberFormat="1" applyFont="1" applyFill="1" applyBorder="1" applyAlignment="1">
      <alignment/>
    </xf>
    <xf numFmtId="166" fontId="10" fillId="0" borderId="88" xfId="0" applyNumberFormat="1" applyFont="1" applyFill="1" applyBorder="1" applyAlignment="1" applyProtection="1">
      <alignment/>
      <protection locked="0"/>
    </xf>
    <xf numFmtId="167" fontId="10" fillId="0" borderId="89" xfId="0" applyNumberFormat="1" applyFont="1" applyBorder="1" applyAlignment="1" applyProtection="1">
      <alignment horizontal="center"/>
      <protection locked="0"/>
    </xf>
    <xf numFmtId="44" fontId="10" fillId="0" borderId="89" xfId="0" applyNumberFormat="1" applyFont="1" applyBorder="1" applyAlignment="1" applyProtection="1">
      <alignment/>
      <protection locked="0"/>
    </xf>
    <xf numFmtId="4" fontId="10" fillId="0" borderId="20" xfId="0" applyNumberFormat="1" applyFont="1" applyFill="1" applyBorder="1" applyAlignment="1" applyProtection="1">
      <alignment/>
      <protection locked="0"/>
    </xf>
    <xf numFmtId="165" fontId="10" fillId="2" borderId="20" xfId="0" applyNumberFormat="1" applyFont="1" applyFill="1" applyBorder="1" applyAlignment="1">
      <alignment/>
    </xf>
    <xf numFmtId="0" fontId="10" fillId="2" borderId="20" xfId="0" applyFont="1" applyFill="1" applyBorder="1" applyAlignment="1">
      <alignment horizontal="center"/>
    </xf>
    <xf numFmtId="0" fontId="1" fillId="18" borderId="0" xfId="49" applyFill="1">
      <alignment/>
      <protection/>
    </xf>
    <xf numFmtId="0" fontId="16" fillId="0" borderId="0" xfId="52" applyFont="1" applyFill="1" applyAlignment="1">
      <alignment horizontal="right"/>
      <protection/>
    </xf>
    <xf numFmtId="0" fontId="1" fillId="0" borderId="0" xfId="49" applyFont="1" applyProtection="1">
      <alignment/>
      <protection locked="0"/>
    </xf>
    <xf numFmtId="0" fontId="28" fillId="0" borderId="90" xfId="0" applyFont="1" applyBorder="1" applyAlignment="1">
      <alignment horizontal="center"/>
    </xf>
    <xf numFmtId="0" fontId="28" fillId="0" borderId="91" xfId="0" applyFont="1" applyBorder="1" applyAlignment="1">
      <alignment horizontal="center"/>
    </xf>
    <xf numFmtId="0" fontId="1" fillId="0" borderId="0" xfId="49">
      <alignment/>
      <protection/>
    </xf>
    <xf numFmtId="0" fontId="4" fillId="0" borderId="0" xfId="49" applyFont="1" applyFill="1" applyAlignment="1" applyProtection="1">
      <alignment horizontal="right"/>
      <protection locked="0"/>
    </xf>
    <xf numFmtId="0" fontId="1" fillId="0" borderId="0" xfId="49" applyFont="1" applyBorder="1" applyProtection="1">
      <alignment/>
      <protection locked="0"/>
    </xf>
    <xf numFmtId="0" fontId="1" fillId="0" borderId="0" xfId="49" applyBorder="1" applyProtection="1">
      <alignment/>
      <protection locked="0"/>
    </xf>
    <xf numFmtId="14" fontId="29" fillId="0" borderId="38" xfId="49" applyNumberFormat="1" applyFont="1" applyFill="1" applyBorder="1" applyAlignment="1" applyProtection="1">
      <alignment horizontal="center"/>
      <protection locked="0"/>
    </xf>
    <xf numFmtId="0" fontId="1" fillId="0" borderId="38" xfId="49" applyBorder="1" applyProtection="1">
      <alignment/>
      <protection locked="0"/>
    </xf>
    <xf numFmtId="0" fontId="2" fillId="2" borderId="20" xfId="49" applyFont="1" applyFill="1" applyBorder="1" applyAlignment="1">
      <alignment horizontal="center"/>
      <protection/>
    </xf>
    <xf numFmtId="49" fontId="7" fillId="18" borderId="92" xfId="49" applyNumberFormat="1" applyFont="1" applyFill="1" applyBorder="1" applyProtection="1">
      <alignment/>
      <protection locked="0"/>
    </xf>
    <xf numFmtId="49" fontId="7" fillId="18" borderId="34" xfId="49" applyNumberFormat="1" applyFont="1" applyFill="1" applyBorder="1" applyProtection="1">
      <alignment/>
      <protection locked="0"/>
    </xf>
    <xf numFmtId="4" fontId="22" fillId="18" borderId="34" xfId="49" applyNumberFormat="1" applyFont="1" applyFill="1" applyBorder="1" applyProtection="1">
      <alignment/>
      <protection locked="0"/>
    </xf>
    <xf numFmtId="4" fontId="22" fillId="18" borderId="34" xfId="49" applyNumberFormat="1" applyFont="1" applyFill="1" applyBorder="1" applyAlignment="1" applyProtection="1">
      <alignment horizontal="right"/>
      <protection locked="0"/>
    </xf>
    <xf numFmtId="170" fontId="22" fillId="18" borderId="34" xfId="49" applyNumberFormat="1" applyFont="1" applyFill="1" applyBorder="1" applyAlignment="1" applyProtection="1">
      <alignment horizontal="right"/>
      <protection locked="0"/>
    </xf>
    <xf numFmtId="170" fontId="22" fillId="18" borderId="34" xfId="49" applyNumberFormat="1" applyFont="1" applyFill="1" applyBorder="1" applyProtection="1">
      <alignment/>
      <protection locked="0"/>
    </xf>
    <xf numFmtId="4" fontId="22" fillId="18" borderId="83" xfId="49" applyNumberFormat="1" applyFont="1" applyFill="1" applyBorder="1" applyAlignment="1" applyProtection="1">
      <alignment horizontal="right"/>
      <protection locked="0"/>
    </xf>
    <xf numFmtId="0" fontId="1" fillId="18" borderId="0" xfId="49" applyFill="1" applyProtection="1">
      <alignment/>
      <protection locked="0"/>
    </xf>
    <xf numFmtId="0" fontId="31" fillId="0" borderId="0" xfId="49" applyFont="1" applyProtection="1">
      <alignment/>
      <protection locked="0"/>
    </xf>
    <xf numFmtId="4" fontId="32" fillId="0" borderId="34" xfId="0" applyNumberFormat="1" applyFont="1" applyBorder="1" applyAlignment="1">
      <alignment/>
    </xf>
    <xf numFmtId="4" fontId="33" fillId="0" borderId="34" xfId="0" applyNumberFormat="1" applyFont="1" applyBorder="1" applyAlignment="1">
      <alignment/>
    </xf>
    <xf numFmtId="170" fontId="32" fillId="0" borderId="34" xfId="0" applyNumberFormat="1" applyFont="1" applyBorder="1" applyAlignment="1">
      <alignment/>
    </xf>
    <xf numFmtId="170" fontId="32" fillId="2" borderId="34" xfId="0" applyNumberFormat="1" applyFont="1" applyFill="1" applyBorder="1" applyAlignment="1">
      <alignment/>
    </xf>
    <xf numFmtId="4" fontId="32" fillId="2" borderId="34" xfId="0" applyNumberFormat="1" applyFont="1" applyFill="1" applyBorder="1" applyAlignment="1">
      <alignment/>
    </xf>
    <xf numFmtId="4" fontId="34" fillId="0" borderId="34" xfId="0" applyNumberFormat="1" applyFont="1" applyBorder="1" applyAlignment="1">
      <alignment/>
    </xf>
    <xf numFmtId="4" fontId="32" fillId="2" borderId="83" xfId="0" applyNumberFormat="1" applyFont="1" applyFill="1" applyBorder="1" applyAlignment="1">
      <alignment/>
    </xf>
    <xf numFmtId="0" fontId="8" fillId="0" borderId="79" xfId="0" applyFont="1" applyBorder="1" applyAlignment="1">
      <alignment vertical="top"/>
    </xf>
    <xf numFmtId="170" fontId="8" fillId="0" borderId="35" xfId="0" applyNumberFormat="1" applyFont="1" applyBorder="1" applyAlignment="1">
      <alignment/>
    </xf>
    <xf numFmtId="4" fontId="8" fillId="0" borderId="35" xfId="0" applyNumberFormat="1" applyFont="1" applyBorder="1" applyAlignment="1">
      <alignment/>
    </xf>
    <xf numFmtId="0" fontId="7" fillId="2" borderId="59" xfId="49" applyFont="1" applyFill="1" applyBorder="1" applyProtection="1">
      <alignment/>
      <protection locked="0"/>
    </xf>
    <xf numFmtId="0" fontId="7" fillId="2" borderId="22" xfId="49" applyFont="1" applyFill="1" applyBorder="1" applyProtection="1">
      <alignment/>
      <protection locked="0"/>
    </xf>
    <xf numFmtId="4" fontId="7" fillId="2" borderId="22" xfId="49" applyNumberFormat="1" applyFont="1" applyFill="1" applyBorder="1" applyProtection="1">
      <alignment/>
      <protection locked="0"/>
    </xf>
    <xf numFmtId="4" fontId="7" fillId="2" borderId="22" xfId="49" applyNumberFormat="1" applyFont="1" applyFill="1" applyBorder="1" applyAlignment="1" applyProtection="1">
      <alignment horizontal="right"/>
      <protection locked="0"/>
    </xf>
    <xf numFmtId="170" fontId="7" fillId="2" borderId="22" xfId="49" applyNumberFormat="1" applyFont="1" applyFill="1" applyBorder="1" applyAlignment="1" applyProtection="1">
      <alignment horizontal="right"/>
      <protection locked="0"/>
    </xf>
    <xf numFmtId="170" fontId="7" fillId="2" borderId="22" xfId="49" applyNumberFormat="1" applyFont="1" applyFill="1" applyBorder="1" applyProtection="1">
      <alignment/>
      <protection locked="0"/>
    </xf>
    <xf numFmtId="4" fontId="7" fillId="2" borderId="93" xfId="49" applyNumberFormat="1" applyFont="1" applyFill="1" applyBorder="1" applyAlignment="1" applyProtection="1">
      <alignment horizontal="right"/>
      <protection locked="0"/>
    </xf>
    <xf numFmtId="49" fontId="35" fillId="0" borderId="79" xfId="0" applyNumberFormat="1" applyFont="1" applyBorder="1" applyAlignment="1">
      <alignment/>
    </xf>
    <xf numFmtId="49" fontId="35" fillId="0" borderId="35" xfId="0" applyNumberFormat="1" applyFont="1" applyBorder="1" applyAlignment="1">
      <alignment horizontal="right"/>
    </xf>
    <xf numFmtId="49" fontId="35" fillId="0" borderId="35" xfId="0" applyNumberFormat="1" applyFont="1" applyBorder="1" applyAlignment="1">
      <alignment/>
    </xf>
    <xf numFmtId="170" fontId="35" fillId="2" borderId="35" xfId="0" applyNumberFormat="1" applyFont="1" applyFill="1" applyBorder="1" applyAlignment="1">
      <alignment/>
    </xf>
    <xf numFmtId="4" fontId="35" fillId="2" borderId="35" xfId="0" applyNumberFormat="1" applyFont="1" applyFill="1" applyBorder="1" applyAlignment="1">
      <alignment/>
    </xf>
    <xf numFmtId="4" fontId="35" fillId="2" borderId="48" xfId="0" applyNumberFormat="1" applyFont="1" applyFill="1" applyBorder="1" applyAlignment="1">
      <alignment/>
    </xf>
    <xf numFmtId="0" fontId="7" fillId="2" borderId="59" xfId="0" applyFont="1" applyFill="1" applyBorder="1" applyAlignment="1">
      <alignment vertical="top"/>
    </xf>
    <xf numFmtId="49" fontId="7" fillId="2" borderId="22" xfId="0" applyNumberFormat="1" applyFont="1" applyFill="1" applyBorder="1" applyAlignment="1">
      <alignment/>
    </xf>
    <xf numFmtId="0" fontId="7" fillId="2" borderId="22" xfId="0" applyFont="1" applyFill="1" applyBorder="1" applyAlignment="1">
      <alignment/>
    </xf>
    <xf numFmtId="4" fontId="7" fillId="2" borderId="22" xfId="0" applyNumberFormat="1" applyFont="1" applyFill="1" applyBorder="1" applyAlignment="1">
      <alignment horizontal="center"/>
    </xf>
    <xf numFmtId="4" fontId="5" fillId="2" borderId="22" xfId="0" applyNumberFormat="1" applyFont="1" applyFill="1" applyBorder="1" applyAlignment="1">
      <alignment vertical="top"/>
    </xf>
    <xf numFmtId="170" fontId="7" fillId="2" borderId="22" xfId="0" applyNumberFormat="1" applyFont="1" applyFill="1" applyBorder="1" applyAlignment="1">
      <alignment vertical="top"/>
    </xf>
    <xf numFmtId="170" fontId="7" fillId="2" borderId="22" xfId="0" applyNumberFormat="1" applyFont="1" applyFill="1" applyBorder="1" applyAlignment="1">
      <alignment/>
    </xf>
    <xf numFmtId="4" fontId="7" fillId="2" borderId="22" xfId="0" applyNumberFormat="1" applyFont="1" applyFill="1" applyBorder="1" applyAlignment="1">
      <alignment vertical="top"/>
    </xf>
    <xf numFmtId="4" fontId="7" fillId="2" borderId="22" xfId="0" applyNumberFormat="1" applyFont="1" applyFill="1" applyBorder="1" applyAlignment="1">
      <alignment/>
    </xf>
    <xf numFmtId="4" fontId="7" fillId="2" borderId="93" xfId="0" applyNumberFormat="1" applyFont="1" applyFill="1" applyBorder="1" applyAlignment="1">
      <alignment/>
    </xf>
    <xf numFmtId="4" fontId="35" fillId="0" borderId="35" xfId="0" applyNumberFormat="1" applyFont="1" applyBorder="1" applyAlignment="1">
      <alignment/>
    </xf>
    <xf numFmtId="4" fontId="36" fillId="0" borderId="35" xfId="0" applyNumberFormat="1" applyFont="1" applyBorder="1" applyAlignment="1">
      <alignment/>
    </xf>
    <xf numFmtId="170" fontId="35" fillId="0" borderId="35" xfId="0" applyNumberFormat="1" applyFont="1" applyBorder="1" applyAlignment="1">
      <alignment/>
    </xf>
    <xf numFmtId="0" fontId="1" fillId="0" borderId="0" xfId="51" applyBorder="1" applyProtection="1">
      <alignment/>
      <protection locked="0"/>
    </xf>
    <xf numFmtId="0" fontId="1" fillId="0" borderId="46" xfId="51" applyBorder="1" applyProtection="1">
      <alignment/>
      <protection locked="0"/>
    </xf>
    <xf numFmtId="0" fontId="1" fillId="0" borderId="35" xfId="51" applyBorder="1" applyProtection="1">
      <alignment/>
      <protection locked="0"/>
    </xf>
    <xf numFmtId="4" fontId="1" fillId="0" borderId="46" xfId="51" applyNumberFormat="1" applyBorder="1" applyProtection="1">
      <alignment/>
      <protection locked="0"/>
    </xf>
    <xf numFmtId="4" fontId="1" fillId="0" borderId="35" xfId="51" applyNumberFormat="1" applyBorder="1" applyProtection="1">
      <alignment/>
      <protection locked="0"/>
    </xf>
    <xf numFmtId="4" fontId="1" fillId="0" borderId="47" xfId="51" applyNumberFormat="1" applyBorder="1" applyProtection="1">
      <alignment/>
      <protection locked="0"/>
    </xf>
    <xf numFmtId="4" fontId="1" fillId="0" borderId="48" xfId="51" applyNumberFormat="1" applyBorder="1" applyProtection="1">
      <alignment/>
      <protection locked="0"/>
    </xf>
    <xf numFmtId="0" fontId="1" fillId="0" borderId="49" xfId="51" applyBorder="1" applyAlignment="1" applyProtection="1">
      <alignment horizontal="left"/>
      <protection locked="0"/>
    </xf>
    <xf numFmtId="4" fontId="8" fillId="0" borderId="35" xfId="0" applyNumberFormat="1" applyFont="1" applyFill="1" applyBorder="1" applyAlignment="1">
      <alignment horizontal="left" indent="1"/>
    </xf>
    <xf numFmtId="49" fontId="8" fillId="0" borderId="35" xfId="0" applyNumberFormat="1" applyFont="1" applyFill="1" applyBorder="1" applyAlignment="1">
      <alignment horizontal="left" indent="1"/>
    </xf>
    <xf numFmtId="0" fontId="8" fillId="0" borderId="35" xfId="0" applyFont="1" applyFill="1" applyBorder="1" applyAlignment="1">
      <alignment horizontal="left" indent="1"/>
    </xf>
    <xf numFmtId="0" fontId="8" fillId="0" borderId="35" xfId="0" applyFont="1" applyBorder="1" applyAlignment="1">
      <alignment horizontal="left" vertical="center" indent="1"/>
    </xf>
    <xf numFmtId="0" fontId="8" fillId="0" borderId="35" xfId="48" applyFont="1" applyBorder="1" applyAlignment="1">
      <alignment horizontal="left" vertical="center" wrapText="1" indent="1"/>
      <protection/>
    </xf>
    <xf numFmtId="4" fontId="8" fillId="0" borderId="35" xfId="48" applyNumberFormat="1" applyFont="1" applyFill="1" applyBorder="1" applyAlignment="1">
      <alignment horizontal="left" vertical="center" indent="1"/>
      <protection/>
    </xf>
    <xf numFmtId="4" fontId="8" fillId="0" borderId="35" xfId="48" applyNumberFormat="1" applyFont="1" applyFill="1" applyBorder="1" applyAlignment="1">
      <alignment vertical="center"/>
      <protection/>
    </xf>
    <xf numFmtId="170" fontId="8" fillId="0" borderId="35" xfId="50" applyNumberFormat="1" applyFont="1" applyBorder="1" applyAlignment="1">
      <alignment horizontal="right" vertical="center"/>
      <protection/>
    </xf>
    <xf numFmtId="0" fontId="8" fillId="0" borderId="35" xfId="48" applyFont="1" applyFill="1" applyBorder="1" applyAlignment="1">
      <alignment horizontal="left" vertical="center" wrapText="1" indent="1"/>
      <protection/>
    </xf>
    <xf numFmtId="0" fontId="8" fillId="0" borderId="35" xfId="49" applyFont="1" applyBorder="1" applyAlignment="1" applyProtection="1">
      <alignment horizontal="left" vertical="center" indent="1"/>
      <protection locked="0"/>
    </xf>
    <xf numFmtId="1" fontId="8" fillId="0" borderId="35" xfId="47" applyNumberFormat="1" applyFont="1" applyBorder="1" applyAlignment="1">
      <alignment horizontal="left" vertical="center" indent="1"/>
      <protection/>
    </xf>
    <xf numFmtId="0" fontId="8" fillId="0" borderId="35" xfId="47" applyFont="1" applyFill="1" applyBorder="1" applyAlignment="1">
      <alignment horizontal="left" vertical="center" wrapText="1" indent="1"/>
      <protection/>
    </xf>
    <xf numFmtId="4" fontId="8" fillId="0" borderId="35" xfId="47" applyNumberFormat="1" applyFont="1" applyFill="1" applyBorder="1" applyAlignment="1">
      <alignment horizontal="left" vertical="center" indent="1"/>
      <protection/>
    </xf>
    <xf numFmtId="49" fontId="5" fillId="0" borderId="0" xfId="49" applyNumberFormat="1" applyFont="1" applyFill="1" applyAlignment="1" applyProtection="1">
      <alignment wrapText="1"/>
      <protection locked="0"/>
    </xf>
    <xf numFmtId="0" fontId="1" fillId="2" borderId="0" xfId="49" applyFont="1" applyFill="1" applyAlignment="1" applyProtection="1">
      <alignment vertical="center"/>
      <protection/>
    </xf>
    <xf numFmtId="0" fontId="8" fillId="0" borderId="35" xfId="0" applyFont="1" applyFill="1" applyBorder="1" applyAlignment="1">
      <alignment horizontal="left" vertical="center" wrapText="1" indent="1"/>
    </xf>
    <xf numFmtId="49" fontId="8" fillId="0" borderId="35" xfId="0" applyNumberFormat="1" applyFont="1" applyFill="1" applyBorder="1" applyAlignment="1">
      <alignment horizontal="left" vertical="center" indent="1"/>
    </xf>
    <xf numFmtId="4" fontId="8" fillId="0" borderId="35" xfId="0" applyNumberFormat="1" applyFont="1" applyFill="1" applyBorder="1" applyAlignment="1">
      <alignment horizontal="left" vertical="center" indent="1"/>
    </xf>
    <xf numFmtId="4" fontId="8" fillId="0" borderId="35" xfId="0" applyNumberFormat="1" applyFont="1" applyBorder="1" applyAlignment="1">
      <alignment vertical="center"/>
    </xf>
    <xf numFmtId="0" fontId="8" fillId="0" borderId="79" xfId="0" applyFont="1" applyBorder="1" applyAlignment="1">
      <alignment vertical="center"/>
    </xf>
    <xf numFmtId="170" fontId="8" fillId="0" borderId="35" xfId="0" applyNumberFormat="1" applyFont="1" applyBorder="1" applyAlignment="1">
      <alignment vertical="center"/>
    </xf>
    <xf numFmtId="0" fontId="8" fillId="0" borderId="35" xfId="0" applyFont="1" applyFill="1" applyBorder="1" applyAlignment="1">
      <alignment horizontal="left" vertical="center" indent="1"/>
    </xf>
    <xf numFmtId="0" fontId="8" fillId="0" borderId="79" xfId="0" applyFont="1" applyFill="1" applyBorder="1" applyAlignment="1">
      <alignment vertical="center"/>
    </xf>
    <xf numFmtId="49" fontId="40" fillId="0" borderId="92" xfId="0" applyNumberFormat="1" applyFont="1" applyBorder="1" applyAlignment="1">
      <alignment/>
    </xf>
    <xf numFmtId="49" fontId="40" fillId="0" borderId="34" xfId="0" applyNumberFormat="1" applyFont="1" applyBorder="1" applyAlignment="1">
      <alignment horizontal="right"/>
    </xf>
    <xf numFmtId="49" fontId="40" fillId="0" borderId="34" xfId="0" applyNumberFormat="1" applyFont="1" applyBorder="1" applyAlignment="1">
      <alignment/>
    </xf>
    <xf numFmtId="14" fontId="1" fillId="0" borderId="0" xfId="49" applyNumberFormat="1" applyFont="1" applyAlignment="1" applyProtection="1">
      <alignment horizontal="center"/>
      <protection locked="0"/>
    </xf>
    <xf numFmtId="14" fontId="1" fillId="0" borderId="0" xfId="49" applyNumberFormat="1" applyFont="1" applyProtection="1">
      <alignment/>
      <protection locked="0"/>
    </xf>
    <xf numFmtId="0" fontId="8" fillId="0" borderId="35" xfId="0" applyFont="1" applyBorder="1" applyAlignment="1">
      <alignment horizontal="left" vertical="top" indent="1"/>
    </xf>
    <xf numFmtId="0" fontId="8" fillId="0" borderId="35" xfId="0" applyFont="1" applyBorder="1" applyAlignment="1">
      <alignment horizontal="left" indent="1"/>
    </xf>
    <xf numFmtId="4" fontId="8" fillId="0" borderId="35" xfId="0" applyNumberFormat="1" applyFont="1" applyFill="1" applyBorder="1" applyAlignment="1">
      <alignment/>
    </xf>
    <xf numFmtId="170" fontId="8" fillId="0" borderId="35" xfId="49" applyNumberFormat="1" applyFont="1" applyBorder="1" applyAlignment="1">
      <alignment horizontal="right"/>
      <protection/>
    </xf>
    <xf numFmtId="3" fontId="8" fillId="0" borderId="35" xfId="0" applyNumberFormat="1" applyFont="1" applyBorder="1" applyAlignment="1">
      <alignment horizontal="left" vertical="top" indent="1"/>
    </xf>
    <xf numFmtId="4" fontId="35" fillId="0" borderId="34" xfId="0" applyNumberFormat="1" applyFont="1" applyFill="1" applyBorder="1" applyAlignment="1">
      <alignment horizontal="left" indent="1"/>
    </xf>
    <xf numFmtId="4" fontId="35" fillId="0" borderId="34" xfId="0" applyNumberFormat="1" applyFont="1" applyBorder="1" applyAlignment="1">
      <alignment/>
    </xf>
    <xf numFmtId="170" fontId="35" fillId="0" borderId="34" xfId="0" applyNumberFormat="1" applyFont="1" applyBorder="1" applyAlignment="1">
      <alignment/>
    </xf>
    <xf numFmtId="0" fontId="1" fillId="2" borderId="31" xfId="51" applyFill="1" applyBorder="1" applyProtection="1">
      <alignment/>
      <protection locked="0"/>
    </xf>
    <xf numFmtId="0" fontId="8" fillId="0" borderId="79" xfId="0" applyFont="1" applyBorder="1" applyAlignment="1">
      <alignment horizontal="right" vertical="center"/>
    </xf>
    <xf numFmtId="49" fontId="8" fillId="0" borderId="79" xfId="0" applyNumberFormat="1" applyFont="1" applyBorder="1" applyAlignment="1">
      <alignment horizontal="right" vertical="center"/>
    </xf>
    <xf numFmtId="4" fontId="8" fillId="0" borderId="35" xfId="47" applyNumberFormat="1" applyFont="1" applyFill="1" applyBorder="1" applyAlignment="1">
      <alignment vertical="center"/>
      <protection/>
    </xf>
    <xf numFmtId="170" fontId="8" fillId="0" borderId="35" xfId="49" applyNumberFormat="1" applyFont="1" applyBorder="1" applyAlignment="1">
      <alignment horizontal="right" vertical="center"/>
      <protection/>
    </xf>
    <xf numFmtId="4" fontId="8" fillId="0" borderId="35" xfId="0" applyNumberFormat="1" applyFont="1" applyFill="1" applyBorder="1" applyAlignment="1">
      <alignment vertical="center"/>
    </xf>
    <xf numFmtId="170" fontId="8" fillId="0" borderId="35" xfId="47" applyNumberFormat="1" applyFont="1" applyFill="1" applyBorder="1" applyAlignment="1">
      <alignment vertical="center"/>
      <protection/>
    </xf>
    <xf numFmtId="4" fontId="8" fillId="0" borderId="35" xfId="49" applyNumberFormat="1" applyFont="1" applyBorder="1" applyAlignment="1" applyProtection="1">
      <alignment horizontal="right" vertical="center"/>
      <protection locked="0"/>
    </xf>
    <xf numFmtId="170" fontId="8" fillId="0" borderId="35" xfId="49" applyNumberFormat="1" applyFont="1" applyBorder="1" applyAlignment="1" applyProtection="1">
      <alignment vertical="center"/>
      <protection locked="0"/>
    </xf>
    <xf numFmtId="4" fontId="8" fillId="0" borderId="35" xfId="49" applyNumberFormat="1" applyFont="1" applyFill="1" applyBorder="1" applyAlignment="1" applyProtection="1">
      <alignment horizontal="right" vertical="center"/>
      <protection locked="0"/>
    </xf>
    <xf numFmtId="0" fontId="8" fillId="0" borderId="35" xfId="47" applyFont="1" applyFill="1" applyBorder="1" applyAlignment="1">
      <alignment horizontal="left" vertical="center" indent="1"/>
      <protection/>
    </xf>
    <xf numFmtId="4" fontId="8" fillId="0" borderId="35" xfId="49" applyNumberFormat="1" applyFont="1" applyBorder="1" applyAlignment="1" applyProtection="1">
      <alignment horizontal="left" vertical="center" indent="1"/>
      <protection locked="0"/>
    </xf>
    <xf numFmtId="1" fontId="8" fillId="0" borderId="35" xfId="0" applyNumberFormat="1" applyFont="1" applyBorder="1" applyAlignment="1">
      <alignment horizontal="left" vertical="center" indent="1"/>
    </xf>
    <xf numFmtId="1" fontId="8" fillId="0" borderId="35" xfId="47" applyNumberFormat="1" applyFont="1" applyFill="1" applyBorder="1" applyAlignment="1">
      <alignment horizontal="left" vertical="center" indent="1"/>
      <protection/>
    </xf>
    <xf numFmtId="0" fontId="8" fillId="0" borderId="35" xfId="49" applyFont="1" applyFill="1" applyBorder="1" applyAlignment="1" applyProtection="1">
      <alignment horizontal="left" vertical="center" indent="1"/>
      <protection locked="0"/>
    </xf>
    <xf numFmtId="4" fontId="8" fillId="0" borderId="35" xfId="49" applyNumberFormat="1" applyFont="1" applyFill="1" applyBorder="1" applyAlignment="1" applyProtection="1">
      <alignment horizontal="left" vertical="center" indent="1"/>
      <protection locked="0"/>
    </xf>
    <xf numFmtId="0" fontId="8" fillId="0" borderId="35" xfId="0" applyFont="1" applyBorder="1" applyAlignment="1">
      <alignment horizontal="left" vertical="center" wrapText="1" indent="1"/>
    </xf>
    <xf numFmtId="4" fontId="8" fillId="0" borderId="35" xfId="0" applyNumberFormat="1" applyFont="1" applyBorder="1" applyAlignment="1">
      <alignment horizontal="left" vertical="center" indent="1"/>
    </xf>
    <xf numFmtId="4" fontId="8" fillId="0" borderId="35" xfId="47" applyNumberFormat="1" applyFont="1" applyFill="1" applyBorder="1" applyAlignment="1">
      <alignment horizontal="right" vertical="center"/>
      <protection/>
    </xf>
    <xf numFmtId="0" fontId="7" fillId="2" borderId="32" xfId="51" applyFont="1" applyFill="1" applyBorder="1" applyProtection="1">
      <alignment/>
      <protection locked="0"/>
    </xf>
    <xf numFmtId="4" fontId="7" fillId="2" borderId="62" xfId="51" applyNumberFormat="1" applyFont="1" applyFill="1" applyBorder="1" applyProtection="1">
      <alignment/>
      <protection locked="0"/>
    </xf>
    <xf numFmtId="4" fontId="7" fillId="2" borderId="64" xfId="51" applyNumberFormat="1" applyFont="1" applyFill="1" applyBorder="1" applyProtection="1">
      <alignment/>
      <protection locked="0"/>
    </xf>
    <xf numFmtId="4" fontId="7" fillId="0" borderId="0" xfId="51" applyNumberFormat="1" applyFont="1" applyProtection="1">
      <alignment/>
      <protection locked="0"/>
    </xf>
    <xf numFmtId="0" fontId="8" fillId="0" borderId="35" xfId="49" applyFont="1" applyBorder="1" applyProtection="1">
      <alignment/>
      <protection locked="0"/>
    </xf>
    <xf numFmtId="4" fontId="8" fillId="0" borderId="35" xfId="49" applyNumberFormat="1" applyFont="1" applyBorder="1" applyProtection="1">
      <alignment/>
      <protection locked="0"/>
    </xf>
    <xf numFmtId="4" fontId="8" fillId="0" borderId="35" xfId="49" applyNumberFormat="1" applyFont="1" applyBorder="1" applyAlignment="1" applyProtection="1">
      <alignment horizontal="right"/>
      <protection locked="0"/>
    </xf>
    <xf numFmtId="170" fontId="8" fillId="0" borderId="35" xfId="49" applyNumberFormat="1" applyFont="1" applyBorder="1" applyAlignment="1" applyProtection="1">
      <alignment horizontal="right"/>
      <protection locked="0"/>
    </xf>
    <xf numFmtId="4" fontId="8" fillId="0" borderId="35" xfId="49" applyNumberFormat="1" applyFont="1" applyBorder="1" applyAlignment="1" applyProtection="1">
      <alignment horizontal="left"/>
      <protection locked="0"/>
    </xf>
    <xf numFmtId="0" fontId="27" fillId="0" borderId="90" xfId="0" applyFont="1" applyBorder="1" applyAlignment="1">
      <alignment horizontal="center"/>
    </xf>
    <xf numFmtId="0" fontId="27" fillId="0" borderId="91" xfId="0" applyFont="1" applyBorder="1" applyAlignment="1">
      <alignment horizontal="center"/>
    </xf>
    <xf numFmtId="3" fontId="0" fillId="2" borderId="94" xfId="0" applyNumberFormat="1" applyFill="1" applyBorder="1" applyAlignment="1">
      <alignment horizontal="center" vertical="center" textRotation="90"/>
    </xf>
    <xf numFmtId="3" fontId="0" fillId="2" borderId="95" xfId="0" applyNumberFormat="1" applyFill="1" applyBorder="1" applyAlignment="1">
      <alignment horizontal="center" vertical="center" textRotation="90"/>
    </xf>
    <xf numFmtId="3" fontId="0" fillId="2" borderId="96" xfId="0" applyNumberFormat="1" applyFill="1" applyBorder="1" applyAlignment="1">
      <alignment horizontal="center" vertical="center" textRotation="90"/>
    </xf>
    <xf numFmtId="4" fontId="1" fillId="0" borderId="18" xfId="0" applyNumberFormat="1" applyFont="1" applyBorder="1" applyAlignment="1" applyProtection="1">
      <alignment/>
      <protection locked="0"/>
    </xf>
    <xf numFmtId="4" fontId="1" fillId="0" borderId="19" xfId="0" applyNumberFormat="1" applyFont="1" applyBorder="1" applyAlignment="1" applyProtection="1">
      <alignment/>
      <protection locked="0"/>
    </xf>
    <xf numFmtId="4" fontId="13" fillId="0" borderId="75" xfId="0" applyNumberFormat="1" applyFont="1" applyBorder="1" applyAlignment="1" applyProtection="1">
      <alignment/>
      <protection locked="0"/>
    </xf>
    <xf numFmtId="4" fontId="13" fillId="0" borderId="97" xfId="0" applyNumberFormat="1" applyFont="1" applyBorder="1" applyAlignment="1" applyProtection="1">
      <alignment/>
      <protection locked="0"/>
    </xf>
    <xf numFmtId="0" fontId="21" fillId="2" borderId="0" xfId="0" applyFont="1" applyFill="1" applyAlignment="1">
      <alignment horizontal="left" wrapText="1"/>
    </xf>
    <xf numFmtId="0" fontId="9" fillId="2" borderId="46" xfId="0" applyFont="1" applyFill="1" applyBorder="1" applyAlignment="1">
      <alignment horizontal="center" vertical="center"/>
    </xf>
    <xf numFmtId="0" fontId="0" fillId="2" borderId="56" xfId="0" applyFill="1" applyBorder="1" applyAlignment="1">
      <alignment horizontal="center" vertical="center"/>
    </xf>
    <xf numFmtId="4" fontId="9" fillId="2" borderId="54" xfId="0" applyNumberFormat="1" applyFont="1" applyFill="1" applyBorder="1" applyAlignment="1">
      <alignment horizontal="center" vertical="center"/>
    </xf>
    <xf numFmtId="0" fontId="0" fillId="2" borderId="58" xfId="0" applyFill="1" applyBorder="1" applyAlignment="1">
      <alignment horizontal="center" vertical="center"/>
    </xf>
    <xf numFmtId="4" fontId="9" fillId="2" borderId="46" xfId="0" applyNumberFormat="1" applyFont="1" applyFill="1" applyBorder="1" applyAlignment="1">
      <alignment horizontal="center" vertical="center"/>
    </xf>
    <xf numFmtId="3" fontId="1" fillId="2" borderId="52" xfId="51" applyNumberFormat="1" applyFont="1" applyFill="1" applyBorder="1" applyAlignment="1">
      <alignment horizontal="center" vertical="center"/>
      <protection/>
    </xf>
    <xf numFmtId="3" fontId="1" fillId="2" borderId="71" xfId="51" applyNumberFormat="1" applyFont="1" applyFill="1" applyBorder="1" applyAlignment="1">
      <alignment horizontal="center" vertical="center"/>
      <protection/>
    </xf>
    <xf numFmtId="3" fontId="1" fillId="2" borderId="55" xfId="51" applyNumberFormat="1" applyFont="1" applyFill="1" applyBorder="1" applyAlignment="1">
      <alignment horizontal="center" vertical="center"/>
      <protection/>
    </xf>
    <xf numFmtId="3" fontId="1" fillId="2" borderId="38" xfId="51" applyNumberFormat="1" applyFont="1" applyFill="1" applyBorder="1" applyAlignment="1">
      <alignment horizontal="center" vertical="center"/>
      <protection/>
    </xf>
    <xf numFmtId="3" fontId="1" fillId="2" borderId="72" xfId="51" applyNumberFormat="1" applyFill="1" applyBorder="1" applyAlignment="1">
      <alignment horizontal="center"/>
      <protection/>
    </xf>
    <xf numFmtId="3" fontId="1" fillId="2" borderId="71" xfId="51" applyNumberFormat="1" applyFill="1" applyBorder="1" applyAlignment="1">
      <alignment horizontal="center"/>
      <protection/>
    </xf>
    <xf numFmtId="3" fontId="1" fillId="2" borderId="54" xfId="51" applyNumberFormat="1" applyFill="1" applyBorder="1" applyAlignment="1">
      <alignment horizontal="center"/>
      <protection/>
    </xf>
    <xf numFmtId="43" fontId="3" fillId="2" borderId="0" xfId="34" applyFont="1" applyFill="1" applyAlignment="1">
      <alignment horizontal="center"/>
    </xf>
    <xf numFmtId="0" fontId="30" fillId="0" borderId="0" xfId="0" applyFont="1" applyAlignment="1">
      <alignment horizontal="center"/>
    </xf>
    <xf numFmtId="0" fontId="28" fillId="0" borderId="90" xfId="0" applyFont="1" applyBorder="1" applyAlignment="1">
      <alignment horizontal="center"/>
    </xf>
    <xf numFmtId="0" fontId="28" fillId="0" borderId="91" xfId="0" applyFont="1" applyBorder="1" applyAlignment="1">
      <alignment horizontal="center"/>
    </xf>
    <xf numFmtId="0" fontId="6" fillId="2" borderId="46" xfId="49" applyFont="1" applyFill="1" applyBorder="1" applyAlignment="1" applyProtection="1">
      <alignment horizontal="center" textRotation="90" wrapText="1"/>
      <protection/>
    </xf>
    <xf numFmtId="0" fontId="0" fillId="0" borderId="35" xfId="0" applyBorder="1" applyAlignment="1">
      <alignment textRotation="90" wrapText="1"/>
    </xf>
    <xf numFmtId="0" fontId="6" fillId="2" borderId="46" xfId="49" applyFont="1" applyFill="1" applyBorder="1" applyAlignment="1">
      <alignment horizontal="center" vertical="center"/>
      <protection/>
    </xf>
    <xf numFmtId="0" fontId="0" fillId="0" borderId="35" xfId="0" applyBorder="1" applyAlignment="1">
      <alignment horizontal="center" vertical="center"/>
    </xf>
    <xf numFmtId="0" fontId="0" fillId="0" borderId="22" xfId="0" applyBorder="1" applyAlignment="1">
      <alignment horizontal="center" vertical="center"/>
    </xf>
    <xf numFmtId="0" fontId="30" fillId="0" borderId="0" xfId="0" applyFont="1" applyAlignment="1">
      <alignment horizontal="left"/>
    </xf>
    <xf numFmtId="170" fontId="8" fillId="2" borderId="35" xfId="0" applyNumberFormat="1" applyFont="1" applyFill="1" applyBorder="1" applyAlignment="1">
      <alignment/>
    </xf>
    <xf numFmtId="170" fontId="1" fillId="2" borderId="22" xfId="0" applyNumberFormat="1" applyFont="1" applyFill="1" applyBorder="1" applyAlignment="1">
      <alignment/>
    </xf>
    <xf numFmtId="170" fontId="8" fillId="2" borderId="34" xfId="0" applyNumberFormat="1" applyFont="1" applyFill="1" applyBorder="1" applyAlignment="1">
      <alignment/>
    </xf>
    <xf numFmtId="4" fontId="8" fillId="2" borderId="35" xfId="0" applyNumberFormat="1" applyFont="1" applyFill="1" applyBorder="1" applyAlignment="1">
      <alignment/>
    </xf>
    <xf numFmtId="4" fontId="8" fillId="2" borderId="34" xfId="0" applyNumberFormat="1" applyFont="1" applyFill="1" applyBorder="1" applyAlignment="1">
      <alignment/>
    </xf>
    <xf numFmtId="4" fontId="8" fillId="2" borderId="48" xfId="0" applyNumberFormat="1" applyFont="1" applyFill="1" applyBorder="1" applyAlignment="1">
      <alignment/>
    </xf>
    <xf numFmtId="4" fontId="8" fillId="2" borderId="83" xfId="0" applyNumberFormat="1" applyFont="1" applyFill="1" applyBorder="1" applyAlignment="1">
      <alignment/>
    </xf>
    <xf numFmtId="170" fontId="7" fillId="2" borderId="22" xfId="0" applyNumberFormat="1" applyFont="1" applyFill="1" applyBorder="1" applyAlignment="1">
      <alignment/>
    </xf>
    <xf numFmtId="4" fontId="7" fillId="2" borderId="22" xfId="0" applyNumberFormat="1" applyFont="1" applyFill="1" applyBorder="1" applyAlignment="1">
      <alignment vertical="top"/>
    </xf>
    <xf numFmtId="4" fontId="7" fillId="2" borderId="22" xfId="0" applyNumberFormat="1" applyFont="1" applyFill="1" applyBorder="1" applyAlignment="1">
      <alignment/>
    </xf>
    <xf numFmtId="4" fontId="7" fillId="2" borderId="93" xfId="0" applyNumberFormat="1" applyFont="1" applyFill="1" applyBorder="1" applyAlignment="1">
      <alignment/>
    </xf>
    <xf numFmtId="4" fontId="8" fillId="2" borderId="35" xfId="0" applyNumberFormat="1" applyFont="1" applyFill="1" applyBorder="1" applyAlignment="1">
      <alignment vertical="center"/>
    </xf>
    <xf numFmtId="4" fontId="8" fillId="2" borderId="35" xfId="49" applyNumberFormat="1" applyFont="1" applyFill="1" applyBorder="1" applyProtection="1">
      <alignment/>
      <protection locked="0"/>
    </xf>
    <xf numFmtId="170" fontId="8" fillId="2" borderId="35" xfId="49" applyNumberFormat="1" applyFont="1" applyFill="1" applyBorder="1" applyProtection="1">
      <alignment/>
      <protection locked="0"/>
    </xf>
    <xf numFmtId="4" fontId="8" fillId="0" borderId="35" xfId="0" applyNumberFormat="1" applyFont="1" applyBorder="1" applyAlignment="1">
      <alignment vertical="center"/>
    </xf>
    <xf numFmtId="4" fontId="8" fillId="2" borderId="48" xfId="49" applyNumberFormat="1" applyFont="1" applyFill="1" applyBorder="1" applyAlignment="1" applyProtection="1">
      <alignment horizontal="right"/>
      <protection locked="0"/>
    </xf>
    <xf numFmtId="4" fontId="24" fillId="2" borderId="83" xfId="0" applyNumberFormat="1" applyFont="1" applyFill="1" applyBorder="1" applyAlignment="1">
      <alignment/>
    </xf>
    <xf numFmtId="4" fontId="8" fillId="2" borderId="48" xfId="0" applyNumberFormat="1" applyFont="1" applyFill="1" applyBorder="1" applyAlignment="1">
      <alignment/>
    </xf>
    <xf numFmtId="4" fontId="2" fillId="0" borderId="35" xfId="0" applyNumberFormat="1" applyFont="1" applyBorder="1" applyAlignment="1">
      <alignment/>
    </xf>
    <xf numFmtId="4" fontId="8" fillId="0" borderId="35" xfId="47" applyNumberFormat="1" applyFont="1" applyFill="1" applyBorder="1" applyAlignment="1">
      <alignment vertical="center"/>
      <protection/>
    </xf>
    <xf numFmtId="4" fontId="8" fillId="0" borderId="35" xfId="0" applyNumberFormat="1" applyFont="1" applyFill="1" applyBorder="1" applyAlignment="1">
      <alignment vertical="center"/>
    </xf>
    <xf numFmtId="4" fontId="8" fillId="0" borderId="35" xfId="47" applyNumberFormat="1" applyFont="1" applyBorder="1" applyAlignment="1">
      <alignment horizontal="right" vertical="center"/>
      <protection/>
    </xf>
    <xf numFmtId="4" fontId="8" fillId="0" borderId="35" xfId="49" applyNumberFormat="1" applyFont="1" applyBorder="1" applyAlignment="1" applyProtection="1">
      <alignment vertical="center"/>
      <protection locked="0"/>
    </xf>
    <xf numFmtId="4" fontId="8" fillId="2" borderId="48" xfId="0" applyNumberFormat="1" applyFont="1" applyFill="1" applyBorder="1" applyAlignment="1">
      <alignment vertical="center"/>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formulář 5 -pol.rozp" xfId="47"/>
    <cellStyle name="normální_List1" xfId="48"/>
    <cellStyle name="normální_POL.XLS" xfId="49"/>
    <cellStyle name="normální_POL.XLS_formulář 5 -pol.rozp" xfId="50"/>
    <cellStyle name="normální_REKAP.XLS" xfId="51"/>
    <cellStyle name="normální_SOxxxxxx" xfId="52"/>
    <cellStyle name="Poznámka" xfId="53"/>
    <cellStyle name="Percent" xfId="54"/>
    <cellStyle name="Propojená buňka" xfId="55"/>
    <cellStyle name="Followed Hyperlink" xfId="56"/>
    <cellStyle name="Správně" xfId="57"/>
    <cellStyle name="Styl 1"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2924175</xdr:colOff>
      <xdr:row>1</xdr:row>
      <xdr:rowOff>19050</xdr:rowOff>
    </xdr:from>
    <xdr:to>
      <xdr:col>4</xdr:col>
      <xdr:colOff>180975</xdr:colOff>
      <xdr:row>2</xdr:row>
      <xdr:rowOff>114300</xdr:rowOff>
    </xdr:to>
    <xdr:sp macro="[0]!AUTO_OPEN">
      <xdr:nvSpPr>
        <xdr:cNvPr id="1" name="Rectangle 2"/>
        <xdr:cNvSpPr>
          <a:spLocks/>
        </xdr:cNvSpPr>
      </xdr:nvSpPr>
      <xdr:spPr>
        <a:xfrm>
          <a:off x="3781425" y="247650"/>
          <a:ext cx="1457325" cy="257175"/>
        </a:xfrm>
        <a:prstGeom prst="rect">
          <a:avLst/>
        </a:prstGeom>
        <a:solidFill>
          <a:srgbClr val="FFFFFF"/>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solidFill>
                <a:srgbClr val="000000"/>
              </a:solidFill>
            </a:rPr>
            <a:t>Aktualizovat ceny</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0</xdr:row>
      <xdr:rowOff>200025</xdr:rowOff>
    </xdr:from>
    <xdr:ext cx="1247775" cy="352425"/>
    <xdr:sp macro="[0]!Makro2">
      <xdr:nvSpPr>
        <xdr:cNvPr id="1" name="Text Box 3"/>
        <xdr:cNvSpPr txBox="1">
          <a:spLocks noChangeArrowheads="1"/>
        </xdr:cNvSpPr>
      </xdr:nvSpPr>
      <xdr:spPr>
        <a:xfrm>
          <a:off x="5724525" y="200025"/>
          <a:ext cx="1247775" cy="352425"/>
        </a:xfrm>
        <a:prstGeom prst="rect">
          <a:avLst/>
        </a:prstGeom>
        <a:noFill/>
        <a:ln w="1587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Součet za Díl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0</xdr:row>
      <xdr:rowOff>200025</xdr:rowOff>
    </xdr:from>
    <xdr:ext cx="1247775" cy="352425"/>
    <xdr:sp macro="[0]!Makro2">
      <xdr:nvSpPr>
        <xdr:cNvPr id="1" name="Text Box 2"/>
        <xdr:cNvSpPr txBox="1">
          <a:spLocks noChangeArrowheads="1"/>
        </xdr:cNvSpPr>
      </xdr:nvSpPr>
      <xdr:spPr>
        <a:xfrm>
          <a:off x="5505450" y="200025"/>
          <a:ext cx="1247775" cy="352425"/>
        </a:xfrm>
        <a:prstGeom prst="rect">
          <a:avLst/>
        </a:prstGeom>
        <a:noFill/>
        <a:ln w="1587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Součet za Díl</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dimension ref="A1:P43"/>
  <sheetViews>
    <sheetView tabSelected="1" view="pageBreakPreview" zoomScaleSheetLayoutView="100" zoomScalePageLayoutView="0" workbookViewId="0" topLeftCell="A1">
      <selection activeCell="I32" sqref="I32"/>
      <selection activeCell="Q19" sqref="Q19"/>
    </sheetView>
  </sheetViews>
  <sheetFormatPr defaultColWidth="9.140625" defaultRowHeight="12.75"/>
  <cols>
    <col min="1" max="1" width="2.8515625" style="0" customWidth="1"/>
    <col min="2" max="2" width="8.8515625" style="0" customWidth="1"/>
    <col min="3" max="3" width="2.421875" style="0" customWidth="1"/>
    <col min="4" max="4" width="3.421875" style="0" customWidth="1"/>
    <col min="5" max="5" width="4.140625" style="0" customWidth="1"/>
    <col min="6" max="6" width="26.28125" style="0" customWidth="1"/>
    <col min="7" max="7" width="13.7109375" style="0" customWidth="1"/>
    <col min="8" max="8" width="1.28515625" style="0" customWidth="1"/>
    <col min="9" max="9" width="9.7109375" style="0" customWidth="1"/>
    <col min="10" max="10" width="9.421875" style="0" customWidth="1"/>
    <col min="11" max="11" width="8.421875" style="0" customWidth="1"/>
    <col min="12" max="12" width="11.140625" style="0" customWidth="1"/>
    <col min="13" max="13" width="10.57421875" style="0" customWidth="1"/>
    <col min="14" max="14" width="13.7109375" style="0" customWidth="1"/>
  </cols>
  <sheetData>
    <row r="1" spans="1:14" ht="19.5" thickBot="1" thickTop="1">
      <c r="A1" s="10" t="s">
        <v>135</v>
      </c>
      <c r="B1" s="10"/>
      <c r="G1" s="261" t="s">
        <v>200</v>
      </c>
      <c r="I1" s="427" t="str">
        <f>'formulář 5 -pol.rozp'!I1:J1</f>
        <v>SŽDC</v>
      </c>
      <c r="J1" s="428"/>
      <c r="N1" s="262" t="s">
        <v>467</v>
      </c>
    </row>
    <row r="2" spans="1:14" ht="12.75" customHeight="1" thickTop="1">
      <c r="A2" s="103" t="s">
        <v>143</v>
      </c>
      <c r="B2" s="104"/>
      <c r="C2" s="104"/>
      <c r="D2" s="104"/>
      <c r="E2" s="104"/>
      <c r="F2" s="105" t="str">
        <f>'formulář 5 -pol.rozp'!J4</f>
        <v>PS 18-14-11  </v>
      </c>
      <c r="G2" s="104"/>
      <c r="H2" s="104"/>
      <c r="I2" s="104"/>
      <c r="J2" s="104"/>
      <c r="K2" s="104"/>
      <c r="L2" s="104"/>
      <c r="M2" s="167" t="s">
        <v>84</v>
      </c>
      <c r="N2" s="278" t="s">
        <v>222</v>
      </c>
    </row>
    <row r="3" spans="1:14" ht="12.75" customHeight="1">
      <c r="A3" s="106" t="s">
        <v>83</v>
      </c>
      <c r="B3" s="25"/>
      <c r="C3" s="25"/>
      <c r="D3" s="25"/>
      <c r="E3" s="25"/>
      <c r="F3" s="107" t="str">
        <f>'formulář 5 -pol.rozp'!C4</f>
        <v>Žst.Olomouc, kamerový systém </v>
      </c>
      <c r="G3" s="25"/>
      <c r="H3" s="25"/>
      <c r="I3" s="25"/>
      <c r="J3" s="25"/>
      <c r="K3" s="25"/>
      <c r="L3" s="39"/>
      <c r="M3" s="168"/>
      <c r="N3" s="169"/>
    </row>
    <row r="4" spans="1:14" ht="12.75" customHeight="1">
      <c r="A4" s="106" t="s">
        <v>85</v>
      </c>
      <c r="B4" s="25"/>
      <c r="C4" s="25"/>
      <c r="D4" s="25"/>
      <c r="E4" s="25"/>
      <c r="F4" s="108">
        <f>'formulář 5 -pol.rozp'!J3</f>
        <v>0</v>
      </c>
      <c r="G4" s="25"/>
      <c r="H4" s="25"/>
      <c r="I4" s="25"/>
      <c r="J4" s="25"/>
      <c r="K4" s="25"/>
      <c r="L4" s="39"/>
      <c r="M4" s="170" t="s">
        <v>86</v>
      </c>
      <c r="N4" s="276" t="s">
        <v>419</v>
      </c>
    </row>
    <row r="5" spans="1:14" ht="12.75" customHeight="1">
      <c r="A5" s="67" t="s">
        <v>1</v>
      </c>
      <c r="B5" s="68"/>
      <c r="C5" s="68"/>
      <c r="D5" s="68"/>
      <c r="E5" s="68"/>
      <c r="F5" s="109" t="str">
        <f>'formulář 5 -pol.rozp'!C3</f>
        <v>Rekonstrukce žst. Olomouc</v>
      </c>
      <c r="G5" s="110"/>
      <c r="H5" s="110"/>
      <c r="I5" s="68"/>
      <c r="J5" s="68"/>
      <c r="K5" s="68"/>
      <c r="L5" s="68"/>
      <c r="M5" s="172"/>
      <c r="N5" s="169"/>
    </row>
    <row r="6" spans="1:14" ht="12.75">
      <c r="A6" s="5" t="s">
        <v>87</v>
      </c>
      <c r="B6" s="173"/>
      <c r="C6" s="173"/>
      <c r="D6" s="173"/>
      <c r="E6" s="173"/>
      <c r="F6" s="173" t="s">
        <v>420</v>
      </c>
      <c r="G6" s="173"/>
      <c r="H6" s="173"/>
      <c r="I6" s="173"/>
      <c r="J6" s="173"/>
      <c r="K6" s="170" t="s">
        <v>88</v>
      </c>
      <c r="L6" s="173"/>
      <c r="M6" s="173"/>
      <c r="N6" s="276">
        <v>1</v>
      </c>
    </row>
    <row r="7" spans="1:14" ht="12.75">
      <c r="A7" s="5" t="s">
        <v>89</v>
      </c>
      <c r="B7" s="173"/>
      <c r="C7" s="173"/>
      <c r="D7" s="173"/>
      <c r="E7" s="173"/>
      <c r="F7" s="173" t="s">
        <v>229</v>
      </c>
      <c r="G7" s="173"/>
      <c r="H7" s="173"/>
      <c r="I7" s="173"/>
      <c r="J7" s="173"/>
      <c r="K7" s="170" t="s">
        <v>90</v>
      </c>
      <c r="L7" s="173"/>
      <c r="M7" s="173"/>
      <c r="N7" s="277">
        <f>(G19-G17)/N6</f>
        <v>46.769999999999996</v>
      </c>
    </row>
    <row r="8" spans="1:14" ht="12.75">
      <c r="A8" s="6" t="s">
        <v>91</v>
      </c>
      <c r="B8" s="174"/>
      <c r="C8" s="174"/>
      <c r="D8" s="174"/>
      <c r="E8" s="174"/>
      <c r="F8" s="274" t="s">
        <v>397</v>
      </c>
      <c r="G8" s="174"/>
      <c r="H8" s="174"/>
      <c r="I8" s="174"/>
      <c r="J8" s="174"/>
      <c r="K8" s="175" t="s">
        <v>92</v>
      </c>
      <c r="L8" s="174"/>
      <c r="M8" s="174" t="s">
        <v>416</v>
      </c>
      <c r="N8" s="176"/>
    </row>
    <row r="9" spans="1:14" ht="12.75">
      <c r="A9" s="6" t="s">
        <v>93</v>
      </c>
      <c r="B9" s="174"/>
      <c r="C9" s="174"/>
      <c r="D9" s="174"/>
      <c r="E9" s="174"/>
      <c r="F9" s="275" t="s">
        <v>409</v>
      </c>
      <c r="G9" s="174"/>
      <c r="H9" s="174"/>
      <c r="I9" s="174"/>
      <c r="J9" s="174"/>
      <c r="K9" s="175" t="s">
        <v>94</v>
      </c>
      <c r="L9" s="174"/>
      <c r="M9" s="177"/>
      <c r="N9" s="176"/>
    </row>
    <row r="10" spans="1:14" ht="28.5" customHeight="1">
      <c r="A10" s="15" t="s">
        <v>141</v>
      </c>
      <c r="B10" s="15"/>
      <c r="C10" s="15"/>
      <c r="D10" s="15"/>
      <c r="E10" s="15"/>
      <c r="F10" s="16"/>
      <c r="G10" s="16"/>
      <c r="H10" s="16"/>
      <c r="I10" s="16"/>
      <c r="J10" s="17"/>
      <c r="K10" s="17"/>
      <c r="L10" s="17"/>
      <c r="M10" s="17"/>
      <c r="N10" s="17"/>
    </row>
    <row r="11" spans="1:14" ht="17.25" customHeight="1">
      <c r="A11" s="18" t="s">
        <v>134</v>
      </c>
      <c r="B11" s="19"/>
      <c r="C11" s="19"/>
      <c r="D11" s="19"/>
      <c r="E11" s="19"/>
      <c r="F11" s="20"/>
      <c r="G11" s="21"/>
      <c r="H11" s="22"/>
      <c r="I11" s="23" t="s">
        <v>128</v>
      </c>
      <c r="J11" s="24"/>
      <c r="K11" s="24"/>
      <c r="L11" s="24"/>
      <c r="M11" s="25"/>
      <c r="N11" s="26"/>
    </row>
    <row r="12" spans="1:14" ht="12" customHeight="1">
      <c r="A12" s="429" t="s">
        <v>95</v>
      </c>
      <c r="B12" s="57" t="s">
        <v>129</v>
      </c>
      <c r="C12" s="58" t="s">
        <v>96</v>
      </c>
      <c r="D12" s="27"/>
      <c r="E12" s="27"/>
      <c r="F12" s="27"/>
      <c r="G12" s="37">
        <f>'FORMULÁŘ 6 -rekap SD'!$G$14</f>
        <v>40</v>
      </c>
      <c r="H12" s="73"/>
      <c r="I12" s="27" t="s">
        <v>121</v>
      </c>
      <c r="J12" s="28" t="s">
        <v>74</v>
      </c>
      <c r="K12" s="29"/>
      <c r="L12" s="28"/>
      <c r="M12" s="29"/>
      <c r="N12" s="30">
        <f>'FORMULÁŘ 7 - rekap VRN pro PS'!$F$13</f>
        <v>0</v>
      </c>
    </row>
    <row r="13" spans="1:14" ht="12.75" customHeight="1" thickBot="1">
      <c r="A13" s="430"/>
      <c r="B13" s="59"/>
      <c r="C13" s="36" t="s">
        <v>97</v>
      </c>
      <c r="D13" s="31"/>
      <c r="E13" s="31"/>
      <c r="F13" s="31"/>
      <c r="G13" s="37">
        <f>'FORMULÁŘ 6 -rekap SD'!$F$14</f>
        <v>6.77</v>
      </c>
      <c r="H13" s="73"/>
      <c r="I13" s="31" t="s">
        <v>122</v>
      </c>
      <c r="J13" s="28" t="s">
        <v>110</v>
      </c>
      <c r="K13" s="29"/>
      <c r="L13" s="28"/>
      <c r="M13" s="29"/>
      <c r="N13" s="32">
        <f>'FORMULÁŘ 7 - rekap VRN pro PS'!$F$14</f>
        <v>0</v>
      </c>
    </row>
    <row r="14" spans="1:14" ht="12.75" customHeight="1" thickBot="1">
      <c r="A14" s="430"/>
      <c r="B14" s="60"/>
      <c r="C14" s="36" t="s">
        <v>98</v>
      </c>
      <c r="D14" s="31"/>
      <c r="E14" s="31"/>
      <c r="F14" s="31"/>
      <c r="G14" s="37">
        <f>'FORMULÁŘ 6 -rekap SD'!$D$14</f>
        <v>0</v>
      </c>
      <c r="H14" s="73"/>
      <c r="I14" s="33" t="s">
        <v>127</v>
      </c>
      <c r="J14" s="25"/>
      <c r="K14" s="25"/>
      <c r="L14" s="25"/>
      <c r="M14" s="25"/>
      <c r="N14" s="34">
        <f>N12+N13</f>
        <v>0</v>
      </c>
    </row>
    <row r="15" spans="1:14" ht="13.5" thickBot="1">
      <c r="A15" s="430"/>
      <c r="B15" s="60"/>
      <c r="C15" s="36" t="s">
        <v>99</v>
      </c>
      <c r="D15" s="31"/>
      <c r="E15" s="31"/>
      <c r="F15" s="31"/>
      <c r="G15" s="37">
        <f>'FORMULÁŘ 6 -rekap SD'!$E$14</f>
        <v>0</v>
      </c>
      <c r="H15" s="74"/>
      <c r="I15" s="35" t="s">
        <v>112</v>
      </c>
      <c r="J15" s="21"/>
      <c r="K15" s="21"/>
      <c r="L15" s="21"/>
      <c r="M15" s="21"/>
      <c r="N15" s="148"/>
    </row>
    <row r="16" spans="1:14" ht="13.5" thickBot="1">
      <c r="A16" s="430"/>
      <c r="B16" s="61" t="s">
        <v>130</v>
      </c>
      <c r="C16" s="62" t="s">
        <v>118</v>
      </c>
      <c r="D16" s="38"/>
      <c r="E16" s="38"/>
      <c r="F16" s="29"/>
      <c r="G16" s="77">
        <f>SUM(G13:G15)</f>
        <v>6.77</v>
      </c>
      <c r="H16" s="74"/>
      <c r="I16" s="39" t="s">
        <v>123</v>
      </c>
      <c r="J16" s="37" t="s">
        <v>75</v>
      </c>
      <c r="K16" s="38"/>
      <c r="L16" s="38"/>
      <c r="M16" s="29"/>
      <c r="N16" s="40">
        <f>'FORMULÁŘ 7 - rekap VRN pro PS'!$F$15</f>
        <v>0</v>
      </c>
    </row>
    <row r="17" spans="1:14" ht="12.75">
      <c r="A17" s="430"/>
      <c r="B17" s="57" t="s">
        <v>131</v>
      </c>
      <c r="C17" s="63" t="s">
        <v>203</v>
      </c>
      <c r="D17" s="38"/>
      <c r="E17" s="38"/>
      <c r="F17" s="29"/>
      <c r="G17" s="37">
        <f>'FORMULÁŘ 6 -rekap SD'!$H$14</f>
        <v>0</v>
      </c>
      <c r="H17" s="75"/>
      <c r="I17" s="36" t="s">
        <v>124</v>
      </c>
      <c r="J17" s="37" t="s">
        <v>111</v>
      </c>
      <c r="K17" s="38"/>
      <c r="L17" s="38"/>
      <c r="M17" s="41"/>
      <c r="N17" s="40">
        <f>'FORMULÁŘ 7 - rekap VRN pro PS'!$F$16</f>
        <v>0</v>
      </c>
    </row>
    <row r="18" spans="1:14" ht="13.5" thickBot="1">
      <c r="A18" s="431"/>
      <c r="B18" s="248" t="s">
        <v>133</v>
      </c>
      <c r="C18" s="64" t="s">
        <v>82</v>
      </c>
      <c r="D18" s="64"/>
      <c r="E18" s="28"/>
      <c r="F18" s="29"/>
      <c r="G18" s="37">
        <f>'FORMULÁŘ 6 -rekap SD'!$I$14</f>
        <v>0</v>
      </c>
      <c r="H18" s="74"/>
      <c r="I18" s="36" t="s">
        <v>125</v>
      </c>
      <c r="J18" s="42" t="s">
        <v>76</v>
      </c>
      <c r="K18" s="43"/>
      <c r="L18" s="43"/>
      <c r="M18" s="44"/>
      <c r="N18" s="40">
        <f>'FORMULÁŘ 7 - rekap VRN pro PS'!$F$17</f>
        <v>0</v>
      </c>
    </row>
    <row r="19" spans="1:14" ht="13.5" thickBot="1">
      <c r="A19" s="65" t="s">
        <v>132</v>
      </c>
      <c r="B19" s="66"/>
      <c r="C19" s="66"/>
      <c r="D19" s="66"/>
      <c r="E19" s="66"/>
      <c r="F19" s="29"/>
      <c r="G19" s="78">
        <f>G12+G16+G17+G18</f>
        <v>46.769999999999996</v>
      </c>
      <c r="H19" s="75"/>
      <c r="I19" s="36" t="s">
        <v>126</v>
      </c>
      <c r="J19" s="45" t="s">
        <v>218</v>
      </c>
      <c r="K19" s="46"/>
      <c r="L19" s="46"/>
      <c r="M19" s="29"/>
      <c r="N19" s="40">
        <f>'FORMULÁŘ 7 - rekap VRN pro PS'!$F$18+'FORMULÁŘ 8 - rekap poplatků'!K70</f>
        <v>0</v>
      </c>
    </row>
    <row r="20" spans="1:14" ht="15" customHeight="1" thickBot="1">
      <c r="A20" s="67"/>
      <c r="B20" s="68"/>
      <c r="C20" s="69"/>
      <c r="D20" s="69"/>
      <c r="E20" s="69"/>
      <c r="F20" s="68"/>
      <c r="G20" s="79"/>
      <c r="H20" s="75"/>
      <c r="I20" s="39" t="s">
        <v>144</v>
      </c>
      <c r="J20" s="47" t="s">
        <v>219</v>
      </c>
      <c r="K20" s="48"/>
      <c r="L20" s="48"/>
      <c r="M20" s="39"/>
      <c r="N20" s="40"/>
    </row>
    <row r="21" spans="1:14" ht="13.5" thickBot="1">
      <c r="A21" s="67"/>
      <c r="B21" s="68"/>
      <c r="C21" s="69"/>
      <c r="D21" s="69"/>
      <c r="E21" s="69"/>
      <c r="F21" s="68"/>
      <c r="G21" s="80"/>
      <c r="H21" s="74"/>
      <c r="I21" s="35" t="s">
        <v>113</v>
      </c>
      <c r="J21" s="42"/>
      <c r="K21" s="43"/>
      <c r="L21" s="43"/>
      <c r="M21" s="49"/>
      <c r="N21" s="50">
        <f>SUM(N16:N20)</f>
        <v>0</v>
      </c>
    </row>
    <row r="22" spans="1:16" ht="13.5" thickBot="1">
      <c r="A22" s="67"/>
      <c r="B22" s="68"/>
      <c r="C22" s="69"/>
      <c r="D22" s="69"/>
      <c r="E22" s="69"/>
      <c r="F22" s="68"/>
      <c r="G22" s="80"/>
      <c r="H22" s="75"/>
      <c r="I22" s="51"/>
      <c r="J22" s="52"/>
      <c r="K22" s="52"/>
      <c r="L22" s="52"/>
      <c r="M22" s="51"/>
      <c r="N22" s="53"/>
      <c r="P22" s="12"/>
    </row>
    <row r="23" spans="1:14" ht="13.5" thickBot="1">
      <c r="A23" s="70"/>
      <c r="B23" s="71"/>
      <c r="C23" s="72"/>
      <c r="D23" s="72"/>
      <c r="E23" s="72"/>
      <c r="F23" s="72"/>
      <c r="G23" s="81"/>
      <c r="H23" s="76"/>
      <c r="I23" s="54" t="s">
        <v>141</v>
      </c>
      <c r="J23" s="55"/>
      <c r="K23" s="55"/>
      <c r="L23" s="55"/>
      <c r="M23" s="56"/>
      <c r="N23" s="34">
        <f>G19+N14+N21</f>
        <v>46.769999999999996</v>
      </c>
    </row>
    <row r="24" spans="1:14" ht="15.75" customHeight="1">
      <c r="A24" s="178" t="s">
        <v>100</v>
      </c>
      <c r="B24" s="179"/>
      <c r="C24" s="179"/>
      <c r="D24" s="179"/>
      <c r="E24" s="179"/>
      <c r="F24" s="179"/>
      <c r="G24" s="180" t="s">
        <v>101</v>
      </c>
      <c r="H24" s="179"/>
      <c r="I24" s="179"/>
      <c r="J24" s="179"/>
      <c r="K24" s="180" t="s">
        <v>102</v>
      </c>
      <c r="L24" s="179"/>
      <c r="M24" s="179"/>
      <c r="N24" s="181"/>
    </row>
    <row r="25" spans="1:14" ht="12.75">
      <c r="A25" s="182"/>
      <c r="B25" s="173"/>
      <c r="C25" s="173"/>
      <c r="D25" s="173"/>
      <c r="E25" s="173"/>
      <c r="F25" s="275" t="s">
        <v>407</v>
      </c>
      <c r="G25" s="170" t="s">
        <v>103</v>
      </c>
      <c r="H25" s="173"/>
      <c r="I25" s="173"/>
      <c r="J25" s="173"/>
      <c r="K25" s="170" t="s">
        <v>103</v>
      </c>
      <c r="L25" s="173"/>
      <c r="M25" s="173"/>
      <c r="N25" s="171"/>
    </row>
    <row r="26" spans="1:14" ht="12.75">
      <c r="A26" s="183"/>
      <c r="B26" s="184"/>
      <c r="C26" s="184"/>
      <c r="D26" s="184"/>
      <c r="E26" s="184"/>
      <c r="F26" s="279" t="s">
        <v>471</v>
      </c>
      <c r="G26" s="168" t="s">
        <v>104</v>
      </c>
      <c r="H26" s="184"/>
      <c r="I26" s="184"/>
      <c r="J26" s="184"/>
      <c r="K26" s="168" t="s">
        <v>104</v>
      </c>
      <c r="L26" s="184"/>
      <c r="M26" s="184"/>
      <c r="N26" s="169"/>
    </row>
    <row r="27" spans="1:14" ht="12.75">
      <c r="A27" s="183"/>
      <c r="B27" s="184"/>
      <c r="C27" s="184"/>
      <c r="D27" s="184"/>
      <c r="E27" s="184"/>
      <c r="F27" s="184"/>
      <c r="G27" s="168" t="s">
        <v>105</v>
      </c>
      <c r="H27" s="184"/>
      <c r="I27" s="184"/>
      <c r="J27" s="184"/>
      <c r="K27" s="168" t="s">
        <v>106</v>
      </c>
      <c r="L27" s="184"/>
      <c r="M27" s="184"/>
      <c r="N27" s="169"/>
    </row>
    <row r="28" spans="1:14" ht="12.75">
      <c r="A28" s="183"/>
      <c r="B28" s="184"/>
      <c r="C28" s="184"/>
      <c r="D28" s="184"/>
      <c r="E28" s="184"/>
      <c r="F28" s="184"/>
      <c r="G28" s="168"/>
      <c r="H28" s="184"/>
      <c r="I28" s="184"/>
      <c r="J28" s="184"/>
      <c r="K28" s="168"/>
      <c r="L28" s="184"/>
      <c r="M28" s="184"/>
      <c r="N28" s="169"/>
    </row>
    <row r="29" spans="1:14" ht="12.75">
      <c r="A29" s="183"/>
      <c r="B29" s="184"/>
      <c r="C29" s="184"/>
      <c r="D29" s="184"/>
      <c r="E29" s="184"/>
      <c r="F29" s="184"/>
      <c r="G29" s="168"/>
      <c r="H29" s="184"/>
      <c r="I29" s="184"/>
      <c r="J29" s="184"/>
      <c r="K29" s="168"/>
      <c r="L29" s="184"/>
      <c r="M29" s="185"/>
      <c r="N29" s="169"/>
    </row>
    <row r="30" spans="1:14" ht="21" customHeight="1">
      <c r="A30" s="182" t="s">
        <v>107</v>
      </c>
      <c r="B30" s="173"/>
      <c r="C30" s="173"/>
      <c r="D30" s="173"/>
      <c r="E30" s="173"/>
      <c r="F30" s="173"/>
      <c r="G30" s="186"/>
      <c r="H30" s="187"/>
      <c r="I30" s="173">
        <v>14</v>
      </c>
      <c r="J30" s="173" t="s">
        <v>108</v>
      </c>
      <c r="K30" s="188"/>
      <c r="L30" s="174"/>
      <c r="M30" s="432"/>
      <c r="N30" s="433"/>
    </row>
    <row r="31" spans="1:14" ht="12.75">
      <c r="A31" s="182" t="s">
        <v>109</v>
      </c>
      <c r="B31" s="173"/>
      <c r="C31" s="173"/>
      <c r="D31" s="173"/>
      <c r="E31" s="173"/>
      <c r="F31" s="173"/>
      <c r="G31" s="186"/>
      <c r="H31" s="187"/>
      <c r="I31" s="173">
        <v>14</v>
      </c>
      <c r="J31" s="173" t="s">
        <v>108</v>
      </c>
      <c r="K31" s="189">
        <f>ROUND(PRODUCT(K30,E31/100),1)</f>
        <v>0</v>
      </c>
      <c r="L31" s="174"/>
      <c r="M31" s="432">
        <f>ROUND(PRODUCT(M30,I31/100),0)</f>
        <v>0</v>
      </c>
      <c r="N31" s="433"/>
    </row>
    <row r="32" spans="1:14" ht="12.75">
      <c r="A32" s="182" t="s">
        <v>107</v>
      </c>
      <c r="B32" s="173"/>
      <c r="C32" s="173"/>
      <c r="D32" s="173"/>
      <c r="E32" s="173"/>
      <c r="F32" s="173"/>
      <c r="G32" s="186"/>
      <c r="H32" s="187"/>
      <c r="I32" s="173">
        <v>20</v>
      </c>
      <c r="J32" s="173" t="s">
        <v>108</v>
      </c>
      <c r="K32" s="188">
        <v>0</v>
      </c>
      <c r="L32" s="174"/>
      <c r="M32" s="432">
        <f>N23</f>
        <v>46.769999999999996</v>
      </c>
      <c r="N32" s="433"/>
    </row>
    <row r="33" spans="1:14" ht="12.75">
      <c r="A33" s="182" t="s">
        <v>109</v>
      </c>
      <c r="B33" s="173"/>
      <c r="C33" s="173"/>
      <c r="D33" s="173"/>
      <c r="E33" s="173"/>
      <c r="F33" s="173"/>
      <c r="G33" s="186"/>
      <c r="H33" s="187"/>
      <c r="I33" s="173">
        <v>20</v>
      </c>
      <c r="J33" s="173" t="s">
        <v>108</v>
      </c>
      <c r="K33" s="189">
        <f>ROUND(PRODUCT(K32,E33/100),1)</f>
        <v>0</v>
      </c>
      <c r="L33" s="174"/>
      <c r="M33" s="432">
        <f>ROUND(PRODUCT(M32,I33/100),1)</f>
        <v>9.4</v>
      </c>
      <c r="N33" s="433"/>
    </row>
    <row r="34" spans="1:14" ht="16.5" thickBot="1">
      <c r="A34" s="190" t="s">
        <v>142</v>
      </c>
      <c r="B34" s="191"/>
      <c r="C34" s="191"/>
      <c r="D34" s="191"/>
      <c r="E34" s="191"/>
      <c r="F34" s="191"/>
      <c r="G34" s="191"/>
      <c r="H34" s="191"/>
      <c r="I34" s="191"/>
      <c r="J34" s="191"/>
      <c r="K34" s="192">
        <f>CEILING(SUM(K30:K33),1)</f>
        <v>0</v>
      </c>
      <c r="L34" s="191"/>
      <c r="M34" s="434">
        <f>CEILING(SUM(M30:M33),1)</f>
        <v>57</v>
      </c>
      <c r="N34" s="435"/>
    </row>
    <row r="35" spans="1:14" s="7" customFormat="1" ht="19.5" customHeight="1" thickTop="1">
      <c r="A35" s="8"/>
      <c r="B35" s="8"/>
      <c r="C35" s="8"/>
      <c r="D35" s="8"/>
      <c r="E35" s="8"/>
      <c r="F35" s="9"/>
      <c r="G35" s="9"/>
      <c r="H35" s="9"/>
      <c r="I35" s="9"/>
      <c r="J35" s="9"/>
      <c r="K35" s="9"/>
      <c r="L35" s="9"/>
      <c r="M35" s="9"/>
      <c r="N35" s="9"/>
    </row>
    <row r="36" spans="1:14" ht="89.25">
      <c r="A36" s="9"/>
      <c r="B36" s="9"/>
      <c r="C36" s="9"/>
      <c r="D36" s="9"/>
      <c r="E36" s="9"/>
      <c r="F36" s="9"/>
      <c r="G36" s="9"/>
      <c r="H36" s="9"/>
      <c r="I36" s="9"/>
      <c r="J36" s="9"/>
      <c r="K36" s="9"/>
      <c r="L36" s="9"/>
      <c r="M36" s="273" t="s">
        <v>220</v>
      </c>
      <c r="N36" s="9" t="s">
        <v>221</v>
      </c>
    </row>
    <row r="37" spans="1:14" ht="12.75">
      <c r="A37" s="9"/>
      <c r="B37" s="9"/>
      <c r="C37" s="9"/>
      <c r="D37" s="9"/>
      <c r="E37" s="9"/>
      <c r="F37" s="9"/>
      <c r="G37" s="9"/>
      <c r="H37" s="9"/>
      <c r="I37" s="9"/>
      <c r="J37" s="9"/>
      <c r="K37" s="9"/>
      <c r="L37" s="9"/>
      <c r="M37" s="9"/>
      <c r="N37" s="9"/>
    </row>
    <row r="38" spans="1:14" ht="12.75">
      <c r="A38" s="9"/>
      <c r="B38" s="9"/>
      <c r="C38" s="9"/>
      <c r="D38" s="9"/>
      <c r="E38" s="9"/>
      <c r="F38" s="9"/>
      <c r="G38" s="9"/>
      <c r="H38" s="9"/>
      <c r="I38" s="9"/>
      <c r="J38" s="9"/>
      <c r="K38" s="9"/>
      <c r="L38" s="9"/>
      <c r="M38" s="9"/>
      <c r="N38" s="9"/>
    </row>
    <row r="39" spans="1:14" ht="12.75">
      <c r="A39" s="9"/>
      <c r="B39" s="9"/>
      <c r="C39" s="9"/>
      <c r="D39" s="9"/>
      <c r="E39" s="9"/>
      <c r="F39" s="9"/>
      <c r="G39" s="9"/>
      <c r="H39" s="9"/>
      <c r="I39" s="9"/>
      <c r="J39" s="9"/>
      <c r="K39" s="9"/>
      <c r="L39" s="9"/>
      <c r="M39" s="9"/>
      <c r="N39" s="9"/>
    </row>
    <row r="40" spans="1:14" ht="12.75">
      <c r="A40" s="9"/>
      <c r="B40" s="9"/>
      <c r="C40" s="9"/>
      <c r="D40" s="9"/>
      <c r="E40" s="9"/>
      <c r="F40" s="9"/>
      <c r="G40" s="9"/>
      <c r="H40" s="9"/>
      <c r="I40" s="9"/>
      <c r="J40" s="9"/>
      <c r="K40" s="9"/>
      <c r="L40" s="9"/>
      <c r="M40" s="9"/>
      <c r="N40" s="9"/>
    </row>
    <row r="41" spans="1:14" ht="12.75">
      <c r="A41" s="9"/>
      <c r="B41" s="9"/>
      <c r="C41" s="9"/>
      <c r="D41" s="9"/>
      <c r="E41" s="9"/>
      <c r="F41" s="9"/>
      <c r="G41" s="9"/>
      <c r="H41" s="9"/>
      <c r="I41" s="9"/>
      <c r="J41" s="9"/>
      <c r="K41" s="9"/>
      <c r="L41" s="9"/>
      <c r="M41" s="9"/>
      <c r="N41" s="9"/>
    </row>
    <row r="42" spans="1:14" ht="12.75">
      <c r="A42" s="9"/>
      <c r="B42" s="9"/>
      <c r="C42" s="9"/>
      <c r="D42" s="9"/>
      <c r="E42" s="9"/>
      <c r="F42" s="9"/>
      <c r="G42" s="9"/>
      <c r="H42" s="9"/>
      <c r="I42" s="9"/>
      <c r="J42" s="9"/>
      <c r="K42" s="9"/>
      <c r="L42" s="9"/>
      <c r="M42" s="9"/>
      <c r="N42" s="9"/>
    </row>
    <row r="43" spans="1:14" ht="12.75">
      <c r="A43" s="9"/>
      <c r="B43" s="9"/>
      <c r="C43" s="9"/>
      <c r="D43" s="9"/>
      <c r="E43" s="9"/>
      <c r="F43" s="9"/>
      <c r="G43" s="9"/>
      <c r="H43" s="9"/>
      <c r="I43" s="9"/>
      <c r="J43" s="9"/>
      <c r="K43" s="9"/>
      <c r="L43" s="9"/>
      <c r="M43" s="9"/>
      <c r="N43" s="9"/>
    </row>
  </sheetData>
  <sheetProtection password="DEB9" sheet="1" objects="1" scenarios="1"/>
  <protectedRanges>
    <protectedRange sqref="A24:N34" name="Oblast3"/>
    <protectedRange sqref="A6:N9" name="Oblast2"/>
    <protectedRange sqref="M2:N5" name="Oblast1"/>
  </protectedRanges>
  <mergeCells count="7">
    <mergeCell ref="I1:J1"/>
    <mergeCell ref="A12:A18"/>
    <mergeCell ref="M33:N33"/>
    <mergeCell ref="M34:N34"/>
    <mergeCell ref="M32:N32"/>
    <mergeCell ref="M30:N30"/>
    <mergeCell ref="M31:N31"/>
  </mergeCells>
  <printOptions horizontalCentered="1"/>
  <pageMargins left="0.7874015748031497" right="0.7874015748031497" top="0.7874015748031497" bottom="0.5905511811023623" header="0.5118110236220472" footer="0.5118110236220472"/>
  <pageSetup horizontalDpi="300" verticalDpi="300" orientation="landscape" paperSize="9" r:id="rId3"/>
  <colBreaks count="1" manualBreakCount="1">
    <brk id="14" max="65535" man="1"/>
  </colBreaks>
  <legacyDrawing r:id="rId2"/>
</worksheet>
</file>

<file path=xl/worksheets/sheet2.xml><?xml version="1.0" encoding="utf-8"?>
<worksheet xmlns="http://schemas.openxmlformats.org/spreadsheetml/2006/main" xmlns:r="http://schemas.openxmlformats.org/officeDocument/2006/relationships">
  <sheetPr codeName="List3">
    <pageSetUpPr fitToPage="1"/>
  </sheetPr>
  <dimension ref="A1:L70"/>
  <sheetViews>
    <sheetView view="pageBreakPreview" zoomScaleSheetLayoutView="100" zoomScalePageLayoutView="0" workbookViewId="0" topLeftCell="A36">
      <selection activeCell="I9" sqref="I9"/>
      <selection activeCell="F73" sqref="F73"/>
    </sheetView>
  </sheetViews>
  <sheetFormatPr defaultColWidth="9.140625" defaultRowHeight="12.75"/>
  <cols>
    <col min="1" max="1" width="5.8515625" style="0" customWidth="1"/>
    <col min="2" max="2" width="14.28125" style="0" customWidth="1"/>
    <col min="3" max="3" width="7.28125" style="0" customWidth="1"/>
    <col min="4" max="4" width="56.57421875" style="0" customWidth="1"/>
    <col min="5" max="5" width="7.140625" style="0" customWidth="1"/>
    <col min="6" max="6" width="10.140625" style="0" customWidth="1"/>
    <col min="7" max="7" width="8.00390625" style="0" customWidth="1"/>
    <col min="8" max="8" width="6.00390625" style="0" customWidth="1"/>
    <col min="9" max="9" width="11.28125" style="0" customWidth="1"/>
    <col min="10" max="10" width="10.140625" style="0" bestFit="1" customWidth="1"/>
    <col min="11" max="11" width="13.8515625" style="0" customWidth="1"/>
  </cols>
  <sheetData>
    <row r="1" spans="1:11" ht="18.75">
      <c r="A1" s="142" t="s">
        <v>145</v>
      </c>
      <c r="B1" s="84"/>
      <c r="C1" s="84"/>
      <c r="D1" s="84"/>
      <c r="E1" s="84"/>
      <c r="F1" s="84"/>
      <c r="G1" s="84"/>
      <c r="H1" s="84"/>
      <c r="I1" s="84"/>
      <c r="J1" s="84"/>
      <c r="K1" s="84"/>
    </row>
    <row r="2" spans="1:11" ht="50.25" customHeight="1">
      <c r="A2" s="436" t="s">
        <v>217</v>
      </c>
      <c r="B2" s="436"/>
      <c r="C2" s="260"/>
      <c r="D2" s="272" t="s">
        <v>223</v>
      </c>
      <c r="E2" s="260"/>
      <c r="F2" s="260"/>
      <c r="G2" s="260"/>
      <c r="H2" s="260"/>
      <c r="I2" s="260"/>
      <c r="J2" s="260"/>
      <c r="K2" s="260"/>
    </row>
    <row r="3" spans="1:11" ht="12.75">
      <c r="A3" s="82" t="s">
        <v>1</v>
      </c>
      <c r="B3" s="88"/>
      <c r="C3" s="111" t="str">
        <f>'formulář 5 -pol.rozp'!C3</f>
        <v>Rekonstrukce žst. Olomouc</v>
      </c>
      <c r="D3" s="112"/>
      <c r="E3" s="112"/>
      <c r="F3" s="112"/>
      <c r="G3" s="84"/>
      <c r="H3" s="84"/>
      <c r="I3" s="84"/>
      <c r="J3" s="84"/>
      <c r="K3" s="84"/>
    </row>
    <row r="4" spans="1:11" ht="12.75">
      <c r="A4" s="82" t="s">
        <v>22</v>
      </c>
      <c r="B4" s="88"/>
      <c r="C4" s="113">
        <f>'formulář 5 -pol.rozp'!J3</f>
        <v>0</v>
      </c>
      <c r="D4" s="112" t="s">
        <v>4</v>
      </c>
      <c r="E4" s="84"/>
      <c r="F4" s="86"/>
      <c r="G4" s="84"/>
      <c r="H4" s="86" t="s">
        <v>3</v>
      </c>
      <c r="I4" s="84"/>
      <c r="J4" s="143">
        <f>'formulář 5 -pol.rozp'!C5</f>
        <v>40326</v>
      </c>
      <c r="K4" s="84"/>
    </row>
    <row r="5" spans="1:11" ht="12.75">
      <c r="A5" s="82" t="s">
        <v>137</v>
      </c>
      <c r="B5" s="88"/>
      <c r="C5" s="114" t="str">
        <f>'formulář 5 -pol.rozp'!C4</f>
        <v>Žst.Olomouc, kamerový systém </v>
      </c>
      <c r="D5" s="112"/>
      <c r="E5" s="84"/>
      <c r="F5" s="87"/>
      <c r="G5" s="84"/>
      <c r="H5" s="87"/>
      <c r="I5" s="84"/>
      <c r="J5" s="84"/>
      <c r="K5" s="84"/>
    </row>
    <row r="6" spans="1:11" ht="13.5" thickBot="1">
      <c r="A6" s="82" t="s">
        <v>138</v>
      </c>
      <c r="B6" s="88"/>
      <c r="C6" s="115" t="str">
        <f>'formulář 5 -pol.rozp'!J4</f>
        <v>PS 18-14-11  </v>
      </c>
      <c r="D6" s="116"/>
      <c r="E6" s="84"/>
      <c r="F6" s="86"/>
      <c r="G6" s="84"/>
      <c r="H6" s="86" t="s">
        <v>23</v>
      </c>
      <c r="I6" s="84"/>
      <c r="J6" s="143">
        <f>'formulář 5 -pol.rozp'!K5</f>
        <v>0</v>
      </c>
      <c r="K6" s="84"/>
    </row>
    <row r="7" spans="1:12" ht="12.75">
      <c r="A7" s="117" t="s">
        <v>24</v>
      </c>
      <c r="B7" s="118" t="s">
        <v>25</v>
      </c>
      <c r="C7" s="437" t="s">
        <v>26</v>
      </c>
      <c r="D7" s="437" t="s">
        <v>27</v>
      </c>
      <c r="E7" s="437" t="s">
        <v>28</v>
      </c>
      <c r="F7" s="441" t="s">
        <v>19</v>
      </c>
      <c r="G7" s="437" t="s">
        <v>29</v>
      </c>
      <c r="H7" s="437" t="s">
        <v>28</v>
      </c>
      <c r="I7" s="439" t="s">
        <v>19</v>
      </c>
      <c r="J7" s="119" t="s">
        <v>30</v>
      </c>
      <c r="K7" s="120" t="s">
        <v>21</v>
      </c>
      <c r="L7" t="s">
        <v>226</v>
      </c>
    </row>
    <row r="8" spans="1:12" ht="13.5" thickBot="1">
      <c r="A8" s="121" t="s">
        <v>8</v>
      </c>
      <c r="B8" s="122" t="s">
        <v>8</v>
      </c>
      <c r="C8" s="438"/>
      <c r="D8" s="438"/>
      <c r="E8" s="438"/>
      <c r="F8" s="438"/>
      <c r="G8" s="438"/>
      <c r="H8" s="438"/>
      <c r="I8" s="440"/>
      <c r="J8" s="123" t="s">
        <v>31</v>
      </c>
      <c r="K8" s="124" t="s">
        <v>32</v>
      </c>
      <c r="L8" t="s">
        <v>227</v>
      </c>
    </row>
    <row r="9" spans="1:12" ht="12.75">
      <c r="A9" s="125">
        <v>1</v>
      </c>
      <c r="B9" s="126" t="s">
        <v>150</v>
      </c>
      <c r="C9" s="127" t="s">
        <v>33</v>
      </c>
      <c r="D9" s="128" t="s">
        <v>34</v>
      </c>
      <c r="E9" s="129" t="s">
        <v>35</v>
      </c>
      <c r="F9" s="162"/>
      <c r="G9" s="138">
        <v>1.8</v>
      </c>
      <c r="H9" s="127" t="s">
        <v>36</v>
      </c>
      <c r="I9" s="249">
        <f aca="true" t="shared" si="0" ref="I9:I41">G9*F9</f>
        <v>0</v>
      </c>
      <c r="J9" s="165">
        <v>200</v>
      </c>
      <c r="K9" s="250">
        <f>J9*I9</f>
        <v>0</v>
      </c>
      <c r="L9" s="251"/>
    </row>
    <row r="10" spans="1:12" ht="12.75">
      <c r="A10" s="130">
        <v>2</v>
      </c>
      <c r="B10" s="131" t="s">
        <v>151</v>
      </c>
      <c r="C10" s="132" t="s">
        <v>33</v>
      </c>
      <c r="D10" s="133" t="s">
        <v>152</v>
      </c>
      <c r="E10" s="127" t="s">
        <v>35</v>
      </c>
      <c r="F10" s="162"/>
      <c r="G10" s="138">
        <v>1.8</v>
      </c>
      <c r="H10" s="127" t="s">
        <v>36</v>
      </c>
      <c r="I10" s="249">
        <f t="shared" si="0"/>
        <v>0</v>
      </c>
      <c r="J10" s="165">
        <v>0</v>
      </c>
      <c r="K10" s="252">
        <f aca="true" t="shared" si="1" ref="K10:K41">J10*I10</f>
        <v>0</v>
      </c>
      <c r="L10" s="251"/>
    </row>
    <row r="11" spans="1:12" ht="12.75">
      <c r="A11" s="130">
        <v>3</v>
      </c>
      <c r="B11" s="131" t="s">
        <v>37</v>
      </c>
      <c r="C11" s="132" t="s">
        <v>33</v>
      </c>
      <c r="D11" s="133" t="s">
        <v>153</v>
      </c>
      <c r="E11" s="127" t="s">
        <v>35</v>
      </c>
      <c r="F11" s="162"/>
      <c r="G11" s="138">
        <v>1.5</v>
      </c>
      <c r="H11" s="127" t="s">
        <v>36</v>
      </c>
      <c r="I11" s="249">
        <f t="shared" si="0"/>
        <v>0</v>
      </c>
      <c r="J11" s="165">
        <v>0</v>
      </c>
      <c r="K11" s="252">
        <f t="shared" si="1"/>
        <v>0</v>
      </c>
      <c r="L11" s="251"/>
    </row>
    <row r="12" spans="1:11" ht="12.75">
      <c r="A12" s="130">
        <v>4</v>
      </c>
      <c r="B12" s="131" t="s">
        <v>46</v>
      </c>
      <c r="C12" s="132" t="s">
        <v>33</v>
      </c>
      <c r="D12" s="133" t="s">
        <v>154</v>
      </c>
      <c r="E12" s="127" t="s">
        <v>35</v>
      </c>
      <c r="F12" s="162"/>
      <c r="G12" s="138">
        <v>2.5</v>
      </c>
      <c r="H12" s="127" t="s">
        <v>36</v>
      </c>
      <c r="I12" s="249">
        <f t="shared" si="0"/>
        <v>0</v>
      </c>
      <c r="J12" s="165">
        <v>0</v>
      </c>
      <c r="K12" s="252">
        <f t="shared" si="1"/>
        <v>0</v>
      </c>
    </row>
    <row r="13" spans="1:11" ht="12.75">
      <c r="A13" s="130">
        <v>5</v>
      </c>
      <c r="B13" s="131" t="s">
        <v>155</v>
      </c>
      <c r="C13" s="132" t="s">
        <v>33</v>
      </c>
      <c r="D13" s="133" t="s">
        <v>156</v>
      </c>
      <c r="E13" s="127" t="s">
        <v>35</v>
      </c>
      <c r="F13" s="162"/>
      <c r="G13" s="138">
        <v>1.8</v>
      </c>
      <c r="H13" s="127" t="s">
        <v>36</v>
      </c>
      <c r="I13" s="249">
        <f t="shared" si="0"/>
        <v>0</v>
      </c>
      <c r="J13" s="165">
        <v>0</v>
      </c>
      <c r="K13" s="252">
        <f t="shared" si="1"/>
        <v>0</v>
      </c>
    </row>
    <row r="14" spans="1:11" ht="12.75">
      <c r="A14" s="130">
        <v>6</v>
      </c>
      <c r="B14" s="131" t="s">
        <v>157</v>
      </c>
      <c r="C14" s="132" t="s">
        <v>38</v>
      </c>
      <c r="D14" s="133" t="s">
        <v>158</v>
      </c>
      <c r="E14" s="127" t="s">
        <v>35</v>
      </c>
      <c r="F14" s="162"/>
      <c r="G14" s="138">
        <v>2.035</v>
      </c>
      <c r="H14" s="127" t="s">
        <v>36</v>
      </c>
      <c r="I14" s="249">
        <f t="shared" si="0"/>
        <v>0</v>
      </c>
      <c r="J14" s="165">
        <v>0</v>
      </c>
      <c r="K14" s="252">
        <f t="shared" si="1"/>
        <v>0</v>
      </c>
    </row>
    <row r="15" spans="1:11" ht="12.75">
      <c r="A15" s="130">
        <v>7</v>
      </c>
      <c r="B15" s="132" t="s">
        <v>39</v>
      </c>
      <c r="C15" s="132" t="s">
        <v>33</v>
      </c>
      <c r="D15" s="133" t="s">
        <v>40</v>
      </c>
      <c r="E15" s="127" t="s">
        <v>35</v>
      </c>
      <c r="F15" s="162"/>
      <c r="G15" s="138">
        <v>0.7</v>
      </c>
      <c r="H15" s="127" t="s">
        <v>36</v>
      </c>
      <c r="I15" s="249">
        <f t="shared" si="0"/>
        <v>0</v>
      </c>
      <c r="J15" s="165">
        <v>0</v>
      </c>
      <c r="K15" s="252">
        <f t="shared" si="1"/>
        <v>0</v>
      </c>
    </row>
    <row r="16" spans="1:11" ht="12.75">
      <c r="A16" s="130">
        <v>8</v>
      </c>
      <c r="B16" s="131" t="s">
        <v>41</v>
      </c>
      <c r="C16" s="132" t="s">
        <v>33</v>
      </c>
      <c r="D16" s="133" t="s">
        <v>159</v>
      </c>
      <c r="E16" s="127" t="s">
        <v>35</v>
      </c>
      <c r="F16" s="162"/>
      <c r="G16" s="138">
        <v>0.7</v>
      </c>
      <c r="H16" s="127" t="s">
        <v>36</v>
      </c>
      <c r="I16" s="249">
        <f t="shared" si="0"/>
        <v>0</v>
      </c>
      <c r="J16" s="165">
        <v>0</v>
      </c>
      <c r="K16" s="252">
        <f t="shared" si="1"/>
        <v>0</v>
      </c>
    </row>
    <row r="17" spans="1:11" ht="12.75">
      <c r="A17" s="130">
        <v>9</v>
      </c>
      <c r="B17" s="132" t="s">
        <v>160</v>
      </c>
      <c r="C17" s="132" t="s">
        <v>33</v>
      </c>
      <c r="D17" s="133" t="s">
        <v>161</v>
      </c>
      <c r="E17" s="127" t="s">
        <v>36</v>
      </c>
      <c r="F17" s="162"/>
      <c r="G17" s="138">
        <v>1</v>
      </c>
      <c r="H17" s="127" t="s">
        <v>36</v>
      </c>
      <c r="I17" s="249">
        <f>G17*F17</f>
        <v>0</v>
      </c>
      <c r="J17" s="165">
        <v>0</v>
      </c>
      <c r="K17" s="252">
        <f>J17*I17</f>
        <v>0</v>
      </c>
    </row>
    <row r="18" spans="1:11" ht="13.5" customHeight="1">
      <c r="A18" s="130">
        <v>10</v>
      </c>
      <c r="B18" s="132" t="s">
        <v>62</v>
      </c>
      <c r="C18" s="132" t="s">
        <v>33</v>
      </c>
      <c r="D18" s="133" t="s">
        <v>162</v>
      </c>
      <c r="E18" s="127" t="s">
        <v>36</v>
      </c>
      <c r="F18" s="162"/>
      <c r="G18" s="138">
        <v>1</v>
      </c>
      <c r="H18" s="127" t="s">
        <v>36</v>
      </c>
      <c r="I18" s="249">
        <f t="shared" si="0"/>
        <v>0</v>
      </c>
      <c r="J18" s="165">
        <v>0</v>
      </c>
      <c r="K18" s="252">
        <f t="shared" si="1"/>
        <v>0</v>
      </c>
    </row>
    <row r="19" spans="1:11" ht="12.75">
      <c r="A19" s="130">
        <v>11</v>
      </c>
      <c r="B19" s="131" t="s">
        <v>163</v>
      </c>
      <c r="C19" s="132" t="s">
        <v>164</v>
      </c>
      <c r="D19" s="133" t="s">
        <v>42</v>
      </c>
      <c r="E19" s="127" t="s">
        <v>43</v>
      </c>
      <c r="F19" s="162"/>
      <c r="G19" s="138">
        <v>0.08</v>
      </c>
      <c r="H19" s="127" t="s">
        <v>36</v>
      </c>
      <c r="I19" s="249">
        <f t="shared" si="0"/>
        <v>0</v>
      </c>
      <c r="J19" s="165">
        <v>0</v>
      </c>
      <c r="K19" s="252">
        <f t="shared" si="1"/>
        <v>0</v>
      </c>
    </row>
    <row r="20" spans="1:11" ht="12.75" customHeight="1">
      <c r="A20" s="130">
        <v>12</v>
      </c>
      <c r="B20" s="131" t="s">
        <v>44</v>
      </c>
      <c r="C20" s="132" t="s">
        <v>33</v>
      </c>
      <c r="D20" s="133" t="s">
        <v>45</v>
      </c>
      <c r="E20" s="127" t="s">
        <v>43</v>
      </c>
      <c r="F20" s="162"/>
      <c r="G20" s="138">
        <v>0.18</v>
      </c>
      <c r="H20" s="127" t="s">
        <v>36</v>
      </c>
      <c r="I20" s="249">
        <f t="shared" si="0"/>
        <v>0</v>
      </c>
      <c r="J20" s="282">
        <v>0</v>
      </c>
      <c r="K20" s="252">
        <f t="shared" si="1"/>
        <v>0</v>
      </c>
    </row>
    <row r="21" spans="1:11" ht="12.75">
      <c r="A21" s="130">
        <v>13</v>
      </c>
      <c r="B21" s="131" t="s">
        <v>46</v>
      </c>
      <c r="C21" s="132" t="s">
        <v>33</v>
      </c>
      <c r="D21" s="133" t="s">
        <v>47</v>
      </c>
      <c r="E21" s="127" t="s">
        <v>43</v>
      </c>
      <c r="F21" s="162"/>
      <c r="G21" s="138">
        <v>0.26</v>
      </c>
      <c r="H21" s="127" t="s">
        <v>36</v>
      </c>
      <c r="I21" s="249">
        <f t="shared" si="0"/>
        <v>0</v>
      </c>
      <c r="J21" s="283">
        <v>0</v>
      </c>
      <c r="K21" s="252">
        <f t="shared" si="1"/>
        <v>0</v>
      </c>
    </row>
    <row r="22" spans="1:11" ht="12.75">
      <c r="A22" s="130">
        <v>14</v>
      </c>
      <c r="B22" s="131" t="s">
        <v>46</v>
      </c>
      <c r="C22" s="132" t="s">
        <v>33</v>
      </c>
      <c r="D22" s="133" t="s">
        <v>48</v>
      </c>
      <c r="E22" s="127" t="s">
        <v>43</v>
      </c>
      <c r="F22" s="162"/>
      <c r="G22" s="138">
        <v>1.4</v>
      </c>
      <c r="H22" s="127" t="s">
        <v>36</v>
      </c>
      <c r="I22" s="249">
        <f t="shared" si="0"/>
        <v>0</v>
      </c>
      <c r="J22" s="283">
        <v>0</v>
      </c>
      <c r="K22" s="252">
        <f t="shared" si="1"/>
        <v>0</v>
      </c>
    </row>
    <row r="23" spans="1:11" ht="12.75">
      <c r="A23" s="130">
        <v>15</v>
      </c>
      <c r="B23" s="131" t="s">
        <v>163</v>
      </c>
      <c r="C23" s="132" t="s">
        <v>164</v>
      </c>
      <c r="D23" s="133" t="s">
        <v>49</v>
      </c>
      <c r="E23" s="127" t="s">
        <v>43</v>
      </c>
      <c r="F23" s="162"/>
      <c r="G23" s="138">
        <v>1.4</v>
      </c>
      <c r="H23" s="127" t="s">
        <v>36</v>
      </c>
      <c r="I23" s="249">
        <f t="shared" si="0"/>
        <v>0</v>
      </c>
      <c r="J23" s="284">
        <v>0</v>
      </c>
      <c r="K23" s="252">
        <f t="shared" si="1"/>
        <v>0</v>
      </c>
    </row>
    <row r="24" spans="1:11" ht="12.75">
      <c r="A24" s="130">
        <v>16</v>
      </c>
      <c r="B24" s="131" t="s">
        <v>44</v>
      </c>
      <c r="C24" s="132" t="s">
        <v>33</v>
      </c>
      <c r="D24" s="133" t="s">
        <v>165</v>
      </c>
      <c r="E24" s="127" t="s">
        <v>36</v>
      </c>
      <c r="F24" s="162"/>
      <c r="G24" s="138">
        <v>1</v>
      </c>
      <c r="H24" s="127" t="s">
        <v>36</v>
      </c>
      <c r="I24" s="249">
        <f t="shared" si="0"/>
        <v>0</v>
      </c>
      <c r="J24" s="282">
        <v>0</v>
      </c>
      <c r="K24" s="252">
        <f t="shared" si="1"/>
        <v>0</v>
      </c>
    </row>
    <row r="25" spans="1:11" ht="12.75">
      <c r="A25" s="130">
        <v>17</v>
      </c>
      <c r="B25" s="131" t="s">
        <v>44</v>
      </c>
      <c r="C25" s="132" t="s">
        <v>33</v>
      </c>
      <c r="D25" s="133" t="s">
        <v>166</v>
      </c>
      <c r="E25" s="127" t="s">
        <v>36</v>
      </c>
      <c r="F25" s="162"/>
      <c r="G25" s="138">
        <v>1</v>
      </c>
      <c r="H25" s="127" t="s">
        <v>36</v>
      </c>
      <c r="I25" s="249">
        <f>G25*F25</f>
        <v>0</v>
      </c>
      <c r="J25" s="282">
        <v>0</v>
      </c>
      <c r="K25" s="252">
        <f>J25*I25</f>
        <v>0</v>
      </c>
    </row>
    <row r="26" spans="1:11" ht="12.75">
      <c r="A26" s="130">
        <v>18</v>
      </c>
      <c r="B26" s="131" t="s">
        <v>167</v>
      </c>
      <c r="C26" s="132" t="s">
        <v>164</v>
      </c>
      <c r="D26" s="133" t="s">
        <v>168</v>
      </c>
      <c r="E26" s="127" t="s">
        <v>43</v>
      </c>
      <c r="F26" s="162"/>
      <c r="G26" s="164">
        <v>0</v>
      </c>
      <c r="H26" s="127" t="s">
        <v>36</v>
      </c>
      <c r="I26" s="249">
        <f t="shared" si="0"/>
        <v>0</v>
      </c>
      <c r="J26" s="282">
        <v>0</v>
      </c>
      <c r="K26" s="252">
        <f t="shared" si="1"/>
        <v>0</v>
      </c>
    </row>
    <row r="27" spans="1:11" ht="12.75">
      <c r="A27" s="130">
        <v>19</v>
      </c>
      <c r="B27" s="131" t="s">
        <v>169</v>
      </c>
      <c r="C27" s="132" t="s">
        <v>164</v>
      </c>
      <c r="D27" s="133" t="s">
        <v>170</v>
      </c>
      <c r="E27" s="127" t="s">
        <v>43</v>
      </c>
      <c r="F27" s="162"/>
      <c r="G27" s="164"/>
      <c r="H27" s="127"/>
      <c r="I27" s="249"/>
      <c r="J27" s="284">
        <v>0</v>
      </c>
      <c r="K27" s="252"/>
    </row>
    <row r="28" spans="1:11" ht="12.75">
      <c r="A28" s="130">
        <v>20</v>
      </c>
      <c r="B28" s="131" t="s">
        <v>171</v>
      </c>
      <c r="C28" s="132" t="s">
        <v>164</v>
      </c>
      <c r="D28" s="133" t="s">
        <v>172</v>
      </c>
      <c r="E28" s="127" t="s">
        <v>43</v>
      </c>
      <c r="F28" s="162"/>
      <c r="G28" s="164"/>
      <c r="H28" s="127" t="s">
        <v>36</v>
      </c>
      <c r="I28" s="249">
        <f t="shared" si="0"/>
        <v>0</v>
      </c>
      <c r="J28" s="282">
        <v>0</v>
      </c>
      <c r="K28" s="252">
        <f t="shared" si="1"/>
        <v>0</v>
      </c>
    </row>
    <row r="29" spans="1:11" ht="12.75">
      <c r="A29" s="130">
        <v>21</v>
      </c>
      <c r="B29" s="131" t="s">
        <v>173</v>
      </c>
      <c r="C29" s="132" t="s">
        <v>33</v>
      </c>
      <c r="D29" s="133" t="s">
        <v>50</v>
      </c>
      <c r="E29" s="127" t="s">
        <v>43</v>
      </c>
      <c r="F29" s="162"/>
      <c r="G29" s="164"/>
      <c r="H29" s="127" t="s">
        <v>36</v>
      </c>
      <c r="I29" s="249">
        <f t="shared" si="0"/>
        <v>0</v>
      </c>
      <c r="J29" s="282">
        <v>0</v>
      </c>
      <c r="K29" s="252">
        <f t="shared" si="1"/>
        <v>0</v>
      </c>
    </row>
    <row r="30" spans="1:11" ht="12.75">
      <c r="A30" s="130">
        <v>22</v>
      </c>
      <c r="B30" s="131" t="s">
        <v>53</v>
      </c>
      <c r="C30" s="132" t="s">
        <v>33</v>
      </c>
      <c r="D30" s="133" t="s">
        <v>54</v>
      </c>
      <c r="E30" s="127" t="s">
        <v>36</v>
      </c>
      <c r="F30" s="162"/>
      <c r="G30" s="138">
        <v>1</v>
      </c>
      <c r="H30" s="127" t="s">
        <v>36</v>
      </c>
      <c r="I30" s="249">
        <f t="shared" si="0"/>
        <v>0</v>
      </c>
      <c r="J30" s="282">
        <v>0</v>
      </c>
      <c r="K30" s="252">
        <f t="shared" si="1"/>
        <v>0</v>
      </c>
    </row>
    <row r="31" spans="1:11" ht="12.75">
      <c r="A31" s="130">
        <v>23</v>
      </c>
      <c r="B31" s="131" t="s">
        <v>51</v>
      </c>
      <c r="C31" s="132" t="s">
        <v>33</v>
      </c>
      <c r="D31" s="133" t="s">
        <v>52</v>
      </c>
      <c r="E31" s="127" t="s">
        <v>36</v>
      </c>
      <c r="F31" s="162"/>
      <c r="G31" s="138">
        <v>1</v>
      </c>
      <c r="H31" s="127" t="s">
        <v>36</v>
      </c>
      <c r="I31" s="249">
        <f t="shared" si="0"/>
        <v>0</v>
      </c>
      <c r="J31" s="282">
        <v>0</v>
      </c>
      <c r="K31" s="252">
        <f t="shared" si="1"/>
        <v>0</v>
      </c>
    </row>
    <row r="32" spans="1:11" ht="12.75">
      <c r="A32" s="130">
        <v>24</v>
      </c>
      <c r="B32" s="131" t="s">
        <v>55</v>
      </c>
      <c r="C32" s="132" t="s">
        <v>33</v>
      </c>
      <c r="D32" s="133" t="s">
        <v>174</v>
      </c>
      <c r="E32" s="127" t="s">
        <v>36</v>
      </c>
      <c r="F32" s="162"/>
      <c r="G32" s="138">
        <v>1</v>
      </c>
      <c r="H32" s="127" t="s">
        <v>36</v>
      </c>
      <c r="I32" s="249">
        <f t="shared" si="0"/>
        <v>0</v>
      </c>
      <c r="J32" s="282">
        <v>0</v>
      </c>
      <c r="K32" s="252">
        <f t="shared" si="1"/>
        <v>0</v>
      </c>
    </row>
    <row r="33" spans="1:11" ht="12.75">
      <c r="A33" s="130">
        <v>25</v>
      </c>
      <c r="B33" s="131" t="s">
        <v>175</v>
      </c>
      <c r="C33" s="132" t="s">
        <v>33</v>
      </c>
      <c r="D33" s="133" t="s">
        <v>56</v>
      </c>
      <c r="E33" s="127" t="s">
        <v>36</v>
      </c>
      <c r="F33" s="162"/>
      <c r="G33" s="138">
        <v>1</v>
      </c>
      <c r="H33" s="127" t="s">
        <v>36</v>
      </c>
      <c r="I33" s="249">
        <f t="shared" si="0"/>
        <v>0</v>
      </c>
      <c r="J33" s="165">
        <v>0</v>
      </c>
      <c r="K33" s="252">
        <f t="shared" si="1"/>
        <v>0</v>
      </c>
    </row>
    <row r="34" spans="1:11" ht="12.75">
      <c r="A34" s="130">
        <v>26</v>
      </c>
      <c r="B34" s="131" t="s">
        <v>176</v>
      </c>
      <c r="C34" s="132" t="s">
        <v>164</v>
      </c>
      <c r="D34" s="133" t="s">
        <v>57</v>
      </c>
      <c r="E34" s="127" t="s">
        <v>36</v>
      </c>
      <c r="F34" s="162"/>
      <c r="G34" s="138">
        <v>1</v>
      </c>
      <c r="H34" s="127" t="s">
        <v>36</v>
      </c>
      <c r="I34" s="249">
        <f t="shared" si="0"/>
        <v>0</v>
      </c>
      <c r="J34" s="165">
        <v>0</v>
      </c>
      <c r="K34" s="252">
        <f t="shared" si="1"/>
        <v>0</v>
      </c>
    </row>
    <row r="35" spans="1:11" ht="12.75">
      <c r="A35" s="130">
        <v>27</v>
      </c>
      <c r="B35" s="131" t="s">
        <v>177</v>
      </c>
      <c r="C35" s="132" t="s">
        <v>164</v>
      </c>
      <c r="D35" s="133" t="s">
        <v>58</v>
      </c>
      <c r="E35" s="127" t="s">
        <v>60</v>
      </c>
      <c r="F35" s="162"/>
      <c r="G35" s="139">
        <v>0.001</v>
      </c>
      <c r="H35" s="127" t="s">
        <v>36</v>
      </c>
      <c r="I35" s="249">
        <f t="shared" si="0"/>
        <v>0</v>
      </c>
      <c r="J35" s="165">
        <v>0</v>
      </c>
      <c r="K35" s="252">
        <f t="shared" si="1"/>
        <v>0</v>
      </c>
    </row>
    <row r="36" spans="1:11" ht="12.75">
      <c r="A36" s="130">
        <v>28</v>
      </c>
      <c r="B36" s="132" t="s">
        <v>178</v>
      </c>
      <c r="C36" s="132" t="s">
        <v>164</v>
      </c>
      <c r="D36" s="133" t="s">
        <v>59</v>
      </c>
      <c r="E36" s="127" t="s">
        <v>60</v>
      </c>
      <c r="F36" s="162"/>
      <c r="G36" s="139">
        <v>0.001</v>
      </c>
      <c r="H36" s="127" t="s">
        <v>36</v>
      </c>
      <c r="I36" s="249">
        <f t="shared" si="0"/>
        <v>0</v>
      </c>
      <c r="J36" s="165">
        <v>0</v>
      </c>
      <c r="K36" s="252">
        <f t="shared" si="1"/>
        <v>0</v>
      </c>
    </row>
    <row r="37" spans="1:11" ht="12.75">
      <c r="A37" s="130">
        <v>29</v>
      </c>
      <c r="B37" s="131" t="s">
        <v>179</v>
      </c>
      <c r="C37" s="132" t="s">
        <v>164</v>
      </c>
      <c r="D37" s="133" t="s">
        <v>61</v>
      </c>
      <c r="E37" s="127" t="s">
        <v>60</v>
      </c>
      <c r="F37" s="162"/>
      <c r="G37" s="139">
        <v>0.001</v>
      </c>
      <c r="H37" s="127" t="s">
        <v>36</v>
      </c>
      <c r="I37" s="249">
        <f t="shared" si="0"/>
        <v>0</v>
      </c>
      <c r="J37" s="165">
        <v>0</v>
      </c>
      <c r="K37" s="252">
        <f t="shared" si="1"/>
        <v>0</v>
      </c>
    </row>
    <row r="38" spans="1:11" ht="12.75">
      <c r="A38" s="130">
        <v>30</v>
      </c>
      <c r="B38" s="132" t="s">
        <v>180</v>
      </c>
      <c r="C38" s="132" t="s">
        <v>33</v>
      </c>
      <c r="D38" s="133" t="s">
        <v>181</v>
      </c>
      <c r="E38" s="127" t="s">
        <v>36</v>
      </c>
      <c r="F38" s="162"/>
      <c r="G38" s="138">
        <v>1</v>
      </c>
      <c r="H38" s="127" t="s">
        <v>36</v>
      </c>
      <c r="I38" s="249">
        <f t="shared" si="0"/>
        <v>0</v>
      </c>
      <c r="J38" s="165">
        <v>0</v>
      </c>
      <c r="K38" s="252">
        <f t="shared" si="1"/>
        <v>0</v>
      </c>
    </row>
    <row r="39" spans="1:11" ht="12.75">
      <c r="A39" s="130">
        <v>31</v>
      </c>
      <c r="B39" s="131" t="s">
        <v>62</v>
      </c>
      <c r="C39" s="132" t="s">
        <v>33</v>
      </c>
      <c r="D39" s="133" t="s">
        <v>182</v>
      </c>
      <c r="E39" s="127" t="s">
        <v>60</v>
      </c>
      <c r="F39" s="162"/>
      <c r="G39" s="139">
        <v>0.001</v>
      </c>
      <c r="H39" s="127" t="s">
        <v>36</v>
      </c>
      <c r="I39" s="249">
        <f t="shared" si="0"/>
        <v>0</v>
      </c>
      <c r="J39" s="165">
        <v>0</v>
      </c>
      <c r="K39" s="252">
        <f t="shared" si="1"/>
        <v>0</v>
      </c>
    </row>
    <row r="40" spans="1:11" ht="12.75">
      <c r="A40" s="130">
        <v>32</v>
      </c>
      <c r="B40" s="131" t="s">
        <v>63</v>
      </c>
      <c r="C40" s="132" t="s">
        <v>33</v>
      </c>
      <c r="D40" s="133" t="s">
        <v>183</v>
      </c>
      <c r="E40" s="127" t="s">
        <v>60</v>
      </c>
      <c r="F40" s="162"/>
      <c r="G40" s="139">
        <v>0.001</v>
      </c>
      <c r="H40" s="127" t="s">
        <v>36</v>
      </c>
      <c r="I40" s="249">
        <f t="shared" si="0"/>
        <v>0</v>
      </c>
      <c r="J40" s="165">
        <v>0</v>
      </c>
      <c r="K40" s="252">
        <f t="shared" si="1"/>
        <v>0</v>
      </c>
    </row>
    <row r="41" spans="1:11" ht="12.75">
      <c r="A41" s="130">
        <v>33</v>
      </c>
      <c r="B41" s="131" t="s">
        <v>64</v>
      </c>
      <c r="C41" s="132" t="s">
        <v>33</v>
      </c>
      <c r="D41" s="133" t="s">
        <v>65</v>
      </c>
      <c r="E41" s="127" t="s">
        <v>43</v>
      </c>
      <c r="F41" s="162"/>
      <c r="G41" s="139">
        <v>0.0105</v>
      </c>
      <c r="H41" s="127" t="s">
        <v>36</v>
      </c>
      <c r="I41" s="249">
        <f t="shared" si="0"/>
        <v>0</v>
      </c>
      <c r="J41" s="165">
        <v>0</v>
      </c>
      <c r="K41" s="252">
        <f t="shared" si="1"/>
        <v>0</v>
      </c>
    </row>
    <row r="42" spans="1:11" ht="12.75">
      <c r="A42" s="130">
        <v>34</v>
      </c>
      <c r="B42" s="131" t="s">
        <v>64</v>
      </c>
      <c r="C42" s="132" t="s">
        <v>33</v>
      </c>
      <c r="D42" s="133" t="s">
        <v>66</v>
      </c>
      <c r="E42" s="132" t="s">
        <v>43</v>
      </c>
      <c r="F42" s="253"/>
      <c r="G42" s="254">
        <v>0.1</v>
      </c>
      <c r="H42" s="132" t="s">
        <v>36</v>
      </c>
      <c r="I42" s="255">
        <f>G42*F42</f>
        <v>0</v>
      </c>
      <c r="J42" s="256">
        <v>0</v>
      </c>
      <c r="K42" s="257">
        <f>J42*I42</f>
        <v>0</v>
      </c>
    </row>
    <row r="43" spans="1:11" ht="12.75">
      <c r="A43" s="130">
        <v>35</v>
      </c>
      <c r="B43" s="131" t="s">
        <v>64</v>
      </c>
      <c r="C43" s="132" t="s">
        <v>33</v>
      </c>
      <c r="D43" s="133" t="s">
        <v>184</v>
      </c>
      <c r="E43" s="132" t="s">
        <v>36</v>
      </c>
      <c r="F43" s="253"/>
      <c r="G43" s="138">
        <v>1</v>
      </c>
      <c r="H43" s="132" t="s">
        <v>36</v>
      </c>
      <c r="I43" s="255">
        <f aca="true" t="shared" si="2" ref="I43:I53">G43*F43</f>
        <v>0</v>
      </c>
      <c r="J43" s="256">
        <v>0</v>
      </c>
      <c r="K43" s="257">
        <f aca="true" t="shared" si="3" ref="K43:K65">J43*I43</f>
        <v>0</v>
      </c>
    </row>
    <row r="44" spans="1:11" ht="12.75">
      <c r="A44" s="130">
        <v>36</v>
      </c>
      <c r="B44" s="131" t="s">
        <v>173</v>
      </c>
      <c r="C44" s="132" t="s">
        <v>33</v>
      </c>
      <c r="D44" s="133" t="s">
        <v>185</v>
      </c>
      <c r="E44" s="132" t="s">
        <v>36</v>
      </c>
      <c r="F44" s="253"/>
      <c r="G44" s="138">
        <v>1</v>
      </c>
      <c r="H44" s="132" t="s">
        <v>36</v>
      </c>
      <c r="I44" s="255">
        <f t="shared" si="2"/>
        <v>0</v>
      </c>
      <c r="J44" s="256">
        <v>0</v>
      </c>
      <c r="K44" s="257">
        <f t="shared" si="3"/>
        <v>0</v>
      </c>
    </row>
    <row r="45" spans="1:11" ht="12.75">
      <c r="A45" s="130">
        <v>37</v>
      </c>
      <c r="B45" s="131" t="s">
        <v>64</v>
      </c>
      <c r="C45" s="132" t="s">
        <v>33</v>
      </c>
      <c r="D45" s="133" t="s">
        <v>186</v>
      </c>
      <c r="E45" s="132" t="s">
        <v>36</v>
      </c>
      <c r="F45" s="253"/>
      <c r="G45" s="138">
        <v>1</v>
      </c>
      <c r="H45" s="132" t="s">
        <v>36</v>
      </c>
      <c r="I45" s="255">
        <f t="shared" si="2"/>
        <v>0</v>
      </c>
      <c r="J45" s="256">
        <v>0</v>
      </c>
      <c r="K45" s="257">
        <f t="shared" si="3"/>
        <v>0</v>
      </c>
    </row>
    <row r="46" spans="1:11" ht="12.75">
      <c r="A46" s="130">
        <v>38</v>
      </c>
      <c r="B46" s="131" t="s">
        <v>187</v>
      </c>
      <c r="C46" s="132" t="s">
        <v>164</v>
      </c>
      <c r="D46" s="133" t="s">
        <v>188</v>
      </c>
      <c r="E46" s="132" t="s">
        <v>43</v>
      </c>
      <c r="F46" s="253"/>
      <c r="G46" s="164">
        <v>0</v>
      </c>
      <c r="H46" s="132" t="s">
        <v>36</v>
      </c>
      <c r="I46" s="255">
        <f t="shared" si="2"/>
        <v>0</v>
      </c>
      <c r="J46" s="256">
        <v>0</v>
      </c>
      <c r="K46" s="257">
        <f t="shared" si="3"/>
        <v>0</v>
      </c>
    </row>
    <row r="47" spans="1:11" ht="12.75">
      <c r="A47" s="130">
        <v>39</v>
      </c>
      <c r="B47" s="131" t="s">
        <v>189</v>
      </c>
      <c r="C47" s="132" t="s">
        <v>164</v>
      </c>
      <c r="D47" s="133" t="s">
        <v>190</v>
      </c>
      <c r="E47" s="132" t="s">
        <v>43</v>
      </c>
      <c r="F47" s="253"/>
      <c r="G47" s="164">
        <v>0</v>
      </c>
      <c r="H47" s="132" t="s">
        <v>36</v>
      </c>
      <c r="I47" s="255">
        <f t="shared" si="2"/>
        <v>0</v>
      </c>
      <c r="J47" s="256">
        <v>0</v>
      </c>
      <c r="K47" s="257">
        <f t="shared" si="3"/>
        <v>0</v>
      </c>
    </row>
    <row r="48" spans="1:11" ht="12.75">
      <c r="A48" s="130">
        <v>40</v>
      </c>
      <c r="B48" s="131" t="s">
        <v>191</v>
      </c>
      <c r="C48" s="132" t="s">
        <v>164</v>
      </c>
      <c r="D48" s="133" t="s">
        <v>192</v>
      </c>
      <c r="E48" s="132" t="s">
        <v>43</v>
      </c>
      <c r="F48" s="253"/>
      <c r="G48" s="164">
        <v>0</v>
      </c>
      <c r="H48" s="132" t="s">
        <v>36</v>
      </c>
      <c r="I48" s="255">
        <f t="shared" si="2"/>
        <v>0</v>
      </c>
      <c r="J48" s="256">
        <v>0</v>
      </c>
      <c r="K48" s="257">
        <f t="shared" si="3"/>
        <v>0</v>
      </c>
    </row>
    <row r="49" spans="1:11" ht="12.75">
      <c r="A49" s="130">
        <v>41</v>
      </c>
      <c r="B49" s="131" t="s">
        <v>163</v>
      </c>
      <c r="C49" s="132" t="s">
        <v>164</v>
      </c>
      <c r="D49" s="133" t="s">
        <v>193</v>
      </c>
      <c r="E49" s="132" t="s">
        <v>43</v>
      </c>
      <c r="F49" s="253"/>
      <c r="G49" s="138">
        <v>0.1</v>
      </c>
      <c r="H49" s="132" t="s">
        <v>36</v>
      </c>
      <c r="I49" s="255">
        <f t="shared" si="2"/>
        <v>0</v>
      </c>
      <c r="J49" s="256">
        <v>0</v>
      </c>
      <c r="K49" s="257">
        <f t="shared" si="3"/>
        <v>0</v>
      </c>
    </row>
    <row r="50" spans="1:11" ht="12.75">
      <c r="A50" s="130">
        <v>42</v>
      </c>
      <c r="B50" s="131" t="s">
        <v>194</v>
      </c>
      <c r="C50" s="132" t="s">
        <v>164</v>
      </c>
      <c r="D50" s="133" t="s">
        <v>195</v>
      </c>
      <c r="E50" s="132" t="s">
        <v>36</v>
      </c>
      <c r="F50" s="253"/>
      <c r="G50" s="138">
        <v>1</v>
      </c>
      <c r="H50" s="132" t="s">
        <v>36</v>
      </c>
      <c r="I50" s="255">
        <f t="shared" si="2"/>
        <v>0</v>
      </c>
      <c r="J50" s="256">
        <v>0</v>
      </c>
      <c r="K50" s="257">
        <f t="shared" si="3"/>
        <v>0</v>
      </c>
    </row>
    <row r="51" spans="1:11" ht="12.75">
      <c r="A51" s="130">
        <v>43</v>
      </c>
      <c r="B51" s="131" t="s">
        <v>150</v>
      </c>
      <c r="C51" s="132" t="s">
        <v>33</v>
      </c>
      <c r="D51" s="133" t="s">
        <v>196</v>
      </c>
      <c r="E51" s="132" t="s">
        <v>36</v>
      </c>
      <c r="F51" s="253"/>
      <c r="G51" s="138">
        <v>1</v>
      </c>
      <c r="H51" s="132" t="s">
        <v>36</v>
      </c>
      <c r="I51" s="255">
        <f t="shared" si="2"/>
        <v>0</v>
      </c>
      <c r="J51" s="256">
        <v>0</v>
      </c>
      <c r="K51" s="257">
        <f t="shared" si="3"/>
        <v>0</v>
      </c>
    </row>
    <row r="52" spans="1:11" ht="12.75">
      <c r="A52" s="130">
        <v>44</v>
      </c>
      <c r="B52" s="131" t="s">
        <v>150</v>
      </c>
      <c r="C52" s="132" t="s">
        <v>33</v>
      </c>
      <c r="D52" s="133" t="s">
        <v>197</v>
      </c>
      <c r="E52" s="132" t="s">
        <v>36</v>
      </c>
      <c r="F52" s="253"/>
      <c r="G52" s="138">
        <v>1</v>
      </c>
      <c r="H52" s="132" t="s">
        <v>36</v>
      </c>
      <c r="I52" s="255">
        <f t="shared" si="2"/>
        <v>0</v>
      </c>
      <c r="J52" s="256">
        <v>0</v>
      </c>
      <c r="K52" s="257">
        <f t="shared" si="3"/>
        <v>0</v>
      </c>
    </row>
    <row r="53" spans="1:11" ht="12.75">
      <c r="A53" s="130">
        <v>45</v>
      </c>
      <c r="B53" s="131" t="s">
        <v>198</v>
      </c>
      <c r="C53" s="132" t="s">
        <v>164</v>
      </c>
      <c r="D53" s="133" t="s">
        <v>199</v>
      </c>
      <c r="E53" s="132" t="s">
        <v>36</v>
      </c>
      <c r="F53" s="253"/>
      <c r="G53" s="138">
        <v>1</v>
      </c>
      <c r="H53" s="132" t="s">
        <v>36</v>
      </c>
      <c r="I53" s="255">
        <f t="shared" si="2"/>
        <v>0</v>
      </c>
      <c r="J53" s="256">
        <v>0</v>
      </c>
      <c r="K53" s="257">
        <f t="shared" si="3"/>
        <v>0</v>
      </c>
    </row>
    <row r="54" spans="1:11" ht="12.75">
      <c r="A54" s="130">
        <v>46</v>
      </c>
      <c r="B54" s="287" t="s">
        <v>39</v>
      </c>
      <c r="C54" s="288" t="s">
        <v>33</v>
      </c>
      <c r="D54" s="289" t="s">
        <v>216</v>
      </c>
      <c r="E54" s="288" t="s">
        <v>36</v>
      </c>
      <c r="F54" s="290"/>
      <c r="G54" s="291">
        <v>1</v>
      </c>
      <c r="H54" s="288" t="s">
        <v>36</v>
      </c>
      <c r="I54" s="292">
        <v>0</v>
      </c>
      <c r="J54" s="293">
        <v>0</v>
      </c>
      <c r="K54" s="294">
        <f t="shared" si="3"/>
        <v>0</v>
      </c>
    </row>
    <row r="55" spans="1:11" ht="12.75">
      <c r="A55" s="130">
        <v>47</v>
      </c>
      <c r="B55" s="131" t="s">
        <v>150</v>
      </c>
      <c r="C55" s="132" t="s">
        <v>33</v>
      </c>
      <c r="D55" s="133" t="s">
        <v>247</v>
      </c>
      <c r="E55" s="132" t="s">
        <v>35</v>
      </c>
      <c r="F55" s="295"/>
      <c r="G55" s="296"/>
      <c r="H55" s="297" t="s">
        <v>36</v>
      </c>
      <c r="I55" s="255">
        <f aca="true" t="shared" si="4" ref="I55:I65">G55*F55</f>
        <v>0</v>
      </c>
      <c r="J55" s="256">
        <v>0</v>
      </c>
      <c r="K55" s="257">
        <f t="shared" si="3"/>
        <v>0</v>
      </c>
    </row>
    <row r="56" spans="1:11" ht="12.75">
      <c r="A56" s="130">
        <v>48</v>
      </c>
      <c r="B56" s="131" t="s">
        <v>171</v>
      </c>
      <c r="C56" s="132" t="s">
        <v>164</v>
      </c>
      <c r="D56" s="133" t="s">
        <v>232</v>
      </c>
      <c r="E56" s="132" t="s">
        <v>43</v>
      </c>
      <c r="F56" s="253"/>
      <c r="G56" s="138"/>
      <c r="H56" s="132" t="s">
        <v>36</v>
      </c>
      <c r="I56" s="255">
        <f t="shared" si="4"/>
        <v>0</v>
      </c>
      <c r="J56" s="256">
        <v>0</v>
      </c>
      <c r="K56" s="257">
        <f t="shared" si="3"/>
        <v>0</v>
      </c>
    </row>
    <row r="57" spans="1:11" ht="12.75">
      <c r="A57" s="130">
        <v>49</v>
      </c>
      <c r="B57" s="131" t="s">
        <v>173</v>
      </c>
      <c r="C57" s="132" t="s">
        <v>33</v>
      </c>
      <c r="D57" s="133" t="s">
        <v>233</v>
      </c>
      <c r="E57" s="132" t="s">
        <v>43</v>
      </c>
      <c r="F57" s="253"/>
      <c r="G57" s="138"/>
      <c r="H57" s="132" t="s">
        <v>36</v>
      </c>
      <c r="I57" s="255">
        <f>G57*F57</f>
        <v>0</v>
      </c>
      <c r="J57" s="256">
        <v>0</v>
      </c>
      <c r="K57" s="257">
        <f>J57*I57</f>
        <v>0</v>
      </c>
    </row>
    <row r="58" spans="1:11" ht="12.75">
      <c r="A58" s="130">
        <v>50</v>
      </c>
      <c r="B58" s="131" t="s">
        <v>171</v>
      </c>
      <c r="C58" s="132" t="s">
        <v>164</v>
      </c>
      <c r="D58" s="133" t="s">
        <v>234</v>
      </c>
      <c r="E58" s="132" t="s">
        <v>43</v>
      </c>
      <c r="F58" s="253"/>
      <c r="G58" s="138"/>
      <c r="H58" s="132" t="s">
        <v>36</v>
      </c>
      <c r="I58" s="255">
        <f>G58*F58</f>
        <v>0</v>
      </c>
      <c r="J58" s="256">
        <v>0</v>
      </c>
      <c r="K58" s="257">
        <f>J58*I58</f>
        <v>0</v>
      </c>
    </row>
    <row r="59" spans="1:11" ht="12.75">
      <c r="A59" s="130">
        <v>51</v>
      </c>
      <c r="B59" s="131" t="s">
        <v>173</v>
      </c>
      <c r="C59" s="132" t="s">
        <v>33</v>
      </c>
      <c r="D59" s="133" t="s">
        <v>235</v>
      </c>
      <c r="E59" s="132" t="s">
        <v>43</v>
      </c>
      <c r="F59" s="253"/>
      <c r="G59" s="138"/>
      <c r="H59" s="132" t="s">
        <v>36</v>
      </c>
      <c r="I59" s="255">
        <f>G59*F59</f>
        <v>0</v>
      </c>
      <c r="J59" s="256">
        <v>0</v>
      </c>
      <c r="K59" s="257">
        <f>J59*I59</f>
        <v>0</v>
      </c>
    </row>
    <row r="60" spans="1:11" ht="12.75">
      <c r="A60" s="130">
        <v>52</v>
      </c>
      <c r="B60" s="131" t="s">
        <v>171</v>
      </c>
      <c r="C60" s="132" t="s">
        <v>164</v>
      </c>
      <c r="D60" s="133" t="s">
        <v>236</v>
      </c>
      <c r="E60" s="132" t="s">
        <v>43</v>
      </c>
      <c r="F60" s="253"/>
      <c r="G60" s="138"/>
      <c r="H60" s="132" t="s">
        <v>36</v>
      </c>
      <c r="I60" s="255">
        <f>G60*F60</f>
        <v>0</v>
      </c>
      <c r="J60" s="256">
        <v>0</v>
      </c>
      <c r="K60" s="257">
        <f>J60*I60</f>
        <v>0</v>
      </c>
    </row>
    <row r="61" spans="1:11" ht="12.75">
      <c r="A61" s="130">
        <v>53</v>
      </c>
      <c r="B61" s="131" t="s">
        <v>173</v>
      </c>
      <c r="C61" s="132" t="s">
        <v>33</v>
      </c>
      <c r="D61" s="133" t="s">
        <v>237</v>
      </c>
      <c r="E61" s="132" t="s">
        <v>43</v>
      </c>
      <c r="F61" s="253"/>
      <c r="G61" s="138"/>
      <c r="H61" s="132" t="s">
        <v>36</v>
      </c>
      <c r="I61" s="255">
        <f>G61*F61</f>
        <v>0</v>
      </c>
      <c r="J61" s="256">
        <v>0</v>
      </c>
      <c r="K61" s="257">
        <f>J61*I61</f>
        <v>0</v>
      </c>
    </row>
    <row r="62" spans="1:11" ht="12.75">
      <c r="A62" s="130">
        <v>54</v>
      </c>
      <c r="B62" s="131" t="s">
        <v>173</v>
      </c>
      <c r="C62" s="132" t="s">
        <v>33</v>
      </c>
      <c r="D62" s="133" t="s">
        <v>238</v>
      </c>
      <c r="E62" s="132" t="s">
        <v>43</v>
      </c>
      <c r="F62" s="253"/>
      <c r="G62" s="138"/>
      <c r="H62" s="132" t="s">
        <v>36</v>
      </c>
      <c r="I62" s="255">
        <f t="shared" si="4"/>
        <v>0</v>
      </c>
      <c r="J62" s="256">
        <v>0</v>
      </c>
      <c r="K62" s="257">
        <f t="shared" si="3"/>
        <v>0</v>
      </c>
    </row>
    <row r="63" spans="1:11" ht="12.75">
      <c r="A63" s="130">
        <v>55</v>
      </c>
      <c r="B63" s="131" t="s">
        <v>173</v>
      </c>
      <c r="C63" s="132" t="s">
        <v>33</v>
      </c>
      <c r="D63" s="133" t="s">
        <v>239</v>
      </c>
      <c r="E63" s="132" t="s">
        <v>43</v>
      </c>
      <c r="F63" s="253"/>
      <c r="G63" s="138"/>
      <c r="H63" s="132" t="s">
        <v>36</v>
      </c>
      <c r="I63" s="255">
        <f t="shared" si="4"/>
        <v>0</v>
      </c>
      <c r="J63" s="256">
        <v>0</v>
      </c>
      <c r="K63" s="257">
        <f t="shared" si="3"/>
        <v>0</v>
      </c>
    </row>
    <row r="64" spans="1:11" ht="12.75">
      <c r="A64" s="130">
        <v>56</v>
      </c>
      <c r="B64" s="131" t="s">
        <v>173</v>
      </c>
      <c r="C64" s="132" t="s">
        <v>33</v>
      </c>
      <c r="D64" s="133" t="s">
        <v>240</v>
      </c>
      <c r="E64" s="132" t="s">
        <v>43</v>
      </c>
      <c r="F64" s="253"/>
      <c r="G64" s="138"/>
      <c r="H64" s="132" t="s">
        <v>36</v>
      </c>
      <c r="I64" s="255">
        <f t="shared" si="4"/>
        <v>0</v>
      </c>
      <c r="J64" s="256">
        <v>0</v>
      </c>
      <c r="K64" s="257">
        <f t="shared" si="3"/>
        <v>0</v>
      </c>
    </row>
    <row r="65" spans="1:11" ht="12.75">
      <c r="A65" s="130">
        <v>57</v>
      </c>
      <c r="B65" s="131" t="s">
        <v>169</v>
      </c>
      <c r="C65" s="132" t="s">
        <v>164</v>
      </c>
      <c r="D65" s="133" t="s">
        <v>241</v>
      </c>
      <c r="E65" s="132" t="s">
        <v>43</v>
      </c>
      <c r="F65" s="253"/>
      <c r="G65" s="138"/>
      <c r="H65" s="132" t="s">
        <v>36</v>
      </c>
      <c r="I65" s="255">
        <f t="shared" si="4"/>
        <v>0</v>
      </c>
      <c r="J65" s="256">
        <v>0</v>
      </c>
      <c r="K65" s="257">
        <f t="shared" si="3"/>
        <v>0</v>
      </c>
    </row>
    <row r="66" spans="1:11" ht="12.75">
      <c r="A66" s="130">
        <v>58</v>
      </c>
      <c r="B66" s="131" t="s">
        <v>171</v>
      </c>
      <c r="C66" s="132" t="s">
        <v>164</v>
      </c>
      <c r="D66" s="133" t="s">
        <v>242</v>
      </c>
      <c r="E66" s="132" t="s">
        <v>43</v>
      </c>
      <c r="F66" s="253"/>
      <c r="G66" s="138"/>
      <c r="H66" s="132" t="s">
        <v>36</v>
      </c>
      <c r="I66" s="255">
        <f>G66*F66</f>
        <v>0</v>
      </c>
      <c r="J66" s="256">
        <v>0</v>
      </c>
      <c r="K66" s="257">
        <f>J66*I66</f>
        <v>0</v>
      </c>
    </row>
    <row r="67" spans="1:11" ht="12.75">
      <c r="A67" s="130">
        <v>59</v>
      </c>
      <c r="B67" s="131" t="s">
        <v>243</v>
      </c>
      <c r="C67" s="132" t="s">
        <v>164</v>
      </c>
      <c r="D67" s="133" t="s">
        <v>244</v>
      </c>
      <c r="E67" s="132" t="s">
        <v>36</v>
      </c>
      <c r="F67" s="253"/>
      <c r="G67" s="138">
        <v>1</v>
      </c>
      <c r="H67" s="132" t="s">
        <v>36</v>
      </c>
      <c r="I67" s="255">
        <f>G67*F67</f>
        <v>0</v>
      </c>
      <c r="J67" s="256">
        <v>0</v>
      </c>
      <c r="K67" s="257">
        <f>J67*I67</f>
        <v>0</v>
      </c>
    </row>
    <row r="68" spans="1:11" ht="12.75">
      <c r="A68" s="130">
        <v>60</v>
      </c>
      <c r="B68" s="131" t="s">
        <v>245</v>
      </c>
      <c r="C68" s="132" t="s">
        <v>164</v>
      </c>
      <c r="D68" s="133" t="s">
        <v>246</v>
      </c>
      <c r="E68" s="132" t="s">
        <v>36</v>
      </c>
      <c r="F68" s="253"/>
      <c r="G68" s="138">
        <v>1</v>
      </c>
      <c r="H68" s="132" t="s">
        <v>36</v>
      </c>
      <c r="I68" s="255">
        <f>G68*F68</f>
        <v>0</v>
      </c>
      <c r="J68" s="256">
        <v>0</v>
      </c>
      <c r="K68" s="257">
        <f>J68*I68</f>
        <v>0</v>
      </c>
    </row>
    <row r="69" spans="1:11" ht="13.5" thickBot="1">
      <c r="A69" s="258">
        <v>61</v>
      </c>
      <c r="B69" s="132" t="s">
        <v>230</v>
      </c>
      <c r="C69" s="132" t="s">
        <v>33</v>
      </c>
      <c r="D69" s="259" t="s">
        <v>231</v>
      </c>
      <c r="E69" s="134" t="s">
        <v>36</v>
      </c>
      <c r="F69" s="163"/>
      <c r="G69" s="138">
        <v>1</v>
      </c>
      <c r="H69" s="134" t="s">
        <v>36</v>
      </c>
      <c r="I69" s="249">
        <f>G69*F69</f>
        <v>0</v>
      </c>
      <c r="J69" s="166">
        <v>0</v>
      </c>
      <c r="K69" s="252">
        <f>J69*I69</f>
        <v>0</v>
      </c>
    </row>
    <row r="70" spans="1:11" ht="13.5" thickBot="1">
      <c r="A70" s="135"/>
      <c r="B70" s="136" t="s">
        <v>67</v>
      </c>
      <c r="C70" s="137"/>
      <c r="D70" s="137"/>
      <c r="E70" s="137"/>
      <c r="F70" s="137"/>
      <c r="G70" s="137"/>
      <c r="H70" s="137"/>
      <c r="I70" s="140"/>
      <c r="J70" s="141"/>
      <c r="K70" s="4">
        <f>SUM(K9:K69)</f>
        <v>0</v>
      </c>
    </row>
  </sheetData>
  <sheetProtection/>
  <protectedRanges>
    <protectedRange sqref="J9:J39" name="Oblast2_1"/>
    <protectedRange sqref="F9:F39 G19 G24" name="Oblast1_1"/>
  </protectedRanges>
  <mergeCells count="8">
    <mergeCell ref="A2:B2"/>
    <mergeCell ref="G7:G8"/>
    <mergeCell ref="H7:H8"/>
    <mergeCell ref="I7:I8"/>
    <mergeCell ref="C7:C8"/>
    <mergeCell ref="D7:D8"/>
    <mergeCell ref="E7:E8"/>
    <mergeCell ref="F7:F8"/>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codeName="List2"/>
  <dimension ref="A1:F38"/>
  <sheetViews>
    <sheetView view="pageBreakPreview" zoomScaleSheetLayoutView="100" zoomScalePageLayoutView="0" workbookViewId="0" topLeftCell="A1">
      <selection activeCell="D23" sqref="D23"/>
      <selection activeCell="I25" sqref="I25"/>
    </sheetView>
  </sheetViews>
  <sheetFormatPr defaultColWidth="9.140625" defaultRowHeight="12.75"/>
  <cols>
    <col min="1" max="1" width="13.140625" style="0" customWidth="1"/>
    <col min="2" max="2" width="38.57421875" style="0" customWidth="1"/>
    <col min="3" max="3" width="10.7109375" style="0" customWidth="1"/>
    <col min="4" max="4" width="7.421875" style="0" customWidth="1"/>
    <col min="5" max="5" width="11.57421875" style="0" customWidth="1"/>
    <col min="6" max="6" width="11.7109375" style="0" customWidth="1"/>
  </cols>
  <sheetData>
    <row r="1" spans="1:6" ht="18">
      <c r="A1" s="10" t="s">
        <v>136</v>
      </c>
      <c r="C1" s="450"/>
      <c r="D1" s="450"/>
      <c r="E1" s="450"/>
      <c r="F1" s="450"/>
    </row>
    <row r="2" spans="1:6" ht="12.75">
      <c r="A2" s="82" t="s">
        <v>1</v>
      </c>
      <c r="B2" s="83" t="str">
        <f>'formulář 5 -pol.rozp'!C3</f>
        <v>Rekonstrukce žst. Olomouc</v>
      </c>
      <c r="C2" s="84"/>
      <c r="D2" s="84"/>
      <c r="E2" s="84"/>
      <c r="F2" s="84"/>
    </row>
    <row r="3" spans="1:6" ht="12.75">
      <c r="A3" s="82" t="s">
        <v>22</v>
      </c>
      <c r="B3" s="85">
        <f>'formulář 5 -pol.rozp'!J3</f>
        <v>0</v>
      </c>
      <c r="C3" s="84"/>
      <c r="D3" s="86" t="s">
        <v>3</v>
      </c>
      <c r="E3" s="84"/>
      <c r="F3" s="143">
        <f>'formulář 5 -pol.rozp'!C5</f>
        <v>40326</v>
      </c>
    </row>
    <row r="4" spans="1:6" ht="12.75">
      <c r="A4" s="82" t="s">
        <v>137</v>
      </c>
      <c r="B4" s="83" t="str">
        <f>'formulář 5 -pol.rozp'!C4</f>
        <v>Žst.Olomouc, kamerový systém </v>
      </c>
      <c r="C4" s="84"/>
      <c r="D4" s="87"/>
      <c r="E4" s="84"/>
      <c r="F4" s="84"/>
    </row>
    <row r="5" spans="1:6" ht="12.75">
      <c r="A5" s="82" t="s">
        <v>138</v>
      </c>
      <c r="B5" s="88" t="str">
        <f>'formulář 5 -pol.rozp'!J4</f>
        <v>PS 18-14-11  </v>
      </c>
      <c r="C5" s="84"/>
      <c r="D5" s="86" t="s">
        <v>23</v>
      </c>
      <c r="E5" s="84"/>
      <c r="F5" s="143">
        <f>'formulář 5 -pol.rozp'!K5</f>
        <v>0</v>
      </c>
    </row>
    <row r="6" spans="1:6" ht="12.75">
      <c r="A6" s="82"/>
      <c r="B6" s="88"/>
      <c r="C6" s="84"/>
      <c r="D6" s="86"/>
      <c r="E6" s="84"/>
      <c r="F6" s="84"/>
    </row>
    <row r="7" spans="1:6" ht="12.75">
      <c r="A7" s="82"/>
      <c r="B7" s="88"/>
      <c r="C7" s="84"/>
      <c r="D7" s="86"/>
      <c r="E7" s="84"/>
      <c r="F7" s="84"/>
    </row>
    <row r="8" spans="1:6" ht="12.75">
      <c r="A8" s="449" t="s">
        <v>120</v>
      </c>
      <c r="B8" s="449"/>
      <c r="C8" s="449"/>
      <c r="D8" s="449"/>
      <c r="E8" s="449"/>
      <c r="F8" s="449"/>
    </row>
    <row r="9" spans="1:6" ht="12.75">
      <c r="A9" s="84"/>
      <c r="B9" s="84"/>
      <c r="C9" s="84"/>
      <c r="D9" s="84"/>
      <c r="E9" s="84"/>
      <c r="F9" s="84"/>
    </row>
    <row r="10" spans="1:6" ht="13.5" thickBot="1">
      <c r="A10" s="84"/>
      <c r="B10" s="84"/>
      <c r="C10" s="84"/>
      <c r="D10" s="84"/>
      <c r="E10" s="84"/>
      <c r="F10" s="84"/>
    </row>
    <row r="11" spans="1:6" ht="12.75">
      <c r="A11" s="442" t="s">
        <v>68</v>
      </c>
      <c r="B11" s="443"/>
      <c r="C11" s="446" t="s">
        <v>69</v>
      </c>
      <c r="D11" s="447"/>
      <c r="E11" s="447"/>
      <c r="F11" s="448"/>
    </row>
    <row r="12" spans="1:6" s="3" customFormat="1" ht="39" thickBot="1">
      <c r="A12" s="444"/>
      <c r="B12" s="445"/>
      <c r="C12" s="89" t="s">
        <v>70</v>
      </c>
      <c r="D12" s="90" t="s">
        <v>71</v>
      </c>
      <c r="E12" s="91" t="s">
        <v>72</v>
      </c>
      <c r="F12" s="92" t="s">
        <v>73</v>
      </c>
    </row>
    <row r="13" spans="1:6" s="3" customFormat="1" ht="14.25" customHeight="1">
      <c r="A13" s="280" t="s">
        <v>121</v>
      </c>
      <c r="B13" s="281" t="s">
        <v>204</v>
      </c>
      <c r="C13" s="159"/>
      <c r="D13" s="269"/>
      <c r="E13" s="93">
        <f>SUM('FORMULÁŘ 6 -rekap SD'!$D$14:$I$14)-SUM('FORMULÁŘ 6 -rekap SD'!$G$14:$G$14)-SUM('FORMULÁŘ 6 -rekap SD'!$I$14:$I$14)</f>
        <v>6.769999999999996</v>
      </c>
      <c r="F13" s="94">
        <f>E13*D13+C13</f>
        <v>0</v>
      </c>
    </row>
    <row r="14" spans="1:6" s="3" customFormat="1" ht="11.25" customHeight="1">
      <c r="A14" s="98" t="s">
        <v>122</v>
      </c>
      <c r="B14" s="97" t="s">
        <v>205</v>
      </c>
      <c r="C14" s="160"/>
      <c r="D14" s="269"/>
      <c r="E14" s="95">
        <f>E13</f>
        <v>6.769999999999996</v>
      </c>
      <c r="F14" s="96">
        <f>E14*D14+C14</f>
        <v>0</v>
      </c>
    </row>
    <row r="15" spans="1:6" s="3" customFormat="1" ht="13.5" customHeight="1">
      <c r="A15" s="98" t="s">
        <v>123</v>
      </c>
      <c r="B15" s="97" t="s">
        <v>206</v>
      </c>
      <c r="C15" s="160"/>
      <c r="D15" s="269"/>
      <c r="E15" s="101">
        <f>E13</f>
        <v>6.769999999999996</v>
      </c>
      <c r="F15" s="102">
        <f>E15*D15+C15</f>
        <v>0</v>
      </c>
    </row>
    <row r="16" spans="1:6" s="3" customFormat="1" ht="12.75" customHeight="1">
      <c r="A16" s="98" t="s">
        <v>124</v>
      </c>
      <c r="B16" s="97" t="s">
        <v>207</v>
      </c>
      <c r="C16" s="160"/>
      <c r="D16" s="270"/>
      <c r="E16" s="101">
        <f>SUM('FORMULÁŘ 6 -rekap SD'!$D$14:$I$14)</f>
        <v>46.769999999999996</v>
      </c>
      <c r="F16" s="102">
        <f>E16*D16+C16</f>
        <v>0</v>
      </c>
    </row>
    <row r="17" spans="1:6" s="3" customFormat="1" ht="12.75" customHeight="1">
      <c r="A17" s="98" t="s">
        <v>125</v>
      </c>
      <c r="B17" s="97" t="s">
        <v>208</v>
      </c>
      <c r="C17" s="161"/>
      <c r="D17" s="270"/>
      <c r="E17" s="101">
        <v>0</v>
      </c>
      <c r="F17" s="102">
        <f>E17*D17+C17</f>
        <v>0</v>
      </c>
    </row>
    <row r="18" spans="1:6" s="3" customFormat="1" ht="12.75">
      <c r="A18" s="98" t="s">
        <v>211</v>
      </c>
      <c r="B18" s="268" t="s">
        <v>209</v>
      </c>
      <c r="C18" s="286"/>
      <c r="D18" s="144"/>
      <c r="E18" s="101"/>
      <c r="F18" s="102">
        <f>C18</f>
        <v>0</v>
      </c>
    </row>
    <row r="19" spans="1:6" s="3" customFormat="1" ht="39" thickBot="1">
      <c r="A19" s="267" t="s">
        <v>210</v>
      </c>
      <c r="B19" s="268" t="s">
        <v>228</v>
      </c>
      <c r="C19" s="101">
        <f>'FORMULÁŘ 8 - rekap poplatků'!K70</f>
        <v>0</v>
      </c>
      <c r="D19" s="144"/>
      <c r="E19" s="101"/>
      <c r="F19" s="102">
        <f>'FORMULÁŘ 8 - rekap poplatků'!K70</f>
        <v>0</v>
      </c>
    </row>
    <row r="20" spans="1:6" s="3" customFormat="1" ht="13.5" thickBot="1">
      <c r="A20" s="99" t="s">
        <v>77</v>
      </c>
      <c r="B20" s="100"/>
      <c r="C20" s="145"/>
      <c r="D20" s="146"/>
      <c r="E20" s="145"/>
      <c r="F20" s="147">
        <f>SUM(F13:F19)</f>
        <v>0</v>
      </c>
    </row>
    <row r="21" spans="1:6" s="3" customFormat="1" ht="12.75">
      <c r="A21" s="2"/>
      <c r="B21" s="2"/>
      <c r="C21" s="2"/>
      <c r="D21" s="2"/>
      <c r="E21" s="2"/>
      <c r="F21" s="2"/>
    </row>
    <row r="22" s="3" customFormat="1" ht="12.75"/>
    <row r="23" spans="2:3" s="3" customFormat="1" ht="12.75">
      <c r="B23" s="271" t="s">
        <v>212</v>
      </c>
      <c r="C23" s="1" t="s">
        <v>215</v>
      </c>
    </row>
    <row r="24" s="3" customFormat="1" ht="12.75">
      <c r="C24" s="1" t="s">
        <v>213</v>
      </c>
    </row>
    <row r="25" s="3" customFormat="1" ht="12.75">
      <c r="C25" s="1" t="s">
        <v>214</v>
      </c>
    </row>
    <row r="26" s="3" customFormat="1" ht="12.75"/>
    <row r="27" s="3" customFormat="1" ht="12.75"/>
    <row r="28" s="3" customFormat="1" ht="12.75"/>
    <row r="29" s="3" customFormat="1" ht="12.75"/>
    <row r="30" s="3" customFormat="1" ht="12.75"/>
    <row r="31" s="3" customFormat="1" ht="12.75"/>
    <row r="32" spans="2:6" s="3" customFormat="1" ht="12.75">
      <c r="B32" s="13" t="s">
        <v>114</v>
      </c>
      <c r="C32" s="1" t="s">
        <v>116</v>
      </c>
      <c r="F32" s="11">
        <f>'FORMULÁŘ 9 - Krycí list PS'!G19</f>
        <v>46.769999999999996</v>
      </c>
    </row>
    <row r="33" spans="3:6" s="3" customFormat="1" ht="12.75">
      <c r="C33" s="1" t="s">
        <v>115</v>
      </c>
      <c r="F33" s="11">
        <f>SUM(F13:F19)</f>
        <v>0</v>
      </c>
    </row>
    <row r="34" s="3" customFormat="1" ht="12.75">
      <c r="F34" s="11">
        <f>SUM(F32:F33)</f>
        <v>46.769999999999996</v>
      </c>
    </row>
    <row r="35" s="3" customFormat="1" ht="12.75"/>
    <row r="36" spans="2:6" s="3" customFormat="1" ht="12.75">
      <c r="B36" s="13" t="s">
        <v>117</v>
      </c>
      <c r="F36" s="11">
        <f>'FORMULÁŘ 9 - Krycí list PS'!N23</f>
        <v>46.769999999999996</v>
      </c>
    </row>
    <row r="37" s="3" customFormat="1" ht="12.75"/>
    <row r="38" s="3" customFormat="1" ht="12.75">
      <c r="F38" s="14" t="str">
        <f>IF(F34=F36,"OK","CHYBA")</f>
        <v>OK</v>
      </c>
    </row>
    <row r="39" s="3" customFormat="1" ht="12.75"/>
  </sheetData>
  <sheetProtection/>
  <protectedRanges>
    <protectedRange sqref="C13:D17" name="Oblast1"/>
  </protectedRanges>
  <mergeCells count="4">
    <mergeCell ref="A11:B12"/>
    <mergeCell ref="C11:F11"/>
    <mergeCell ref="A8:F8"/>
    <mergeCell ref="C1:F1"/>
  </mergeCells>
  <printOptions horizontalCentered="1"/>
  <pageMargins left="0.7874015748031497" right="0.1968503937007874" top="0.984251968503937" bottom="0.984251968503937" header="0.5118110236220472" footer="0.511811023622047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List4"/>
  <dimension ref="A1:I15"/>
  <sheetViews>
    <sheetView view="pageBreakPreview" zoomScaleSheetLayoutView="100" zoomScalePageLayoutView="0" workbookViewId="0" topLeftCell="A1">
      <selection activeCell="A15" sqref="A15"/>
      <selection activeCell="H32" sqref="H32"/>
    </sheetView>
  </sheetViews>
  <sheetFormatPr defaultColWidth="6.8515625" defaultRowHeight="12.75"/>
  <cols>
    <col min="1" max="1" width="5.140625" style="193" customWidth="1"/>
    <col min="2" max="2" width="7.7109375" style="193" customWidth="1"/>
    <col min="3" max="3" width="49.28125" style="193" customWidth="1"/>
    <col min="4" max="9" width="13.7109375" style="193" customWidth="1"/>
    <col min="10" max="10" width="9.140625" style="193" bestFit="1" customWidth="1"/>
    <col min="11" max="16384" width="6.8515625" style="193" customWidth="1"/>
  </cols>
  <sheetData>
    <row r="1" spans="1:9" ht="18">
      <c r="A1" s="197" t="s">
        <v>146</v>
      </c>
      <c r="B1" s="198"/>
      <c r="C1" s="198"/>
      <c r="D1" s="198"/>
      <c r="E1" s="198"/>
      <c r="F1" s="198"/>
      <c r="G1" s="198"/>
      <c r="H1" s="198"/>
      <c r="I1" s="198"/>
    </row>
    <row r="2" spans="1:9" ht="12.75">
      <c r="A2" s="199" t="s">
        <v>1</v>
      </c>
      <c r="B2" s="200"/>
      <c r="C2" s="201" t="str">
        <f>'formulář 5 -pol.rozp'!C3</f>
        <v>Rekonstrukce žst. Olomouc</v>
      </c>
      <c r="D2" s="202"/>
      <c r="E2" s="198"/>
      <c r="F2" s="198"/>
      <c r="G2" s="198"/>
      <c r="H2" s="198"/>
      <c r="I2" s="198"/>
    </row>
    <row r="3" spans="1:9" ht="12.75">
      <c r="A3" s="199" t="s">
        <v>22</v>
      </c>
      <c r="B3" s="200"/>
      <c r="C3" s="203">
        <f>'formulář 5 -pol.rozp'!J3</f>
        <v>0</v>
      </c>
      <c r="D3" s="198"/>
      <c r="E3" s="198" t="s">
        <v>4</v>
      </c>
      <c r="F3" s="204" t="s">
        <v>3</v>
      </c>
      <c r="G3" s="204"/>
      <c r="H3" s="205">
        <f>'formulář 5 -pol.rozp'!C5</f>
        <v>40326</v>
      </c>
      <c r="I3" s="198"/>
    </row>
    <row r="4" spans="1:9" ht="12.75">
      <c r="A4" s="199" t="s">
        <v>137</v>
      </c>
      <c r="B4" s="200"/>
      <c r="C4" s="201" t="str">
        <f>'formulář 5 -pol.rozp'!C4</f>
        <v>Žst.Olomouc, kamerový systém </v>
      </c>
      <c r="D4" s="198"/>
      <c r="E4" s="198"/>
      <c r="F4" s="202"/>
      <c r="G4" s="202"/>
      <c r="H4" s="202"/>
      <c r="I4" s="198"/>
    </row>
    <row r="5" spans="1:9" ht="12.75">
      <c r="A5" s="199" t="s">
        <v>138</v>
      </c>
      <c r="B5" s="200"/>
      <c r="C5" s="200" t="str">
        <f>'formulář 5 -pol.rozp'!J4</f>
        <v>PS 18-14-11  </v>
      </c>
      <c r="D5" s="198"/>
      <c r="E5" s="206"/>
      <c r="F5" s="204" t="s">
        <v>23</v>
      </c>
      <c r="G5" s="204"/>
      <c r="H5" s="205">
        <f>'formulář 5 -pol.rozp'!K5</f>
        <v>0</v>
      </c>
      <c r="I5" s="198"/>
    </row>
    <row r="6" spans="1:9" ht="6" customHeight="1">
      <c r="A6" s="198"/>
      <c r="B6" s="198"/>
      <c r="C6" s="198"/>
      <c r="D6" s="198"/>
      <c r="E6" s="198"/>
      <c r="F6" s="198"/>
      <c r="G6" s="198"/>
      <c r="H6" s="198"/>
      <c r="I6" s="198"/>
    </row>
    <row r="7" spans="1:9" s="194" customFormat="1" ht="19.5" customHeight="1">
      <c r="A7" s="207" t="s">
        <v>119</v>
      </c>
      <c r="B7" s="208"/>
      <c r="C7" s="208"/>
      <c r="D7" s="208"/>
      <c r="E7" s="208"/>
      <c r="F7" s="208"/>
      <c r="G7" s="208"/>
      <c r="H7" s="208"/>
      <c r="I7" s="208"/>
    </row>
    <row r="8" spans="1:9" s="194" customFormat="1" ht="6" customHeight="1" thickBot="1">
      <c r="A8" s="209"/>
      <c r="B8" s="209"/>
      <c r="C8" s="209"/>
      <c r="D8" s="209"/>
      <c r="E8" s="209"/>
      <c r="F8" s="209"/>
      <c r="G8" s="209"/>
      <c r="H8" s="209"/>
      <c r="I8" s="209"/>
    </row>
    <row r="9" spans="1:9" s="195" customFormat="1" ht="39" thickBot="1">
      <c r="A9" s="210"/>
      <c r="B9" s="211" t="s">
        <v>139</v>
      </c>
      <c r="C9" s="211"/>
      <c r="D9" s="212" t="s">
        <v>78</v>
      </c>
      <c r="E9" s="212" t="s">
        <v>79</v>
      </c>
      <c r="F9" s="212" t="s">
        <v>80</v>
      </c>
      <c r="G9" s="212" t="s">
        <v>81</v>
      </c>
      <c r="H9" s="213" t="s">
        <v>203</v>
      </c>
      <c r="I9" s="214" t="s">
        <v>82</v>
      </c>
    </row>
    <row r="10" spans="1:9" ht="12.75">
      <c r="A10" s="362" t="s">
        <v>258</v>
      </c>
      <c r="B10" s="355" t="s">
        <v>329</v>
      </c>
      <c r="C10" s="355"/>
      <c r="D10" s="356"/>
      <c r="E10" s="356"/>
      <c r="F10" s="358">
        <f>'formulář 5 -pol.rozp'!K14-H10-I10</f>
        <v>0.77</v>
      </c>
      <c r="G10" s="358">
        <f>'formulář 5 -pol.rozp'!I14</f>
        <v>0</v>
      </c>
      <c r="H10" s="358"/>
      <c r="I10" s="360"/>
    </row>
    <row r="11" spans="1:9" ht="12.75">
      <c r="A11" s="362" t="s">
        <v>330</v>
      </c>
      <c r="B11" s="355" t="s">
        <v>331</v>
      </c>
      <c r="C11" s="355"/>
      <c r="D11" s="357"/>
      <c r="E11" s="357"/>
      <c r="F11" s="359">
        <f>'formulář 5 -pol.rozp'!K26-H11-I11</f>
        <v>0</v>
      </c>
      <c r="G11" s="359">
        <f>'formulář 5 -pol.rozp'!I26</f>
        <v>0</v>
      </c>
      <c r="H11" s="359"/>
      <c r="I11" s="361"/>
    </row>
    <row r="12" spans="1:9" ht="12.75">
      <c r="A12" s="362" t="s">
        <v>265</v>
      </c>
      <c r="B12" s="355" t="s">
        <v>266</v>
      </c>
      <c r="C12" s="355"/>
      <c r="D12" s="357"/>
      <c r="E12" s="357"/>
      <c r="F12" s="359">
        <f>'formulář 5 -pol.rozp'!K105-H12-I12</f>
        <v>0</v>
      </c>
      <c r="G12" s="359">
        <f>'formulář 5 -pol.rozp'!I105</f>
        <v>40</v>
      </c>
      <c r="H12" s="359"/>
      <c r="I12" s="361"/>
    </row>
    <row r="13" spans="1:9" ht="13.5" thickBot="1">
      <c r="A13" s="362" t="s">
        <v>268</v>
      </c>
      <c r="B13" s="355" t="s">
        <v>269</v>
      </c>
      <c r="C13" s="355"/>
      <c r="D13" s="357"/>
      <c r="E13" s="357"/>
      <c r="F13" s="359">
        <f>'formulář 5 -pol.rozp'!K147-H13-I13</f>
        <v>6</v>
      </c>
      <c r="G13" s="359">
        <f>'formulář 5 -pol.rozp'!I147</f>
        <v>0</v>
      </c>
      <c r="H13" s="359"/>
      <c r="I13" s="361"/>
    </row>
    <row r="14" spans="1:9" ht="13.5" thickBot="1">
      <c r="A14" s="399"/>
      <c r="B14" s="418" t="s">
        <v>140</v>
      </c>
      <c r="C14" s="196"/>
      <c r="D14" s="419">
        <f>SUM(D10:D13)</f>
        <v>0</v>
      </c>
      <c r="E14" s="419">
        <f>SUM(E10:E13)</f>
        <v>0</v>
      </c>
      <c r="F14" s="419">
        <f>SUM(F10:F13)</f>
        <v>6.77</v>
      </c>
      <c r="G14" s="419">
        <f>SUM(G10:G13)</f>
        <v>40</v>
      </c>
      <c r="H14" s="419">
        <f>SUM(H10:H13)</f>
        <v>0</v>
      </c>
      <c r="I14" s="420">
        <f>SUM(I10:I13)</f>
        <v>0</v>
      </c>
    </row>
    <row r="15" ht="12.75">
      <c r="I15" s="421">
        <f>SUM(D14:I14)</f>
        <v>46.769999999999996</v>
      </c>
    </row>
  </sheetData>
  <sheetProtection password="DEB9" sheet="1" objects="1" scenarios="1"/>
  <printOptions horizontalCentered="1"/>
  <pageMargins left="0.3937007874015748" right="0.3937007874015748" top="0.5905511811023623" bottom="0.3937007874015748" header="0.5118110236220472" footer="0.5118110236220472"/>
  <pageSetup horizontalDpi="600" verticalDpi="600" orientation="landscape" paperSize="9" scale="96" r:id="rId4"/>
  <drawing r:id="rId3"/>
  <legacyDrawing r:id="rId2"/>
</worksheet>
</file>

<file path=xl/worksheets/sheet5.xml><?xml version="1.0" encoding="utf-8"?>
<worksheet xmlns="http://schemas.openxmlformats.org/spreadsheetml/2006/main" xmlns:r="http://schemas.openxmlformats.org/officeDocument/2006/relationships">
  <sheetPr codeName="List5"/>
  <dimension ref="A1:Z147"/>
  <sheetViews>
    <sheetView view="pageBreakPreview" zoomScaleNormal="80" zoomScaleSheetLayoutView="100" zoomScalePageLayoutView="0" workbookViewId="0" topLeftCell="A87">
      <pane ySplit="9" topLeftCell="BM10" activePane="bottomLeft" state="split"/>
      <selection pane="topLeft" activeCell="A1" sqref="A1"/>
      <selection pane="bottomLeft" activeCell="K147" sqref="K147"/>
      <selection pane="topLeft" activeCell="I125" sqref="I124:I125"/>
    </sheetView>
  </sheetViews>
  <sheetFormatPr defaultColWidth="9.140625" defaultRowHeight="12.75"/>
  <cols>
    <col min="1" max="1" width="4.28125" style="153" customWidth="1"/>
    <col min="2" max="2" width="16.140625" style="153" customWidth="1"/>
    <col min="3" max="3" width="45.57421875" style="153" customWidth="1"/>
    <col min="4" max="4" width="9.7109375" style="153" customWidth="1"/>
    <col min="5" max="5" width="9.7109375" style="151" customWidth="1"/>
    <col min="6" max="6" width="9.7109375" style="152" customWidth="1"/>
    <col min="7" max="7" width="11.57421875" style="153" bestFit="1" customWidth="1"/>
    <col min="8" max="8" width="9.7109375" style="153" customWidth="1"/>
    <col min="9" max="9" width="12.421875" style="153" customWidth="1"/>
    <col min="10" max="10" width="9.7109375" style="151" customWidth="1"/>
    <col min="11" max="11" width="16.00390625" style="151" customWidth="1"/>
    <col min="12" max="12" width="3.7109375" style="317" customWidth="1"/>
    <col min="13" max="13" width="5.7109375" style="153" customWidth="1"/>
    <col min="14" max="14" width="6.140625" style="153" customWidth="1"/>
    <col min="15" max="15" width="32.140625" style="153" customWidth="1"/>
    <col min="16" max="16" width="3.7109375" style="153" customWidth="1"/>
    <col min="17" max="17" width="3.421875" style="153" customWidth="1"/>
    <col min="18" max="18" width="7.8515625" style="153" customWidth="1"/>
    <col min="19" max="19" width="8.421875" style="153" customWidth="1"/>
    <col min="20" max="16384" width="9.140625" style="153" customWidth="1"/>
  </cols>
  <sheetData>
    <row r="1" spans="1:26" ht="19.5" thickBot="1" thickTop="1">
      <c r="A1" s="197" t="s">
        <v>147</v>
      </c>
      <c r="B1" s="218"/>
      <c r="C1" s="218"/>
      <c r="D1" s="218"/>
      <c r="H1" s="261" t="s">
        <v>200</v>
      </c>
      <c r="I1" s="427" t="s">
        <v>201</v>
      </c>
      <c r="J1" s="428"/>
      <c r="K1" s="285" t="s">
        <v>467</v>
      </c>
      <c r="L1" s="298"/>
      <c r="M1" s="299"/>
      <c r="P1" s="300" t="s">
        <v>249</v>
      </c>
      <c r="T1" s="301" t="s">
        <v>201</v>
      </c>
      <c r="U1" s="302"/>
      <c r="V1" s="301" t="s">
        <v>224</v>
      </c>
      <c r="W1" s="302"/>
      <c r="X1" s="451" t="s">
        <v>225</v>
      </c>
      <c r="Y1" s="452"/>
      <c r="Z1" s="303"/>
    </row>
    <row r="2" spans="1:26" ht="13.5" thickTop="1">
      <c r="A2" s="219" t="s">
        <v>302</v>
      </c>
      <c r="B2" s="219"/>
      <c r="C2" s="220"/>
      <c r="D2" s="220"/>
      <c r="E2" s="215"/>
      <c r="F2" s="216"/>
      <c r="G2" s="217"/>
      <c r="H2" s="217"/>
      <c r="I2" s="217"/>
      <c r="J2" s="215"/>
      <c r="K2" s="215"/>
      <c r="L2" s="298"/>
      <c r="M2" s="304"/>
      <c r="Z2" s="303"/>
    </row>
    <row r="3" spans="1:26" ht="12.75">
      <c r="A3" s="377" t="s">
        <v>1</v>
      </c>
      <c r="B3" s="218"/>
      <c r="C3" s="376" t="s">
        <v>465</v>
      </c>
      <c r="D3" s="150"/>
      <c r="I3" s="263" t="s">
        <v>2</v>
      </c>
      <c r="J3" s="155"/>
      <c r="K3" s="156"/>
      <c r="L3" s="298"/>
      <c r="M3" s="156"/>
      <c r="P3" s="305" t="s">
        <v>250</v>
      </c>
      <c r="Q3" s="306"/>
      <c r="R3" s="306"/>
      <c r="Z3" s="303"/>
    </row>
    <row r="4" spans="1:26" ht="12.75">
      <c r="A4" s="221" t="s">
        <v>137</v>
      </c>
      <c r="B4" s="218"/>
      <c r="C4" s="149" t="s">
        <v>466</v>
      </c>
      <c r="D4" s="150"/>
      <c r="I4" s="264" t="s">
        <v>398</v>
      </c>
      <c r="J4" s="157" t="s">
        <v>464</v>
      </c>
      <c r="K4" s="156"/>
      <c r="L4" s="298"/>
      <c r="M4" s="156"/>
      <c r="P4" s="305" t="s">
        <v>250</v>
      </c>
      <c r="Q4" s="306"/>
      <c r="R4" s="306"/>
      <c r="Z4" s="303"/>
    </row>
    <row r="5" spans="1:26" ht="13.5" thickBot="1">
      <c r="A5" s="222" t="s">
        <v>3</v>
      </c>
      <c r="B5" s="221"/>
      <c r="C5" s="390">
        <v>40326</v>
      </c>
      <c r="I5" s="265" t="s">
        <v>5</v>
      </c>
      <c r="J5" s="266"/>
      <c r="K5" s="389"/>
      <c r="L5" s="298"/>
      <c r="M5" s="307"/>
      <c r="N5" s="308"/>
      <c r="P5" s="305" t="s">
        <v>250</v>
      </c>
      <c r="Q5" s="306"/>
      <c r="R5" s="306"/>
      <c r="Z5" s="303"/>
    </row>
    <row r="6" spans="1:26" ht="12.75">
      <c r="A6" s="223" t="s">
        <v>6</v>
      </c>
      <c r="B6" s="224"/>
      <c r="C6" s="224"/>
      <c r="D6" s="224"/>
      <c r="E6" s="231"/>
      <c r="F6" s="232"/>
      <c r="G6" s="224"/>
      <c r="H6" s="233" t="s">
        <v>7</v>
      </c>
      <c r="I6" s="233"/>
      <c r="J6" s="233"/>
      <c r="K6" s="234"/>
      <c r="L6" s="298"/>
      <c r="M6" s="453" t="s">
        <v>251</v>
      </c>
      <c r="N6" s="453" t="s">
        <v>252</v>
      </c>
      <c r="O6" s="455" t="s">
        <v>253</v>
      </c>
      <c r="P6" s="305" t="s">
        <v>254</v>
      </c>
      <c r="Q6" s="306"/>
      <c r="R6" s="306"/>
      <c r="Z6" s="303"/>
    </row>
    <row r="7" spans="1:26" ht="12.75">
      <c r="A7" s="225" t="s">
        <v>8</v>
      </c>
      <c r="B7" s="226" t="s">
        <v>9</v>
      </c>
      <c r="C7" s="235"/>
      <c r="D7" s="226" t="s">
        <v>10</v>
      </c>
      <c r="E7" s="236"/>
      <c r="F7" s="237" t="s">
        <v>11</v>
      </c>
      <c r="G7" s="226" t="s">
        <v>12</v>
      </c>
      <c r="H7" s="238" t="s">
        <v>13</v>
      </c>
      <c r="I7" s="239"/>
      <c r="J7" s="238" t="s">
        <v>14</v>
      </c>
      <c r="K7" s="240"/>
      <c r="L7" s="298"/>
      <c r="M7" s="454"/>
      <c r="N7" s="454"/>
      <c r="O7" s="456"/>
      <c r="P7" s="300" t="s">
        <v>254</v>
      </c>
      <c r="Z7" s="303"/>
    </row>
    <row r="8" spans="1:26" ht="26.25" customHeight="1">
      <c r="A8" s="227" t="s">
        <v>15</v>
      </c>
      <c r="B8" s="228" t="s">
        <v>16</v>
      </c>
      <c r="C8" s="228" t="s">
        <v>17</v>
      </c>
      <c r="D8" s="228" t="s">
        <v>18</v>
      </c>
      <c r="E8" s="241" t="s">
        <v>19</v>
      </c>
      <c r="F8" s="242" t="s">
        <v>20</v>
      </c>
      <c r="G8" s="228" t="s">
        <v>20</v>
      </c>
      <c r="H8" s="228" t="s">
        <v>11</v>
      </c>
      <c r="I8" s="228" t="s">
        <v>21</v>
      </c>
      <c r="J8" s="228" t="s">
        <v>11</v>
      </c>
      <c r="K8" s="243" t="s">
        <v>21</v>
      </c>
      <c r="L8" s="298"/>
      <c r="M8" s="454"/>
      <c r="N8" s="454"/>
      <c r="O8" s="457"/>
      <c r="P8" s="300" t="s">
        <v>254</v>
      </c>
      <c r="Z8" s="303"/>
    </row>
    <row r="9" spans="1:26" ht="12.75">
      <c r="A9" s="229"/>
      <c r="B9" s="230">
        <v>1</v>
      </c>
      <c r="C9" s="230">
        <v>2</v>
      </c>
      <c r="D9" s="230">
        <v>3</v>
      </c>
      <c r="E9" s="230">
        <v>4</v>
      </c>
      <c r="F9" s="244">
        <v>5</v>
      </c>
      <c r="G9" s="230">
        <v>6</v>
      </c>
      <c r="H9" s="230">
        <v>7</v>
      </c>
      <c r="I9" s="230">
        <v>8</v>
      </c>
      <c r="J9" s="244">
        <v>9</v>
      </c>
      <c r="K9" s="245">
        <v>10</v>
      </c>
      <c r="L9" s="298"/>
      <c r="M9" s="309">
        <v>12</v>
      </c>
      <c r="N9" s="309">
        <v>13</v>
      </c>
      <c r="O9" s="309">
        <v>14</v>
      </c>
      <c r="P9" s="300" t="s">
        <v>254</v>
      </c>
      <c r="Z9" s="303"/>
    </row>
    <row r="10" spans="1:11" s="317" customFormat="1" ht="12.75">
      <c r="A10" s="310"/>
      <c r="B10" s="311"/>
      <c r="C10" s="311"/>
      <c r="D10" s="312"/>
      <c r="E10" s="313"/>
      <c r="F10" s="314"/>
      <c r="G10" s="315"/>
      <c r="H10" s="312"/>
      <c r="I10" s="312"/>
      <c r="J10" s="313"/>
      <c r="K10" s="316"/>
    </row>
    <row r="11" spans="1:12" ht="15">
      <c r="A11" s="386" t="s">
        <v>257</v>
      </c>
      <c r="B11" s="387" t="s">
        <v>258</v>
      </c>
      <c r="C11" s="388" t="s">
        <v>329</v>
      </c>
      <c r="D11" s="319"/>
      <c r="E11" s="320"/>
      <c r="F11" s="321"/>
      <c r="G11" s="322"/>
      <c r="H11" s="319"/>
      <c r="I11" s="323"/>
      <c r="J11" s="324"/>
      <c r="K11" s="325"/>
      <c r="L11" s="153"/>
    </row>
    <row r="12" spans="1:12" ht="12.75">
      <c r="A12" s="326">
        <v>1</v>
      </c>
      <c r="B12" s="364" t="s">
        <v>259</v>
      </c>
      <c r="C12" s="365" t="s">
        <v>260</v>
      </c>
      <c r="D12" s="363" t="s">
        <v>261</v>
      </c>
      <c r="E12" s="328">
        <v>0.77</v>
      </c>
      <c r="F12" s="327"/>
      <c r="G12" s="459">
        <f>(E12*F12)</f>
        <v>0</v>
      </c>
      <c r="H12" s="328"/>
      <c r="I12" s="462">
        <f>(E12*H12)</f>
        <v>0</v>
      </c>
      <c r="J12" s="328">
        <v>1</v>
      </c>
      <c r="K12" s="464">
        <f>(E12*J12)</f>
        <v>0.77</v>
      </c>
      <c r="L12" s="153"/>
    </row>
    <row r="13" spans="1:12" ht="12.75">
      <c r="A13" s="326"/>
      <c r="B13" s="364"/>
      <c r="C13" s="365"/>
      <c r="D13" s="363"/>
      <c r="E13" s="328"/>
      <c r="F13" s="327"/>
      <c r="G13" s="459">
        <f>(E13*F13)</f>
        <v>0</v>
      </c>
      <c r="H13" s="328"/>
      <c r="I13" s="462">
        <f>(E13*H13)</f>
        <v>0</v>
      </c>
      <c r="J13" s="328"/>
      <c r="K13" s="464">
        <f>(E13*J13)</f>
        <v>0</v>
      </c>
      <c r="L13" s="153"/>
    </row>
    <row r="14" spans="1:12" ht="12.75">
      <c r="A14" s="342" t="s">
        <v>262</v>
      </c>
      <c r="B14" s="343" t="s">
        <v>263</v>
      </c>
      <c r="C14" s="344" t="s">
        <v>329</v>
      </c>
      <c r="D14" s="345"/>
      <c r="E14" s="346"/>
      <c r="F14" s="347"/>
      <c r="G14" s="466">
        <f>SUM(G12:G13)</f>
        <v>0</v>
      </c>
      <c r="H14" s="467"/>
      <c r="I14" s="468">
        <f>SUM(I12:I13)</f>
        <v>0</v>
      </c>
      <c r="J14" s="467"/>
      <c r="K14" s="469">
        <f>SUM(K12:K13)</f>
        <v>0.77</v>
      </c>
      <c r="L14" s="153"/>
    </row>
    <row r="15" spans="1:12" ht="15">
      <c r="A15" s="386" t="s">
        <v>257</v>
      </c>
      <c r="B15" s="387" t="s">
        <v>330</v>
      </c>
      <c r="C15" s="388" t="s">
        <v>331</v>
      </c>
      <c r="D15" s="396"/>
      <c r="E15" s="397"/>
      <c r="F15" s="398"/>
      <c r="G15" s="461"/>
      <c r="H15" s="397"/>
      <c r="I15" s="463"/>
      <c r="J15" s="397"/>
      <c r="K15" s="465"/>
      <c r="L15" s="153"/>
    </row>
    <row r="16" spans="1:12" ht="12.75">
      <c r="A16" s="326">
        <v>2</v>
      </c>
      <c r="B16" s="391" t="s">
        <v>332</v>
      </c>
      <c r="C16" s="392" t="s">
        <v>339</v>
      </c>
      <c r="D16" s="363" t="s">
        <v>261</v>
      </c>
      <c r="E16" s="393">
        <v>0.77</v>
      </c>
      <c r="F16" s="394"/>
      <c r="G16" s="459">
        <f>(E16*F16)</f>
        <v>0</v>
      </c>
      <c r="H16" s="393"/>
      <c r="I16" s="462">
        <f>(E16*H16)</f>
        <v>0</v>
      </c>
      <c r="J16" s="393">
        <v>0</v>
      </c>
      <c r="K16" s="464">
        <f>(E16*J16)</f>
        <v>0</v>
      </c>
      <c r="L16" s="153"/>
    </row>
    <row r="17" spans="1:12" ht="12.75">
      <c r="A17" s="326">
        <v>3</v>
      </c>
      <c r="B17" s="391" t="s">
        <v>333</v>
      </c>
      <c r="C17" s="392" t="s">
        <v>340</v>
      </c>
      <c r="D17" s="363" t="s">
        <v>264</v>
      </c>
      <c r="E17" s="393">
        <v>55</v>
      </c>
      <c r="F17" s="394"/>
      <c r="G17" s="459">
        <f aca="true" t="shared" si="0" ref="G17:G25">(E17*F17)</f>
        <v>0</v>
      </c>
      <c r="H17" s="393"/>
      <c r="I17" s="462">
        <f aca="true" t="shared" si="1" ref="I17:I25">(E17*H17)</f>
        <v>0</v>
      </c>
      <c r="J17" s="393">
        <v>0</v>
      </c>
      <c r="K17" s="464">
        <f aca="true" t="shared" si="2" ref="K17:K25">(E17*J17)</f>
        <v>0</v>
      </c>
      <c r="L17" s="153"/>
    </row>
    <row r="18" spans="1:12" ht="12.75">
      <c r="A18" s="326">
        <v>4</v>
      </c>
      <c r="B18" s="395" t="s">
        <v>341</v>
      </c>
      <c r="C18" s="392" t="s">
        <v>342</v>
      </c>
      <c r="D18" s="363" t="s">
        <v>264</v>
      </c>
      <c r="E18" s="393">
        <v>55</v>
      </c>
      <c r="F18" s="394"/>
      <c r="G18" s="459">
        <f t="shared" si="0"/>
        <v>0</v>
      </c>
      <c r="H18" s="393"/>
      <c r="I18" s="462">
        <f t="shared" si="1"/>
        <v>0</v>
      </c>
      <c r="J18" s="393">
        <v>0</v>
      </c>
      <c r="K18" s="464">
        <f t="shared" si="2"/>
        <v>0</v>
      </c>
      <c r="L18" s="153"/>
    </row>
    <row r="19" spans="1:12" ht="12.75">
      <c r="A19" s="326">
        <v>5</v>
      </c>
      <c r="B19" s="391" t="s">
        <v>334</v>
      </c>
      <c r="C19" s="392" t="s">
        <v>343</v>
      </c>
      <c r="D19" s="363" t="s">
        <v>43</v>
      </c>
      <c r="E19" s="393">
        <v>2</v>
      </c>
      <c r="F19" s="394"/>
      <c r="G19" s="459">
        <f t="shared" si="0"/>
        <v>0</v>
      </c>
      <c r="H19" s="393"/>
      <c r="I19" s="462">
        <f t="shared" si="1"/>
        <v>0</v>
      </c>
      <c r="J19" s="393">
        <v>0</v>
      </c>
      <c r="K19" s="464">
        <f t="shared" si="2"/>
        <v>0</v>
      </c>
      <c r="L19" s="153"/>
    </row>
    <row r="20" spans="1:12" ht="12.75">
      <c r="A20" s="326">
        <v>6</v>
      </c>
      <c r="B20" s="391" t="s">
        <v>344</v>
      </c>
      <c r="C20" s="392" t="s">
        <v>345</v>
      </c>
      <c r="D20" s="363" t="s">
        <v>264</v>
      </c>
      <c r="E20" s="393">
        <v>55</v>
      </c>
      <c r="F20" s="394"/>
      <c r="G20" s="459">
        <f t="shared" si="0"/>
        <v>0</v>
      </c>
      <c r="H20" s="393"/>
      <c r="I20" s="462">
        <f t="shared" si="1"/>
        <v>0</v>
      </c>
      <c r="J20" s="393">
        <v>0</v>
      </c>
      <c r="K20" s="464">
        <f t="shared" si="2"/>
        <v>0</v>
      </c>
      <c r="L20" s="153"/>
    </row>
    <row r="21" spans="1:12" ht="12.75">
      <c r="A21" s="326">
        <v>7</v>
      </c>
      <c r="B21" s="391" t="s">
        <v>346</v>
      </c>
      <c r="C21" s="392" t="s">
        <v>347</v>
      </c>
      <c r="D21" s="363" t="s">
        <v>264</v>
      </c>
      <c r="E21" s="393">
        <v>55</v>
      </c>
      <c r="F21" s="394"/>
      <c r="G21" s="459">
        <f t="shared" si="0"/>
        <v>0</v>
      </c>
      <c r="H21" s="393"/>
      <c r="I21" s="462">
        <f t="shared" si="1"/>
        <v>0</v>
      </c>
      <c r="J21" s="393">
        <v>0</v>
      </c>
      <c r="K21" s="464">
        <f t="shared" si="2"/>
        <v>0</v>
      </c>
      <c r="L21" s="153"/>
    </row>
    <row r="22" spans="1:12" ht="12.75">
      <c r="A22" s="326">
        <v>8</v>
      </c>
      <c r="B22" s="391" t="s">
        <v>335</v>
      </c>
      <c r="C22" s="392" t="s">
        <v>348</v>
      </c>
      <c r="D22" s="363" t="s">
        <v>264</v>
      </c>
      <c r="E22" s="393">
        <v>55</v>
      </c>
      <c r="F22" s="394"/>
      <c r="G22" s="459">
        <f t="shared" si="0"/>
        <v>0</v>
      </c>
      <c r="H22" s="393"/>
      <c r="I22" s="462">
        <f t="shared" si="1"/>
        <v>0</v>
      </c>
      <c r="J22" s="393">
        <v>0</v>
      </c>
      <c r="K22" s="464">
        <f t="shared" si="2"/>
        <v>0</v>
      </c>
      <c r="L22" s="153"/>
    </row>
    <row r="23" spans="1:12" ht="12.75">
      <c r="A23" s="326">
        <v>9</v>
      </c>
      <c r="B23" s="391" t="s">
        <v>336</v>
      </c>
      <c r="C23" s="392" t="s">
        <v>349</v>
      </c>
      <c r="D23" s="363" t="s">
        <v>35</v>
      </c>
      <c r="E23" s="393">
        <v>2</v>
      </c>
      <c r="F23" s="394"/>
      <c r="G23" s="459">
        <f t="shared" si="0"/>
        <v>0</v>
      </c>
      <c r="H23" s="393"/>
      <c r="I23" s="462">
        <f t="shared" si="1"/>
        <v>0</v>
      </c>
      <c r="J23" s="393">
        <v>0</v>
      </c>
      <c r="K23" s="464">
        <f t="shared" si="2"/>
        <v>0</v>
      </c>
      <c r="L23" s="153"/>
    </row>
    <row r="24" spans="1:12" ht="12.75">
      <c r="A24" s="326">
        <v>10</v>
      </c>
      <c r="B24" s="391" t="s">
        <v>350</v>
      </c>
      <c r="C24" s="392" t="s">
        <v>351</v>
      </c>
      <c r="D24" s="363" t="s">
        <v>337</v>
      </c>
      <c r="E24" s="393">
        <v>28</v>
      </c>
      <c r="F24" s="394"/>
      <c r="G24" s="459">
        <f t="shared" si="0"/>
        <v>0</v>
      </c>
      <c r="H24" s="393"/>
      <c r="I24" s="462">
        <f t="shared" si="1"/>
        <v>0</v>
      </c>
      <c r="J24" s="393">
        <v>0</v>
      </c>
      <c r="K24" s="464">
        <f t="shared" si="2"/>
        <v>0</v>
      </c>
      <c r="L24" s="153"/>
    </row>
    <row r="25" spans="1:12" ht="12.75">
      <c r="A25" s="326"/>
      <c r="B25" s="391"/>
      <c r="C25" s="392"/>
      <c r="D25" s="363"/>
      <c r="E25" s="393"/>
      <c r="F25" s="394"/>
      <c r="G25" s="459">
        <f t="shared" si="0"/>
        <v>0</v>
      </c>
      <c r="H25" s="393"/>
      <c r="I25" s="462">
        <f t="shared" si="1"/>
        <v>0</v>
      </c>
      <c r="J25" s="393"/>
      <c r="K25" s="464">
        <f t="shared" si="2"/>
        <v>0</v>
      </c>
      <c r="L25" s="153"/>
    </row>
    <row r="26" spans="1:12" ht="12.75">
      <c r="A26" s="342" t="s">
        <v>262</v>
      </c>
      <c r="B26" s="343" t="s">
        <v>338</v>
      </c>
      <c r="C26" s="344" t="s">
        <v>331</v>
      </c>
      <c r="D26" s="345"/>
      <c r="E26" s="346"/>
      <c r="F26" s="347"/>
      <c r="G26" s="460">
        <f>SUM(G16:G25)</f>
        <v>0</v>
      </c>
      <c r="H26" s="349"/>
      <c r="I26" s="350">
        <f>SUM(I16:I25)</f>
        <v>0</v>
      </c>
      <c r="J26" s="349"/>
      <c r="K26" s="351">
        <f>SUM(K16:K25)</f>
        <v>0</v>
      </c>
      <c r="L26" s="153"/>
    </row>
    <row r="27" spans="1:12" ht="15">
      <c r="A27" s="386" t="s">
        <v>257</v>
      </c>
      <c r="B27" s="387" t="s">
        <v>265</v>
      </c>
      <c r="C27" s="388" t="s">
        <v>266</v>
      </c>
      <c r="D27" s="319"/>
      <c r="E27" s="320"/>
      <c r="F27" s="321"/>
      <c r="G27" s="322"/>
      <c r="H27" s="319"/>
      <c r="I27" s="323"/>
      <c r="J27" s="319"/>
      <c r="K27" s="475"/>
      <c r="L27" s="153"/>
    </row>
    <row r="28" spans="1:12" ht="12.75">
      <c r="A28" s="336"/>
      <c r="B28" s="337"/>
      <c r="C28" s="338"/>
      <c r="D28" s="352"/>
      <c r="E28" s="353"/>
      <c r="F28" s="354"/>
      <c r="G28" s="459"/>
      <c r="H28" s="352"/>
      <c r="I28" s="340"/>
      <c r="J28" s="352"/>
      <c r="K28" s="476"/>
      <c r="L28" s="153"/>
    </row>
    <row r="29" spans="1:12" ht="56.25">
      <c r="A29" s="400">
        <v>11</v>
      </c>
      <c r="B29" s="366" t="s">
        <v>271</v>
      </c>
      <c r="C29" s="367" t="s">
        <v>472</v>
      </c>
      <c r="D29" s="368" t="s">
        <v>43</v>
      </c>
      <c r="E29" s="369">
        <v>40</v>
      </c>
      <c r="F29" s="370"/>
      <c r="G29" s="459">
        <f aca="true" t="shared" si="3" ref="G29:G91">(E29*F29)</f>
        <v>0</v>
      </c>
      <c r="H29" s="369">
        <v>1</v>
      </c>
      <c r="I29" s="470">
        <f aca="true" t="shared" si="4" ref="I29:I91">(E29*H29)</f>
        <v>40</v>
      </c>
      <c r="J29" s="381"/>
      <c r="K29" s="476">
        <f aca="true" t="shared" si="5" ref="K29:K91">(E29*J29)</f>
        <v>0</v>
      </c>
      <c r="L29" s="153"/>
    </row>
    <row r="30" spans="1:12" ht="45">
      <c r="A30" s="400">
        <v>12</v>
      </c>
      <c r="B30" s="366" t="s">
        <v>271</v>
      </c>
      <c r="C30" s="367" t="s">
        <v>473</v>
      </c>
      <c r="D30" s="368" t="s">
        <v>43</v>
      </c>
      <c r="E30" s="369">
        <v>4</v>
      </c>
      <c r="F30" s="370"/>
      <c r="G30" s="459">
        <f>(E30*F30)</f>
        <v>0</v>
      </c>
      <c r="H30" s="369"/>
      <c r="I30" s="470">
        <f>(E30*H30)</f>
        <v>0</v>
      </c>
      <c r="J30" s="381"/>
      <c r="K30" s="476"/>
      <c r="L30" s="153"/>
    </row>
    <row r="31" spans="1:12" ht="12.75">
      <c r="A31" s="400" t="s">
        <v>474</v>
      </c>
      <c r="B31" s="366" t="s">
        <v>271</v>
      </c>
      <c r="C31" s="367"/>
      <c r="D31" s="368"/>
      <c r="E31" s="369"/>
      <c r="F31" s="370"/>
      <c r="G31" s="459"/>
      <c r="H31" s="369"/>
      <c r="I31" s="470"/>
      <c r="J31" s="381"/>
      <c r="K31" s="476"/>
      <c r="L31" s="153"/>
    </row>
    <row r="32" spans="1:12" ht="12.75">
      <c r="A32" s="401" t="s">
        <v>451</v>
      </c>
      <c r="B32" s="366" t="s">
        <v>271</v>
      </c>
      <c r="C32" s="367" t="s">
        <v>468</v>
      </c>
      <c r="D32" s="368" t="s">
        <v>43</v>
      </c>
      <c r="E32" s="369">
        <v>2</v>
      </c>
      <c r="F32" s="370"/>
      <c r="G32" s="459">
        <f t="shared" si="3"/>
        <v>0</v>
      </c>
      <c r="H32" s="369">
        <v>0</v>
      </c>
      <c r="I32" s="462">
        <f t="shared" si="4"/>
        <v>0</v>
      </c>
      <c r="J32" s="381"/>
      <c r="K32" s="476">
        <f t="shared" si="5"/>
        <v>0</v>
      </c>
      <c r="L32" s="153"/>
    </row>
    <row r="33" spans="1:12" ht="12.75">
      <c r="A33" s="401" t="s">
        <v>355</v>
      </c>
      <c r="B33" s="366" t="s">
        <v>271</v>
      </c>
      <c r="C33" s="367" t="s">
        <v>422</v>
      </c>
      <c r="D33" s="368" t="s">
        <v>43</v>
      </c>
      <c r="E33" s="369">
        <v>1</v>
      </c>
      <c r="F33" s="370"/>
      <c r="G33" s="459">
        <f t="shared" si="3"/>
        <v>0</v>
      </c>
      <c r="H33" s="369">
        <v>0</v>
      </c>
      <c r="I33" s="462">
        <f t="shared" si="4"/>
        <v>0</v>
      </c>
      <c r="J33" s="381"/>
      <c r="K33" s="476">
        <f t="shared" si="5"/>
        <v>0</v>
      </c>
      <c r="L33" s="153"/>
    </row>
    <row r="34" spans="1:12" ht="12.75">
      <c r="A34" s="400">
        <v>15</v>
      </c>
      <c r="B34" s="366" t="s">
        <v>271</v>
      </c>
      <c r="C34" s="367" t="s">
        <v>423</v>
      </c>
      <c r="D34" s="368" t="s">
        <v>43</v>
      </c>
      <c r="E34" s="369">
        <v>1</v>
      </c>
      <c r="F34" s="370"/>
      <c r="G34" s="459">
        <f t="shared" si="3"/>
        <v>0</v>
      </c>
      <c r="H34" s="369">
        <v>0</v>
      </c>
      <c r="I34" s="462">
        <f t="shared" si="4"/>
        <v>0</v>
      </c>
      <c r="J34" s="381"/>
      <c r="K34" s="476">
        <f t="shared" si="5"/>
        <v>0</v>
      </c>
      <c r="L34" s="153"/>
    </row>
    <row r="35" spans="1:12" ht="22.5">
      <c r="A35" s="401" t="s">
        <v>356</v>
      </c>
      <c r="B35" s="366" t="s">
        <v>271</v>
      </c>
      <c r="C35" s="367" t="s">
        <v>352</v>
      </c>
      <c r="D35" s="368" t="s">
        <v>43</v>
      </c>
      <c r="E35" s="369">
        <v>40</v>
      </c>
      <c r="F35" s="370"/>
      <c r="G35" s="459">
        <f t="shared" si="3"/>
        <v>0</v>
      </c>
      <c r="H35" s="369">
        <v>0</v>
      </c>
      <c r="I35" s="470">
        <f t="shared" si="4"/>
        <v>0</v>
      </c>
      <c r="J35" s="381"/>
      <c r="K35" s="476">
        <f t="shared" si="5"/>
        <v>0</v>
      </c>
      <c r="L35" s="153"/>
    </row>
    <row r="36" spans="1:12" ht="12.75">
      <c r="A36" s="400">
        <v>17</v>
      </c>
      <c r="B36" s="366" t="s">
        <v>271</v>
      </c>
      <c r="C36" s="367" t="s">
        <v>316</v>
      </c>
      <c r="D36" s="368" t="s">
        <v>43</v>
      </c>
      <c r="E36" s="369">
        <v>10</v>
      </c>
      <c r="F36" s="370"/>
      <c r="G36" s="459">
        <f t="shared" si="3"/>
        <v>0</v>
      </c>
      <c r="H36" s="369">
        <v>0</v>
      </c>
      <c r="I36" s="462">
        <f t="shared" si="4"/>
        <v>0</v>
      </c>
      <c r="J36" s="381"/>
      <c r="K36" s="476">
        <f t="shared" si="5"/>
        <v>0</v>
      </c>
      <c r="L36" s="153"/>
    </row>
    <row r="37" spans="1:12" ht="22.5">
      <c r="A37" s="401" t="s">
        <v>357</v>
      </c>
      <c r="B37" s="366" t="s">
        <v>271</v>
      </c>
      <c r="C37" s="367" t="s">
        <v>314</v>
      </c>
      <c r="D37" s="368" t="s">
        <v>43</v>
      </c>
      <c r="E37" s="369">
        <v>10</v>
      </c>
      <c r="F37" s="370"/>
      <c r="G37" s="459">
        <f t="shared" si="3"/>
        <v>0</v>
      </c>
      <c r="H37" s="369">
        <v>0</v>
      </c>
      <c r="I37" s="470">
        <f t="shared" si="4"/>
        <v>0</v>
      </c>
      <c r="J37" s="381"/>
      <c r="K37" s="476">
        <f t="shared" si="5"/>
        <v>0</v>
      </c>
      <c r="L37" s="153"/>
    </row>
    <row r="38" spans="1:12" ht="12.75">
      <c r="A38" s="382">
        <v>19</v>
      </c>
      <c r="B38" s="366" t="s">
        <v>271</v>
      </c>
      <c r="C38" s="367" t="s">
        <v>315</v>
      </c>
      <c r="D38" s="368" t="s">
        <v>43</v>
      </c>
      <c r="E38" s="369">
        <v>10</v>
      </c>
      <c r="F38" s="370"/>
      <c r="G38" s="459">
        <f t="shared" si="3"/>
        <v>0</v>
      </c>
      <c r="H38" s="369">
        <v>0</v>
      </c>
      <c r="I38" s="462">
        <f t="shared" si="4"/>
        <v>0</v>
      </c>
      <c r="J38" s="381"/>
      <c r="K38" s="476">
        <f t="shared" si="5"/>
        <v>0</v>
      </c>
      <c r="L38" s="153"/>
    </row>
    <row r="39" spans="1:12" ht="12.75">
      <c r="A39" s="401" t="s">
        <v>452</v>
      </c>
      <c r="B39" s="366" t="s">
        <v>271</v>
      </c>
      <c r="C39" s="367" t="s">
        <v>399</v>
      </c>
      <c r="D39" s="368" t="s">
        <v>43</v>
      </c>
      <c r="E39" s="369">
        <v>46</v>
      </c>
      <c r="F39" s="370"/>
      <c r="G39" s="459">
        <f t="shared" si="3"/>
        <v>0</v>
      </c>
      <c r="H39" s="369">
        <v>0</v>
      </c>
      <c r="I39" s="462">
        <f t="shared" si="4"/>
        <v>0</v>
      </c>
      <c r="J39" s="381"/>
      <c r="K39" s="476">
        <f t="shared" si="5"/>
        <v>0</v>
      </c>
      <c r="L39" s="153"/>
    </row>
    <row r="40" spans="1:12" ht="12.75">
      <c r="A40" s="382"/>
      <c r="B40" s="366"/>
      <c r="C40" s="367" t="s">
        <v>400</v>
      </c>
      <c r="D40" s="368" t="s">
        <v>43</v>
      </c>
      <c r="E40" s="369">
        <v>46</v>
      </c>
      <c r="F40" s="370"/>
      <c r="G40" s="459">
        <f t="shared" si="3"/>
        <v>0</v>
      </c>
      <c r="H40" s="369">
        <v>0</v>
      </c>
      <c r="I40" s="462">
        <f t="shared" si="4"/>
        <v>0</v>
      </c>
      <c r="J40" s="381"/>
      <c r="K40" s="476">
        <f t="shared" si="5"/>
        <v>0</v>
      </c>
      <c r="L40" s="153"/>
    </row>
    <row r="41" spans="1:12" ht="45">
      <c r="A41" s="400">
        <v>21</v>
      </c>
      <c r="B41" s="379" t="s">
        <v>271</v>
      </c>
      <c r="C41" s="378" t="s">
        <v>410</v>
      </c>
      <c r="D41" s="380" t="s">
        <v>43</v>
      </c>
      <c r="E41" s="381">
        <v>2</v>
      </c>
      <c r="F41" s="383"/>
      <c r="G41" s="459">
        <f t="shared" si="3"/>
        <v>0</v>
      </c>
      <c r="H41" s="381">
        <v>0</v>
      </c>
      <c r="I41" s="470">
        <f t="shared" si="4"/>
        <v>0</v>
      </c>
      <c r="J41" s="381"/>
      <c r="K41" s="476">
        <f t="shared" si="5"/>
        <v>0</v>
      </c>
      <c r="L41" s="153"/>
    </row>
    <row r="42" spans="1:12" ht="12.75">
      <c r="A42" s="401" t="s">
        <v>453</v>
      </c>
      <c r="B42" s="379" t="s">
        <v>271</v>
      </c>
      <c r="C42" s="384" t="s">
        <v>424</v>
      </c>
      <c r="D42" s="380" t="s">
        <v>43</v>
      </c>
      <c r="E42" s="381">
        <v>12</v>
      </c>
      <c r="F42" s="383"/>
      <c r="G42" s="459">
        <f t="shared" si="3"/>
        <v>0</v>
      </c>
      <c r="H42" s="381">
        <v>0</v>
      </c>
      <c r="I42" s="462">
        <f t="shared" si="4"/>
        <v>0</v>
      </c>
      <c r="J42" s="381"/>
      <c r="K42" s="476">
        <f t="shared" si="5"/>
        <v>0</v>
      </c>
      <c r="L42" s="153"/>
    </row>
    <row r="43" spans="1:12" ht="12.75">
      <c r="A43" s="400">
        <v>23</v>
      </c>
      <c r="B43" s="379" t="s">
        <v>271</v>
      </c>
      <c r="C43" s="384" t="s">
        <v>309</v>
      </c>
      <c r="D43" s="380" t="s">
        <v>43</v>
      </c>
      <c r="E43" s="381">
        <v>12</v>
      </c>
      <c r="F43" s="383"/>
      <c r="G43" s="459">
        <f t="shared" si="3"/>
        <v>0</v>
      </c>
      <c r="H43" s="381">
        <v>0</v>
      </c>
      <c r="I43" s="462">
        <f t="shared" si="4"/>
        <v>0</v>
      </c>
      <c r="J43" s="381"/>
      <c r="K43" s="476">
        <f t="shared" si="5"/>
        <v>0</v>
      </c>
      <c r="L43" s="153"/>
    </row>
    <row r="44" spans="1:12" ht="12.75">
      <c r="A44" s="401" t="s">
        <v>454</v>
      </c>
      <c r="B44" s="379" t="s">
        <v>271</v>
      </c>
      <c r="C44" s="384" t="s">
        <v>310</v>
      </c>
      <c r="D44" s="380" t="s">
        <v>43</v>
      </c>
      <c r="E44" s="381">
        <v>12</v>
      </c>
      <c r="F44" s="383"/>
      <c r="G44" s="459">
        <f t="shared" si="3"/>
        <v>0</v>
      </c>
      <c r="H44" s="381">
        <v>0</v>
      </c>
      <c r="I44" s="462">
        <f t="shared" si="4"/>
        <v>0</v>
      </c>
      <c r="J44" s="381"/>
      <c r="K44" s="476">
        <f t="shared" si="5"/>
        <v>0</v>
      </c>
      <c r="L44" s="153"/>
    </row>
    <row r="45" spans="1:12" ht="22.5">
      <c r="A45" s="400">
        <v>25</v>
      </c>
      <c r="B45" s="379" t="s">
        <v>271</v>
      </c>
      <c r="C45" s="378" t="s">
        <v>311</v>
      </c>
      <c r="D45" s="380" t="s">
        <v>43</v>
      </c>
      <c r="E45" s="381">
        <v>12</v>
      </c>
      <c r="F45" s="383"/>
      <c r="G45" s="459">
        <f t="shared" si="3"/>
        <v>0</v>
      </c>
      <c r="H45" s="381">
        <v>0</v>
      </c>
      <c r="I45" s="470">
        <f t="shared" si="4"/>
        <v>0</v>
      </c>
      <c r="J45" s="381"/>
      <c r="K45" s="476">
        <f t="shared" si="5"/>
        <v>0</v>
      </c>
      <c r="L45" s="153"/>
    </row>
    <row r="46" spans="1:12" ht="12.75">
      <c r="A46" s="401" t="s">
        <v>455</v>
      </c>
      <c r="B46" s="379" t="s">
        <v>271</v>
      </c>
      <c r="C46" s="384" t="s">
        <v>401</v>
      </c>
      <c r="D46" s="380" t="s">
        <v>43</v>
      </c>
      <c r="E46" s="381">
        <v>46</v>
      </c>
      <c r="F46" s="383"/>
      <c r="G46" s="459">
        <f t="shared" si="3"/>
        <v>0</v>
      </c>
      <c r="H46" s="381">
        <v>0</v>
      </c>
      <c r="I46" s="462">
        <f t="shared" si="4"/>
        <v>0</v>
      </c>
      <c r="J46" s="381"/>
      <c r="K46" s="476">
        <f t="shared" si="5"/>
        <v>0</v>
      </c>
      <c r="L46" s="153"/>
    </row>
    <row r="47" spans="1:12" ht="12.75">
      <c r="A47" s="401" t="s">
        <v>358</v>
      </c>
      <c r="B47" s="379" t="s">
        <v>271</v>
      </c>
      <c r="C47" s="384" t="s">
        <v>421</v>
      </c>
      <c r="D47" s="380" t="s">
        <v>43</v>
      </c>
      <c r="E47" s="381">
        <v>6</v>
      </c>
      <c r="F47" s="383"/>
      <c r="G47" s="459">
        <f>(E47*F47)</f>
        <v>0</v>
      </c>
      <c r="H47" s="381">
        <v>0</v>
      </c>
      <c r="I47" s="462">
        <f>(E47*H47)</f>
        <v>0</v>
      </c>
      <c r="J47" s="381"/>
      <c r="K47" s="476"/>
      <c r="L47" s="153"/>
    </row>
    <row r="48" spans="1:12" ht="12.75">
      <c r="A48" s="400">
        <v>28</v>
      </c>
      <c r="B48" s="379" t="s">
        <v>271</v>
      </c>
      <c r="C48" s="384" t="s">
        <v>326</v>
      </c>
      <c r="D48" s="380" t="s">
        <v>43</v>
      </c>
      <c r="E48" s="381">
        <v>5</v>
      </c>
      <c r="F48" s="383"/>
      <c r="G48" s="459">
        <f t="shared" si="3"/>
        <v>0</v>
      </c>
      <c r="H48" s="381">
        <v>0</v>
      </c>
      <c r="I48" s="462">
        <f t="shared" si="4"/>
        <v>0</v>
      </c>
      <c r="J48" s="381"/>
      <c r="K48" s="476">
        <f t="shared" si="5"/>
        <v>0</v>
      </c>
      <c r="L48" s="153"/>
    </row>
    <row r="49" spans="1:12" ht="12.75">
      <c r="A49" s="401" t="s">
        <v>359</v>
      </c>
      <c r="B49" s="366" t="s">
        <v>271</v>
      </c>
      <c r="C49" s="371" t="s">
        <v>327</v>
      </c>
      <c r="D49" s="368" t="s">
        <v>43</v>
      </c>
      <c r="E49" s="369">
        <v>45</v>
      </c>
      <c r="F49" s="370"/>
      <c r="G49" s="459">
        <f t="shared" si="3"/>
        <v>0</v>
      </c>
      <c r="H49" s="369">
        <v>0</v>
      </c>
      <c r="I49" s="462">
        <f t="shared" si="4"/>
        <v>0</v>
      </c>
      <c r="J49" s="381"/>
      <c r="K49" s="476">
        <f t="shared" si="5"/>
        <v>0</v>
      </c>
      <c r="L49" s="153"/>
    </row>
    <row r="50" spans="1:12" ht="12.75">
      <c r="A50" s="401" t="s">
        <v>360</v>
      </c>
      <c r="B50" s="366" t="s">
        <v>271</v>
      </c>
      <c r="C50" s="371" t="s">
        <v>402</v>
      </c>
      <c r="D50" s="368" t="s">
        <v>43</v>
      </c>
      <c r="E50" s="369">
        <v>2</v>
      </c>
      <c r="F50" s="370"/>
      <c r="G50" s="459">
        <f t="shared" si="3"/>
        <v>0</v>
      </c>
      <c r="H50" s="369">
        <v>0</v>
      </c>
      <c r="I50" s="470">
        <f t="shared" si="4"/>
        <v>0</v>
      </c>
      <c r="J50" s="381"/>
      <c r="K50" s="476">
        <f t="shared" si="5"/>
        <v>0</v>
      </c>
      <c r="L50" s="153"/>
    </row>
    <row r="51" spans="1:12" ht="12.75">
      <c r="A51" s="400">
        <v>31</v>
      </c>
      <c r="B51" s="366" t="s">
        <v>271</v>
      </c>
      <c r="C51" s="371" t="s">
        <v>403</v>
      </c>
      <c r="D51" s="368" t="s">
        <v>43</v>
      </c>
      <c r="E51" s="369">
        <v>5</v>
      </c>
      <c r="F51" s="370"/>
      <c r="G51" s="459">
        <f t="shared" si="3"/>
        <v>0</v>
      </c>
      <c r="H51" s="369">
        <v>0</v>
      </c>
      <c r="I51" s="462">
        <f t="shared" si="4"/>
        <v>0</v>
      </c>
      <c r="J51" s="381"/>
      <c r="K51" s="476">
        <f t="shared" si="5"/>
        <v>0</v>
      </c>
      <c r="L51" s="153"/>
    </row>
    <row r="52" spans="1:12" ht="12.75">
      <c r="A52" s="401" t="s">
        <v>361</v>
      </c>
      <c r="B52" s="366" t="s">
        <v>271</v>
      </c>
      <c r="C52" s="371" t="s">
        <v>303</v>
      </c>
      <c r="D52" s="368" t="s">
        <v>43</v>
      </c>
      <c r="E52" s="369">
        <v>6</v>
      </c>
      <c r="F52" s="370"/>
      <c r="G52" s="459">
        <f t="shared" si="3"/>
        <v>0</v>
      </c>
      <c r="H52" s="369">
        <v>0</v>
      </c>
      <c r="I52" s="462">
        <f t="shared" si="4"/>
        <v>0</v>
      </c>
      <c r="J52" s="381"/>
      <c r="K52" s="476">
        <f t="shared" si="5"/>
        <v>0</v>
      </c>
      <c r="L52" s="153"/>
    </row>
    <row r="53" spans="1:12" ht="12.75">
      <c r="A53" s="400">
        <v>33</v>
      </c>
      <c r="B53" s="366" t="s">
        <v>271</v>
      </c>
      <c r="C53" s="371" t="s">
        <v>304</v>
      </c>
      <c r="D53" s="368" t="s">
        <v>43</v>
      </c>
      <c r="E53" s="369">
        <v>6</v>
      </c>
      <c r="F53" s="370"/>
      <c r="G53" s="459">
        <f t="shared" si="3"/>
        <v>0</v>
      </c>
      <c r="H53" s="369">
        <v>0</v>
      </c>
      <c r="I53" s="462">
        <f t="shared" si="4"/>
        <v>0</v>
      </c>
      <c r="J53" s="381"/>
      <c r="K53" s="476">
        <f t="shared" si="5"/>
        <v>0</v>
      </c>
      <c r="L53" s="153"/>
    </row>
    <row r="54" spans="1:12" ht="12.75">
      <c r="A54" s="401" t="s">
        <v>362</v>
      </c>
      <c r="B54" s="366" t="s">
        <v>271</v>
      </c>
      <c r="C54" s="371" t="s">
        <v>305</v>
      </c>
      <c r="D54" s="368" t="s">
        <v>43</v>
      </c>
      <c r="E54" s="369">
        <v>6</v>
      </c>
      <c r="F54" s="370"/>
      <c r="G54" s="459">
        <f t="shared" si="3"/>
        <v>0</v>
      </c>
      <c r="H54" s="369">
        <v>0</v>
      </c>
      <c r="I54" s="462">
        <f t="shared" si="4"/>
        <v>0</v>
      </c>
      <c r="J54" s="381"/>
      <c r="K54" s="476">
        <f t="shared" si="5"/>
        <v>0</v>
      </c>
      <c r="L54" s="153"/>
    </row>
    <row r="55" spans="1:12" ht="22.5">
      <c r="A55" s="400">
        <v>35</v>
      </c>
      <c r="B55" s="366" t="s">
        <v>271</v>
      </c>
      <c r="C55" s="371" t="s">
        <v>312</v>
      </c>
      <c r="D55" s="368" t="s">
        <v>43</v>
      </c>
      <c r="E55" s="369">
        <v>6</v>
      </c>
      <c r="F55" s="370"/>
      <c r="G55" s="459">
        <f t="shared" si="3"/>
        <v>0</v>
      </c>
      <c r="H55" s="369">
        <v>0</v>
      </c>
      <c r="I55" s="470">
        <f t="shared" si="4"/>
        <v>0</v>
      </c>
      <c r="J55" s="381"/>
      <c r="K55" s="476">
        <f t="shared" si="5"/>
        <v>0</v>
      </c>
      <c r="L55" s="153"/>
    </row>
    <row r="56" spans="1:12" ht="12.75">
      <c r="A56" s="401" t="s">
        <v>363</v>
      </c>
      <c r="B56" s="366" t="s">
        <v>271</v>
      </c>
      <c r="C56" s="371" t="s">
        <v>404</v>
      </c>
      <c r="D56" s="368" t="s">
        <v>43</v>
      </c>
      <c r="E56" s="369">
        <v>3</v>
      </c>
      <c r="F56" s="370"/>
      <c r="G56" s="459">
        <f t="shared" si="3"/>
        <v>0</v>
      </c>
      <c r="H56" s="369">
        <v>0</v>
      </c>
      <c r="I56" s="462">
        <f t="shared" si="4"/>
        <v>0</v>
      </c>
      <c r="J56" s="381"/>
      <c r="K56" s="476">
        <f t="shared" si="5"/>
        <v>0</v>
      </c>
      <c r="L56" s="153"/>
    </row>
    <row r="57" spans="1:12" ht="12.75">
      <c r="A57" s="400">
        <v>37</v>
      </c>
      <c r="B57" s="366" t="s">
        <v>271</v>
      </c>
      <c r="C57" s="371" t="s">
        <v>306</v>
      </c>
      <c r="D57" s="368" t="s">
        <v>43</v>
      </c>
      <c r="E57" s="369">
        <v>5</v>
      </c>
      <c r="F57" s="370"/>
      <c r="G57" s="459">
        <f t="shared" si="3"/>
        <v>0</v>
      </c>
      <c r="H57" s="369">
        <v>0</v>
      </c>
      <c r="I57" s="462">
        <f t="shared" si="4"/>
        <v>0</v>
      </c>
      <c r="J57" s="381"/>
      <c r="K57" s="476">
        <f t="shared" si="5"/>
        <v>0</v>
      </c>
      <c r="L57" s="153"/>
    </row>
    <row r="58" spans="1:12" ht="12.75">
      <c r="A58" s="401" t="s">
        <v>364</v>
      </c>
      <c r="B58" s="366" t="s">
        <v>271</v>
      </c>
      <c r="C58" s="371" t="s">
        <v>307</v>
      </c>
      <c r="D58" s="368" t="s">
        <v>43</v>
      </c>
      <c r="E58" s="369">
        <v>46</v>
      </c>
      <c r="F58" s="370"/>
      <c r="G58" s="459">
        <f t="shared" si="3"/>
        <v>0</v>
      </c>
      <c r="H58" s="369">
        <v>0</v>
      </c>
      <c r="I58" s="462">
        <f t="shared" si="4"/>
        <v>0</v>
      </c>
      <c r="J58" s="381"/>
      <c r="K58" s="476">
        <f t="shared" si="5"/>
        <v>0</v>
      </c>
      <c r="L58" s="153"/>
    </row>
    <row r="59" spans="1:12" ht="12.75">
      <c r="A59" s="400">
        <v>39</v>
      </c>
      <c r="B59" s="366" t="s">
        <v>271</v>
      </c>
      <c r="C59" s="371" t="s">
        <v>308</v>
      </c>
      <c r="D59" s="368" t="s">
        <v>43</v>
      </c>
      <c r="E59" s="369">
        <v>46</v>
      </c>
      <c r="F59" s="370"/>
      <c r="G59" s="459">
        <f t="shared" si="3"/>
        <v>0</v>
      </c>
      <c r="H59" s="369">
        <v>0</v>
      </c>
      <c r="I59" s="462">
        <f t="shared" si="4"/>
        <v>0</v>
      </c>
      <c r="J59" s="381"/>
      <c r="K59" s="476">
        <f t="shared" si="5"/>
        <v>0</v>
      </c>
      <c r="L59" s="153"/>
    </row>
    <row r="60" spans="1:12" ht="12.75">
      <c r="A60" s="401" t="s">
        <v>365</v>
      </c>
      <c r="B60" s="366" t="s">
        <v>271</v>
      </c>
      <c r="C60" s="409" t="s">
        <v>317</v>
      </c>
      <c r="D60" s="368" t="s">
        <v>43</v>
      </c>
      <c r="E60" s="417">
        <v>3</v>
      </c>
      <c r="F60" s="370"/>
      <c r="G60" s="459">
        <f t="shared" si="3"/>
        <v>0</v>
      </c>
      <c r="H60" s="369">
        <v>0</v>
      </c>
      <c r="I60" s="462">
        <f t="shared" si="4"/>
        <v>0</v>
      </c>
      <c r="J60" s="381"/>
      <c r="K60" s="476">
        <f t="shared" si="5"/>
        <v>0</v>
      </c>
      <c r="L60" s="153"/>
    </row>
    <row r="61" spans="1:12" ht="160.5" customHeight="1">
      <c r="A61" s="401" t="s">
        <v>456</v>
      </c>
      <c r="B61" s="366" t="s">
        <v>271</v>
      </c>
      <c r="C61" s="371" t="s">
        <v>0</v>
      </c>
      <c r="D61" s="368" t="s">
        <v>43</v>
      </c>
      <c r="E61" s="369">
        <v>2</v>
      </c>
      <c r="F61" s="370"/>
      <c r="G61" s="459">
        <f t="shared" si="3"/>
        <v>0</v>
      </c>
      <c r="H61" s="369">
        <v>0</v>
      </c>
      <c r="I61" s="470">
        <f t="shared" si="4"/>
        <v>0</v>
      </c>
      <c r="J61" s="473"/>
      <c r="K61" s="464">
        <f t="shared" si="5"/>
        <v>0</v>
      </c>
      <c r="L61" s="153"/>
    </row>
    <row r="62" spans="1:12" ht="18.75" customHeight="1">
      <c r="A62" s="401" t="s">
        <v>469</v>
      </c>
      <c r="B62" s="366" t="s">
        <v>271</v>
      </c>
      <c r="C62" s="422" t="s">
        <v>470</v>
      </c>
      <c r="D62" s="426" t="s">
        <v>417</v>
      </c>
      <c r="E62" s="424">
        <v>2</v>
      </c>
      <c r="F62" s="425"/>
      <c r="G62" s="472">
        <f>(E62*F62)</f>
        <v>0</v>
      </c>
      <c r="H62" s="423">
        <v>0</v>
      </c>
      <c r="I62" s="471">
        <f>(E62*H62)</f>
        <v>0</v>
      </c>
      <c r="J62" s="328"/>
      <c r="K62" s="474">
        <f>(E62*J62)</f>
        <v>0</v>
      </c>
      <c r="L62" s="153"/>
    </row>
    <row r="63" spans="1:12" ht="14.25" customHeight="1">
      <c r="A63" s="401" t="s">
        <v>394</v>
      </c>
      <c r="B63" s="366" t="s">
        <v>271</v>
      </c>
      <c r="C63" s="422" t="s">
        <v>418</v>
      </c>
      <c r="D63" s="426" t="s">
        <v>417</v>
      </c>
      <c r="E63" s="424">
        <v>2</v>
      </c>
      <c r="F63" s="425"/>
      <c r="G63" s="472">
        <f>(E63*F63)</f>
        <v>0</v>
      </c>
      <c r="H63" s="423">
        <v>0</v>
      </c>
      <c r="I63" s="471">
        <f>(E63*H63)</f>
        <v>0</v>
      </c>
      <c r="J63" s="328"/>
      <c r="K63" s="474">
        <f>(E63*J63)</f>
        <v>0</v>
      </c>
      <c r="L63" s="153"/>
    </row>
    <row r="64" spans="1:12" ht="15.75" customHeight="1">
      <c r="A64" s="382">
        <v>43</v>
      </c>
      <c r="B64" s="366" t="s">
        <v>271</v>
      </c>
      <c r="C64" s="371" t="s">
        <v>408</v>
      </c>
      <c r="D64" s="368" t="s">
        <v>43</v>
      </c>
      <c r="E64" s="369">
        <v>5</v>
      </c>
      <c r="F64" s="370"/>
      <c r="G64" s="459">
        <f>(E64*F64)</f>
        <v>0</v>
      </c>
      <c r="H64" s="369">
        <v>0</v>
      </c>
      <c r="I64" s="462">
        <f>(E64*H64)</f>
        <v>0</v>
      </c>
      <c r="J64" s="473"/>
      <c r="K64" s="464">
        <f>(E64*J64)</f>
        <v>0</v>
      </c>
      <c r="L64" s="153"/>
    </row>
    <row r="65" spans="1:12" ht="12.75">
      <c r="A65" s="382">
        <v>44</v>
      </c>
      <c r="B65" s="366" t="s">
        <v>271</v>
      </c>
      <c r="C65" s="371" t="s">
        <v>319</v>
      </c>
      <c r="D65" s="368" t="s">
        <v>264</v>
      </c>
      <c r="E65" s="369">
        <v>55</v>
      </c>
      <c r="F65" s="370"/>
      <c r="G65" s="459">
        <f t="shared" si="3"/>
        <v>0</v>
      </c>
      <c r="H65" s="369">
        <v>0</v>
      </c>
      <c r="I65" s="462">
        <f t="shared" si="4"/>
        <v>0</v>
      </c>
      <c r="J65" s="473"/>
      <c r="K65" s="464">
        <f t="shared" si="5"/>
        <v>0</v>
      </c>
      <c r="L65" s="153"/>
    </row>
    <row r="66" spans="1:12" ht="12.75">
      <c r="A66" s="382">
        <v>45</v>
      </c>
      <c r="B66" s="366" t="s">
        <v>271</v>
      </c>
      <c r="C66" s="371" t="s">
        <v>318</v>
      </c>
      <c r="D66" s="368" t="s">
        <v>43</v>
      </c>
      <c r="E66" s="369">
        <v>15</v>
      </c>
      <c r="F66" s="370"/>
      <c r="G66" s="459">
        <f t="shared" si="3"/>
        <v>0</v>
      </c>
      <c r="H66" s="369">
        <v>0</v>
      </c>
      <c r="I66" s="462">
        <f t="shared" si="4"/>
        <v>0</v>
      </c>
      <c r="J66" s="473"/>
      <c r="K66" s="464">
        <f t="shared" si="5"/>
        <v>0</v>
      </c>
      <c r="L66" s="153"/>
    </row>
    <row r="67" spans="1:12" ht="12.75">
      <c r="A67" s="382">
        <v>46</v>
      </c>
      <c r="B67" s="366" t="s">
        <v>271</v>
      </c>
      <c r="C67" s="371" t="s">
        <v>366</v>
      </c>
      <c r="D67" s="368" t="s">
        <v>43</v>
      </c>
      <c r="E67" s="369">
        <v>45</v>
      </c>
      <c r="F67" s="370"/>
      <c r="G67" s="459">
        <f t="shared" si="3"/>
        <v>0</v>
      </c>
      <c r="H67" s="369">
        <v>0</v>
      </c>
      <c r="I67" s="462">
        <f t="shared" si="4"/>
        <v>0</v>
      </c>
      <c r="J67" s="473"/>
      <c r="K67" s="464">
        <f t="shared" si="5"/>
        <v>0</v>
      </c>
      <c r="L67" s="153"/>
    </row>
    <row r="68" spans="1:12" ht="12.75">
      <c r="A68" s="382">
        <v>47</v>
      </c>
      <c r="B68" s="366" t="s">
        <v>271</v>
      </c>
      <c r="C68" s="371" t="s">
        <v>325</v>
      </c>
      <c r="D68" s="368" t="s">
        <v>353</v>
      </c>
      <c r="E68" s="369">
        <v>30</v>
      </c>
      <c r="F68" s="370"/>
      <c r="G68" s="459">
        <f t="shared" si="3"/>
        <v>0</v>
      </c>
      <c r="H68" s="369">
        <v>0</v>
      </c>
      <c r="I68" s="462">
        <f t="shared" si="4"/>
        <v>0</v>
      </c>
      <c r="J68" s="473"/>
      <c r="K68" s="464">
        <f t="shared" si="5"/>
        <v>0</v>
      </c>
      <c r="L68" s="153"/>
    </row>
    <row r="69" spans="1:12" ht="12.75">
      <c r="A69" s="382">
        <v>48</v>
      </c>
      <c r="B69" s="366" t="s">
        <v>271</v>
      </c>
      <c r="C69" s="371" t="s">
        <v>411</v>
      </c>
      <c r="D69" s="368" t="s">
        <v>43</v>
      </c>
      <c r="E69" s="369">
        <v>20</v>
      </c>
      <c r="F69" s="370"/>
      <c r="G69" s="459">
        <f t="shared" si="3"/>
        <v>0</v>
      </c>
      <c r="H69" s="369">
        <v>0</v>
      </c>
      <c r="I69" s="462">
        <f t="shared" si="4"/>
        <v>0</v>
      </c>
      <c r="J69" s="473"/>
      <c r="K69" s="464">
        <f t="shared" si="5"/>
        <v>0</v>
      </c>
      <c r="L69" s="153"/>
    </row>
    <row r="70" spans="1:12" ht="12.75">
      <c r="A70" s="382">
        <v>49</v>
      </c>
      <c r="B70" s="366" t="s">
        <v>271</v>
      </c>
      <c r="C70" s="371" t="s">
        <v>322</v>
      </c>
      <c r="D70" s="368" t="s">
        <v>264</v>
      </c>
      <c r="E70" s="369">
        <v>15</v>
      </c>
      <c r="F70" s="370"/>
      <c r="G70" s="459">
        <f t="shared" si="3"/>
        <v>0</v>
      </c>
      <c r="H70" s="369">
        <v>0</v>
      </c>
      <c r="I70" s="462">
        <f t="shared" si="4"/>
        <v>0</v>
      </c>
      <c r="J70" s="473"/>
      <c r="K70" s="464">
        <f t="shared" si="5"/>
        <v>0</v>
      </c>
      <c r="L70" s="153"/>
    </row>
    <row r="71" spans="1:12" ht="12.75">
      <c r="A71" s="382">
        <v>50</v>
      </c>
      <c r="B71" s="366" t="s">
        <v>271</v>
      </c>
      <c r="C71" s="371" t="s">
        <v>367</v>
      </c>
      <c r="D71" s="368" t="s">
        <v>43</v>
      </c>
      <c r="E71" s="369">
        <v>12</v>
      </c>
      <c r="F71" s="370"/>
      <c r="G71" s="459">
        <f t="shared" si="3"/>
        <v>0</v>
      </c>
      <c r="H71" s="369">
        <v>0</v>
      </c>
      <c r="I71" s="462">
        <f t="shared" si="4"/>
        <v>0</v>
      </c>
      <c r="J71" s="473"/>
      <c r="K71" s="464">
        <f t="shared" si="5"/>
        <v>0</v>
      </c>
      <c r="L71" s="153"/>
    </row>
    <row r="72" spans="1:12" ht="22.5">
      <c r="A72" s="382">
        <v>51</v>
      </c>
      <c r="B72" s="366" t="s">
        <v>271</v>
      </c>
      <c r="C72" s="371" t="s">
        <v>323</v>
      </c>
      <c r="D72" s="368" t="s">
        <v>264</v>
      </c>
      <c r="E72" s="369">
        <v>40</v>
      </c>
      <c r="F72" s="370"/>
      <c r="G72" s="459">
        <f t="shared" si="3"/>
        <v>0</v>
      </c>
      <c r="H72" s="369">
        <v>0</v>
      </c>
      <c r="I72" s="462">
        <f t="shared" si="4"/>
        <v>0</v>
      </c>
      <c r="J72" s="473"/>
      <c r="K72" s="464">
        <f t="shared" si="5"/>
        <v>0</v>
      </c>
      <c r="L72" s="153"/>
    </row>
    <row r="73" spans="1:12" ht="22.5">
      <c r="A73" s="382">
        <v>52</v>
      </c>
      <c r="B73" s="366" t="s">
        <v>271</v>
      </c>
      <c r="C73" s="371" t="s">
        <v>324</v>
      </c>
      <c r="D73" s="368" t="s">
        <v>264</v>
      </c>
      <c r="E73" s="369">
        <v>0</v>
      </c>
      <c r="F73" s="370"/>
      <c r="G73" s="459">
        <f t="shared" si="3"/>
        <v>0</v>
      </c>
      <c r="H73" s="369">
        <v>0</v>
      </c>
      <c r="I73" s="462">
        <f t="shared" si="4"/>
        <v>0</v>
      </c>
      <c r="J73" s="473"/>
      <c r="K73" s="464">
        <f t="shared" si="5"/>
        <v>0</v>
      </c>
      <c r="L73" s="153"/>
    </row>
    <row r="74" spans="1:12" ht="12.75">
      <c r="A74" s="382">
        <v>53</v>
      </c>
      <c r="B74" s="366" t="s">
        <v>271</v>
      </c>
      <c r="C74" s="371" t="s">
        <v>328</v>
      </c>
      <c r="D74" s="368" t="s">
        <v>43</v>
      </c>
      <c r="E74" s="369">
        <v>1</v>
      </c>
      <c r="F74" s="370"/>
      <c r="G74" s="459">
        <f t="shared" si="3"/>
        <v>0</v>
      </c>
      <c r="H74" s="369">
        <v>0</v>
      </c>
      <c r="I74" s="462">
        <f t="shared" si="4"/>
        <v>0</v>
      </c>
      <c r="J74" s="473"/>
      <c r="K74" s="464">
        <f t="shared" si="5"/>
        <v>0</v>
      </c>
      <c r="L74" s="153"/>
    </row>
    <row r="75" spans="1:12" ht="12.75">
      <c r="A75" s="382">
        <v>54</v>
      </c>
      <c r="B75" s="366" t="s">
        <v>271</v>
      </c>
      <c r="C75" s="366" t="s">
        <v>354</v>
      </c>
      <c r="D75" s="368" t="s">
        <v>43</v>
      </c>
      <c r="E75" s="369">
        <v>100</v>
      </c>
      <c r="F75" s="370"/>
      <c r="G75" s="459">
        <f t="shared" si="3"/>
        <v>0</v>
      </c>
      <c r="H75" s="369">
        <v>0</v>
      </c>
      <c r="I75" s="462">
        <f t="shared" si="4"/>
        <v>0</v>
      </c>
      <c r="J75" s="473"/>
      <c r="K75" s="464">
        <f t="shared" si="5"/>
        <v>0</v>
      </c>
      <c r="L75" s="153"/>
    </row>
    <row r="76" spans="1:12" ht="12.75">
      <c r="A76" s="382">
        <v>55</v>
      </c>
      <c r="B76" s="366" t="s">
        <v>271</v>
      </c>
      <c r="C76" s="371" t="s">
        <v>321</v>
      </c>
      <c r="D76" s="368" t="s">
        <v>43</v>
      </c>
      <c r="E76" s="369">
        <v>3</v>
      </c>
      <c r="F76" s="370"/>
      <c r="G76" s="459">
        <f t="shared" si="3"/>
        <v>0</v>
      </c>
      <c r="H76" s="369">
        <v>0</v>
      </c>
      <c r="I76" s="462">
        <f t="shared" si="4"/>
        <v>0</v>
      </c>
      <c r="J76" s="473"/>
      <c r="K76" s="464">
        <f t="shared" si="5"/>
        <v>0</v>
      </c>
      <c r="L76" s="153"/>
    </row>
    <row r="77" spans="1:12" ht="12.75">
      <c r="A77" s="382">
        <v>56</v>
      </c>
      <c r="B77" s="366" t="s">
        <v>271</v>
      </c>
      <c r="C77" s="367" t="s">
        <v>405</v>
      </c>
      <c r="D77" s="368" t="s">
        <v>264</v>
      </c>
      <c r="E77" s="369">
        <v>4</v>
      </c>
      <c r="F77" s="370"/>
      <c r="G77" s="459">
        <f t="shared" si="3"/>
        <v>0</v>
      </c>
      <c r="H77" s="369">
        <v>0</v>
      </c>
      <c r="I77" s="462">
        <f t="shared" si="4"/>
        <v>0</v>
      </c>
      <c r="J77" s="473"/>
      <c r="K77" s="464">
        <f t="shared" si="5"/>
        <v>0</v>
      </c>
      <c r="L77" s="153"/>
    </row>
    <row r="78" spans="1:12" ht="12.75">
      <c r="A78" s="382">
        <v>57</v>
      </c>
      <c r="B78" s="366" t="s">
        <v>271</v>
      </c>
      <c r="C78" s="367" t="s">
        <v>412</v>
      </c>
      <c r="D78" s="368" t="s">
        <v>43</v>
      </c>
      <c r="E78" s="369">
        <v>60</v>
      </c>
      <c r="F78" s="370"/>
      <c r="G78" s="459">
        <f t="shared" si="3"/>
        <v>0</v>
      </c>
      <c r="H78" s="369">
        <v>0</v>
      </c>
      <c r="I78" s="462">
        <f t="shared" si="4"/>
        <v>0</v>
      </c>
      <c r="J78" s="473"/>
      <c r="K78" s="464">
        <f t="shared" si="5"/>
        <v>0</v>
      </c>
      <c r="L78" s="153"/>
    </row>
    <row r="79" spans="1:12" ht="12.75">
      <c r="A79" s="382">
        <v>58</v>
      </c>
      <c r="B79" s="366" t="s">
        <v>271</v>
      </c>
      <c r="C79" s="367" t="s">
        <v>425</v>
      </c>
      <c r="D79" s="368" t="s">
        <v>43</v>
      </c>
      <c r="E79" s="369">
        <v>3</v>
      </c>
      <c r="F79" s="370"/>
      <c r="G79" s="459">
        <f t="shared" si="3"/>
        <v>0</v>
      </c>
      <c r="H79" s="369">
        <v>0</v>
      </c>
      <c r="I79" s="462">
        <f t="shared" si="4"/>
        <v>0</v>
      </c>
      <c r="J79" s="473"/>
      <c r="K79" s="464">
        <f t="shared" si="5"/>
        <v>0</v>
      </c>
      <c r="L79" s="153"/>
    </row>
    <row r="80" spans="1:12" ht="12.75">
      <c r="A80" s="382">
        <v>59</v>
      </c>
      <c r="B80" s="366" t="s">
        <v>271</v>
      </c>
      <c r="C80" s="367" t="s">
        <v>320</v>
      </c>
      <c r="D80" s="368" t="s">
        <v>264</v>
      </c>
      <c r="E80" s="369">
        <v>10</v>
      </c>
      <c r="F80" s="370"/>
      <c r="G80" s="459">
        <f t="shared" si="3"/>
        <v>0</v>
      </c>
      <c r="H80" s="369">
        <v>0</v>
      </c>
      <c r="I80" s="462">
        <f t="shared" si="4"/>
        <v>0</v>
      </c>
      <c r="J80" s="473"/>
      <c r="K80" s="464">
        <f t="shared" si="5"/>
        <v>0</v>
      </c>
      <c r="L80" s="153"/>
    </row>
    <row r="81" spans="1:12" ht="12.75">
      <c r="A81" s="382">
        <v>60</v>
      </c>
      <c r="B81" s="366" t="s">
        <v>271</v>
      </c>
      <c r="C81" s="367" t="s">
        <v>426</v>
      </c>
      <c r="D81" s="368" t="s">
        <v>264</v>
      </c>
      <c r="E81" s="369">
        <v>5160</v>
      </c>
      <c r="F81" s="370"/>
      <c r="G81" s="459">
        <f t="shared" si="3"/>
        <v>0</v>
      </c>
      <c r="H81" s="369">
        <v>0</v>
      </c>
      <c r="I81" s="462">
        <f t="shared" si="4"/>
        <v>0</v>
      </c>
      <c r="J81" s="473"/>
      <c r="K81" s="464">
        <f t="shared" si="5"/>
        <v>0</v>
      </c>
      <c r="L81" s="153"/>
    </row>
    <row r="82" spans="1:12" ht="12.75">
      <c r="A82" s="382">
        <v>61</v>
      </c>
      <c r="B82" s="366" t="s">
        <v>271</v>
      </c>
      <c r="C82" s="367" t="s">
        <v>427</v>
      </c>
      <c r="D82" s="368" t="s">
        <v>264</v>
      </c>
      <c r="E82" s="369">
        <v>55</v>
      </c>
      <c r="F82" s="370"/>
      <c r="G82" s="459">
        <f t="shared" si="3"/>
        <v>0</v>
      </c>
      <c r="H82" s="369">
        <v>0</v>
      </c>
      <c r="I82" s="462">
        <f t="shared" si="4"/>
        <v>0</v>
      </c>
      <c r="J82" s="473"/>
      <c r="K82" s="464">
        <f t="shared" si="5"/>
        <v>0</v>
      </c>
      <c r="L82" s="153"/>
    </row>
    <row r="83" spans="1:12" ht="12.75">
      <c r="A83" s="400" t="s">
        <v>428</v>
      </c>
      <c r="B83" s="366" t="s">
        <v>271</v>
      </c>
      <c r="C83" s="367" t="s">
        <v>430</v>
      </c>
      <c r="D83" s="368" t="s">
        <v>264</v>
      </c>
      <c r="E83" s="369">
        <v>40</v>
      </c>
      <c r="F83" s="370"/>
      <c r="G83" s="459">
        <f>(E83*F83)</f>
        <v>0</v>
      </c>
      <c r="H83" s="369">
        <v>0</v>
      </c>
      <c r="I83" s="462">
        <f>(E83*H83)</f>
        <v>0</v>
      </c>
      <c r="J83" s="473"/>
      <c r="K83" s="464">
        <f>(E83*J83)</f>
        <v>0</v>
      </c>
      <c r="L83" s="153"/>
    </row>
    <row r="84" spans="1:12" ht="12.75">
      <c r="A84" s="400" t="s">
        <v>429</v>
      </c>
      <c r="B84" s="366" t="s">
        <v>271</v>
      </c>
      <c r="C84" s="367" t="s">
        <v>431</v>
      </c>
      <c r="D84" s="368" t="s">
        <v>264</v>
      </c>
      <c r="E84" s="369">
        <v>20</v>
      </c>
      <c r="F84" s="370"/>
      <c r="G84" s="459">
        <f>(E84*F84)</f>
        <v>0</v>
      </c>
      <c r="H84" s="369">
        <v>0</v>
      </c>
      <c r="I84" s="462">
        <f>(E84*H84)</f>
        <v>0</v>
      </c>
      <c r="J84" s="473"/>
      <c r="K84" s="464">
        <f>(E84*J84)</f>
        <v>0</v>
      </c>
      <c r="L84" s="153"/>
    </row>
    <row r="85" spans="1:12" ht="12.75">
      <c r="A85" s="400" t="s">
        <v>432</v>
      </c>
      <c r="B85" s="366" t="s">
        <v>271</v>
      </c>
      <c r="C85" s="367" t="s">
        <v>433</v>
      </c>
      <c r="D85" s="368" t="s">
        <v>264</v>
      </c>
      <c r="E85" s="369">
        <v>400</v>
      </c>
      <c r="F85" s="370"/>
      <c r="G85" s="459">
        <f>(E85*F85)</f>
        <v>0</v>
      </c>
      <c r="H85" s="369">
        <v>0</v>
      </c>
      <c r="I85" s="462">
        <f>(E85*H85)</f>
        <v>0</v>
      </c>
      <c r="J85" s="473"/>
      <c r="K85" s="464">
        <f>(E85*J85)</f>
        <v>0</v>
      </c>
      <c r="L85" s="153"/>
    </row>
    <row r="86" spans="1:12" ht="12.75">
      <c r="A86" s="400" t="s">
        <v>434</v>
      </c>
      <c r="B86" s="366" t="s">
        <v>271</v>
      </c>
      <c r="C86" s="367" t="s">
        <v>435</v>
      </c>
      <c r="D86" s="368" t="s">
        <v>264</v>
      </c>
      <c r="E86" s="369">
        <v>600</v>
      </c>
      <c r="F86" s="370"/>
      <c r="G86" s="459">
        <f>(E86*F86)</f>
        <v>0</v>
      </c>
      <c r="H86" s="369">
        <v>0</v>
      </c>
      <c r="I86" s="462">
        <f>(E86*H86)</f>
        <v>0</v>
      </c>
      <c r="J86" s="473"/>
      <c r="K86" s="464">
        <f>(E86*J86)</f>
        <v>0</v>
      </c>
      <c r="L86" s="153"/>
    </row>
    <row r="87" spans="1:12" ht="12.75">
      <c r="A87" s="400" t="s">
        <v>436</v>
      </c>
      <c r="B87" s="366" t="s">
        <v>271</v>
      </c>
      <c r="C87" s="367" t="s">
        <v>437</v>
      </c>
      <c r="D87" s="368" t="s">
        <v>264</v>
      </c>
      <c r="E87" s="369">
        <v>160</v>
      </c>
      <c r="F87" s="370"/>
      <c r="G87" s="459">
        <f>(E87*F87)</f>
        <v>0</v>
      </c>
      <c r="H87" s="369">
        <v>0</v>
      </c>
      <c r="I87" s="462">
        <f>(E87*H87)</f>
        <v>0</v>
      </c>
      <c r="J87" s="473"/>
      <c r="K87" s="464">
        <f>(E87*J87)</f>
        <v>0</v>
      </c>
      <c r="L87" s="153"/>
    </row>
    <row r="88" spans="1:12" ht="12.75">
      <c r="A88" s="382">
        <v>62</v>
      </c>
      <c r="B88" s="366" t="s">
        <v>271</v>
      </c>
      <c r="C88" s="367" t="s">
        <v>438</v>
      </c>
      <c r="D88" s="368" t="s">
        <v>264</v>
      </c>
      <c r="E88" s="369">
        <v>4200</v>
      </c>
      <c r="F88" s="370"/>
      <c r="G88" s="459">
        <f t="shared" si="3"/>
        <v>0</v>
      </c>
      <c r="H88" s="369">
        <v>0</v>
      </c>
      <c r="I88" s="462">
        <f t="shared" si="4"/>
        <v>0</v>
      </c>
      <c r="J88" s="473"/>
      <c r="K88" s="464">
        <f t="shared" si="5"/>
        <v>0</v>
      </c>
      <c r="L88" s="153"/>
    </row>
    <row r="89" spans="1:12" ht="12.75">
      <c r="A89" s="400">
        <v>63</v>
      </c>
      <c r="B89" s="366" t="s">
        <v>271</v>
      </c>
      <c r="C89" s="367" t="s">
        <v>413</v>
      </c>
      <c r="D89" s="368" t="s">
        <v>264</v>
      </c>
      <c r="E89" s="369">
        <v>120</v>
      </c>
      <c r="F89" s="370"/>
      <c r="G89" s="459">
        <f>(E89*F89)</f>
        <v>0</v>
      </c>
      <c r="H89" s="369">
        <v>0</v>
      </c>
      <c r="I89" s="462">
        <f>(E89*H89)</f>
        <v>0</v>
      </c>
      <c r="J89" s="473"/>
      <c r="K89" s="464"/>
      <c r="L89" s="153"/>
    </row>
    <row r="90" spans="1:12" ht="12.75">
      <c r="A90" s="382">
        <v>64</v>
      </c>
      <c r="B90" s="366" t="s">
        <v>271</v>
      </c>
      <c r="C90" s="367" t="s">
        <v>406</v>
      </c>
      <c r="D90" s="368" t="s">
        <v>43</v>
      </c>
      <c r="E90" s="369">
        <v>54</v>
      </c>
      <c r="F90" s="370"/>
      <c r="G90" s="459">
        <f t="shared" si="3"/>
        <v>0</v>
      </c>
      <c r="H90" s="369">
        <v>0</v>
      </c>
      <c r="I90" s="462">
        <f t="shared" si="4"/>
        <v>0</v>
      </c>
      <c r="J90" s="473"/>
      <c r="K90" s="464">
        <f t="shared" si="5"/>
        <v>0</v>
      </c>
      <c r="L90" s="153"/>
    </row>
    <row r="91" spans="1:12" ht="12.75">
      <c r="A91" s="382">
        <v>65</v>
      </c>
      <c r="B91" s="366" t="s">
        <v>271</v>
      </c>
      <c r="C91" s="367" t="s">
        <v>395</v>
      </c>
      <c r="D91" s="368" t="s">
        <v>264</v>
      </c>
      <c r="E91" s="369">
        <v>0</v>
      </c>
      <c r="F91" s="370"/>
      <c r="G91" s="459">
        <f t="shared" si="3"/>
        <v>0</v>
      </c>
      <c r="H91" s="369">
        <v>0</v>
      </c>
      <c r="I91" s="462">
        <f t="shared" si="4"/>
        <v>0</v>
      </c>
      <c r="J91" s="473"/>
      <c r="K91" s="464">
        <f t="shared" si="5"/>
        <v>0</v>
      </c>
      <c r="L91" s="153"/>
    </row>
    <row r="92" spans="1:12" ht="22.5">
      <c r="A92" s="400" t="s">
        <v>440</v>
      </c>
      <c r="B92" s="366" t="s">
        <v>271</v>
      </c>
      <c r="C92" s="367" t="s">
        <v>415</v>
      </c>
      <c r="D92" s="368" t="s">
        <v>264</v>
      </c>
      <c r="E92" s="369">
        <v>0</v>
      </c>
      <c r="F92" s="370"/>
      <c r="G92" s="459">
        <f aca="true" t="shared" si="6" ref="G92:G103">(E92*F92)</f>
        <v>0</v>
      </c>
      <c r="H92" s="369">
        <v>0</v>
      </c>
      <c r="I92" s="462">
        <f aca="true" t="shared" si="7" ref="I92:I103">(E92*H92)</f>
        <v>0</v>
      </c>
      <c r="J92" s="473"/>
      <c r="K92" s="464"/>
      <c r="L92" s="153"/>
    </row>
    <row r="93" spans="1:12" ht="12.75">
      <c r="A93" s="382">
        <v>66</v>
      </c>
      <c r="B93" s="366" t="s">
        <v>271</v>
      </c>
      <c r="C93" s="367" t="s">
        <v>439</v>
      </c>
      <c r="D93" s="368" t="s">
        <v>264</v>
      </c>
      <c r="E93" s="369">
        <v>1120</v>
      </c>
      <c r="F93" s="370"/>
      <c r="G93" s="459">
        <f t="shared" si="6"/>
        <v>0</v>
      </c>
      <c r="H93" s="369">
        <v>0</v>
      </c>
      <c r="I93" s="462">
        <f t="shared" si="7"/>
        <v>0</v>
      </c>
      <c r="J93" s="473"/>
      <c r="K93" s="464">
        <f aca="true" t="shared" si="8" ref="K93:K103">(E93*J93)</f>
        <v>0</v>
      </c>
      <c r="L93" s="153"/>
    </row>
    <row r="94" spans="1:12" ht="12.75">
      <c r="A94" s="400" t="s">
        <v>457</v>
      </c>
      <c r="B94" s="366" t="s">
        <v>271</v>
      </c>
      <c r="C94" s="367" t="s">
        <v>441</v>
      </c>
      <c r="D94" s="368" t="s">
        <v>264</v>
      </c>
      <c r="E94" s="369">
        <v>1120</v>
      </c>
      <c r="F94" s="370"/>
      <c r="G94" s="459">
        <f t="shared" si="6"/>
        <v>0</v>
      </c>
      <c r="H94" s="369">
        <v>0</v>
      </c>
      <c r="I94" s="462">
        <f t="shared" si="7"/>
        <v>0</v>
      </c>
      <c r="J94" s="473"/>
      <c r="K94" s="464">
        <f t="shared" si="8"/>
        <v>0</v>
      </c>
      <c r="L94" s="153"/>
    </row>
    <row r="95" spans="1:12" ht="12.75">
      <c r="A95" s="400" t="s">
        <v>458</v>
      </c>
      <c r="B95" s="366" t="s">
        <v>271</v>
      </c>
      <c r="C95" s="367" t="s">
        <v>442</v>
      </c>
      <c r="D95" s="368" t="s">
        <v>264</v>
      </c>
      <c r="E95" s="369">
        <v>1120</v>
      </c>
      <c r="F95" s="370"/>
      <c r="G95" s="459">
        <f t="shared" si="6"/>
        <v>0</v>
      </c>
      <c r="H95" s="369">
        <v>0</v>
      </c>
      <c r="I95" s="462">
        <f t="shared" si="7"/>
        <v>0</v>
      </c>
      <c r="J95" s="473"/>
      <c r="K95" s="464">
        <f t="shared" si="8"/>
        <v>0</v>
      </c>
      <c r="L95" s="153"/>
    </row>
    <row r="96" spans="1:12" ht="12.75">
      <c r="A96" s="400" t="s">
        <v>459</v>
      </c>
      <c r="B96" s="366" t="s">
        <v>271</v>
      </c>
      <c r="C96" s="367" t="s">
        <v>443</v>
      </c>
      <c r="D96" s="368" t="s">
        <v>264</v>
      </c>
      <c r="E96" s="369">
        <v>1120</v>
      </c>
      <c r="F96" s="370"/>
      <c r="G96" s="459">
        <f t="shared" si="6"/>
        <v>0</v>
      </c>
      <c r="H96" s="369">
        <v>0</v>
      </c>
      <c r="I96" s="462">
        <f t="shared" si="7"/>
        <v>0</v>
      </c>
      <c r="J96" s="473"/>
      <c r="K96" s="464">
        <f t="shared" si="8"/>
        <v>0</v>
      </c>
      <c r="L96" s="153"/>
    </row>
    <row r="97" spans="1:12" ht="12.75">
      <c r="A97" s="400">
        <v>67</v>
      </c>
      <c r="B97" s="366" t="s">
        <v>271</v>
      </c>
      <c r="C97" s="367" t="s">
        <v>444</v>
      </c>
      <c r="D97" s="368" t="s">
        <v>43</v>
      </c>
      <c r="E97" s="369">
        <v>60</v>
      </c>
      <c r="F97" s="370"/>
      <c r="G97" s="459">
        <f t="shared" si="6"/>
        <v>0</v>
      </c>
      <c r="H97" s="369">
        <v>0</v>
      </c>
      <c r="I97" s="462">
        <f t="shared" si="7"/>
        <v>0</v>
      </c>
      <c r="J97" s="473"/>
      <c r="K97" s="464">
        <f t="shared" si="8"/>
        <v>0</v>
      </c>
      <c r="L97" s="153"/>
    </row>
    <row r="98" spans="1:12" ht="12.75">
      <c r="A98" s="400">
        <v>68</v>
      </c>
      <c r="B98" s="366" t="s">
        <v>271</v>
      </c>
      <c r="C98" s="367" t="s">
        <v>446</v>
      </c>
      <c r="D98" s="368" t="s">
        <v>43</v>
      </c>
      <c r="E98" s="369">
        <v>54</v>
      </c>
      <c r="F98" s="370"/>
      <c r="G98" s="459">
        <f t="shared" si="6"/>
        <v>0</v>
      </c>
      <c r="H98" s="369">
        <v>0</v>
      </c>
      <c r="I98" s="462">
        <f t="shared" si="7"/>
        <v>0</v>
      </c>
      <c r="J98" s="473"/>
      <c r="K98" s="464">
        <f t="shared" si="8"/>
        <v>0</v>
      </c>
      <c r="L98" s="153"/>
    </row>
    <row r="99" spans="1:12" ht="12.75">
      <c r="A99" s="400">
        <v>69</v>
      </c>
      <c r="B99" s="366" t="s">
        <v>271</v>
      </c>
      <c r="C99" s="367" t="s">
        <v>445</v>
      </c>
      <c r="D99" s="368" t="s">
        <v>43</v>
      </c>
      <c r="E99" s="369">
        <v>54</v>
      </c>
      <c r="F99" s="370"/>
      <c r="G99" s="459">
        <f t="shared" si="6"/>
        <v>0</v>
      </c>
      <c r="H99" s="369">
        <v>0</v>
      </c>
      <c r="I99" s="462">
        <f t="shared" si="7"/>
        <v>0</v>
      </c>
      <c r="J99" s="473"/>
      <c r="K99" s="464">
        <f t="shared" si="8"/>
        <v>0</v>
      </c>
      <c r="L99" s="153"/>
    </row>
    <row r="100" spans="1:12" ht="12.75">
      <c r="A100" s="400">
        <v>70</v>
      </c>
      <c r="B100" s="366" t="s">
        <v>271</v>
      </c>
      <c r="C100" s="367" t="s">
        <v>448</v>
      </c>
      <c r="D100" s="368" t="s">
        <v>43</v>
      </c>
      <c r="E100" s="369">
        <v>8</v>
      </c>
      <c r="F100" s="370"/>
      <c r="G100" s="459">
        <f t="shared" si="6"/>
        <v>0</v>
      </c>
      <c r="H100" s="369">
        <v>0</v>
      </c>
      <c r="I100" s="462">
        <f t="shared" si="7"/>
        <v>0</v>
      </c>
      <c r="J100" s="473"/>
      <c r="K100" s="464">
        <f t="shared" si="8"/>
        <v>0</v>
      </c>
      <c r="L100" s="153"/>
    </row>
    <row r="101" spans="1:12" ht="12.75">
      <c r="A101" s="400">
        <v>71</v>
      </c>
      <c r="B101" s="366" t="s">
        <v>271</v>
      </c>
      <c r="C101" s="367" t="s">
        <v>447</v>
      </c>
      <c r="D101" s="368" t="s">
        <v>43</v>
      </c>
      <c r="E101" s="369">
        <v>2</v>
      </c>
      <c r="F101" s="370"/>
      <c r="G101" s="459">
        <f t="shared" si="6"/>
        <v>0</v>
      </c>
      <c r="H101" s="369">
        <v>0</v>
      </c>
      <c r="I101" s="462">
        <f t="shared" si="7"/>
        <v>0</v>
      </c>
      <c r="J101" s="473"/>
      <c r="K101" s="464">
        <f t="shared" si="8"/>
        <v>0</v>
      </c>
      <c r="L101" s="153"/>
    </row>
    <row r="102" spans="1:12" ht="22.5">
      <c r="A102" s="400">
        <v>72</v>
      </c>
      <c r="B102" s="366" t="s">
        <v>271</v>
      </c>
      <c r="C102" s="367" t="s">
        <v>460</v>
      </c>
      <c r="D102" s="368" t="s">
        <v>43</v>
      </c>
      <c r="E102" s="369">
        <v>46</v>
      </c>
      <c r="F102" s="370"/>
      <c r="G102" s="459">
        <f t="shared" si="6"/>
        <v>0</v>
      </c>
      <c r="H102" s="369">
        <v>0</v>
      </c>
      <c r="I102" s="462">
        <f t="shared" si="7"/>
        <v>0</v>
      </c>
      <c r="J102" s="473"/>
      <c r="K102" s="464">
        <f t="shared" si="8"/>
        <v>0</v>
      </c>
      <c r="L102" s="153"/>
    </row>
    <row r="103" spans="1:12" ht="22.5">
      <c r="A103" s="400">
        <v>73</v>
      </c>
      <c r="B103" s="366" t="s">
        <v>271</v>
      </c>
      <c r="C103" s="367" t="s">
        <v>461</v>
      </c>
      <c r="D103" s="368" t="s">
        <v>43</v>
      </c>
      <c r="E103" s="369">
        <v>46</v>
      </c>
      <c r="F103" s="370"/>
      <c r="G103" s="459">
        <f t="shared" si="6"/>
        <v>0</v>
      </c>
      <c r="H103" s="369">
        <v>0</v>
      </c>
      <c r="I103" s="462">
        <f t="shared" si="7"/>
        <v>0</v>
      </c>
      <c r="J103" s="473"/>
      <c r="K103" s="464">
        <f t="shared" si="8"/>
        <v>0</v>
      </c>
      <c r="L103" s="153"/>
    </row>
    <row r="104" spans="1:12" ht="12.75">
      <c r="A104" s="400"/>
      <c r="B104" s="366"/>
      <c r="C104" s="367"/>
      <c r="D104" s="368"/>
      <c r="E104" s="369"/>
      <c r="F104" s="370"/>
      <c r="G104" s="339"/>
      <c r="H104" s="369"/>
      <c r="I104" s="340"/>
      <c r="J104" s="381"/>
      <c r="K104" s="341"/>
      <c r="L104" s="153"/>
    </row>
    <row r="105" spans="1:12" ht="12.75">
      <c r="A105" s="342" t="s">
        <v>262</v>
      </c>
      <c r="B105" s="343" t="s">
        <v>267</v>
      </c>
      <c r="C105" s="344" t="s">
        <v>266</v>
      </c>
      <c r="D105" s="345"/>
      <c r="E105" s="350"/>
      <c r="F105" s="348"/>
      <c r="G105" s="348">
        <f>SUM(G28:G98)</f>
        <v>0</v>
      </c>
      <c r="H105" s="350"/>
      <c r="I105" s="350">
        <f>SUM(I28:I104)</f>
        <v>40</v>
      </c>
      <c r="J105" s="350"/>
      <c r="K105" s="351">
        <f>SUM(K28:K98)</f>
        <v>0</v>
      </c>
      <c r="L105" s="153"/>
    </row>
    <row r="106" spans="1:12" ht="15">
      <c r="A106" s="386" t="s">
        <v>257</v>
      </c>
      <c r="B106" s="387" t="s">
        <v>268</v>
      </c>
      <c r="C106" s="388" t="s">
        <v>269</v>
      </c>
      <c r="D106" s="319"/>
      <c r="E106" s="320"/>
      <c r="F106" s="321"/>
      <c r="G106" s="322"/>
      <c r="H106" s="319"/>
      <c r="I106" s="323"/>
      <c r="J106" s="324"/>
      <c r="K106" s="325"/>
      <c r="L106" s="153"/>
    </row>
    <row r="107" spans="1:12" ht="12.75">
      <c r="A107" s="336"/>
      <c r="B107" s="337"/>
      <c r="C107" s="338"/>
      <c r="D107" s="352"/>
      <c r="E107" s="353"/>
      <c r="F107" s="354"/>
      <c r="G107" s="459">
        <f>(E107*F107)</f>
        <v>0</v>
      </c>
      <c r="H107" s="328"/>
      <c r="I107" s="462">
        <f>(E107*H107)</f>
        <v>0</v>
      </c>
      <c r="J107" s="477"/>
      <c r="K107" s="464">
        <f>(E107*J107)</f>
        <v>0</v>
      </c>
      <c r="L107" s="153"/>
    </row>
    <row r="108" spans="1:12" ht="12.75">
      <c r="A108" s="385">
        <v>74</v>
      </c>
      <c r="B108" s="409" t="s">
        <v>272</v>
      </c>
      <c r="C108" s="409" t="s">
        <v>369</v>
      </c>
      <c r="D108" s="375" t="s">
        <v>43</v>
      </c>
      <c r="E108" s="402">
        <v>6</v>
      </c>
      <c r="F108" s="403"/>
      <c r="G108" s="459">
        <f aca="true" t="shared" si="9" ref="G108:G146">(E108*F108)</f>
        <v>0</v>
      </c>
      <c r="H108" s="478"/>
      <c r="I108" s="462">
        <f aca="true" t="shared" si="10" ref="I108:I146">(E108*H108)</f>
        <v>0</v>
      </c>
      <c r="J108" s="478">
        <v>1</v>
      </c>
      <c r="K108" s="464">
        <f aca="true" t="shared" si="11" ref="K108:K146">(E108*J108)</f>
        <v>6</v>
      </c>
      <c r="L108" s="153"/>
    </row>
    <row r="109" spans="1:12" ht="12.75">
      <c r="A109" s="385">
        <v>75</v>
      </c>
      <c r="B109" s="372" t="s">
        <v>273</v>
      </c>
      <c r="C109" s="372" t="s">
        <v>370</v>
      </c>
      <c r="D109" s="410" t="s">
        <v>43</v>
      </c>
      <c r="E109" s="402">
        <v>40</v>
      </c>
      <c r="F109" s="403"/>
      <c r="G109" s="459">
        <f t="shared" si="9"/>
        <v>0</v>
      </c>
      <c r="H109" s="478"/>
      <c r="I109" s="462">
        <f t="shared" si="10"/>
        <v>0</v>
      </c>
      <c r="J109" s="478">
        <v>0</v>
      </c>
      <c r="K109" s="464">
        <f t="shared" si="11"/>
        <v>0</v>
      </c>
      <c r="L109" s="153"/>
    </row>
    <row r="110" spans="1:12" ht="12.75">
      <c r="A110" s="385">
        <v>76</v>
      </c>
      <c r="B110" s="372" t="s">
        <v>274</v>
      </c>
      <c r="C110" s="372" t="s">
        <v>368</v>
      </c>
      <c r="D110" s="410" t="s">
        <v>43</v>
      </c>
      <c r="E110" s="402">
        <v>46</v>
      </c>
      <c r="F110" s="403"/>
      <c r="G110" s="459">
        <f t="shared" si="9"/>
        <v>0</v>
      </c>
      <c r="H110" s="478"/>
      <c r="I110" s="462">
        <f t="shared" si="10"/>
        <v>0</v>
      </c>
      <c r="J110" s="478">
        <v>0</v>
      </c>
      <c r="K110" s="464">
        <f t="shared" si="11"/>
        <v>0</v>
      </c>
      <c r="L110" s="153"/>
    </row>
    <row r="111" spans="1:12" ht="12.75">
      <c r="A111" s="385">
        <v>77</v>
      </c>
      <c r="B111" s="372" t="s">
        <v>275</v>
      </c>
      <c r="C111" s="372" t="s">
        <v>276</v>
      </c>
      <c r="D111" s="410" t="s">
        <v>43</v>
      </c>
      <c r="E111" s="402">
        <v>40</v>
      </c>
      <c r="F111" s="403"/>
      <c r="G111" s="459">
        <f t="shared" si="9"/>
        <v>0</v>
      </c>
      <c r="H111" s="478"/>
      <c r="I111" s="462">
        <f t="shared" si="10"/>
        <v>0</v>
      </c>
      <c r="J111" s="478">
        <v>0</v>
      </c>
      <c r="K111" s="464">
        <f t="shared" si="11"/>
        <v>0</v>
      </c>
      <c r="L111" s="153"/>
    </row>
    <row r="112" spans="1:12" ht="12.75">
      <c r="A112" s="385">
        <v>78</v>
      </c>
      <c r="B112" s="372" t="s">
        <v>277</v>
      </c>
      <c r="C112" s="372" t="s">
        <v>371</v>
      </c>
      <c r="D112" s="410" t="s">
        <v>43</v>
      </c>
      <c r="E112" s="402">
        <v>40</v>
      </c>
      <c r="F112" s="403"/>
      <c r="G112" s="459">
        <f t="shared" si="9"/>
        <v>0</v>
      </c>
      <c r="H112" s="478"/>
      <c r="I112" s="462">
        <f t="shared" si="10"/>
        <v>0</v>
      </c>
      <c r="J112" s="478">
        <v>0</v>
      </c>
      <c r="K112" s="464">
        <f t="shared" si="11"/>
        <v>0</v>
      </c>
      <c r="L112" s="153"/>
    </row>
    <row r="113" spans="1:12" ht="12.75">
      <c r="A113" s="385">
        <v>79</v>
      </c>
      <c r="B113" s="409" t="s">
        <v>275</v>
      </c>
      <c r="C113" s="374" t="s">
        <v>372</v>
      </c>
      <c r="D113" s="375" t="s">
        <v>43</v>
      </c>
      <c r="E113" s="402">
        <v>6</v>
      </c>
      <c r="F113" s="403"/>
      <c r="G113" s="459">
        <f t="shared" si="9"/>
        <v>0</v>
      </c>
      <c r="H113" s="478"/>
      <c r="I113" s="462">
        <f t="shared" si="10"/>
        <v>0</v>
      </c>
      <c r="J113" s="478">
        <v>0</v>
      </c>
      <c r="K113" s="464">
        <f t="shared" si="11"/>
        <v>0</v>
      </c>
      <c r="L113" s="153"/>
    </row>
    <row r="114" spans="1:12" ht="12.75">
      <c r="A114" s="385">
        <v>80</v>
      </c>
      <c r="B114" s="409" t="s">
        <v>278</v>
      </c>
      <c r="C114" s="374" t="s">
        <v>373</v>
      </c>
      <c r="D114" s="375" t="s">
        <v>43</v>
      </c>
      <c r="E114" s="402">
        <v>6</v>
      </c>
      <c r="F114" s="403"/>
      <c r="G114" s="459">
        <f t="shared" si="9"/>
        <v>0</v>
      </c>
      <c r="H114" s="478"/>
      <c r="I114" s="462">
        <f t="shared" si="10"/>
        <v>0</v>
      </c>
      <c r="J114" s="478">
        <v>0</v>
      </c>
      <c r="K114" s="464">
        <f t="shared" si="11"/>
        <v>0</v>
      </c>
      <c r="L114" s="153"/>
    </row>
    <row r="115" spans="1:12" ht="12.75">
      <c r="A115" s="385">
        <v>81</v>
      </c>
      <c r="B115" s="372" t="s">
        <v>280</v>
      </c>
      <c r="C115" s="372" t="s">
        <v>380</v>
      </c>
      <c r="D115" s="410" t="s">
        <v>43</v>
      </c>
      <c r="E115" s="402">
        <v>3</v>
      </c>
      <c r="F115" s="403"/>
      <c r="G115" s="459">
        <f t="shared" si="9"/>
        <v>0</v>
      </c>
      <c r="H115" s="478"/>
      <c r="I115" s="462">
        <f t="shared" si="10"/>
        <v>0</v>
      </c>
      <c r="J115" s="478">
        <v>0</v>
      </c>
      <c r="K115" s="464">
        <f t="shared" si="11"/>
        <v>0</v>
      </c>
      <c r="L115" s="153"/>
    </row>
    <row r="116" spans="1:12" ht="12.75">
      <c r="A116" s="385">
        <v>82</v>
      </c>
      <c r="B116" s="372" t="s">
        <v>280</v>
      </c>
      <c r="C116" s="372" t="s">
        <v>381</v>
      </c>
      <c r="D116" s="410" t="s">
        <v>43</v>
      </c>
      <c r="E116" s="402">
        <v>2</v>
      </c>
      <c r="F116" s="403"/>
      <c r="G116" s="459">
        <f t="shared" si="9"/>
        <v>0</v>
      </c>
      <c r="H116" s="478"/>
      <c r="I116" s="462">
        <f t="shared" si="10"/>
        <v>0</v>
      </c>
      <c r="J116" s="478">
        <v>0</v>
      </c>
      <c r="K116" s="464">
        <f t="shared" si="11"/>
        <v>0</v>
      </c>
      <c r="L116" s="153"/>
    </row>
    <row r="117" spans="1:12" ht="12.75">
      <c r="A117" s="385">
        <v>83</v>
      </c>
      <c r="B117" s="372" t="s">
        <v>313</v>
      </c>
      <c r="C117" s="372" t="s">
        <v>382</v>
      </c>
      <c r="D117" s="410" t="s">
        <v>43</v>
      </c>
      <c r="E117" s="402">
        <v>1</v>
      </c>
      <c r="F117" s="403"/>
      <c r="G117" s="459">
        <f t="shared" si="9"/>
        <v>0</v>
      </c>
      <c r="H117" s="478"/>
      <c r="I117" s="462">
        <f t="shared" si="10"/>
        <v>0</v>
      </c>
      <c r="J117" s="478">
        <v>0</v>
      </c>
      <c r="K117" s="464">
        <f t="shared" si="11"/>
        <v>0</v>
      </c>
      <c r="L117" s="153"/>
    </row>
    <row r="118" spans="1:12" ht="12.75">
      <c r="A118" s="385">
        <v>84</v>
      </c>
      <c r="B118" s="409" t="s">
        <v>280</v>
      </c>
      <c r="C118" s="374" t="s">
        <v>374</v>
      </c>
      <c r="D118" s="375" t="s">
        <v>43</v>
      </c>
      <c r="E118" s="402">
        <v>8</v>
      </c>
      <c r="F118" s="403"/>
      <c r="G118" s="459">
        <f t="shared" si="9"/>
        <v>0</v>
      </c>
      <c r="H118" s="478"/>
      <c r="I118" s="462">
        <f t="shared" si="10"/>
        <v>0</v>
      </c>
      <c r="J118" s="478">
        <v>0</v>
      </c>
      <c r="K118" s="464">
        <f t="shared" si="11"/>
        <v>0</v>
      </c>
      <c r="L118" s="153"/>
    </row>
    <row r="119" spans="1:12" ht="12.75">
      <c r="A119" s="385">
        <v>85</v>
      </c>
      <c r="B119" s="411" t="s">
        <v>279</v>
      </c>
      <c r="C119" s="411" t="s">
        <v>375</v>
      </c>
      <c r="D119" s="380" t="s">
        <v>43</v>
      </c>
      <c r="E119" s="404">
        <v>46</v>
      </c>
      <c r="F119" s="403"/>
      <c r="G119" s="459">
        <f t="shared" si="9"/>
        <v>0</v>
      </c>
      <c r="H119" s="479"/>
      <c r="I119" s="462">
        <f t="shared" si="10"/>
        <v>0</v>
      </c>
      <c r="J119" s="479">
        <v>0</v>
      </c>
      <c r="K119" s="464">
        <f t="shared" si="11"/>
        <v>0</v>
      </c>
      <c r="L119" s="153"/>
    </row>
    <row r="120" spans="1:12" ht="12.75">
      <c r="A120" s="385">
        <v>86</v>
      </c>
      <c r="B120" s="411" t="s">
        <v>280</v>
      </c>
      <c r="C120" s="411" t="s">
        <v>376</v>
      </c>
      <c r="D120" s="380" t="s">
        <v>43</v>
      </c>
      <c r="E120" s="404">
        <v>27</v>
      </c>
      <c r="F120" s="403"/>
      <c r="G120" s="459">
        <f t="shared" si="9"/>
        <v>0</v>
      </c>
      <c r="H120" s="479"/>
      <c r="I120" s="462">
        <f t="shared" si="10"/>
        <v>0</v>
      </c>
      <c r="J120" s="479">
        <v>0</v>
      </c>
      <c r="K120" s="464">
        <f t="shared" si="11"/>
        <v>0</v>
      </c>
      <c r="L120" s="153"/>
    </row>
    <row r="121" spans="1:12" ht="12.75">
      <c r="A121" s="385">
        <v>87</v>
      </c>
      <c r="B121" s="411" t="s">
        <v>280</v>
      </c>
      <c r="C121" s="411" t="s">
        <v>377</v>
      </c>
      <c r="D121" s="380" t="s">
        <v>43</v>
      </c>
      <c r="E121" s="404">
        <v>2</v>
      </c>
      <c r="F121" s="403"/>
      <c r="G121" s="459">
        <f t="shared" si="9"/>
        <v>0</v>
      </c>
      <c r="H121" s="479"/>
      <c r="I121" s="462">
        <f t="shared" si="10"/>
        <v>0</v>
      </c>
      <c r="J121" s="479">
        <v>0</v>
      </c>
      <c r="K121" s="464">
        <f t="shared" si="11"/>
        <v>0</v>
      </c>
      <c r="L121" s="153"/>
    </row>
    <row r="122" spans="1:12" ht="12.75">
      <c r="A122" s="385">
        <v>88</v>
      </c>
      <c r="B122" s="411" t="s">
        <v>313</v>
      </c>
      <c r="C122" s="411" t="s">
        <v>392</v>
      </c>
      <c r="D122" s="380" t="s">
        <v>43</v>
      </c>
      <c r="E122" s="404">
        <v>2</v>
      </c>
      <c r="F122" s="403"/>
      <c r="G122" s="459">
        <f t="shared" si="9"/>
        <v>0</v>
      </c>
      <c r="H122" s="479"/>
      <c r="I122" s="462">
        <f t="shared" si="10"/>
        <v>0</v>
      </c>
      <c r="J122" s="479">
        <v>0</v>
      </c>
      <c r="K122" s="464">
        <f t="shared" si="11"/>
        <v>0</v>
      </c>
      <c r="L122" s="153"/>
    </row>
    <row r="123" spans="1:12" ht="12.75">
      <c r="A123" s="385">
        <v>89</v>
      </c>
      <c r="B123" s="411" t="s">
        <v>313</v>
      </c>
      <c r="C123" s="411" t="s">
        <v>385</v>
      </c>
      <c r="D123" s="380" t="s">
        <v>43</v>
      </c>
      <c r="E123" s="404">
        <v>45</v>
      </c>
      <c r="F123" s="403"/>
      <c r="G123" s="459">
        <f t="shared" si="9"/>
        <v>0</v>
      </c>
      <c r="H123" s="479"/>
      <c r="I123" s="462">
        <f t="shared" si="10"/>
        <v>0</v>
      </c>
      <c r="J123" s="479">
        <v>0</v>
      </c>
      <c r="K123" s="464">
        <f t="shared" si="11"/>
        <v>0</v>
      </c>
      <c r="L123" s="153"/>
    </row>
    <row r="124" spans="1:12" ht="12.75">
      <c r="A124" s="385">
        <v>90</v>
      </c>
      <c r="B124" s="373" t="s">
        <v>301</v>
      </c>
      <c r="C124" s="374" t="s">
        <v>379</v>
      </c>
      <c r="D124" s="375" t="s">
        <v>43</v>
      </c>
      <c r="E124" s="402">
        <v>15</v>
      </c>
      <c r="F124" s="405"/>
      <c r="G124" s="459">
        <f t="shared" si="9"/>
        <v>0</v>
      </c>
      <c r="H124" s="478"/>
      <c r="I124" s="462">
        <f t="shared" si="10"/>
        <v>0</v>
      </c>
      <c r="J124" s="480">
        <v>0</v>
      </c>
      <c r="K124" s="464">
        <f t="shared" si="11"/>
        <v>0</v>
      </c>
      <c r="L124" s="153"/>
    </row>
    <row r="125" spans="1:12" ht="12.75">
      <c r="A125" s="385">
        <v>91</v>
      </c>
      <c r="B125" s="373" t="s">
        <v>313</v>
      </c>
      <c r="C125" s="374" t="s">
        <v>383</v>
      </c>
      <c r="D125" s="375" t="s">
        <v>43</v>
      </c>
      <c r="E125" s="402">
        <v>5</v>
      </c>
      <c r="F125" s="405"/>
      <c r="G125" s="459">
        <f t="shared" si="9"/>
        <v>0</v>
      </c>
      <c r="H125" s="478"/>
      <c r="I125" s="462">
        <f t="shared" si="10"/>
        <v>0</v>
      </c>
      <c r="J125" s="480">
        <v>0</v>
      </c>
      <c r="K125" s="464">
        <f t="shared" si="11"/>
        <v>0</v>
      </c>
      <c r="L125" s="153"/>
    </row>
    <row r="126" spans="1:12" ht="12.75">
      <c r="A126" s="385">
        <v>92</v>
      </c>
      <c r="B126" s="373" t="s">
        <v>313</v>
      </c>
      <c r="C126" s="374" t="s">
        <v>384</v>
      </c>
      <c r="D126" s="375" t="s">
        <v>43</v>
      </c>
      <c r="E126" s="402">
        <v>3</v>
      </c>
      <c r="F126" s="405"/>
      <c r="G126" s="459">
        <f t="shared" si="9"/>
        <v>0</v>
      </c>
      <c r="H126" s="478"/>
      <c r="I126" s="462">
        <f t="shared" si="10"/>
        <v>0</v>
      </c>
      <c r="J126" s="480">
        <v>0</v>
      </c>
      <c r="K126" s="464">
        <f t="shared" si="11"/>
        <v>0</v>
      </c>
      <c r="L126" s="153"/>
    </row>
    <row r="127" spans="1:12" ht="12.75">
      <c r="A127" s="385">
        <v>93</v>
      </c>
      <c r="B127" s="373" t="s">
        <v>313</v>
      </c>
      <c r="C127" s="374" t="s">
        <v>396</v>
      </c>
      <c r="D127" s="375" t="s">
        <v>264</v>
      </c>
      <c r="E127" s="402">
        <v>0</v>
      </c>
      <c r="F127" s="405"/>
      <c r="G127" s="459">
        <f t="shared" si="9"/>
        <v>0</v>
      </c>
      <c r="H127" s="478"/>
      <c r="I127" s="462">
        <f t="shared" si="10"/>
        <v>0</v>
      </c>
      <c r="J127" s="480">
        <v>0</v>
      </c>
      <c r="K127" s="464">
        <f t="shared" si="11"/>
        <v>0</v>
      </c>
      <c r="L127" s="153"/>
    </row>
    <row r="128" spans="1:12" ht="12.75">
      <c r="A128" s="385">
        <v>94</v>
      </c>
      <c r="B128" s="373" t="s">
        <v>313</v>
      </c>
      <c r="C128" s="374" t="s">
        <v>386</v>
      </c>
      <c r="D128" s="375" t="s">
        <v>264</v>
      </c>
      <c r="E128" s="402">
        <v>55</v>
      </c>
      <c r="F128" s="405"/>
      <c r="G128" s="459">
        <f t="shared" si="9"/>
        <v>0</v>
      </c>
      <c r="H128" s="478"/>
      <c r="I128" s="462">
        <f t="shared" si="10"/>
        <v>0</v>
      </c>
      <c r="J128" s="480">
        <v>0</v>
      </c>
      <c r="K128" s="464">
        <f t="shared" si="11"/>
        <v>0</v>
      </c>
      <c r="L128" s="153"/>
    </row>
    <row r="129" spans="1:12" ht="12.75">
      <c r="A129" s="385">
        <v>95</v>
      </c>
      <c r="B129" s="412" t="s">
        <v>281</v>
      </c>
      <c r="C129" s="412" t="s">
        <v>378</v>
      </c>
      <c r="D129" s="375" t="s">
        <v>43</v>
      </c>
      <c r="E129" s="402">
        <v>24</v>
      </c>
      <c r="F129" s="403"/>
      <c r="G129" s="459">
        <f t="shared" si="9"/>
        <v>0</v>
      </c>
      <c r="H129" s="478"/>
      <c r="I129" s="462">
        <f t="shared" si="10"/>
        <v>0</v>
      </c>
      <c r="J129" s="478">
        <v>0</v>
      </c>
      <c r="K129" s="464">
        <f t="shared" si="11"/>
        <v>0</v>
      </c>
      <c r="L129" s="153"/>
    </row>
    <row r="130" spans="1:12" ht="12.75">
      <c r="A130" s="385">
        <v>96</v>
      </c>
      <c r="B130" s="409" t="s">
        <v>284</v>
      </c>
      <c r="C130" s="374" t="s">
        <v>285</v>
      </c>
      <c r="D130" s="375" t="s">
        <v>264</v>
      </c>
      <c r="E130" s="402">
        <v>60</v>
      </c>
      <c r="F130" s="403"/>
      <c r="G130" s="459">
        <f t="shared" si="9"/>
        <v>0</v>
      </c>
      <c r="H130" s="478"/>
      <c r="I130" s="462">
        <f t="shared" si="10"/>
        <v>0</v>
      </c>
      <c r="J130" s="478">
        <v>0</v>
      </c>
      <c r="K130" s="464">
        <f t="shared" si="11"/>
        <v>0</v>
      </c>
      <c r="L130" s="153"/>
    </row>
    <row r="131" spans="1:12" ht="12.75">
      <c r="A131" s="385">
        <v>97</v>
      </c>
      <c r="B131" s="409" t="s">
        <v>286</v>
      </c>
      <c r="C131" s="409" t="s">
        <v>449</v>
      </c>
      <c r="D131" s="375" t="s">
        <v>264</v>
      </c>
      <c r="E131" s="402">
        <v>5160</v>
      </c>
      <c r="F131" s="403"/>
      <c r="G131" s="459">
        <f t="shared" si="9"/>
        <v>0</v>
      </c>
      <c r="H131" s="478"/>
      <c r="I131" s="462">
        <f t="shared" si="10"/>
        <v>0</v>
      </c>
      <c r="J131" s="478">
        <v>0</v>
      </c>
      <c r="K131" s="464">
        <f t="shared" si="11"/>
        <v>0</v>
      </c>
      <c r="L131" s="153"/>
    </row>
    <row r="132" spans="1:12" ht="12.75">
      <c r="A132" s="385">
        <v>98</v>
      </c>
      <c r="B132" s="409" t="s">
        <v>282</v>
      </c>
      <c r="C132" s="409" t="s">
        <v>283</v>
      </c>
      <c r="D132" s="375" t="s">
        <v>43</v>
      </c>
      <c r="E132" s="402">
        <v>33</v>
      </c>
      <c r="F132" s="403"/>
      <c r="G132" s="459">
        <f t="shared" si="9"/>
        <v>0</v>
      </c>
      <c r="H132" s="478"/>
      <c r="I132" s="462">
        <f t="shared" si="10"/>
        <v>0</v>
      </c>
      <c r="J132" s="478">
        <v>0</v>
      </c>
      <c r="K132" s="464">
        <f t="shared" si="11"/>
        <v>0</v>
      </c>
      <c r="L132" s="153"/>
    </row>
    <row r="133" spans="1:12" ht="12.75">
      <c r="A133" s="385">
        <v>99</v>
      </c>
      <c r="B133" s="409" t="s">
        <v>287</v>
      </c>
      <c r="C133" s="409" t="s">
        <v>414</v>
      </c>
      <c r="D133" s="375" t="s">
        <v>264</v>
      </c>
      <c r="E133" s="402">
        <v>4320</v>
      </c>
      <c r="F133" s="403"/>
      <c r="G133" s="459">
        <f t="shared" si="9"/>
        <v>0</v>
      </c>
      <c r="H133" s="478"/>
      <c r="I133" s="462">
        <f t="shared" si="10"/>
        <v>0</v>
      </c>
      <c r="J133" s="478">
        <v>0</v>
      </c>
      <c r="K133" s="464">
        <f t="shared" si="11"/>
        <v>0</v>
      </c>
      <c r="L133" s="153"/>
    </row>
    <row r="134" spans="1:12" ht="12.75">
      <c r="A134" s="385">
        <v>100</v>
      </c>
      <c r="B134" s="372" t="s">
        <v>288</v>
      </c>
      <c r="C134" s="372" t="s">
        <v>289</v>
      </c>
      <c r="D134" s="410" t="s">
        <v>43</v>
      </c>
      <c r="E134" s="406">
        <v>27</v>
      </c>
      <c r="F134" s="407"/>
      <c r="G134" s="459">
        <f t="shared" si="9"/>
        <v>0</v>
      </c>
      <c r="H134" s="481"/>
      <c r="I134" s="462">
        <f t="shared" si="10"/>
        <v>0</v>
      </c>
      <c r="J134" s="481">
        <v>0</v>
      </c>
      <c r="K134" s="464">
        <f t="shared" si="11"/>
        <v>0</v>
      </c>
      <c r="L134" s="153"/>
    </row>
    <row r="135" spans="1:12" ht="12.75">
      <c r="A135" s="385">
        <v>101</v>
      </c>
      <c r="B135" s="372" t="s">
        <v>290</v>
      </c>
      <c r="C135" s="372" t="s">
        <v>291</v>
      </c>
      <c r="D135" s="410" t="s">
        <v>43</v>
      </c>
      <c r="E135" s="406">
        <v>27</v>
      </c>
      <c r="F135" s="407"/>
      <c r="G135" s="459">
        <f t="shared" si="9"/>
        <v>0</v>
      </c>
      <c r="H135" s="481"/>
      <c r="I135" s="462">
        <f t="shared" si="10"/>
        <v>0</v>
      </c>
      <c r="J135" s="481">
        <v>0</v>
      </c>
      <c r="K135" s="464">
        <f t="shared" si="11"/>
        <v>0</v>
      </c>
      <c r="L135" s="153"/>
    </row>
    <row r="136" spans="1:12" ht="22.5">
      <c r="A136" s="385">
        <v>102</v>
      </c>
      <c r="B136" s="384" t="s">
        <v>387</v>
      </c>
      <c r="C136" s="415" t="s">
        <v>388</v>
      </c>
      <c r="D136" s="416" t="s">
        <v>43</v>
      </c>
      <c r="E136" s="404">
        <v>72</v>
      </c>
      <c r="F136" s="403"/>
      <c r="G136" s="459">
        <f t="shared" si="9"/>
        <v>0</v>
      </c>
      <c r="H136" s="479"/>
      <c r="I136" s="462">
        <f t="shared" si="10"/>
        <v>0</v>
      </c>
      <c r="J136" s="473">
        <v>0</v>
      </c>
      <c r="K136" s="482">
        <f t="shared" si="11"/>
        <v>0</v>
      </c>
      <c r="L136" s="153"/>
    </row>
    <row r="137" spans="1:12" ht="12.75">
      <c r="A137" s="385">
        <v>103</v>
      </c>
      <c r="B137" s="384" t="s">
        <v>389</v>
      </c>
      <c r="C137" s="415" t="s">
        <v>390</v>
      </c>
      <c r="D137" s="416" t="s">
        <v>391</v>
      </c>
      <c r="E137" s="404">
        <v>72</v>
      </c>
      <c r="F137" s="403"/>
      <c r="G137" s="459">
        <f t="shared" si="9"/>
        <v>0</v>
      </c>
      <c r="H137" s="479"/>
      <c r="I137" s="462">
        <f t="shared" si="10"/>
        <v>0</v>
      </c>
      <c r="J137" s="473">
        <v>0</v>
      </c>
      <c r="K137" s="482">
        <f t="shared" si="11"/>
        <v>0</v>
      </c>
      <c r="L137" s="153"/>
    </row>
    <row r="138" spans="1:12" ht="12.75">
      <c r="A138" s="385">
        <v>104</v>
      </c>
      <c r="B138" s="413" t="s">
        <v>292</v>
      </c>
      <c r="C138" s="413" t="s">
        <v>293</v>
      </c>
      <c r="D138" s="414" t="s">
        <v>43</v>
      </c>
      <c r="E138" s="408">
        <v>27</v>
      </c>
      <c r="F138" s="407"/>
      <c r="G138" s="459">
        <f t="shared" si="9"/>
        <v>0</v>
      </c>
      <c r="H138" s="481"/>
      <c r="I138" s="462">
        <f t="shared" si="10"/>
        <v>0</v>
      </c>
      <c r="J138" s="481">
        <v>0</v>
      </c>
      <c r="K138" s="464">
        <f t="shared" si="11"/>
        <v>0</v>
      </c>
      <c r="L138" s="153"/>
    </row>
    <row r="139" spans="1:12" ht="12.75">
      <c r="A139" s="385">
        <v>105</v>
      </c>
      <c r="B139" s="413" t="s">
        <v>294</v>
      </c>
      <c r="C139" s="413" t="s">
        <v>295</v>
      </c>
      <c r="D139" s="414" t="s">
        <v>43</v>
      </c>
      <c r="E139" s="408">
        <v>27</v>
      </c>
      <c r="F139" s="407"/>
      <c r="G139" s="459">
        <f t="shared" si="9"/>
        <v>0</v>
      </c>
      <c r="H139" s="481"/>
      <c r="I139" s="462">
        <f t="shared" si="10"/>
        <v>0</v>
      </c>
      <c r="J139" s="481">
        <v>0</v>
      </c>
      <c r="K139" s="464">
        <f t="shared" si="11"/>
        <v>0</v>
      </c>
      <c r="L139" s="153"/>
    </row>
    <row r="140" spans="1:12" ht="12.75">
      <c r="A140" s="385">
        <v>106</v>
      </c>
      <c r="B140" s="372" t="s">
        <v>296</v>
      </c>
      <c r="C140" s="372" t="s">
        <v>297</v>
      </c>
      <c r="D140" s="410" t="s">
        <v>43</v>
      </c>
      <c r="E140" s="402">
        <v>1</v>
      </c>
      <c r="F140" s="403"/>
      <c r="G140" s="459">
        <f t="shared" si="9"/>
        <v>0</v>
      </c>
      <c r="H140" s="478"/>
      <c r="I140" s="462">
        <f t="shared" si="10"/>
        <v>0</v>
      </c>
      <c r="J140" s="478">
        <v>0</v>
      </c>
      <c r="K140" s="464">
        <f t="shared" si="11"/>
        <v>0</v>
      </c>
      <c r="L140" s="153"/>
    </row>
    <row r="141" spans="1:12" ht="12.75">
      <c r="A141" s="385">
        <v>107</v>
      </c>
      <c r="B141" s="409" t="s">
        <v>298</v>
      </c>
      <c r="C141" s="374" t="s">
        <v>393</v>
      </c>
      <c r="D141" s="375" t="s">
        <v>43</v>
      </c>
      <c r="E141" s="402">
        <v>4</v>
      </c>
      <c r="F141" s="403"/>
      <c r="G141" s="459">
        <f t="shared" si="9"/>
        <v>0</v>
      </c>
      <c r="H141" s="478"/>
      <c r="I141" s="462">
        <f t="shared" si="10"/>
        <v>0</v>
      </c>
      <c r="J141" s="478">
        <v>0</v>
      </c>
      <c r="K141" s="464">
        <f t="shared" si="11"/>
        <v>0</v>
      </c>
      <c r="L141" s="153"/>
    </row>
    <row r="142" spans="1:12" ht="12.75">
      <c r="A142" s="385">
        <v>108</v>
      </c>
      <c r="B142" s="409" t="s">
        <v>299</v>
      </c>
      <c r="C142" s="374" t="s">
        <v>300</v>
      </c>
      <c r="D142" s="375" t="s">
        <v>43</v>
      </c>
      <c r="E142" s="402">
        <v>2</v>
      </c>
      <c r="F142" s="403"/>
      <c r="G142" s="459">
        <f t="shared" si="9"/>
        <v>0</v>
      </c>
      <c r="H142" s="478"/>
      <c r="I142" s="462">
        <f t="shared" si="10"/>
        <v>0</v>
      </c>
      <c r="J142" s="478">
        <v>0</v>
      </c>
      <c r="K142" s="464">
        <f t="shared" si="11"/>
        <v>0</v>
      </c>
      <c r="L142" s="153"/>
    </row>
    <row r="143" spans="1:12" ht="12.75">
      <c r="A143" s="385">
        <v>109</v>
      </c>
      <c r="B143" s="409" t="s">
        <v>287</v>
      </c>
      <c r="C143" s="409" t="s">
        <v>450</v>
      </c>
      <c r="D143" s="375" t="s">
        <v>264</v>
      </c>
      <c r="E143" s="402">
        <v>4480</v>
      </c>
      <c r="F143" s="403"/>
      <c r="G143" s="459">
        <f>(E143*F143)</f>
        <v>0</v>
      </c>
      <c r="H143" s="478"/>
      <c r="I143" s="462">
        <f>(E143*H143)</f>
        <v>0</v>
      </c>
      <c r="J143" s="478">
        <v>0</v>
      </c>
      <c r="K143" s="464">
        <f>(E143*J143)</f>
        <v>0</v>
      </c>
      <c r="L143" s="153"/>
    </row>
    <row r="144" spans="1:12" ht="12.75">
      <c r="A144" s="385">
        <v>110</v>
      </c>
      <c r="B144" s="409">
        <v>2200260721</v>
      </c>
      <c r="C144" s="374" t="s">
        <v>462</v>
      </c>
      <c r="D144" s="375" t="s">
        <v>264</v>
      </c>
      <c r="E144" s="402">
        <v>115</v>
      </c>
      <c r="F144" s="403"/>
      <c r="G144" s="459">
        <f>(E144*F144)</f>
        <v>0</v>
      </c>
      <c r="H144" s="478"/>
      <c r="I144" s="462">
        <f>(E144*H144)</f>
        <v>0</v>
      </c>
      <c r="J144" s="478">
        <v>0</v>
      </c>
      <c r="K144" s="464">
        <f>(E144*J144)</f>
        <v>0</v>
      </c>
      <c r="L144" s="153"/>
    </row>
    <row r="145" spans="1:12" ht="12.75">
      <c r="A145" s="385">
        <v>111</v>
      </c>
      <c r="B145" s="409">
        <v>2200260722</v>
      </c>
      <c r="C145" s="374" t="s">
        <v>463</v>
      </c>
      <c r="D145" s="375" t="s">
        <v>264</v>
      </c>
      <c r="E145" s="402">
        <v>115</v>
      </c>
      <c r="F145" s="403"/>
      <c r="G145" s="459">
        <f>(E145*F145)</f>
        <v>0</v>
      </c>
      <c r="H145" s="478"/>
      <c r="I145" s="462">
        <f>(E145*H145)</f>
        <v>0</v>
      </c>
      <c r="J145" s="478">
        <v>0</v>
      </c>
      <c r="K145" s="464">
        <f>(E145*J145)</f>
        <v>0</v>
      </c>
      <c r="L145" s="153"/>
    </row>
    <row r="146" spans="1:12" ht="12.75">
      <c r="A146" s="385"/>
      <c r="B146" s="409"/>
      <c r="C146" s="374"/>
      <c r="D146" s="375"/>
      <c r="E146" s="402"/>
      <c r="F146" s="403"/>
      <c r="G146" s="459">
        <f t="shared" si="9"/>
        <v>0</v>
      </c>
      <c r="H146" s="478"/>
      <c r="I146" s="462">
        <f t="shared" si="10"/>
        <v>0</v>
      </c>
      <c r="J146" s="478">
        <v>0</v>
      </c>
      <c r="K146" s="464">
        <f t="shared" si="11"/>
        <v>0</v>
      </c>
      <c r="L146" s="153"/>
    </row>
    <row r="147" spans="1:12" ht="12.75">
      <c r="A147" s="329" t="s">
        <v>262</v>
      </c>
      <c r="B147" s="330" t="s">
        <v>270</v>
      </c>
      <c r="C147" s="330" t="s">
        <v>269</v>
      </c>
      <c r="D147" s="331"/>
      <c r="E147" s="332"/>
      <c r="F147" s="333"/>
      <c r="G147" s="334">
        <f>SUM(G107:G146)</f>
        <v>0</v>
      </c>
      <c r="H147" s="331"/>
      <c r="I147" s="331">
        <f>SUM(I107:I146)</f>
        <v>0</v>
      </c>
      <c r="J147" s="332"/>
      <c r="K147" s="335">
        <f>SUM(K107:K146)</f>
        <v>6</v>
      </c>
      <c r="L147" s="153"/>
    </row>
  </sheetData>
  <sheetProtection formatCells="0" formatColumns="0" formatRows="0" insertRows="0" deleteRows="0" selectLockedCells="1"/>
  <protectedRanges>
    <protectedRange sqref="A10:K10 A153:K2204" name="Oblast3"/>
    <protectedRange sqref="J3:K4 K5" name="Oblast2"/>
    <protectedRange sqref="A32 A38 A40 A43 A45 A48 A53 A55 A57 A59 G26:G61 A36 A50:A51 A34 H26:H28 A26:F28 B106:F140 J105:J140 C105:F105 H90:H91 C90:F91 H105:H140 I26:K61 A106:A152 I88:I91 G64:G91 I64:K87 J88:K92 C92:I92 I105:I142 K105:K142 G144:G145 C143:K143 B146:K152 I144:I145 A11:K25 I93:K104 G93:G142 B143:B145 K144:K145 A61:A64" name="Oblast3_1_1"/>
    <protectedRange sqref="A39 A41:A42 A44 H64:H89 A49 A52 A54 A56 A58 A33 A35 A37 B32:F41 A60 C64:F81 H29:H41 A29:F31 A65:A81 A46:A47 H50:H61 H93:H104 A82:F89 A90:B92 A105:B105 A93:F104 C50:F61 B50:B81" name="Oblast3_1"/>
    <protectedRange sqref="H42:H49 B42:F49" name="Oblast3_1_2"/>
    <protectedRange sqref="H141:H142 J141:J142 B141:F142 J144:J145 C144:F145 H144:H145" name="Oblast3_3"/>
    <protectedRange sqref="C62:K63" name="Oblast3_2"/>
  </protectedRanges>
  <autoFilter ref="A10:O12"/>
  <mergeCells count="5">
    <mergeCell ref="I1:J1"/>
    <mergeCell ref="X1:Y1"/>
    <mergeCell ref="M6:M8"/>
    <mergeCell ref="N6:N8"/>
    <mergeCell ref="O6:O8"/>
  </mergeCells>
  <printOptions horizontalCentered="1"/>
  <pageMargins left="0.1968503937007874" right="0.1968503937007874" top="0.7874015748031497" bottom="0.7874015748031497" header="0.5118110236220472" footer="0.5118110236220472"/>
  <pageSetup horizontalDpi="600" verticalDpi="600" orientation="landscape" paperSize="9" scale="71" r:id="rId4"/>
  <headerFooter alignWithMargins="0">
    <oddFooter>&amp;R&amp;P</oddFooter>
  </headerFooter>
  <rowBreaks count="4" manualBreakCount="4">
    <brk id="35" max="10" man="1"/>
    <brk id="60" max="10" man="1"/>
    <brk id="78" max="10" man="1"/>
    <brk id="105" max="10" man="1"/>
  </rowBreaks>
  <drawing r:id="rId3"/>
  <legacyDrawing r:id="rId2"/>
</worksheet>
</file>

<file path=xl/worksheets/sheet6.xml><?xml version="1.0" encoding="utf-8"?>
<worksheet xmlns="http://schemas.openxmlformats.org/spreadsheetml/2006/main" xmlns:r="http://schemas.openxmlformats.org/officeDocument/2006/relationships">
  <sheetPr codeName="List6"/>
  <dimension ref="A1:K12"/>
  <sheetViews>
    <sheetView view="pageBreakPreview" zoomScaleNormal="80" zoomScaleSheetLayoutView="100" zoomScalePageLayoutView="0" workbookViewId="0" topLeftCell="A1">
      <pane ySplit="9" topLeftCell="BM10" activePane="bottomLeft" state="split"/>
      <selection pane="topLeft" activeCell="A1" sqref="A1"/>
      <selection pane="bottomLeft" activeCell="I43" sqref="I43"/>
      <selection pane="topLeft" activeCell="A1" sqref="A1"/>
    </sheetView>
  </sheetViews>
  <sheetFormatPr defaultColWidth="9.140625" defaultRowHeight="12.75"/>
  <cols>
    <col min="1" max="1" width="4.28125" style="153" customWidth="1"/>
    <col min="2" max="2" width="16.140625" style="153" customWidth="1"/>
    <col min="3" max="3" width="42.28125" style="153" customWidth="1"/>
    <col min="4" max="4" width="9.7109375" style="153" customWidth="1"/>
    <col min="5" max="5" width="9.7109375" style="151" customWidth="1"/>
    <col min="6" max="6" width="9.7109375" style="152" customWidth="1"/>
    <col min="7" max="7" width="13.421875" style="153" customWidth="1"/>
    <col min="8" max="8" width="12.140625" style="153" customWidth="1"/>
    <col min="9" max="9" width="10.7109375" style="153" customWidth="1"/>
    <col min="10" max="10" width="9.7109375" style="151" customWidth="1"/>
    <col min="11" max="11" width="16.00390625" style="151" customWidth="1"/>
    <col min="12" max="12" width="4.140625" style="153" customWidth="1"/>
    <col min="13" max="16384" width="9.140625" style="153" customWidth="1"/>
  </cols>
  <sheetData>
    <row r="1" spans="1:11" ht="19.5" thickBot="1" thickTop="1">
      <c r="A1" s="197" t="s">
        <v>148</v>
      </c>
      <c r="B1" s="218"/>
      <c r="C1" s="218"/>
      <c r="D1" s="458" t="s">
        <v>255</v>
      </c>
      <c r="E1" s="458"/>
      <c r="F1" s="458"/>
      <c r="G1" s="458"/>
      <c r="H1" s="261" t="s">
        <v>200</v>
      </c>
      <c r="I1" s="427" t="str">
        <f>'formulář 5 -pol.rozp'!I1:J1</f>
        <v>SŽDC</v>
      </c>
      <c r="J1" s="428"/>
      <c r="K1" s="285" t="s">
        <v>248</v>
      </c>
    </row>
    <row r="2" spans="1:11" ht="13.5" thickTop="1">
      <c r="A2" s="219" t="s">
        <v>149</v>
      </c>
      <c r="B2" s="219"/>
      <c r="C2" s="220"/>
      <c r="D2" s="220"/>
      <c r="E2" s="215"/>
      <c r="F2" s="216"/>
      <c r="G2" s="217"/>
      <c r="H2" s="217"/>
      <c r="I2" s="217"/>
      <c r="J2" s="215"/>
      <c r="K2" s="215"/>
    </row>
    <row r="3" spans="1:11" ht="12.75">
      <c r="A3" s="221" t="s">
        <v>1</v>
      </c>
      <c r="B3" s="218"/>
      <c r="C3" s="149" t="str">
        <f>'formulář 5 -pol.rozp'!C3</f>
        <v>Rekonstrukce žst. Olomouc</v>
      </c>
      <c r="D3" s="150"/>
      <c r="I3" s="218" t="s">
        <v>2</v>
      </c>
      <c r="J3" s="155">
        <f>'formulář 5 -pol.rozp'!J3</f>
        <v>0</v>
      </c>
      <c r="K3" s="156"/>
    </row>
    <row r="4" spans="1:11" ht="12.75">
      <c r="A4" s="221" t="s">
        <v>137</v>
      </c>
      <c r="B4" s="218"/>
      <c r="C4" s="149" t="str">
        <f>'formulář 5 -pol.rozp'!C4</f>
        <v>Žst.Olomouc, kamerový systém </v>
      </c>
      <c r="D4" s="150"/>
      <c r="I4" s="221" t="s">
        <v>202</v>
      </c>
      <c r="J4" s="157" t="str">
        <f>'formulář 5 -pol.rozp'!J4</f>
        <v>PS 18-14-11  </v>
      </c>
      <c r="K4" s="156"/>
    </row>
    <row r="5" spans="1:11" ht="13.5" thickBot="1">
      <c r="A5" s="222" t="s">
        <v>3</v>
      </c>
      <c r="B5" s="221"/>
      <c r="C5" s="154">
        <f>'formulář 5 -pol.rozp'!C5</f>
        <v>40326</v>
      </c>
      <c r="I5" s="246" t="s">
        <v>5</v>
      </c>
      <c r="J5" s="247"/>
      <c r="K5" s="158">
        <f>'formulář 5 -pol.rozp'!K5</f>
        <v>0</v>
      </c>
    </row>
    <row r="6" spans="1:11" ht="12.75">
      <c r="A6" s="223" t="s">
        <v>6</v>
      </c>
      <c r="B6" s="224"/>
      <c r="C6" s="224"/>
      <c r="D6" s="224"/>
      <c r="E6" s="231"/>
      <c r="F6" s="232"/>
      <c r="G6" s="224"/>
      <c r="H6" s="233" t="s">
        <v>7</v>
      </c>
      <c r="I6" s="233"/>
      <c r="J6" s="233"/>
      <c r="K6" s="234"/>
    </row>
    <row r="7" spans="1:11" ht="12.75">
      <c r="A7" s="225" t="s">
        <v>8</v>
      </c>
      <c r="B7" s="226" t="s">
        <v>9</v>
      </c>
      <c r="C7" s="235"/>
      <c r="D7" s="226" t="s">
        <v>10</v>
      </c>
      <c r="E7" s="236"/>
      <c r="F7" s="237" t="s">
        <v>11</v>
      </c>
      <c r="G7" s="226" t="s">
        <v>12</v>
      </c>
      <c r="H7" s="238" t="s">
        <v>13</v>
      </c>
      <c r="I7" s="239"/>
      <c r="J7" s="238" t="s">
        <v>14</v>
      </c>
      <c r="K7" s="240"/>
    </row>
    <row r="8" spans="1:11" ht="12.75">
      <c r="A8" s="227" t="s">
        <v>15</v>
      </c>
      <c r="B8" s="228" t="s">
        <v>16</v>
      </c>
      <c r="C8" s="228" t="s">
        <v>17</v>
      </c>
      <c r="D8" s="228" t="s">
        <v>18</v>
      </c>
      <c r="E8" s="241" t="s">
        <v>19</v>
      </c>
      <c r="F8" s="242" t="s">
        <v>20</v>
      </c>
      <c r="G8" s="228" t="s">
        <v>20</v>
      </c>
      <c r="H8" s="228" t="s">
        <v>11</v>
      </c>
      <c r="I8" s="228" t="s">
        <v>21</v>
      </c>
      <c r="J8" s="228" t="s">
        <v>11</v>
      </c>
      <c r="K8" s="243" t="s">
        <v>21</v>
      </c>
    </row>
    <row r="9" spans="1:11" ht="12.75">
      <c r="A9" s="229"/>
      <c r="B9" s="230">
        <v>1</v>
      </c>
      <c r="C9" s="230">
        <v>2</v>
      </c>
      <c r="D9" s="230">
        <v>3</v>
      </c>
      <c r="E9" s="230">
        <v>4</v>
      </c>
      <c r="F9" s="244">
        <v>5</v>
      </c>
      <c r="G9" s="230">
        <v>6</v>
      </c>
      <c r="H9" s="230">
        <v>7</v>
      </c>
      <c r="I9" s="230">
        <v>8</v>
      </c>
      <c r="J9" s="244">
        <v>9</v>
      </c>
      <c r="K9" s="245">
        <v>10</v>
      </c>
    </row>
    <row r="12" ht="15.75">
      <c r="B12" s="318" t="s">
        <v>256</v>
      </c>
    </row>
  </sheetData>
  <sheetProtection formatCells="0" formatColumns="0" formatRows="0" insertRows="0" deleteRows="0" selectLockedCells="1"/>
  <protectedRanges>
    <protectedRange sqref="A10:K2156" name="Oblast3"/>
    <protectedRange sqref="J3:K4 K5" name="Oblast2"/>
    <protectedRange sqref="C3:H5" name="Oblast1"/>
  </protectedRanges>
  <mergeCells count="2">
    <mergeCell ref="I1:J1"/>
    <mergeCell ref="D1:G1"/>
  </mergeCells>
  <printOptions horizontalCentered="1"/>
  <pageMargins left="0.1968503937007874" right="0.1968503937007874" top="0.7874015748031497" bottom="0.7874015748031497" header="0.5118110236220472" footer="0.5118110236220472"/>
  <pageSetup horizontalDpi="600" verticalDpi="600" orientation="landscape"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Klimt</dc:creator>
  <cp:keywords/>
  <dc:description/>
  <cp:lastModifiedBy>MCO</cp:lastModifiedBy>
  <cp:lastPrinted>2010-06-02T05:35:30Z</cp:lastPrinted>
  <dcterms:created xsi:type="dcterms:W3CDTF">2002-02-03T22:17:20Z</dcterms:created>
  <dcterms:modified xsi:type="dcterms:W3CDTF">2012-07-23T11:59:13Z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D:\pw_data\martin.strof\</vt:lpwstr>
  </property>
</Properties>
</file>