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rackova\Documents\OBNOVA\PRACE\STAVBY\09_Rekonstrukce mostu v km 20,054 trati Čerčany - Světlá nad Sázavou\Realizace\Rozpocet\"/>
    </mc:Choice>
  </mc:AlternateContent>
  <bookViews>
    <workbookView xWindow="240" yWindow="120" windowWidth="14940" windowHeight="9225" activeTab="2"/>
  </bookViews>
  <sheets>
    <sheet name="Rekapitulace" sheetId="1" r:id="rId1"/>
    <sheet name="PS 01" sheetId="2" r:id="rId2"/>
    <sheet name="SO 98-98" sheetId="3" r:id="rId3"/>
    <sheet name="SO 202" sheetId="4" r:id="rId4"/>
    <sheet name="SO 202.1" sheetId="5" r:id="rId5"/>
    <sheet name="SO 201" sheetId="6" r:id="rId6"/>
    <sheet name="SO 101" sheetId="7" r:id="rId7"/>
    <sheet name="SO 401_402" sheetId="8" r:id="rId8"/>
  </sheets>
  <calcPr calcId="162913"/>
  <webPublishing codePage="0"/>
</workbook>
</file>

<file path=xl/calcChain.xml><?xml version="1.0" encoding="utf-8"?>
<calcChain xmlns="http://schemas.openxmlformats.org/spreadsheetml/2006/main">
  <c r="M64" i="8" l="1"/>
  <c r="O64" i="8" s="1"/>
  <c r="I64" i="8"/>
  <c r="O60" i="8"/>
  <c r="M60" i="8"/>
  <c r="I60" i="8"/>
  <c r="M56" i="8"/>
  <c r="O56" i="8" s="1"/>
  <c r="I56" i="8"/>
  <c r="M52" i="8"/>
  <c r="O52" i="8" s="1"/>
  <c r="I52" i="8"/>
  <c r="M48" i="8"/>
  <c r="O48" i="8" s="1"/>
  <c r="I48" i="8"/>
  <c r="O44" i="8"/>
  <c r="M44" i="8"/>
  <c r="I44" i="8"/>
  <c r="M40" i="8"/>
  <c r="O40" i="8" s="1"/>
  <c r="I40" i="8"/>
  <c r="M36" i="8"/>
  <c r="O36" i="8" s="1"/>
  <c r="I36" i="8"/>
  <c r="M32" i="8"/>
  <c r="O32" i="8" s="1"/>
  <c r="I32" i="8"/>
  <c r="L31" i="8"/>
  <c r="K31" i="8"/>
  <c r="J31" i="8"/>
  <c r="O27" i="8"/>
  <c r="M27" i="8"/>
  <c r="I27" i="8"/>
  <c r="M23" i="8"/>
  <c r="I23" i="8"/>
  <c r="L22" i="8"/>
  <c r="K22" i="8"/>
  <c r="K8" i="8" s="1"/>
  <c r="J22" i="8"/>
  <c r="M18" i="8"/>
  <c r="O18" i="8" s="1"/>
  <c r="I18" i="8"/>
  <c r="M14" i="8"/>
  <c r="O14" i="8" s="1"/>
  <c r="I14" i="8"/>
  <c r="O10" i="8"/>
  <c r="M10" i="8"/>
  <c r="M9" i="8" s="1"/>
  <c r="I10" i="8"/>
  <c r="L9" i="8"/>
  <c r="L8" i="8" s="1"/>
  <c r="T7" i="8" s="1"/>
  <c r="F22" i="1" s="1"/>
  <c r="F21" i="1" s="1"/>
  <c r="K9" i="8"/>
  <c r="J9" i="8"/>
  <c r="J8" i="8"/>
  <c r="M427" i="7"/>
  <c r="O427" i="7" s="1"/>
  <c r="I427" i="7"/>
  <c r="O423" i="7"/>
  <c r="M423" i="7"/>
  <c r="I423" i="7"/>
  <c r="M419" i="7"/>
  <c r="O419" i="7" s="1"/>
  <c r="I419" i="7"/>
  <c r="M415" i="7"/>
  <c r="O415" i="7" s="1"/>
  <c r="I415" i="7"/>
  <c r="M411" i="7"/>
  <c r="O411" i="7" s="1"/>
  <c r="I411" i="7"/>
  <c r="O407" i="7"/>
  <c r="M407" i="7"/>
  <c r="I407" i="7"/>
  <c r="M403" i="7"/>
  <c r="O403" i="7" s="1"/>
  <c r="I403" i="7"/>
  <c r="M399" i="7"/>
  <c r="O399" i="7" s="1"/>
  <c r="I399" i="7"/>
  <c r="M395" i="7"/>
  <c r="O395" i="7" s="1"/>
  <c r="I395" i="7"/>
  <c r="O391" i="7"/>
  <c r="M391" i="7"/>
  <c r="I391" i="7"/>
  <c r="M387" i="7"/>
  <c r="O387" i="7" s="1"/>
  <c r="I387" i="7"/>
  <c r="M383" i="7"/>
  <c r="O383" i="7" s="1"/>
  <c r="I383" i="7"/>
  <c r="M379" i="7"/>
  <c r="O379" i="7" s="1"/>
  <c r="I379" i="7"/>
  <c r="O375" i="7"/>
  <c r="M375" i="7"/>
  <c r="I375" i="7"/>
  <c r="M371" i="7"/>
  <c r="O371" i="7" s="1"/>
  <c r="I371" i="7"/>
  <c r="M367" i="7"/>
  <c r="O367" i="7" s="1"/>
  <c r="I367" i="7"/>
  <c r="M363" i="7"/>
  <c r="O363" i="7" s="1"/>
  <c r="I363" i="7"/>
  <c r="O359" i="7"/>
  <c r="M359" i="7"/>
  <c r="I359" i="7"/>
  <c r="M355" i="7"/>
  <c r="I355" i="7"/>
  <c r="M351" i="7"/>
  <c r="O351" i="7" s="1"/>
  <c r="I351" i="7"/>
  <c r="M347" i="7"/>
  <c r="O347" i="7" s="1"/>
  <c r="I347" i="7"/>
  <c r="O343" i="7"/>
  <c r="M343" i="7"/>
  <c r="I343" i="7"/>
  <c r="L342" i="7"/>
  <c r="K342" i="7"/>
  <c r="J342" i="7"/>
  <c r="M338" i="7"/>
  <c r="I338" i="7"/>
  <c r="L337" i="7"/>
  <c r="K337" i="7"/>
  <c r="J337" i="7"/>
  <c r="M333" i="7"/>
  <c r="O333" i="7" s="1"/>
  <c r="I333" i="7"/>
  <c r="M329" i="7"/>
  <c r="O329" i="7" s="1"/>
  <c r="I329" i="7"/>
  <c r="O325" i="7"/>
  <c r="M325" i="7"/>
  <c r="I325" i="7"/>
  <c r="M321" i="7"/>
  <c r="I321" i="7"/>
  <c r="M317" i="7"/>
  <c r="O317" i="7" s="1"/>
  <c r="I317" i="7"/>
  <c r="M313" i="7"/>
  <c r="O313" i="7" s="1"/>
  <c r="I313" i="7"/>
  <c r="O309" i="7"/>
  <c r="M309" i="7"/>
  <c r="I309" i="7"/>
  <c r="L308" i="7"/>
  <c r="K308" i="7"/>
  <c r="J308" i="7"/>
  <c r="M304" i="7"/>
  <c r="O304" i="7" s="1"/>
  <c r="I304" i="7"/>
  <c r="M300" i="7"/>
  <c r="I300" i="7"/>
  <c r="L299" i="7"/>
  <c r="K299" i="7"/>
  <c r="J299" i="7"/>
  <c r="M295" i="7"/>
  <c r="O295" i="7" s="1"/>
  <c r="I295" i="7"/>
  <c r="M294" i="7"/>
  <c r="L294" i="7"/>
  <c r="K294" i="7"/>
  <c r="J294" i="7"/>
  <c r="O290" i="7"/>
  <c r="M290" i="7"/>
  <c r="I290" i="7"/>
  <c r="M286" i="7"/>
  <c r="O286" i="7" s="1"/>
  <c r="I286" i="7"/>
  <c r="M282" i="7"/>
  <c r="O282" i="7" s="1"/>
  <c r="I282" i="7"/>
  <c r="M278" i="7"/>
  <c r="O278" i="7" s="1"/>
  <c r="I278" i="7"/>
  <c r="O274" i="7"/>
  <c r="M274" i="7"/>
  <c r="I274" i="7"/>
  <c r="M270" i="7"/>
  <c r="O270" i="7" s="1"/>
  <c r="I270" i="7"/>
  <c r="M266" i="7"/>
  <c r="O266" i="7" s="1"/>
  <c r="I266" i="7"/>
  <c r="M262" i="7"/>
  <c r="O262" i="7" s="1"/>
  <c r="I262" i="7"/>
  <c r="O258" i="7"/>
  <c r="M258" i="7"/>
  <c r="I258" i="7"/>
  <c r="M254" i="7"/>
  <c r="O254" i="7" s="1"/>
  <c r="I254" i="7"/>
  <c r="M250" i="7"/>
  <c r="O250" i="7" s="1"/>
  <c r="I250" i="7"/>
  <c r="M246" i="7"/>
  <c r="O246" i="7" s="1"/>
  <c r="I246" i="7"/>
  <c r="O242" i="7"/>
  <c r="M242" i="7"/>
  <c r="I242" i="7"/>
  <c r="M238" i="7"/>
  <c r="O238" i="7" s="1"/>
  <c r="I238" i="7"/>
  <c r="M234" i="7"/>
  <c r="M233" i="7" s="1"/>
  <c r="I234" i="7"/>
  <c r="L233" i="7"/>
  <c r="K233" i="7"/>
  <c r="J233" i="7"/>
  <c r="M229" i="7"/>
  <c r="O229" i="7" s="1"/>
  <c r="I229" i="7"/>
  <c r="O225" i="7"/>
  <c r="M225" i="7"/>
  <c r="I225" i="7"/>
  <c r="M221" i="7"/>
  <c r="O221" i="7" s="1"/>
  <c r="I221" i="7"/>
  <c r="M217" i="7"/>
  <c r="O217" i="7" s="1"/>
  <c r="I217" i="7"/>
  <c r="M213" i="7"/>
  <c r="O213" i="7" s="1"/>
  <c r="I213" i="7"/>
  <c r="O209" i="7"/>
  <c r="M209" i="7"/>
  <c r="I209" i="7"/>
  <c r="M205" i="7"/>
  <c r="O205" i="7" s="1"/>
  <c r="I205" i="7"/>
  <c r="M201" i="7"/>
  <c r="I201" i="7"/>
  <c r="L200" i="7"/>
  <c r="K200" i="7"/>
  <c r="J200" i="7"/>
  <c r="M196" i="7"/>
  <c r="O196" i="7" s="1"/>
  <c r="I196" i="7"/>
  <c r="O192" i="7"/>
  <c r="M192" i="7"/>
  <c r="I192" i="7"/>
  <c r="M188" i="7"/>
  <c r="O188" i="7" s="1"/>
  <c r="I188" i="7"/>
  <c r="M184" i="7"/>
  <c r="O184" i="7" s="1"/>
  <c r="I184" i="7"/>
  <c r="M180" i="7"/>
  <c r="O180" i="7" s="1"/>
  <c r="I180" i="7"/>
  <c r="O176" i="7"/>
  <c r="M176" i="7"/>
  <c r="I176" i="7"/>
  <c r="M172" i="7"/>
  <c r="O172" i="7" s="1"/>
  <c r="I172" i="7"/>
  <c r="M168" i="7"/>
  <c r="O168" i="7" s="1"/>
  <c r="I168" i="7"/>
  <c r="M164" i="7"/>
  <c r="O164" i="7" s="1"/>
  <c r="I164" i="7"/>
  <c r="L163" i="7"/>
  <c r="K163" i="7"/>
  <c r="J163" i="7"/>
  <c r="O159" i="7"/>
  <c r="M159" i="7"/>
  <c r="I159" i="7"/>
  <c r="M155" i="7"/>
  <c r="O155" i="7" s="1"/>
  <c r="I155" i="7"/>
  <c r="M151" i="7"/>
  <c r="O151" i="7" s="1"/>
  <c r="I151" i="7"/>
  <c r="M147" i="7"/>
  <c r="O147" i="7" s="1"/>
  <c r="I147" i="7"/>
  <c r="O143" i="7"/>
  <c r="M143" i="7"/>
  <c r="I143" i="7"/>
  <c r="M139" i="7"/>
  <c r="O139" i="7" s="1"/>
  <c r="I139" i="7"/>
  <c r="M135" i="7"/>
  <c r="O135" i="7" s="1"/>
  <c r="I135" i="7"/>
  <c r="O131" i="7"/>
  <c r="M131" i="7"/>
  <c r="I131" i="7"/>
  <c r="O127" i="7"/>
  <c r="M127" i="7"/>
  <c r="I127" i="7"/>
  <c r="M123" i="7"/>
  <c r="O123" i="7" s="1"/>
  <c r="I123" i="7"/>
  <c r="M119" i="7"/>
  <c r="O119" i="7" s="1"/>
  <c r="I119" i="7"/>
  <c r="M115" i="7"/>
  <c r="O115" i="7" s="1"/>
  <c r="I115" i="7"/>
  <c r="O111" i="7"/>
  <c r="M111" i="7"/>
  <c r="I111" i="7"/>
  <c r="M107" i="7"/>
  <c r="I107" i="7"/>
  <c r="M103" i="7"/>
  <c r="O103" i="7" s="1"/>
  <c r="I103" i="7"/>
  <c r="M99" i="7"/>
  <c r="O99" i="7" s="1"/>
  <c r="I99" i="7"/>
  <c r="O95" i="7"/>
  <c r="M95" i="7"/>
  <c r="I95" i="7"/>
  <c r="L94" i="7"/>
  <c r="K94" i="7"/>
  <c r="J94" i="7"/>
  <c r="M90" i="7"/>
  <c r="O90" i="7" s="1"/>
  <c r="I90" i="7"/>
  <c r="M86" i="7"/>
  <c r="O86" i="7" s="1"/>
  <c r="I86" i="7"/>
  <c r="M82" i="7"/>
  <c r="O82" i="7" s="1"/>
  <c r="I82" i="7"/>
  <c r="O78" i="7"/>
  <c r="M78" i="7"/>
  <c r="I78" i="7"/>
  <c r="M74" i="7"/>
  <c r="O74" i="7" s="1"/>
  <c r="I74" i="7"/>
  <c r="M70" i="7"/>
  <c r="O70" i="7" s="1"/>
  <c r="I70" i="7"/>
  <c r="M66" i="7"/>
  <c r="O66" i="7" s="1"/>
  <c r="I66" i="7"/>
  <c r="O62" i="7"/>
  <c r="M62" i="7"/>
  <c r="I62" i="7"/>
  <c r="M58" i="7"/>
  <c r="O58" i="7" s="1"/>
  <c r="I58" i="7"/>
  <c r="M54" i="7"/>
  <c r="O54" i="7" s="1"/>
  <c r="I54" i="7"/>
  <c r="M50" i="7"/>
  <c r="O50" i="7" s="1"/>
  <c r="I50" i="7"/>
  <c r="O46" i="7"/>
  <c r="M46" i="7"/>
  <c r="I46" i="7"/>
  <c r="M42" i="7"/>
  <c r="O42" i="7" s="1"/>
  <c r="I42" i="7"/>
  <c r="M38" i="7"/>
  <c r="O38" i="7" s="1"/>
  <c r="I38" i="7"/>
  <c r="M34" i="7"/>
  <c r="O34" i="7" s="1"/>
  <c r="I34" i="7"/>
  <c r="O30" i="7"/>
  <c r="M30" i="7"/>
  <c r="I30" i="7"/>
  <c r="M26" i="7"/>
  <c r="O26" i="7" s="1"/>
  <c r="I26" i="7"/>
  <c r="M22" i="7"/>
  <c r="O22" i="7" s="1"/>
  <c r="I22" i="7"/>
  <c r="M18" i="7"/>
  <c r="O18" i="7" s="1"/>
  <c r="I18" i="7"/>
  <c r="O14" i="7"/>
  <c r="M14" i="7"/>
  <c r="I14" i="7"/>
  <c r="M10" i="7"/>
  <c r="I10" i="7"/>
  <c r="L9" i="7"/>
  <c r="K9" i="7"/>
  <c r="J9" i="7"/>
  <c r="K8" i="7"/>
  <c r="O111" i="6"/>
  <c r="M111" i="6"/>
  <c r="I111" i="6"/>
  <c r="M107" i="6"/>
  <c r="O107" i="6" s="1"/>
  <c r="I107" i="6"/>
  <c r="M103" i="6"/>
  <c r="O103" i="6" s="1"/>
  <c r="I103" i="6"/>
  <c r="M99" i="6"/>
  <c r="O99" i="6" s="1"/>
  <c r="I99" i="6"/>
  <c r="L98" i="6"/>
  <c r="K98" i="6"/>
  <c r="J98" i="6"/>
  <c r="O94" i="6"/>
  <c r="M94" i="6"/>
  <c r="I94" i="6"/>
  <c r="M90" i="6"/>
  <c r="O90" i="6" s="1"/>
  <c r="I90" i="6"/>
  <c r="M86" i="6"/>
  <c r="I86" i="6"/>
  <c r="L85" i="6"/>
  <c r="K85" i="6"/>
  <c r="J85" i="6"/>
  <c r="M81" i="6"/>
  <c r="O81" i="6" s="1"/>
  <c r="I81" i="6"/>
  <c r="O77" i="6"/>
  <c r="M77" i="6"/>
  <c r="I77" i="6"/>
  <c r="M76" i="6"/>
  <c r="L76" i="6"/>
  <c r="K76" i="6"/>
  <c r="J76" i="6"/>
  <c r="M72" i="6"/>
  <c r="O72" i="6" s="1"/>
  <c r="I72" i="6"/>
  <c r="M68" i="6"/>
  <c r="I68" i="6"/>
  <c r="L67" i="6"/>
  <c r="K67" i="6"/>
  <c r="J67" i="6"/>
  <c r="M63" i="6"/>
  <c r="O63" i="6" s="1"/>
  <c r="I63" i="6"/>
  <c r="O59" i="6"/>
  <c r="M59" i="6"/>
  <c r="I59" i="6"/>
  <c r="M55" i="6"/>
  <c r="O55" i="6" s="1"/>
  <c r="I55" i="6"/>
  <c r="M51" i="6"/>
  <c r="O51" i="6" s="1"/>
  <c r="I51" i="6"/>
  <c r="M47" i="6"/>
  <c r="O47" i="6" s="1"/>
  <c r="I47" i="6"/>
  <c r="O43" i="6"/>
  <c r="M43" i="6"/>
  <c r="I43" i="6"/>
  <c r="M39" i="6"/>
  <c r="O39" i="6" s="1"/>
  <c r="I39" i="6"/>
  <c r="M35" i="6"/>
  <c r="O35" i="6" s="1"/>
  <c r="I35" i="6"/>
  <c r="M31" i="6"/>
  <c r="O31" i="6" s="1"/>
  <c r="I31" i="6"/>
  <c r="O27" i="6"/>
  <c r="M27" i="6"/>
  <c r="I27" i="6"/>
  <c r="M23" i="6"/>
  <c r="O23" i="6" s="1"/>
  <c r="I23" i="6"/>
  <c r="M19" i="6"/>
  <c r="M18" i="6" s="1"/>
  <c r="I19" i="6"/>
  <c r="L18" i="6"/>
  <c r="K18" i="6"/>
  <c r="K8" i="6" s="1"/>
  <c r="J18" i="6"/>
  <c r="J8" i="6" s="1"/>
  <c r="M14" i="6"/>
  <c r="O14" i="6" s="1"/>
  <c r="I14" i="6"/>
  <c r="O10" i="6"/>
  <c r="M10" i="6"/>
  <c r="I10" i="6"/>
  <c r="M9" i="6"/>
  <c r="L9" i="6"/>
  <c r="L8" i="6" s="1"/>
  <c r="T7" i="6" s="1"/>
  <c r="F18" i="1" s="1"/>
  <c r="F17" i="1" s="1"/>
  <c r="K9" i="6"/>
  <c r="J9" i="6"/>
  <c r="M22" i="5"/>
  <c r="O22" i="5" s="1"/>
  <c r="I22" i="5"/>
  <c r="O18" i="5"/>
  <c r="M18" i="5"/>
  <c r="I18" i="5"/>
  <c r="M14" i="5"/>
  <c r="O14" i="5" s="1"/>
  <c r="I14" i="5"/>
  <c r="M10" i="5"/>
  <c r="M9" i="5" s="1"/>
  <c r="M8" i="5" s="1"/>
  <c r="I10" i="5"/>
  <c r="L9" i="5"/>
  <c r="K9" i="5"/>
  <c r="J9" i="5"/>
  <c r="J8" i="5" s="1"/>
  <c r="L8" i="5"/>
  <c r="T7" i="5" s="1"/>
  <c r="F16" i="1" s="1"/>
  <c r="K8" i="5"/>
  <c r="M205" i="4"/>
  <c r="O205" i="4" s="1"/>
  <c r="I205" i="4"/>
  <c r="M201" i="4"/>
  <c r="O201" i="4" s="1"/>
  <c r="I201" i="4"/>
  <c r="M197" i="4"/>
  <c r="O197" i="4" s="1"/>
  <c r="I197" i="4"/>
  <c r="O193" i="4"/>
  <c r="M193" i="4"/>
  <c r="I193" i="4"/>
  <c r="O189" i="4"/>
  <c r="M189" i="4"/>
  <c r="I189" i="4"/>
  <c r="M185" i="4"/>
  <c r="O185" i="4" s="1"/>
  <c r="I185" i="4"/>
  <c r="M181" i="4"/>
  <c r="O181" i="4" s="1"/>
  <c r="I181" i="4"/>
  <c r="O177" i="4"/>
  <c r="M177" i="4"/>
  <c r="I177" i="4"/>
  <c r="M173" i="4"/>
  <c r="O173" i="4" s="1"/>
  <c r="I173" i="4"/>
  <c r="M169" i="4"/>
  <c r="O169" i="4" s="1"/>
  <c r="I169" i="4"/>
  <c r="M165" i="4"/>
  <c r="O165" i="4" s="1"/>
  <c r="I165" i="4"/>
  <c r="O161" i="4"/>
  <c r="M161" i="4"/>
  <c r="I161" i="4"/>
  <c r="O157" i="4"/>
  <c r="M157" i="4"/>
  <c r="I157" i="4"/>
  <c r="M153" i="4"/>
  <c r="O153" i="4" s="1"/>
  <c r="I153" i="4"/>
  <c r="M149" i="4"/>
  <c r="O149" i="4" s="1"/>
  <c r="I149" i="4"/>
  <c r="O145" i="4"/>
  <c r="M145" i="4"/>
  <c r="I145" i="4"/>
  <c r="M141" i="4"/>
  <c r="O141" i="4" s="1"/>
  <c r="I141" i="4"/>
  <c r="M137" i="4"/>
  <c r="O137" i="4" s="1"/>
  <c r="I137" i="4"/>
  <c r="M133" i="4"/>
  <c r="O133" i="4" s="1"/>
  <c r="I133" i="4"/>
  <c r="O129" i="4"/>
  <c r="M129" i="4"/>
  <c r="I129" i="4"/>
  <c r="O125" i="4"/>
  <c r="M125" i="4"/>
  <c r="I125" i="4"/>
  <c r="M121" i="4"/>
  <c r="O121" i="4" s="1"/>
  <c r="I121" i="4"/>
  <c r="M117" i="4"/>
  <c r="O117" i="4" s="1"/>
  <c r="I117" i="4"/>
  <c r="O113" i="4"/>
  <c r="M113" i="4"/>
  <c r="I113" i="4"/>
  <c r="L112" i="4"/>
  <c r="K112" i="4"/>
  <c r="J112" i="4"/>
  <c r="M108" i="4"/>
  <c r="O108" i="4" s="1"/>
  <c r="I108" i="4"/>
  <c r="M104" i="4"/>
  <c r="O104" i="4" s="1"/>
  <c r="I104" i="4"/>
  <c r="M100" i="4"/>
  <c r="O100" i="4" s="1"/>
  <c r="I100" i="4"/>
  <c r="O96" i="4"/>
  <c r="M96" i="4"/>
  <c r="I96" i="4"/>
  <c r="O92" i="4"/>
  <c r="M92" i="4"/>
  <c r="I92" i="4"/>
  <c r="M88" i="4"/>
  <c r="O88" i="4" s="1"/>
  <c r="I88" i="4"/>
  <c r="M84" i="4"/>
  <c r="O84" i="4" s="1"/>
  <c r="I84" i="4"/>
  <c r="O80" i="4"/>
  <c r="M80" i="4"/>
  <c r="I80" i="4"/>
  <c r="M76" i="4"/>
  <c r="O76" i="4" s="1"/>
  <c r="I76" i="4"/>
  <c r="M72" i="4"/>
  <c r="O72" i="4" s="1"/>
  <c r="I72" i="4"/>
  <c r="M68" i="4"/>
  <c r="O68" i="4" s="1"/>
  <c r="I68" i="4"/>
  <c r="O64" i="4"/>
  <c r="M64" i="4"/>
  <c r="I64" i="4"/>
  <c r="O60" i="4"/>
  <c r="M60" i="4"/>
  <c r="I60" i="4"/>
  <c r="M56" i="4"/>
  <c r="O56" i="4" s="1"/>
  <c r="I56" i="4"/>
  <c r="M52" i="4"/>
  <c r="O52" i="4" s="1"/>
  <c r="I52" i="4"/>
  <c r="O48" i="4"/>
  <c r="M48" i="4"/>
  <c r="I48" i="4"/>
  <c r="M44" i="4"/>
  <c r="O44" i="4" s="1"/>
  <c r="I44" i="4"/>
  <c r="M40" i="4"/>
  <c r="O40" i="4" s="1"/>
  <c r="I40" i="4"/>
  <c r="M36" i="4"/>
  <c r="O36" i="4" s="1"/>
  <c r="I36" i="4"/>
  <c r="O32" i="4"/>
  <c r="M32" i="4"/>
  <c r="I32" i="4"/>
  <c r="M31" i="4"/>
  <c r="L31" i="4"/>
  <c r="K31" i="4"/>
  <c r="J31" i="4"/>
  <c r="J8" i="4" s="1"/>
  <c r="O27" i="4"/>
  <c r="M27" i="4"/>
  <c r="M26" i="4" s="1"/>
  <c r="I27" i="4"/>
  <c r="L26" i="4"/>
  <c r="K26" i="4"/>
  <c r="J26" i="4"/>
  <c r="M22" i="4"/>
  <c r="O22" i="4" s="1"/>
  <c r="I22" i="4"/>
  <c r="M18" i="4"/>
  <c r="O18" i="4" s="1"/>
  <c r="I18" i="4"/>
  <c r="O14" i="4"/>
  <c r="M14" i="4"/>
  <c r="I14" i="4"/>
  <c r="O10" i="4"/>
  <c r="M10" i="4"/>
  <c r="M9" i="4" s="1"/>
  <c r="I10" i="4"/>
  <c r="L9" i="4"/>
  <c r="L8" i="4" s="1"/>
  <c r="T7" i="4" s="1"/>
  <c r="F15" i="1" s="1"/>
  <c r="F14" i="1" s="1"/>
  <c r="K9" i="4"/>
  <c r="J9" i="4"/>
  <c r="K8" i="4"/>
  <c r="O35" i="3"/>
  <c r="M35" i="3"/>
  <c r="I35" i="3"/>
  <c r="O31" i="3"/>
  <c r="M31" i="3"/>
  <c r="I31" i="3"/>
  <c r="M27" i="3"/>
  <c r="O27" i="3" s="1"/>
  <c r="I27" i="3"/>
  <c r="M23" i="3"/>
  <c r="O23" i="3" s="1"/>
  <c r="I23" i="3"/>
  <c r="L22" i="3"/>
  <c r="K22" i="3"/>
  <c r="J22" i="3"/>
  <c r="O18" i="3"/>
  <c r="M18" i="3"/>
  <c r="I18" i="3"/>
  <c r="M14" i="3"/>
  <c r="O14" i="3" s="1"/>
  <c r="I14" i="3"/>
  <c r="M10" i="3"/>
  <c r="I10" i="3"/>
  <c r="L9" i="3"/>
  <c r="L8" i="3" s="1"/>
  <c r="T7" i="3" s="1"/>
  <c r="F13" i="1" s="1"/>
  <c r="F12" i="1" s="1"/>
  <c r="K9" i="3"/>
  <c r="J9" i="3"/>
  <c r="K8" i="3"/>
  <c r="J8" i="3"/>
  <c r="O42" i="2"/>
  <c r="M42" i="2"/>
  <c r="I42" i="2"/>
  <c r="M38" i="2"/>
  <c r="O38" i="2" s="1"/>
  <c r="I38" i="2"/>
  <c r="M34" i="2"/>
  <c r="O34" i="2" s="1"/>
  <c r="I34" i="2"/>
  <c r="O30" i="2"/>
  <c r="M30" i="2"/>
  <c r="I30" i="2"/>
  <c r="M26" i="2"/>
  <c r="O26" i="2" s="1"/>
  <c r="I26" i="2"/>
  <c r="M22" i="2"/>
  <c r="O22" i="2" s="1"/>
  <c r="I22" i="2"/>
  <c r="M18" i="2"/>
  <c r="O18" i="2" s="1"/>
  <c r="I18" i="2"/>
  <c r="O14" i="2"/>
  <c r="M14" i="2"/>
  <c r="I14" i="2"/>
  <c r="O10" i="2"/>
  <c r="M10" i="2"/>
  <c r="I10" i="2"/>
  <c r="L9" i="2"/>
  <c r="L8" i="2" s="1"/>
  <c r="T7" i="2" s="1"/>
  <c r="F11" i="1" s="1"/>
  <c r="F10" i="1" s="1"/>
  <c r="K9" i="2"/>
  <c r="J9" i="2"/>
  <c r="K8" i="2"/>
  <c r="J8" i="2"/>
  <c r="C16" i="1"/>
  <c r="M22" i="3" l="1"/>
  <c r="M337" i="7"/>
  <c r="O338" i="7"/>
  <c r="O321" i="7"/>
  <c r="M308" i="7"/>
  <c r="O355" i="7"/>
  <c r="M342" i="7"/>
  <c r="D16" i="1"/>
  <c r="E16" i="1" s="1"/>
  <c r="M9" i="2"/>
  <c r="M8" i="2" s="1"/>
  <c r="C11" i="1" s="1"/>
  <c r="M9" i="3"/>
  <c r="M8" i="3" s="1"/>
  <c r="C13" i="1" s="1"/>
  <c r="O10" i="3"/>
  <c r="M112" i="4"/>
  <c r="M8" i="4" s="1"/>
  <c r="C15" i="1" s="1"/>
  <c r="M67" i="6"/>
  <c r="M8" i="6" s="1"/>
  <c r="C18" i="1" s="1"/>
  <c r="M85" i="6"/>
  <c r="M9" i="7"/>
  <c r="O10" i="7"/>
  <c r="L8" i="7"/>
  <c r="T7" i="7" s="1"/>
  <c r="F20" i="1" s="1"/>
  <c r="F19" i="1" s="1"/>
  <c r="M163" i="7"/>
  <c r="M22" i="8"/>
  <c r="M8" i="8" s="1"/>
  <c r="C22" i="1" s="1"/>
  <c r="O23" i="8"/>
  <c r="M98" i="6"/>
  <c r="O107" i="7"/>
  <c r="M94" i="7"/>
  <c r="J8" i="7"/>
  <c r="M200" i="7"/>
  <c r="M299" i="7"/>
  <c r="M31" i="8"/>
  <c r="O10" i="5"/>
  <c r="O19" i="6"/>
  <c r="O68" i="6"/>
  <c r="O86" i="6"/>
  <c r="O201" i="7"/>
  <c r="O234" i="7"/>
  <c r="O300" i="7"/>
  <c r="D15" i="1" l="1"/>
  <c r="E15" i="1" s="1"/>
  <c r="E14" i="1" s="1"/>
  <c r="C14" i="1"/>
  <c r="E22" i="1"/>
  <c r="E21" i="1" s="1"/>
  <c r="D22" i="1"/>
  <c r="C21" i="1"/>
  <c r="D18" i="1"/>
  <c r="E18" i="1" s="1"/>
  <c r="E17" i="1" s="1"/>
  <c r="C17" i="1"/>
  <c r="D11" i="1"/>
  <c r="E11" i="1" s="1"/>
  <c r="E10" i="1" s="1"/>
  <c r="C10" i="1"/>
  <c r="C12" i="1"/>
  <c r="D13" i="1"/>
  <c r="E13" i="1" s="1"/>
  <c r="E12" i="1" s="1"/>
  <c r="M8" i="7"/>
  <c r="C20" i="1" s="1"/>
  <c r="M3" i="5" l="1"/>
  <c r="M3" i="4"/>
  <c r="D14" i="1"/>
  <c r="M3" i="2"/>
  <c r="D10" i="1"/>
  <c r="M3" i="8"/>
  <c r="D21" i="1"/>
  <c r="E20" i="1"/>
  <c r="E19" i="1" s="1"/>
  <c r="C7" i="1" s="1"/>
  <c r="D20" i="1"/>
  <c r="C19" i="1"/>
  <c r="M3" i="3"/>
  <c r="D12" i="1"/>
  <c r="M3" i="6"/>
  <c r="D17" i="1"/>
  <c r="M3" i="7" l="1"/>
  <c r="D19" i="1"/>
  <c r="C6" i="1"/>
</calcChain>
</file>

<file path=xl/sharedStrings.xml><?xml version="1.0" encoding="utf-8"?>
<sst xmlns="http://schemas.openxmlformats.org/spreadsheetml/2006/main" count="3355" uniqueCount="965">
  <si>
    <t>Aspe</t>
  </si>
  <si>
    <t>Soupis objektů s DPH</t>
  </si>
  <si>
    <t>5213530021</t>
  </si>
  <si>
    <t>Rekonstrukce mostu v km 20,054 trati Čerčany - Světlá n.S. (Vlastějovice)</t>
  </si>
  <si>
    <t>ZŘ</t>
  </si>
  <si>
    <t/>
  </si>
  <si>
    <t>Odbytová cena:</t>
  </si>
  <si>
    <t>OC+DPH:</t>
  </si>
  <si>
    <t>Objekt</t>
  </si>
  <si>
    <t>Popis</t>
  </si>
  <si>
    <t>OC</t>
  </si>
  <si>
    <t>DPH</t>
  </si>
  <si>
    <t>OC+DPH</t>
  </si>
  <si>
    <t>Počet neoceněných položek</t>
  </si>
  <si>
    <t>D.1</t>
  </si>
  <si>
    <t>Železniční zabezpečovací zařízení</t>
  </si>
  <si>
    <t xml:space="preserve">  PS 01</t>
  </si>
  <si>
    <t>Zabezpečovací zařízení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</si>
  <si>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</si>
  <si>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</si>
  <si>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</si>
  <si>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</si>
  <si>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</si>
  <si>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</si>
  <si>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</si>
  <si>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</si>
  <si>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1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</si>
  <si>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</si>
  <si>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</si>
  <si>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</si>
  <si>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</si>
  <si>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</si>
  <si>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</si>
  <si>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</si>
  <si>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</si>
  <si>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</si>
  <si>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</si>
  <si>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</si>
  <si>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</si>
  <si>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</si>
  <si>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</si>
  <si>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</si>
  <si>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</si>
  <si>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</si>
  <si>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</si>
  <si>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</si>
  <si>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</si>
  <si>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</si>
  <si>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7</t>
  </si>
  <si>
    <t>Přidružená stavební výroba</t>
  </si>
  <si>
    <t>P</t>
  </si>
  <si>
    <t>75B369R</t>
  </si>
  <si>
    <t>KOLEJOVÁ DESKA - ÚPRAVA</t>
  </si>
  <si>
    <t>KUS</t>
  </si>
  <si>
    <t>2019_OTSKP</t>
  </si>
  <si>
    <t>PP</t>
  </si>
  <si>
    <t>VV</t>
  </si>
  <si>
    <t>TS</t>
  </si>
  <si>
    <t>1. Položka obsahuje:  
 – demontáž, montáž a dodávku úprav kolejové desky (max. 2 soubory) včetně odpojení a zapojení  
 – demontáž a montáž zařízení se všemi pomocnými a doplňujícími pracemi a součástmi, případné použití mechanizmů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</si>
  <si>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75C228</t>
  </si>
  <si>
    <t>VÝKOLEJKA SE ZÁMKEM - DEMONTÁŽ</t>
  </si>
  <si>
    <t>1. Položka obsahuje:  
 – demontáž upevňovací soupravy a výkolejky s přestavníkem, demontáž kabelového závěru  
 – demontáž výkolejky s přestavníkem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</si>
  <si>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75C411</t>
  </si>
  <si>
    <t>ZÁMEK VÝMĚNOVÝ NEBO ODTLAČNÝ (JEDNODUCHÝ, KONTROLNÍ) - DODÁVKA</t>
  </si>
  <si>
    <t>1. Položka obsahuje:  
 – dodávka zámku výměnového nebo odtlačného podle typu včetně potřebného pomocného materiálu a jeho dopravy do staveništního skladu  
 – pořízení dodávky zámku výměnového  nebo odtlačného podle typu včetně pomocného materiálu, na dopravu do staveništního skladu  
2. Položka neobsahuje:  
 X  
3. Způsob měření:  
Udává se počet kusů kompletní konstrukce nebo práce.</t>
  </si>
  <si>
    <t>4</t>
  </si>
  <si>
    <t>75C417</t>
  </si>
  <si>
    <t>ZÁMEK VÝMĚNOVÝ NEBO ODTLAČNÝ (JEDNODUCHÝ, KONTROLNÍ) - MONTÁŽ</t>
  </si>
  <si>
    <t>1. Položka obsahuje:  
 – vyměření místa pro montáž zámku výměnového nebo odtlačného, připevnění, natypování  
 – montáž zámku výměnového nebo odtlačného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</si>
  <si>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</t>
  </si>
  <si>
    <t>75C418</t>
  </si>
  <si>
    <t>ZÁMEK VÝMĚNOVÝ NEBO ODTLAČNÝ (JEDNODUCHÝ, KONTROLNÍ) - DEMONTÁŽ</t>
  </si>
  <si>
    <t>1. Položka obsahuje:  
 – demontáž zámku výměnového nebo odtlačného podle typu daného položkou  
 – demontáž zámku výměnového nebo odtlačného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</si>
  <si>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6</t>
  </si>
  <si>
    <t>75E117</t>
  </si>
  <si>
    <t>DOZOR PRACOVNÍKŮ PROVOZOVATELE PŘI PRÁCI NA ŽIVÉM ZAŘÍZENÍ</t>
  </si>
  <si>
    <t>HOD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</si>
  <si>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</si>
  <si>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75E127</t>
  </si>
  <si>
    <t>CELKOVÁ PROHLÍDKA ZAŘÍZENÍ A VYHOTOVENÍ REVIZNÍ ZPRÁVY</t>
  </si>
  <si>
    <t>1. Položka obsahuje:  
 – kontrola zařízení, zda odpovídá podmínkám pro bezpečný provoz, včetně potřebných měření a vyhotovení revizní zprávy odpovědným pracovníkem  
 – vlastní kontrolu, příslušná měření a zpracování revizní zprávy  
2. Položka neobsahuje:  
 X  
3. Způsob měření:  
Udává se počet hodin provádění dozoru, revize nebo práce.</t>
  </si>
  <si>
    <t>8</t>
  </si>
  <si>
    <t>75E1B7</t>
  </si>
  <si>
    <t>REGULACE A ZKOUŠENÍ ZABEZPEČOVACÍHO ZAŘÍZENÍ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</si>
  <si>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</si>
  <si>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9</t>
  </si>
  <si>
    <t>75E1C7R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</si>
  <si>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</si>
  <si>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</si>
  <si>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>D.4</t>
  </si>
  <si>
    <t>Ostatní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</si>
  <si>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</si>
  <si>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</si>
  <si>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</si>
  <si>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</si>
  <si>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</si>
  <si>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</si>
  <si>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</si>
  <si>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[bez vazby na CS]</t>
  </si>
  <si>
    <t>Předání 3x tištěná + 3x digitální forma CD</t>
  </si>
  <si>
    <t>"V této položce ocení dodavatel náklady na geodetickou část dokumentace skutečného provedení.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</si>
  <si>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</si>
  <si>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</si>
  <si>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</si>
  <si>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</si>
  <si>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</si>
  <si>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</si>
  <si>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</si>
  <si>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
Měrnou jednotkou je KOMPLET=KPL, kterou je soubor všech objektů stavby, předání 3 x digitální forma CD."</t>
  </si>
  <si>
    <t>Ostatní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</si>
  <si>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</si>
  <si>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</si>
  <si>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</si>
  <si>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VŠEOB017</t>
  </si>
  <si>
    <t>NÁJMY HRAZENÉ ZHOTOVITELEM</t>
  </si>
  <si>
    <t>Pronájmy pozemků pro účely stavby v období dle harmonogramu stavby</t>
  </si>
  <si>
    <t>VŠEOB018</t>
  </si>
  <si>
    <t>PUBLICITA</t>
  </si>
  <si>
    <t>Zhotovitel zajistí výrobu a instalaci informačních plachet (bannerů) ve velikosti 1 × 2 m s kovovými oky po 50 cm, v počtu 2 ks, včetně grafického zpracování dle podkladů Objednavatele. Informační plachty budou instalovány po dobu trvání realizace stavby</t>
  </si>
  <si>
    <t>R -2.VŠEOB</t>
  </si>
  <si>
    <t>Osvědčení o shodě s notifikovanou osobou v realizaci</t>
  </si>
  <si>
    <t>Položka zahrnuje veškeré činnosti nezbytné k zajištění vydání platného prohlášení o ověření subsystému notifikovanou osobou ve stadiu realizace.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</si>
  <si>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</t>
  </si>
  <si>
    <t>E.1.1.1</t>
  </si>
  <si>
    <t>Železniční svršek</t>
  </si>
  <si>
    <t xml:space="preserve">  SO 202</t>
  </si>
  <si>
    <t>SO 202</t>
  </si>
  <si>
    <t>0</t>
  </si>
  <si>
    <t>Všeobecné konstrukce a práce</t>
  </si>
  <si>
    <t>015150R</t>
  </si>
  <si>
    <t>POPLATKY ZA LIKVIDACŮ ODPADŮ NEKONTAMINOVANÝCH - 17 05 08 ŠTĚRK Z KOLEJIŠTĚ (ODPAD PO RECYKLACI)</t>
  </si>
  <si>
    <t>T</t>
  </si>
  <si>
    <t>268*1,808=484.5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</si>
  <si>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</si>
  <si>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015510R</t>
  </si>
  <si>
    <t>POPLATKY ZA LIKVIDACŮ ODPADŮ NEBEZPEČNÝCH - 17 05 07* LOKÁLNĚ ZNEČIŠTĚNÝ ŠTĚRK A ZEMINA Z KOLEJIŠTĚ (VÝHYBKY)</t>
  </si>
  <si>
    <t>45*1,808=81.4 [A]</t>
  </si>
  <si>
    <t>015520R</t>
  </si>
  <si>
    <t>POPLATKY ZA LIKVIDACŮ ODPADŮ NEBEZPEČNÝCH - 17 02 04* ŽELEZNIČNÍ PRAŽCE DŘEVĚNÉ</t>
  </si>
  <si>
    <t>6,3*3+195*0,08=34.5 [A]</t>
  </si>
  <si>
    <t>02910</t>
  </si>
  <si>
    <t>OSTATNÍ POŽADAVKY - ZEMĚMĚŘIČSKÁ MĚŘENÍ</t>
  </si>
  <si>
    <t>projekt zajištění PPK a zaměření APK</t>
  </si>
  <si>
    <t>zahrnuje veškeré náklady spojené s objednatelem požadovanými pracemi,   
- pro stanovení orientační investorské ceny určete jednotkovou cenu jako 1% odhadované ceny stavby</t>
  </si>
  <si>
    <t>Základy</t>
  </si>
  <si>
    <t>21461</t>
  </si>
  <si>
    <t>SEPARAČNÍ GEOTEXTILIE</t>
  </si>
  <si>
    <t>M2</t>
  </si>
  <si>
    <t>na ochranu upevňovadel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</si>
  <si>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</si>
  <si>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</si>
  <si>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512550</t>
  </si>
  <si>
    <t>KOLEJOVÉ LOŽE - ZŘÍZENÍ Z KAMENIVA HRUBÉHO DRCENÉHO (ŠTĚRK)</t>
  </si>
  <si>
    <t>M3</t>
  </si>
  <si>
    <t>879,0+107,1=986.1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</si>
  <si>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</si>
  <si>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</si>
  <si>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</si>
  <si>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528311R</t>
  </si>
  <si>
    <t>KOLEJ 49 E1, ROZD. "U", BEZSTYKOVÁ, PR. DŘ., UP. TUHÉ</t>
  </si>
  <si>
    <t>M</t>
  </si>
  <si>
    <t>vč. společných pražců za výhybkami č. 4,5</t>
  </si>
  <si>
    <t>35,2+2*3,6=42.4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</si>
  <si>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</si>
  <si>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528352R</t>
  </si>
  <si>
    <t>KOLEJ 49 E1, ROZD. "U", BEZSTYKOVÁ, PR. BET. BEZPODKLADNICOVÝ, UP. PRUŽNÉ</t>
  </si>
  <si>
    <t>bet. pražce B03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</si>
  <si>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</si>
  <si>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10</t>
  </si>
  <si>
    <t>52X000</t>
  </si>
  <si>
    <t>KOLEJ ZPĚTNĚ NAMONTOVANÁ Z VYZÍSKANÉHO MATERIÁLU</t>
  </si>
  <si>
    <t>pro provizorní stav (ruční směrová a výšková úprava)</t>
  </si>
  <si>
    <t>1. Položka obsahuje:  
 – ověření kvality vyzískaných materiálů s případnou regenerací do předpisového stavu  
 – defektoskopické zkoušky kolejnic, jsou-li vyžadovány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</si>
  <si>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11</t>
  </si>
  <si>
    <t>533351</t>
  </si>
  <si>
    <t>J S 49 1:9-190, PR. DŘ., UP. TUHÉ</t>
  </si>
  <si>
    <t>v.č. 4  -  JS49-1:9-190,L,l,d, HZ, KS, SKI nová  (vč. zámků proti putování jazyků)</t>
  </si>
  <si>
    <t>1. Položka obsahuje: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</si>
  <si>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12</t>
  </si>
  <si>
    <t>533371</t>
  </si>
  <si>
    <t>J S 49 1:9-300, PR. DŘ., UP. TUHÉ</t>
  </si>
  <si>
    <t>výh. č. 5  - JS49-1:9-300,L,l,d, HZ, KS, SKI nová (vč. zámků proti putování jazyků)</t>
  </si>
  <si>
    <t>13</t>
  </si>
  <si>
    <t>539405</t>
  </si>
  <si>
    <t>ZVLÁŠTNÍ VYBAVENÍ VÝHYBEK, VÁLEČKOVÉ STOLIČKY NADZVEDÁVACÍ (BEZ ROZLIŠENÍ PROFILU KOLEJNIC) PRO TVAR 1:9-190</t>
  </si>
  <si>
    <t>1. Položka obsahuje:  
 – dodání a montáž počtu a typu válečkových stoliček odpovídající dané výhybkové konstrukci dle platných předpisů SŽDC  
2. Položka neobsahuje:  
 X  
3. Způsob měření:  
Udává se počet sad, které se skládají z předepsaných dílů, jež tvoří požadovaný celek.</t>
  </si>
  <si>
    <t>14</t>
  </si>
  <si>
    <t>539407</t>
  </si>
  <si>
    <t>ZVLÁŠTNÍ VYBAVENÍ VÝHYBEK, VÁLEČKOVÉ STOLIČKY NADZVEDÁVACÍ (BEZ ROZLIŠENÍ PROFILU KOLEJNIC) PRO TVAR 1:9-300</t>
  </si>
  <si>
    <t>15</t>
  </si>
  <si>
    <t>542111R</t>
  </si>
  <si>
    <t>SMĚROVÉ A VÝŠKOVÉ VYROVNÁNÍ KOLEJE NA PRAŽCÍCH DŘEVĚNÝCH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</si>
  <si>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</si>
  <si>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16</t>
  </si>
  <si>
    <t>542121R</t>
  </si>
  <si>
    <t>SMĚROVÉ A VÝŠKOVÉ VYROVNÁNÍ KOLEJE NA PRAŽCÍCH BETONOVÝCH DO 0,05 M</t>
  </si>
  <si>
    <t>17</t>
  </si>
  <si>
    <t>543211</t>
  </si>
  <si>
    <t>VÝMĚNA JEDNOTLIVÉHO PRAŽCE DŘEVĚNÉHO, UPEVNĚNÍ TUHÉ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</si>
  <si>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počet kusů kompletní konstrukce nebo práce.</t>
  </si>
  <si>
    <t>18</t>
  </si>
  <si>
    <t>543411</t>
  </si>
  <si>
    <t>VÝMĚNA UPEVNĚNÍ (ŠROUBŮ, SPON, SVĚREK, KROUŽKŮ) TUHÉHO</t>
  </si>
  <si>
    <t>PÁR</t>
  </si>
  <si>
    <t>Výměna poškozených součástí upevnění T5/T6</t>
  </si>
  <si>
    <t>1. Položka obsahuje:  
 – dodávku a uložení vyměňovaného materiálu, ať nového, regenerovaného nebo vyzískaného  
 – případné doplnění ostatního drobného kolejiva  
 – naložení a odvoz demontovaného materiálu do skladu nebo na likvidaci  
 – příplatky za ztížené podmínky při práci v koleji, např. překážky po stranách koleje, práci v tunelu ap.  
2. Položka neobsahuje:  
 X  
3. Způsob měření:  
Udává se vždy pár, tj. po dvou kusech úložných ploch kolejnice na každém pražci.</t>
  </si>
  <si>
    <t>19</t>
  </si>
  <si>
    <t>543430</t>
  </si>
  <si>
    <t>VÝMĚNA PODLOŽEK POD KOLEJNICEMI</t>
  </si>
  <si>
    <t>1. Položka obsahuje:  
 – dodávku a uložení vyměňovaného materiálu, ať nového, regenerovaného nebo vyzískaného  
 – případné doplnění ostatního drobného kolejiva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vždy pár, tj. po dvou kusech úložných ploch kolejnice na každém pražci.</t>
  </si>
  <si>
    <t>20</t>
  </si>
  <si>
    <t>545122</t>
  </si>
  <si>
    <t>SVAR KOLEJNIC (STEJNÉHO TVARU) 49 E1, T SPOJITĚ</t>
  </si>
  <si>
    <t>v koleji - 32=32.0 [A] 
ve výhybkách - 28=28.0 [B] 
Celkem: A+B=60.0 [C]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</si>
  <si>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</si>
  <si>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21</t>
  </si>
  <si>
    <t>549220</t>
  </si>
  <si>
    <t>PRAŽCOVÁ KOTVA VE STÁVAJÍCÍ KOLEJI</t>
  </si>
  <si>
    <t>1. Položka obsahuje:  
 – dodávku a montáž pražcové kotvy  
 –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</si>
  <si>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22</t>
  </si>
  <si>
    <t>549311</t>
  </si>
  <si>
    <t>ZRUŠENÍ A ZNOVUZŘÍZENÍ BEZSTYKOVÉ KOLEJE NA NEDEMONTOVANÝCH ÚSECÍCH V KOLEJI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</si>
  <si>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</si>
  <si>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23</t>
  </si>
  <si>
    <t>549331R</t>
  </si>
  <si>
    <t>ZŘÍZENÍ BEZSTYKOVÉ KOLEJE NA STÁVAJÍCÍCH ÚSECÍCH V KOLEJI</t>
  </si>
  <si>
    <t>v nové koleji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</si>
  <si>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</si>
  <si>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24</t>
  </si>
  <si>
    <t>549332</t>
  </si>
  <si>
    <t>ZŘÍZENÍ BEZSTYKOVÉ KOLEJE NA STÁVAJÍCÍCH ÚSECÍCH VE VÝHYBCE</t>
  </si>
  <si>
    <t>v nových výhybkách</t>
  </si>
  <si>
    <t>25</t>
  </si>
  <si>
    <t>549510R</t>
  </si>
  <si>
    <t>ŘEZÁNÍ KOLEJNIC BEZ OHLEDU NA TVAR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</si>
  <si>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</si>
  <si>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Ostatní konstrukce a práce</t>
  </si>
  <si>
    <t>26</t>
  </si>
  <si>
    <t>921930</t>
  </si>
  <si>
    <t>ANTIKOROZNÍ PROVEDENÍ UPEVŇOVADEL A JINÉHO DROBNÉHO KOLEJIVA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</si>
  <si>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</si>
  <si>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27</t>
  </si>
  <si>
    <t>923121</t>
  </si>
  <si>
    <t>HEKTOMETROVNÍK</t>
  </si>
  <si>
    <t>betonové</t>
  </si>
  <si>
    <t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</si>
  <si>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28</t>
  </si>
  <si>
    <t>923132</t>
  </si>
  <si>
    <t>NÁMEZNÍK Z UŽITÉHO MATERIÁLU</t>
  </si>
  <si>
    <t>zpětná montáž vyzískaného námezníku vč. jeho regenerace (nátěru)</t>
  </si>
  <si>
    <t>1. Položka obsahuje:  
 – dodávku a osazení včetně nutných zemních prací a obetonování  
 – případnou obnovu nátěru  
 – odrazky nebo retroreflexní fólie  
2. Položka neobsahuje:  
 X  
3. Způsob měření:  
Udává se počet kusů kompletní konstrukce nebo práce.</t>
  </si>
  <si>
    <t>29</t>
  </si>
  <si>
    <t>923342</t>
  </si>
  <si>
    <t>RYCHLOSTNÍK N - TABULE Z UŽITÉHO MATERIÁLU</t>
  </si>
  <si>
    <t>rychlostník uchycen na zábradlí mostu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</si>
  <si>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</si>
  <si>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30</t>
  </si>
  <si>
    <t>923462</t>
  </si>
  <si>
    <t>NÁVĚST "PÍSKEJTE" Z UŽITÉHO MATERIÁLU</t>
  </si>
  <si>
    <t>31</t>
  </si>
  <si>
    <t>923822</t>
  </si>
  <si>
    <t>SLOUPEK DN 60 PRO NÁVĚST Z UŽITÉHO MATERIÁLU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</si>
  <si>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</si>
  <si>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32</t>
  </si>
  <si>
    <t>923921R</t>
  </si>
  <si>
    <t>ZAJIŠŤOVACÍ ZNAČKA HŘEBOVÁ (H) NA NÁSTUPIŠTI</t>
  </si>
  <si>
    <t>1. Položka obsahuje:  
 – geodetické zaměření a kontrolu připravenosti pro osazení značky  
 – vyvrtání otvoru požadovaného průměru a další související práce  
 – dodávku a montáž hřebové zajišťovací značky v požadovaném provedení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</si>
  <si>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33</t>
  </si>
  <si>
    <t>923941</t>
  </si>
  <si>
    <t>ZAJIŠŤOVACÍ ZNAČKA KONZOLOVÁ (K) VČETNĚ OCELOVÉHO SLOUPKU</t>
  </si>
  <si>
    <t>1. Položka obsahuje:  
 – geodetické zaměření a kontrolu připravenosti pro osazení značky  
 – dodávku konzolové zajišťovací značky a slopku v požadovaném provedení  
 – vykopání jamky, osazení a zabetonování sloupku a upevnění podpůrné konstrukce na sloupek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</si>
  <si>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34</t>
  </si>
  <si>
    <t>923951R</t>
  </si>
  <si>
    <t>ZAJIŠŤOVACÍ ZNAČKA KONZOLOVÁ (K) NA ZDI NEBO OSTĚNÍ TUNELU</t>
  </si>
  <si>
    <t>1. Položka obsahuje:  
 – geodetické zaměření a kontrolu připravenosti pro osazení značky  
 – vyvrtání otvoru požadovaného průměru, vlepení zajišťovací značky a další související práce  
 – dodávku a montáž konzolové zajišťovací značky v požadovaném provedení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</si>
  <si>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35</t>
  </si>
  <si>
    <t>925120R</t>
  </si>
  <si>
    <t>DRÁŽNÍ STEZKY Z DRTI TL. PŘES 50 MM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</si>
  <si>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</si>
  <si>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36</t>
  </si>
  <si>
    <t>965010</t>
  </si>
  <si>
    <t>ODSTRANĚNÍ KOLEJOVÉHO LOŽE A DRÁŽNÍCH STEZEK</t>
  </si>
  <si>
    <t>414,3+45=459.3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</si>
  <si>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</si>
  <si>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37</t>
  </si>
  <si>
    <t>965021</t>
  </si>
  <si>
    <t>ODSTRANĚNÍ KOLEJOVÉHO LOŽE A DRÁŽNÍCH STEZEK - ODVOZ NA SKLÁDKU</t>
  </si>
  <si>
    <t>M3KM</t>
  </si>
  <si>
    <t>štěrk. lože(do 35km) - 223*35=7 805.0 [A] 
kontaminované štěrk. lože (z výhybek, do 80km) - 45*80=3 600.0 [B] 
Celkem: A+B=11 405.0 [C]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</si>
  <si>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</si>
  <si>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38</t>
  </si>
  <si>
    <t>965022</t>
  </si>
  <si>
    <t>ODSTRANĚNÍ KOLEJOVÉHO LOŽE A DRÁŽNÍCH STEZEK - ODVOZ NA MEZIDEPONII</t>
  </si>
  <si>
    <t>do stanice Vlastějovice, zpětné využití pro ZKPP</t>
  </si>
  <si>
    <t>146,8*1=146.8 [A]</t>
  </si>
  <si>
    <t>39</t>
  </si>
  <si>
    <t>965113R</t>
  </si>
  <si>
    <t>DEMONTÁŽ KOLEJE NA BETONOVÝCH PRAŽCÍCH DO KOLEJOVÝCH POLÍ S ODVOZEM NA MONTÁŽNÍ ZÁKLADNU S NÁSLEDNÝM ROZEBRÁNÍM</t>
  </si>
  <si>
    <t>ocel. součásti předání ST (ponechání na deponii ve stanici Vlastějovice)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</si>
  <si>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</si>
  <si>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40</t>
  </si>
  <si>
    <t>965122R</t>
  </si>
  <si>
    <t>DEMONTÁŽ KOLEJE NA DŘEVĚNÝCH PRAŽCÍCH DO KOLEJOVÝCH POLÍ S ODVOZEM NA MONTÁŽNÍ ZÁKLADNU BEZ NÁSLEDNÉHO ROZEBRÁNÍ</t>
  </si>
  <si>
    <t>pro provizorní stav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</si>
  <si>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</si>
  <si>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41</t>
  </si>
  <si>
    <t>965123R</t>
  </si>
  <si>
    <t>DEMONTÁŽ KOLEJE NA DŘEVĚNÝCH PRAŽCÍCH DO KOLEJOVÝCH POLÍ S ODVOZEM NA MONTÁŽNÍ ZÁKLADNU S NÁSLEDNÝM ROZEBRÁNÍM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</si>
  <si>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</si>
  <si>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42</t>
  </si>
  <si>
    <t>965126</t>
  </si>
  <si>
    <t>DEMONTÁŽ KOLEJE NA DŘEVĚNÝCH PRAŽCÍCH - ODVOZ ROZEBRANÝCH SOUČÁSTÍ (Z MÍSTA DEMONTÁŽE NEBO Z MONTÁŽNÍ ZÁKLADNY) K LIKVIDACI</t>
  </si>
  <si>
    <t>tkm</t>
  </si>
  <si>
    <t>odvoz dř. pražců (PCE)</t>
  </si>
  <si>
    <t>195*0,08*75=1 170.0 [A]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</si>
  <si>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</si>
  <si>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43</t>
  </si>
  <si>
    <t>965154</t>
  </si>
  <si>
    <t>DEMONTÁŽ KOLEJE NA MOSTNÍCH KONSTRUKCÍCH ROZEBRÁNÍM DO SOUČÁSTÍ</t>
  </si>
  <si>
    <t>demontáž kolejnic a podkladnic, demontáž mostnic a likvidace součást objektu SO 101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</si>
  <si>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– mostní konstrukce, nacení se položkami bourání BETONOVÝch konstrukcí ve sd 966  
 – odvoz vybouraného materiálu do skladu nebo na likvidaci  
 – poplatky za likvidaci odpadů, nacení se položkami ze ssd 0  
3. Způsob měření:  
Měří se délka koleje ve smyslu ČSN 73 6360, tj. v ose koleje.</t>
  </si>
  <si>
    <t>44</t>
  </si>
  <si>
    <t>965155</t>
  </si>
  <si>
    <t>DEMONTÁŽ KOLEJE NA MOSTNÍCH KONSTRUKCÍCH - ODVOZ ROZEBRANÝCH SOUČÁSTÍ NA MONTÁŽNÍ ZÁKLADNU</t>
  </si>
  <si>
    <t>ocelové součásti do stanice Vlastějovice</t>
  </si>
  <si>
    <t>(2*65*0,04943+2*108*0,011)*1=8.8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</si>
  <si>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</si>
  <si>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45</t>
  </si>
  <si>
    <t>965223R</t>
  </si>
  <si>
    <t>DEMONTÁŽ VÝHYBKOVÉ KONSTRUKCE NA DŘEVĚNÝCH PRAŽCÍCH DO KOLEJOVÝCH POLÍ S ODVOZEM NA MONTÁŽNÍ ZÁKLADNU S NÁSLEDNÝM ROZEBRÁNÍM</t>
  </si>
  <si>
    <t>48,220+45,071+47,380=140.7 [A]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</si>
  <si>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rozvinutá délka výhybkové konstrukce ve všech větvcích dle ČSN 73 6360, tj. v ose koleje.</t>
  </si>
  <si>
    <t>46</t>
  </si>
  <si>
    <t>965226</t>
  </si>
  <si>
    <t>DEMONTÁŽ VÝHYBKOVÉ KONSTRUKCE NA DŘEVĚNÝCH PRAŽCÍCH - ODVOZ ROZEBRANÝCH SOUČÁSTÍ (Z MÍSTA DEMONTÁŽE NEBO Z MONTÁŽNÍ ZÁKLADNY) K LIKVIDACI</t>
  </si>
  <si>
    <t>výhyb.dř.pražce (PCE)</t>
  </si>
  <si>
    <t>6,3*3*75=1 417.5 [A]</t>
  </si>
  <si>
    <t>47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</si>
  <si>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</si>
  <si>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</si>
  <si>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</si>
  <si>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48</t>
  </si>
  <si>
    <t>965822</t>
  </si>
  <si>
    <t>DEMONTÁŽ KILOMETROVNÍKU, HEKTOMETROVNÍKU, MEZNÍKU - ODVOZ (NA LIKVIDACI ODPADŮ NEBO JINÉ URČENÉ MÍSTO)</t>
  </si>
  <si>
    <t>5*0,157*35=27.5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</si>
  <si>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</si>
  <si>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49</t>
  </si>
  <si>
    <t>965831</t>
  </si>
  <si>
    <t>DEMONTÁŽ NÁMEZNÍKU</t>
  </si>
  <si>
    <t xml:space="preserve">  SO 202.1</t>
  </si>
  <si>
    <t>Železniční svršek - 3.podbití</t>
  </si>
  <si>
    <t>SO 202.1</t>
  </si>
  <si>
    <t>542311R</t>
  </si>
  <si>
    <t>NÁSLEDNÁ ÚPRAVA SMĚROVÉHO A VÝŠKOVÉHO USPOŘÁDÁNÍ KOLEJE - PRAŽCE DŘEVĚNÉ NEBO OCELOVÉ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</si>
  <si>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</si>
  <si>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542312</t>
  </si>
  <si>
    <t>NÁSLEDNÁ ÚPRAVA SMĚROVÉHO A VÝŠKOVÉHO USPOŘÁDÁNÍ KOLEJE - PRAŽCE BETONOVÉ</t>
  </si>
  <si>
    <t>542321</t>
  </si>
  <si>
    <t>NÁSLEDNÁ ÚPRAVA SMĚROVÉHO A VÝŠKOVÉHO USPOŘÁDÁNÍ VÝHYBKOVÉ KONSTRUKCE - PRAŽCE DŘEVĚNÉ NEBO OCELOVÉ</t>
  </si>
  <si>
    <t>E.1.1.2</t>
  </si>
  <si>
    <t>Železniční spodek</t>
  </si>
  <si>
    <t xml:space="preserve">  SO 201</t>
  </si>
  <si>
    <t>SO 201</t>
  </si>
  <si>
    <t>015112R</t>
  </si>
  <si>
    <t>POPLATKY ZA LIKVIDACŮ ODPADŮ NEKONTAMINOVANÝCH - 17 05 04 VYTĚŽENÉ ZEMINY A HORNINY - II. TŘÍDA TĚŽITELNOSTI</t>
  </si>
  <si>
    <t>(397,2-9)*1,8=698.8 [A]</t>
  </si>
  <si>
    <t>015113R</t>
  </si>
  <si>
    <t>POPLATKY ZA LIKVIDACŮ ODPADŮ NEKONTAMINOVANÝCH - 17 05 04 VYTĚŽENÉ ZEMINY A HORNINY - III. TŘÍDA TĚŽITELNOSTI</t>
  </si>
  <si>
    <t>9*2=18.0 [A]</t>
  </si>
  <si>
    <t>Zemní práce</t>
  </si>
  <si>
    <t>12383A</t>
  </si>
  <si>
    <t>ODKOP PRO SPOD STAVBU SILNIC A ŽELEZNIC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</si>
  <si>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</si>
  <si>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12383B</t>
  </si>
  <si>
    <t>ODKOP PRO SPOD STAVBU SILNIC A ŽELEZNIC TŘ. II - DOPRAVA</t>
  </si>
  <si>
    <t>na skládku do 35 km</t>
  </si>
  <si>
    <t>329,9*35=11 546.5 [A]</t>
  </si>
  <si>
    <t>Položka zahrnuje samostatnou dopravu zeminy. Množství se určí jako součin kubatutry [m3] a požadované vzdálenosti [km].</t>
  </si>
  <si>
    <t>12393A</t>
  </si>
  <si>
    <t>ODKOP PRO SPOD STAVBU SILNIC A ŽELEZNIC TŘ. III - BEZ DOPRAVY</t>
  </si>
  <si>
    <t>12393B</t>
  </si>
  <si>
    <t>ODKOP PRO SPOD STAVBU SILNIC A ŽELEZNIC TŘ. III - DOPRAVA</t>
  </si>
  <si>
    <t>9*35=315.0 [A]</t>
  </si>
  <si>
    <t>13183A</t>
  </si>
  <si>
    <t>HLOUBENÍ JAM ZAPAŽ I NEPAŽ TŘ II - BEZ DOPRAVY</t>
  </si>
  <si>
    <t>pro výkop šachty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</si>
  <si>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</si>
  <si>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13183B</t>
  </si>
  <si>
    <t>HLOUBENÍ JAM ZAPAŽ I NEPAŽ TŘ. II - DOPRAVA</t>
  </si>
  <si>
    <t>2,6*35=91.0 [A]</t>
  </si>
  <si>
    <t>13283A</t>
  </si>
  <si>
    <t>HLOUBENÍ RÝH ŠÍŘ DO 2M PAŽ I NEPAŽ TŘ. II - BEZ DOPRAVY</t>
  </si>
  <si>
    <t>pro trativody - 41,6=41.6 [A] 
pro svodné potrubí - 23,1=23.1 [B] 
pro vyúst odvodnění - 3,5=3.5 [C] 
Celkem: A+B+C=68.2 [D]</t>
  </si>
  <si>
    <t>13283B</t>
  </si>
  <si>
    <t>HLOUBENÍ RÝH ŠÍŘ DO 2M PAŽ I NEPAŽ TŘ. II - DOPRAVA</t>
  </si>
  <si>
    <t>68,2*35=2 387.0 [A]</t>
  </si>
  <si>
    <t>17380</t>
  </si>
  <si>
    <t>ZEMNÍ KRAJNICE A DOSYPÁVKY Z NAKUPOVANÝCH MATERIÁLŮ</t>
  </si>
  <si>
    <t>ŠD 11/22 - 202=202.0 [A] 
ŠD 4/8 - 31=31.0 [B] 
Celkem: A+B=233.0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</si>
  <si>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</si>
  <si>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</si>
  <si>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</si>
  <si>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zásyp svodného potrubí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</si>
  <si>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</si>
  <si>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</si>
  <si>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</si>
  <si>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výplň rýhy pro trativod ŠD 16/31,5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</si>
  <si>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</si>
  <si>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</si>
  <si>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</si>
  <si>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vyrovnávací vrstva z ŠP</t>
  </si>
  <si>
    <t>pro trativod - 1,7=1.7 [A] 
pro svodné potrubí - 1,3=1.3 [B] 
Celkem: A+B=3.0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</si>
  <si>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</si>
  <si>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22695A</t>
  </si>
  <si>
    <t>VÝDŘEVA ZÁPOROVÉHO PAŽENÍ DOČASNÁ (PLOCHA)</t>
  </si>
  <si>
    <t>pro rýhu svodného potrubí</t>
  </si>
  <si>
    <t>položka zahrnuje osazení pažin bez ohledu na druh, jejich opotřebení a jejich odstranění</t>
  </si>
  <si>
    <t>289971</t>
  </si>
  <si>
    <t>OPLÁŠTĚNÍ (ZPEVNĚNÍ) Z GEOTEXTILIE</t>
  </si>
  <si>
    <t>seperační geotextílie pro obal trativod. rýhy (300g/m3)</t>
  </si>
  <si>
    <t>Vodorovné konstrukce</t>
  </si>
  <si>
    <t>451312</t>
  </si>
  <si>
    <t>PODKLADNÍ A VÝPLŇOVÉ VRSTVY Z PROSTÉHO BETONU C12/15</t>
  </si>
  <si>
    <t>pod dlažbu z lomového kamene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</si>
  <si>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</si>
  <si>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465512</t>
  </si>
  <si>
    <t>DLAŽBY Z LOMOVÉHO KAMENE NA MC</t>
  </si>
  <si>
    <t>vyúst odvodnění</t>
  </si>
  <si>
    <t>10*0,2=2.0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</si>
  <si>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</si>
  <si>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501101R</t>
  </si>
  <si>
    <t>ZŘÍZENÍ KONSTRUKČNÍ VRSTVY TĚLESA ŽELEZNIČNÍHO SPODKU ZE ŠTĚRKODRTI NOVÉ</t>
  </si>
  <si>
    <t>ŠD 0/32, tl. 500mm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</si>
  <si>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</si>
  <si>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501410R</t>
  </si>
  <si>
    <t>ZŘÍZENÍ KONSTRUKČNÍ VRSTVY TĚLESA ŽELEZNIČNÍHO SPODKU ZE ZEMINY ZLEPŠENÉ (STABILIZOVANÉ) CEMENTEM</t>
  </si>
  <si>
    <t>SC 8/10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</si>
  <si>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</si>
  <si>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501700</t>
  </si>
  <si>
    <t>ZŘÍZENÍ KONSTRUKČNÍ VRSTVY TĚLESA ŽELEZNIČNÍHO SPODKU Z BETONOVÝCH DESEK</t>
  </si>
  <si>
    <t>Vyrovnání skalního povrchu betonem C16/20</t>
  </si>
  <si>
    <t>1. Položka obsahuje:  
 – nákup a dodání materiálu v požadované kvalitě podle zadávací dokumentace  
 – očištění podkladu, případně zřízení spojovací vrstvy  
 – uložení materiálu dle předepsaného technologického předpisu  
 – zřízení podkladní nebo konstrukční vrstvy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</si>
  <si>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Potrubí</t>
  </si>
  <si>
    <t>87434</t>
  </si>
  <si>
    <t>POTRUBÍ Z TRUB PLASTOVÝCH ODPADNÍCH DN DO 200MM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</si>
  <si>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</si>
  <si>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875332</t>
  </si>
  <si>
    <t>POTRUBÍ DREN Z TRUB PLAST DN DO 150MM DĚROVANÝCH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</si>
  <si>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</si>
  <si>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895811</t>
  </si>
  <si>
    <t>DRENÁŽNÍ ŠACHTICE NORMÁLNÍ Z PLAST DÍLCŮ ŠN 60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</si>
  <si>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</si>
  <si>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899522</t>
  </si>
  <si>
    <t>OBETONOVÁNÍ POTRUBÍ Z PROSTÉHO BETONU DO C12/15</t>
  </si>
  <si>
    <t>C 12/15 - X0</t>
  </si>
  <si>
    <t>E.1.4</t>
  </si>
  <si>
    <t>Mosty, propustky, zdi</t>
  </si>
  <si>
    <t xml:space="preserve">  SO 101</t>
  </si>
  <si>
    <t>Rekonstrukce mostu</t>
  </si>
  <si>
    <t>SO 101</t>
  </si>
  <si>
    <t>014112</t>
  </si>
  <si>
    <t>POPLATKY ZA SKLÁDKU TYP S-IO (INERTNÍ ODPAD)</t>
  </si>
  <si>
    <t>Vykopaná zemina, předpokládaná skládka - 33 km od stavby</t>
  </si>
  <si>
    <t>896*2,1=1 881.6 [A]</t>
  </si>
  <si>
    <t>zahrnuje veškeré poplatky provozovateli skládky související s uložením odpadu na skládce.</t>
  </si>
  <si>
    <t>Suť (kámen,...), Předpokládaná skládka - 33 km od stavby</t>
  </si>
  <si>
    <t>211,6*2,6+54,8*2,6+19,8*2,3=738.2 [A]</t>
  </si>
  <si>
    <t>014132</t>
  </si>
  <si>
    <t>POPLATKY ZA SKLÁDKU TYP S-NO (NEBEZPEČNÝ ODPAD)</t>
  </si>
  <si>
    <t>mostnice z OK</t>
  </si>
  <si>
    <t>0,110*(57+57+2)=12.8 [B]</t>
  </si>
  <si>
    <t>02520</t>
  </si>
  <si>
    <t>ZKOUŠENÍ MATERIÁLŮ NEZÁVISLOU ZKUŠEBNOU</t>
  </si>
  <si>
    <t>Laboratorní rozbor pro vzorkování demolic, vykopané zeminy a štěrkového lože pro zatřídění pro uložení na skládku.</t>
  </si>
  <si>
    <t>zahrnuje veškeré náklady spojené s objednatelem požadovanými zkouškami</t>
  </si>
  <si>
    <t>027121</t>
  </si>
  <si>
    <t>PROVIZORNÍ PŘÍSTUPOVÉ CESTY - ZŘÍZENÍ</t>
  </si>
  <si>
    <t>Přístupová cesta min. š=3,0m  z kolejiště žst. Vlaastějovice podél náspu pod most k opěře O2 a pilíři</t>
  </si>
  <si>
    <t>Přístupová cesta k O2: 300=300.0 [A] 
Přístupová cesta k manipulační ploše v řece: 200=200.0 [B] 
Plocha pro přístup a rozpatkování jeřábu: 2* 8*9=144.0 [C] 
Celkem: A+B+C=644.0 [D]</t>
  </si>
  <si>
    <t>zahrnuje veškeré náklady spojené s objednatelem požadovanými zařízeními</t>
  </si>
  <si>
    <t>027123</t>
  </si>
  <si>
    <t>PROVIZORNÍ PŘÍSTUPOVÉ CESTY - ZRUŠENÍ</t>
  </si>
  <si>
    <t>Odstranění staveništní cesty</t>
  </si>
  <si>
    <t>02720</t>
  </si>
  <si>
    <t>POMOC PRÁCE ZŘÍZ NEBO ZAJIŠŤ REGULACI A OCHRANU DOPRAVY</t>
  </si>
  <si>
    <t>DIO pro objízdnou trasu v obci Vlastějovice v trvání cca 120 dní</t>
  </si>
  <si>
    <t>02741</t>
  </si>
  <si>
    <t>PROVIZORNÍ MOSTY</t>
  </si>
  <si>
    <t>Silniční most přes řeku Sázavu, montáž, demontáž, pronájem 4 měsíce.  
Typ dle možností zhotovitele.  
Včetně podpůrných pilířů, jejich ochrany proti účinkům proudu řeky. Provedení první hlavní mostní prohlídky a pravidelných revizních prohlídek. Osazení plavebních znaků, provedení ochranných konstrukcí.</t>
  </si>
  <si>
    <t>02811</t>
  </si>
  <si>
    <t>PRŮZKUMNÉ PRÁCE GEOTECHNICKÉ NA POVRCHU</t>
  </si>
  <si>
    <t>Jádrový vrt pilířem z úrovně úložného prahu svisle dolů pod úrovneň předpokládaného založení pilíře - cca 10m  
včetně výnosu jádra pro ověření správnosti návrhu posílení podrákladí</t>
  </si>
  <si>
    <t>zahrnuje veškeré náklady spojené s objednatelem požadovanými pracemi</t>
  </si>
  <si>
    <t>02861</t>
  </si>
  <si>
    <t>PRŮZKUMNÉ PRÁCE PROTIKOROZNÍ A BLUDNÝCH PROUDŮ NA POVRCHU</t>
  </si>
  <si>
    <t>měření v průběhu stavby a po stavbě</t>
  </si>
  <si>
    <t>Zaměření dna koryta řeky Sázavy před a po stavbě v profilu železničního mostu a mostního provizoria včetně protokolu o měření, který bude předán Povodí Vltavy.</t>
  </si>
  <si>
    <t>02920</t>
  </si>
  <si>
    <t>OSTATNÍ POŽADAVKY - OCHRANA ŽIVOTNÍHO PROSTŘEDÍ</t>
  </si>
  <si>
    <t>ochrana stromů podél přístupové cesty pod most</t>
  </si>
  <si>
    <t>práce zajišťující ochranu vodního toku (sorbenty, norné stěny, preventivní opatření apod.)</t>
  </si>
  <si>
    <t>02940</t>
  </si>
  <si>
    <t>OSTATNÍ POŽADAVKY - VYPRACOVÁNÍ DOKUMENTACE</t>
  </si>
  <si>
    <t>Vypracování podkladů pro statickou zatěžovací zkoušku dle ČSN 73 6209</t>
  </si>
  <si>
    <t>Projektová dokumentace pro provádění stavby (PDPS)  
PDPS mostního provizoria přes řeku Sázavu.   
Výrobní a montážní dokumentace OK, pro pomocné konstrukce pro demontáž SOK, osazení NOK, postup výměny konstrukcí....   
Předání 4x tištěná + 4x digitální forma CD.</t>
  </si>
  <si>
    <t>02946</t>
  </si>
  <si>
    <t>OSTAT POŽADAVKY - FOTODOKUMENTACE</t>
  </si>
  <si>
    <t>Pasportizace (fotodokumentace příp. video) přístupové cesty z obce Vlastějovice pod most k opěře O1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</si>
  <si>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</si>
  <si>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03100</t>
  </si>
  <si>
    <t>ZAŘÍZENÍ STAVENIŠTĚ - ZŘÍZENÍ, PROVOZ, DEMONTÁŽ</t>
  </si>
  <si>
    <t>oplocení prostoru ZS ve stanici Vlastějovice  
zajištění průjezdu a přístupu k okolním nemovitostem včetně dopravního opatření  
zpevnění části plochy pro montáž NOK</t>
  </si>
  <si>
    <t>zahrnuje objednatelem povolené náklady na pořízení (event. pronájem), provozování, udržování a likvidaci zhotovitelova zařízení</t>
  </si>
  <si>
    <t>03360</t>
  </si>
  <si>
    <t>SLUŽBY ZAJIŠŤUJÍCÍ OSTRAHU</t>
  </si>
  <si>
    <t>zahrnuje objednatelem povolené náklady na služby pro zhotovitele</t>
  </si>
  <si>
    <t>03630</t>
  </si>
  <si>
    <t>DOPRAVNÍ ZAŘÍZENÍ - AUTOJEŘÁBY</t>
  </si>
  <si>
    <t>Jeřábnické práce zajišťující snesení staré OK (4x30t). Ostatní pomocné jeřábnické práce po celou dobu výstavby.</t>
  </si>
  <si>
    <t>zahrnuje objednatelem povolené náklady na dopravní zařízení zhotovitele</t>
  </si>
  <si>
    <t>03720</t>
  </si>
  <si>
    <t>POMOC PRÁCE ZAJIŠŤ NEBO ZŘÍZ REGULACI A OCHRANU DOPRAVY</t>
  </si>
  <si>
    <t>Projednání povolení pro dopravně-inženýrská opatření a trvalé dopravní značení.</t>
  </si>
  <si>
    <t>zahrnuje objednatelem povolené náklady na požadovaná zařízení zhotovitele</t>
  </si>
  <si>
    <t>03730</t>
  </si>
  <si>
    <t>POMOC PRÁCE ZAJIŠŤ NEBO ZŘÍZ OCHRANU INŽENÝRSKÝCH SÍTÍ</t>
  </si>
  <si>
    <t>Ochrana inženýrských sítí (místní dešť. kanalizace v místě staveništní cesty) + prodloužení potrubí od vyústění pod montážní plochou v řece, trubka DN600 mm dl. 12,0 m</t>
  </si>
  <si>
    <t>11120</t>
  </si>
  <si>
    <t>ODSTRANĚNÍ KŘOVIN</t>
  </si>
  <si>
    <t>Očištění svahu od křovin</t>
  </si>
  <si>
    <t>odstranění křovin a stromů do průměru 100 mm  
doprava dřevin bez ohledu na vzdálenost  
spálení na hromadách nebo štěpkování</t>
  </si>
  <si>
    <t>112011</t>
  </si>
  <si>
    <t>KÁCENÍ STROMŮ D KMENE DO 0,5M S ODSTRANĚNÍM PAŘEZŮ, ODVOZ DO 1KM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</si>
  <si>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</si>
  <si>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112021</t>
  </si>
  <si>
    <t>KÁCENÍ STROMŮ D KMENE DO 0,9M S ODSTRANĚNÍM PAŘEZŮ, ODVOZ DO 1KM</t>
  </si>
  <si>
    <t>11512</t>
  </si>
  <si>
    <t>ČERPÁNÍ VODY DO 1000 L/MIN</t>
  </si>
  <si>
    <t>Čerpání vody ze stavební jámy po dobu provádění prací pod úrovní okolního terénu, předpoklad čerpání ze dvou jímek.</t>
  </si>
  <si>
    <t>2*20*14=560.0 [A]</t>
  </si>
  <si>
    <t>Položka čerpání vody na povrchu zahrnuje i potrubí, pohotovost záložní čerpací soupravy a zřízení čerpací jímky. Součástí položky je také následná demontáž a likvidace těchto zařízení</t>
  </si>
  <si>
    <t>121101</t>
  </si>
  <si>
    <t>SEJMUTÍ ORNICE NEBO LESNÍ PŮDY S ODVOZEM DO 1KM</t>
  </si>
  <si>
    <t>1100*0,15=165.0 [A]</t>
  </si>
  <si>
    <t>položka zahrnuje sejmutí ornice bez ohledu na tloušťku vrstvy a její vodorovnou dopravu  
nezahrnuje uložení na trvalou skládku</t>
  </si>
  <si>
    <t>12573</t>
  </si>
  <si>
    <t>VYKOPÁVKY ZE ZEMNÍKŮ A SKLÁDEK TŘ. I</t>
  </si>
  <si>
    <t>pro pol. 17110, 18232 
Vně křídel u O2: 43*2*2,5=215.0 [A] 
Rozprostření ornice: 1100*0,15=165.0 [B] 
Celkem: A+B=380.0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</si>
  <si>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</si>
  <si>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12960</t>
  </si>
  <si>
    <t>ČIŠTĚNÍ VODOTEČÍ A MELIORAČ KANÁLŮ OD NÁNOSŮ</t>
  </si>
  <si>
    <t>Odstranění naplavenin v korytě řeky.</t>
  </si>
  <si>
    <t>Celkový výkop u P1 - odbagrování naplavenin v korytě řeky: 280*0,5=140.0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</si>
  <si>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</si>
  <si>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131831</t>
  </si>
  <si>
    <t>HLOUBENÍ JAM ZAPAŽ I NEPAŽ TŘ. II, ODVOZ DO 1KM</t>
  </si>
  <si>
    <t>Vytěžená zemina určená pro zpětný zásyp - předpoklad 30% vytěžené zeminy uloženo na mezideponii v místě zařízení staveniště.</t>
  </si>
  <si>
    <t>Celkový výkop u O1: 9,2*3,1+59*0,3=46.2 [A] 
Celkový výkop u P1: 0=0.0 [B] 
Celkový výkop u O2: 10,4*4,6+36,2*11+43*2*2,5=661.0 [C] 
30% celkového výkopu: 0,30*(A+B+C)=212.2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</si>
  <si>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</si>
  <si>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131838</t>
  </si>
  <si>
    <t>HLOUBENÍ JAM ZAPAŽ I NEPAŽ TŘ. II, ODVOZ DO 20KM</t>
  </si>
  <si>
    <t>Předpoklad 70% vytěžené zeminy odvezen na skládku.</t>
  </si>
  <si>
    <t>Celkový výkop u O1: 9,2*3,1+59*0,3=46.2 [A] 
Celkový výkop u O2: 10,4*4,6+36,2*11+43*2*2,5=661.0 [B] 
Odbagrování zásypu části koryta pro stavební práce: 392*2/3=261.3 [C] 
70% celkového výkopu: 0,70*(A+B)+C=756.3 [D]</t>
  </si>
  <si>
    <t>131939</t>
  </si>
  <si>
    <t>PŘÍPLATEK ZA DALŠÍ 1KM DOPRAVY ZEMINY</t>
  </si>
  <si>
    <t>doprava na skládku ve vzdálenosti 33 km od stavby  
Příplatek za dalších 13 km</t>
  </si>
  <si>
    <t>756,3*13=9 831.9 [A]</t>
  </si>
  <si>
    <t>položka zahrnuje příplatek k vodorovnému přemístění zeminy za každý další 1km nad 20km</t>
  </si>
  <si>
    <t>17110</t>
  </si>
  <si>
    <t>ULOŽENÍ SYPANINY DO NÁSYPŮ SE ZHUTNĚNÍM</t>
  </si>
  <si>
    <t>Obsyp křídel a provedení svahových kuželů z vytěžené zeminy uložené na mezideponii v místě zařízení staveniště.  
Úprava břehové hrany koryta řeky Sázavy po odstranění zásypu koryta mezi břehem a pilířem.</t>
  </si>
  <si>
    <t>Vně křídel u O2: 43*2*2,5=215.0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</si>
  <si>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</si>
  <si>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</si>
  <si>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</si>
  <si>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Ornice: 1100*0,15=165.0 [A] 
Zemina pro zpětný zásyp: 212,2=212.2 [B] 
Zemina na skládku: 756,3=756.3 [C] 
Celkem: A+B+C=1 133.5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</si>
  <si>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</si>
  <si>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</si>
  <si>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</si>
  <si>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Uvedení dotčených pozemků do původního stavu.</t>
  </si>
  <si>
    <t>Všeobecné úpravy musí zahrnovat úpravu území po uskutečnění stavby, tak jak je požadováno v zadávací dokumentaci s výjimkou těch prací, pro které jsou uvedeny samostatné položky.</t>
  </si>
  <si>
    <t>18214</t>
  </si>
  <si>
    <t>ÚPRAVA POVRCHŮ SROVNÁNÍM ÚZEMÍ V TL DO 0,25M</t>
  </si>
  <si>
    <t>položka zahrnuje srovnání výškových rozdílů terénu</t>
  </si>
  <si>
    <t>18232</t>
  </si>
  <si>
    <t>ROZPROSTŘENÍ ORNICE V ROVINĚ V TL DO 0,15M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</si>
  <si>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</si>
  <si>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</si>
  <si>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</si>
  <si>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</si>
  <si>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184B13</t>
  </si>
  <si>
    <t>VYSAZOVÁNÍ STROMŮ LISTNATÝCH S BALEM OBVOD KMENE DO 12CM, PODCHOZÍ VÝŠ MIN 2,2M</t>
  </si>
  <si>
    <t>Náhradní výsadba -10 ks nových stromů místo pokácených v rámci stavby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</si>
  <si>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</si>
  <si>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21264</t>
  </si>
  <si>
    <t>TRATIVODY KOMPLET Z TRUB Z PLAST HMOT DN DO 200MM</t>
  </si>
  <si>
    <t>Příčné drenáže za opěrami.</t>
  </si>
  <si>
    <t>7,5+12,5=20.0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</si>
  <si>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</si>
  <si>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227821</t>
  </si>
  <si>
    <t>MIKROPILOTY KOMPLET D DO 100MM NA POVRCHU</t>
  </si>
  <si>
    <t>Zavrtávané tyče R38, neobsahuje vrty a injekční hmoty, viz 11 Sanace podzákladí a spodní stavby</t>
  </si>
  <si>
    <t>269=269.0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</si>
  <si>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</si>
  <si>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261915</t>
  </si>
  <si>
    <t>VRTY PRO KOTVENÍ A INJEKTÁŽ TŘ V A VI NA POVRCHU D DO 50MM</t>
  </si>
  <si>
    <t>Vrty pro cem. injektáž, viz 11 Sanace podzákladí a spodní stavby</t>
  </si>
  <si>
    <t>669=669.0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</si>
  <si>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</si>
  <si>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261916</t>
  </si>
  <si>
    <t>VRTY PRO KOTV, INJEKT, MIKROPIL NA POVR TŘ V A VI D DO 80MM</t>
  </si>
  <si>
    <t>vrty prof. 64 mm pro zavrtávané tyče R38 do zdiva základů pilíře a opěry a pod základy do navětralé pararuly (R3), viz 11 Sanace podzákladí a spodní stavby</t>
  </si>
  <si>
    <t>272325</t>
  </si>
  <si>
    <t>ZÁKLADY ZE ŽELEZOBETONU DO C30/37</t>
  </si>
  <si>
    <t>Základ nové opěry, C30/37</t>
  </si>
  <si>
    <t>40,1*1,1-0,6=43.5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</si>
  <si>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</si>
  <si>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</si>
  <si>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</si>
  <si>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Viz příloha Základ, dřík a křídla opěry O2 - výztuž</t>
  </si>
  <si>
    <t>(40,1*1,1-0,6)*0,1=4.4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</si>
  <si>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</si>
  <si>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281611</t>
  </si>
  <si>
    <t>INJEKTOVÁNÍ NÍZKOTLAKÉ Z CEMENTOVÝCH POJIV NA POVRCHU</t>
  </si>
  <si>
    <t>injektáž kamenného zdiva mostu - mezerovitosti 10%, viz 11 Sanace podzákladí a spodní stavby</t>
  </si>
  <si>
    <t>Opěra O1:  211*3,14*0,4*0,4=106.0 [A] 
Pilíř P1:  1,5*6,2*5,5=51.2 [B] 
(A+B)*0,1=15.7 [C]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</si>
  <si>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</si>
  <si>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281661R</t>
  </si>
  <si>
    <t>INJEKTOVÁNÍ NÍZKOTLAKÉ Z CHEMICKÝCH POJIV NA POVRCHU</t>
  </si>
  <si>
    <t>Speciální injektážní směs, viz 11 Sanace podzákladí a spodní stavby</t>
  </si>
  <si>
    <t>6,475=6.5 [A]</t>
  </si>
  <si>
    <t>285393</t>
  </si>
  <si>
    <t>DODATEČNÉ KOTVENÍ VLEPENÍM BETONÁŘSKÉ VÝZTUŽE D DO 20MM DO VRTŮ</t>
  </si>
  <si>
    <t>Osazení výztuže pro kotvení - R20 do vrtu prof. 35 mm, dl. 0,75 m, do cem. zálivky, bez vrtání, bez výztuže</t>
  </si>
  <si>
    <t>Opěra O1:  15+22=37.0 [A] 
Pilíř P1:  38=38.0 [B] 
A+B=75.0 [C]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</si>
  <si>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</si>
  <si>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Svislé konstrukce</t>
  </si>
  <si>
    <t>317325</t>
  </si>
  <si>
    <t>ŘÍMSY ZE ŽELEZOBETONU DO C30/37</t>
  </si>
  <si>
    <t>Římsy NK a spodní stavby</t>
  </si>
  <si>
    <t>0,44*(7,8+9,8)*2+0,403*62,0*2=65.5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</si>
  <si>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</si>
  <si>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</t>
  </si>
  <si>
    <t>VÝZTUŽ ŘÍMS Z OCELI</t>
  </si>
  <si>
    <t>Římsy NK a spodní stavby  7,8=7.8 [A] 
výztuž gabiony, viz12 Gabionové zdi, terénní úpravy  0,09+0,05=0.1 [B] 
A+B=7.9 [C]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</si>
  <si>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</si>
  <si>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50</t>
  </si>
  <si>
    <t>333213</t>
  </si>
  <si>
    <t>OBKLAD MOST OPĚR A KŘÍDEL Z LOM KAMENE</t>
  </si>
  <si>
    <t>kamenný obklad tl. 200 mm na O2</t>
  </si>
  <si>
    <t>(14,6*1,4+33+35,6)*0,2=17.8 [A]</t>
  </si>
  <si>
    <t>položka zahrnuje dodávku a osazení lomového kamene, jeho výběr a případnou úpravu, jeho případné kotvení se všemi souvisejícími materiály a pracemi, dodávku předepsané malty, spárování.</t>
  </si>
  <si>
    <t>51</t>
  </si>
  <si>
    <t>3332A9</t>
  </si>
  <si>
    <t>MOSTNÍ OPĚRY A KŘÍDLA Z GABIONŮ RUČNĚ ROVNANÝCH, DRÁT O4,0MM, POVRCHOVÁ ÚPRAVA Zn + Al + PA6</t>
  </si>
  <si>
    <t>gabiony</t>
  </si>
  <si>
    <t>5+3=8.0 [A]</t>
  </si>
  <si>
    <t>- položka zahrnuje dodávku a osazení drátěných košů s výplní lomovým kamenem.  
- gabionové matrace se vykazují v pol.č.2722**.</t>
  </si>
  <si>
    <t>52</t>
  </si>
  <si>
    <t>333325</t>
  </si>
  <si>
    <t>MOSTNÍ OPĚRY A KŘÍDLA ZE ŽELEZOVÉHO BETONU DO C30/37</t>
  </si>
  <si>
    <t>dřík a křídla opěry O2</t>
  </si>
  <si>
    <t>dřík a křídla 02   65,8-1,3+2,7+2,7+0,35*2=70.6 [A]</t>
  </si>
  <si>
    <t>53</t>
  </si>
  <si>
    <t>33336</t>
  </si>
  <si>
    <t>VÝZTUŽ MOST OPĚR A KŘÍDEL Z OCELI</t>
  </si>
  <si>
    <t>(65,8-1,3+2,7+2,7+0,35*2)*0,1=7.1 [A]</t>
  </si>
  <si>
    <t>54</t>
  </si>
  <si>
    <t>334325</t>
  </si>
  <si>
    <t>MOSTNÍ PILÍŘE A STATIVA ZE ŽELEZOVÉHO BETONU DO C30/37</t>
  </si>
  <si>
    <t>Nové úložné prahy, záv. zdi, přechod. desky</t>
  </si>
  <si>
    <t>ÚP, záv. zeď a přech. deska 01    11,75+5,4+10,22+0,75+0,6=28.7 [A] 
ÚP pilíř P1   18=18.0 [B] 
ÚP, záv. zeď a přech. deska 02    15,68+1,85+5,37+10,22+0,77+0,6=34.5 [C] 
A+B+C=81.2 [D]</t>
  </si>
  <si>
    <t>55</t>
  </si>
  <si>
    <t>33436</t>
  </si>
  <si>
    <t>VÝZTUŽ MOST PILÍŘŮ A STATIV Z OCELI</t>
  </si>
  <si>
    <t>ÚP, záv. zeď a přech. deska 01    4,95=5.0 [A] 
ÚP pilíř P1    5,79=5.8 [B] 
ÚP, záv. zeď a přech. deska 02    5,85=5.9 [C] 
a+b+c=16.7 [D]</t>
  </si>
  <si>
    <t>56</t>
  </si>
  <si>
    <t>421325</t>
  </si>
  <si>
    <t>MOSTNÍ NOSNÉ DESKOVÉ KONSTRUKCE ZE ŽELEZOBETONU C30/37</t>
  </si>
  <si>
    <t>spřažená deska mostovky a koncové příčníky NK</t>
  </si>
  <si>
    <t>1,89*31,4*2+8,85*1,2*2=139.9 [A]</t>
  </si>
  <si>
    <t>57</t>
  </si>
  <si>
    <t>42136</t>
  </si>
  <si>
    <t>VÝZTUŽ MOSTNÍ NOSNÉ DESKOVÉ KONSTR Z OCELI</t>
  </si>
  <si>
    <t>výztuž spřažené desky a  koncových příčníků</t>
  </si>
  <si>
    <t>32,09=32.1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</si>
  <si>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</si>
  <si>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58</t>
  </si>
  <si>
    <t>42194BR</t>
  </si>
  <si>
    <t>MOSTNÍ NOSNÉ DESKOVÉ KONSTR Z OCELI S 355</t>
  </si>
  <si>
    <t>ocelová svařovaná konstrukce mostu</t>
  </si>
  <si>
    <t>78,64=78.6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</si>
  <si>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</si>
  <si>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59</t>
  </si>
  <si>
    <t>SOUBOR</t>
  </si>
  <si>
    <t>Vložení mostu do otvoru podélným výsunem viz Technologie provádění</t>
  </si>
  <si>
    <t>60</t>
  </si>
  <si>
    <t>428732</t>
  </si>
  <si>
    <t>KALOTOVÉ LOŽISKO PRO ZATÍŽ. DO 5MN</t>
  </si>
  <si>
    <t>- výrobní dokumentaci  
- dodání kompletních ložisek požadované kvality  
- přípravu, očištění a úpravy úložných ploch  
- osazení ložisek podle předepsaného technologického předpisu bez ohledu na způsob uložení a kotvení  
- nastavení ložisek, protokolárního měření a vyhodnocení kyvné a kluzné spáry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</si>
  <si>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61</t>
  </si>
  <si>
    <t>428742</t>
  </si>
  <si>
    <t>KALOTOVÉ LOŽISKO PRO ZATÍŽ. DO 10MN</t>
  </si>
  <si>
    <t>62</t>
  </si>
  <si>
    <t>Pod O1:   
Pod O2: 
Pod drenážemi: 
pod gabiony O1: 
pod gabiony O2:</t>
  </si>
  <si>
    <t>63</t>
  </si>
  <si>
    <t>451314</t>
  </si>
  <si>
    <t>PODKLADNÍ A VÝPLŇOVÉ VRSTVY Z PROSTÉHO BETONU C25/30</t>
  </si>
  <si>
    <t>Lože tl. 100 mm pro odláždění lomovým kamenem.</t>
  </si>
  <si>
    <t>(66,5+2+48+2)*1,4*0,1=16.6 [A]</t>
  </si>
  <si>
    <t>64</t>
  </si>
  <si>
    <t>451324</t>
  </si>
  <si>
    <t>PODKL A VÝPLŇ VRSTVY ZE ŽELEZOBET DO C25/30</t>
  </si>
  <si>
    <t>pod gabiony a pro prahy odláždění</t>
  </si>
  <si>
    <t>pod gabiony: 0,3*1,4*(5,3+3,3)=3.6 [A] 
prahy pro odláždění: 5=5.0 [B] 
a+b=8.6 [C]</t>
  </si>
  <si>
    <t>65</t>
  </si>
  <si>
    <t>45147</t>
  </si>
  <si>
    <t>PODKL A VÝPLŇ VRSTVY Z MALTY PLASTICKÉ</t>
  </si>
  <si>
    <t>podlití ložisek</t>
  </si>
  <si>
    <t>6*(1*1*0,025+20*0,15*0,035*0,035*3,14)*1,25=0.3 [A]</t>
  </si>
  <si>
    <t>Položka zahrnuje veškerý materiál, výrobky a polotovary, včetně mimostaveništní a vnitrostaveništní dopravy (rovněž přesuny), včetně naložení a složení, případně s uložením.</t>
  </si>
  <si>
    <t>66</t>
  </si>
  <si>
    <t>458523</t>
  </si>
  <si>
    <t>VÝPLŇ ZA OPĚRAMI A ZDMI Z KAMENIVA DRCENÉHO, INDEX ZHUTNĚNÍ ID DO 0,9</t>
  </si>
  <si>
    <t>zásyp za opěrou štěrkodrť frakce 0-32a hutněná po vrstvách tl. max 0,30 m na id=0,95</t>
  </si>
  <si>
    <t>01   5,5*2=11.0 [A] 
02   56,7*3,6=204.1 [B] 
A+B=215.1 [C]</t>
  </si>
  <si>
    <t>položka zahrnuje dodávku předepsaného kameniva, mimostaveništní a vnitrostaveništní dopravu a jeho uložení  
není-li v zadávací dokumentaci uvedeno jinak, jedná se o nakupovaný materiál</t>
  </si>
  <si>
    <t>67</t>
  </si>
  <si>
    <t>46321</t>
  </si>
  <si>
    <t>ROVNANINA Z LOMOVÉHO KAMENE</t>
  </si>
  <si>
    <t>Těžký kamenný zához kolem pilíře. Hmotnost jednoho kamene min 200 kg.</t>
  </si>
  <si>
    <t>1,5*21,5=32.3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</si>
  <si>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</si>
  <si>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68</t>
  </si>
  <si>
    <t>46451</t>
  </si>
  <si>
    <t>POHOZ DNA A SVAHŮ Z LOMOVÉHO KAMENE</t>
  </si>
  <si>
    <t>zásyp části koryta řeky pro přístup mezi břehem O2 a pilířemi pro práce na pilíři a postavení přesuvné dráhy.  
Manipulační plocha v korytě toku bude nad úroveň hladiny v toku opevněna těžkým kamenivem, aby nedocházelo k odplavování nasypaného materiálu do toku.</t>
  </si>
  <si>
    <t>zásyp z lomového kamene:392/5*4=313.6 [A] 
opevnění těžkým kamenem:15=15.0 [B] 
a+b=328.6 [C]</t>
  </si>
  <si>
    <t>položka zahrnuje dodávku předepsaného kamene, mimostaveništní a vnitrostaveništní dopravu a jeho uložení  
není-li v zadávací dokumentaci uvedeno jinak, jedná se o nakupovaný materiál</t>
  </si>
  <si>
    <t>69</t>
  </si>
  <si>
    <t>46452</t>
  </si>
  <si>
    <t>POHOZ DNA A SVAHŮ Z KAMENIVA DRCENÉHO</t>
  </si>
  <si>
    <t>zásyp části koryta řeky pro přístup mezi břehem O2 a pilířemi pro práce na pilíři a postavení přesuvné dráhy.</t>
  </si>
  <si>
    <t>Horní vrstvy zásypu, zásyp ze ŠD: 
392/5*1=78.4 [A]</t>
  </si>
  <si>
    <t>70</t>
  </si>
  <si>
    <t>Dlažba z lomového kamene tl. 200 mm, bet. lože tl. 100 mm s ukončením betonovými prahy (beton vykázán zvlášť)</t>
  </si>
  <si>
    <t>(66,5+2+48+2)*1,4*0,2=33.2 [A]</t>
  </si>
  <si>
    <t>71</t>
  </si>
  <si>
    <t>567302</t>
  </si>
  <si>
    <t>VRSTVY PRO OBNOVU A OPRAVY Z VIBROV ŠTĚRKU</t>
  </si>
  <si>
    <t>ZKPP - zásyp mezi izolací a štěrkovým ložem, frakce 8/32, hutněný po vrstvách max. 300 mm</t>
  </si>
  <si>
    <t>(6,1+5,8)*6,2=73.8 [A]</t>
  </si>
  <si>
    <t>- dodání směsi, postřiku, nátěru, dlažeb nebo dílců v požadované kvalitě  
- očištění podkladu případně zřízení spojovací vrstvy  
- uložení směsi, dlažby nebo dílců a provedení nátěrů a postřiků dle předepsaného technologického předpisu  
- zřízení vrstvy bez rozlišení šířky, pokládání vrstvy po etapách, včetně pracovních spar a spojů  
- úpravu napojení, ukončení a těsnění podél obrubníků, dilatačních zařízení, odvodňovacích proužků, odvodňovačů, vpustí, šachet a pod., nestanoví-li zadávací dokumentace jinak  
- těsnění, tmelení a výplň spar a otvorů  
- úpravu dilatačních spar a povrchu vrstvy</t>
  </si>
  <si>
    <t>Úpravy povrchů, podlahy, výplně otvorů</t>
  </si>
  <si>
    <t>72</t>
  </si>
  <si>
    <t>62491</t>
  </si>
  <si>
    <t>ÚPRAVA POVRCHŮ VNĚJŠ KONSTR ZDĚNÝCH KAMENICKÝM OPRACOVÁNÍM</t>
  </si>
  <si>
    <t>úprava obkladového kamene O2 - pemrlování</t>
  </si>
  <si>
    <t>(14,6*1,4+33+35,6)=89.0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</si>
  <si>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</si>
  <si>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73</t>
  </si>
  <si>
    <t>62747</t>
  </si>
  <si>
    <t>SPÁROVÁNÍ STARÉHO ZDIVA ZVLÁŠT MALTOU</t>
  </si>
  <si>
    <t>spárování 100% plochy zachovávaného zdiva spodní stavby (opěra O1 a Pilíř)</t>
  </si>
  <si>
    <t>opěra O1:   (9,5+11+3,2+13)*1,1=40.4 [A] 
pilíř P1:   (36,1+45,1)*1,1=89.3 [B] 
(A+B)=129.7 [C]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</si>
  <si>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</si>
  <si>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74</t>
  </si>
  <si>
    <t>702112</t>
  </si>
  <si>
    <t>KABELOVÝ ŽLAB ZEMNÍ VČETNĚ KRYTU SVĚTLÉ ŠÍŘKY PŘES 120 DO 250 MM</t>
  </si>
  <si>
    <t>Plastový žlab s víkem, jen po dl. mostu, barva šedá</t>
  </si>
  <si>
    <t>86=86.0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</si>
  <si>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</si>
  <si>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75</t>
  </si>
  <si>
    <t>711111</t>
  </si>
  <si>
    <t>IZOLACE BĚŽNÝCH KONSTRUKCÍ PROTI ZEMNÍ VLHKOSTI ASFALTOVÝMI NÁTĚRY</t>
  </si>
  <si>
    <t>2*2+2*30=64.0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</si>
  <si>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</si>
  <si>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76</t>
  </si>
  <si>
    <t>711112</t>
  </si>
  <si>
    <t>IZOLACE BĚŽNÝCH KONSTRUKCÍ PROTI ZEMNÍ VLHKOSTI ASFALTOVÝMI PÁSY</t>
  </si>
  <si>
    <t>O1:   14,2=14.2 [A] 
O2:   64,8+38,6=103.4 [B] 
A+B=117.6 [C]</t>
  </si>
  <si>
    <t>77</t>
  </si>
  <si>
    <t>711415R</t>
  </si>
  <si>
    <t>IZOLACE MOSTOVEK CELOPLOŠ POLYMERNÍ</t>
  </si>
  <si>
    <t>Celoplošná bezešvá izolace</t>
  </si>
  <si>
    <t>49,7+390,5+61=501.2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</si>
  <si>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</t>
  </si>
  <si>
    <t>78</t>
  </si>
  <si>
    <t>75732R</t>
  </si>
  <si>
    <t>OCHRANNÁ OPATŘENÍ PROTI PŘEPĚTÍ - JISKŘIŠTĚ</t>
  </si>
  <si>
    <t>79</t>
  </si>
  <si>
    <t>783161</t>
  </si>
  <si>
    <t>PROTIKOROZ OCHRANA OK KOMBIN POVLAKEM S NÁSTŘIKEM METALIZACÍ</t>
  </si>
  <si>
    <t>NK, ŽSP + ONS 02</t>
  </si>
  <si>
    <t>930=930.0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</si>
  <si>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</si>
  <si>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80</t>
  </si>
  <si>
    <t>oprava PKO po výsunu</t>
  </si>
  <si>
    <t>předpoklad opravy cca 10%: 
925*0,10=92.5 [A]</t>
  </si>
  <si>
    <t>81</t>
  </si>
  <si>
    <t>87334</t>
  </si>
  <si>
    <t>POTRUBÍ Z TRUB PLASTOVÝCH TLAKOVÝCH SVAŘOVANÝCH DN DO 200MM</t>
  </si>
  <si>
    <t>Svody odvodnění z nosné konstrukci</t>
  </si>
  <si>
    <t>NK1+NK2: 2*12*2*0,4=19.2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</si>
  <si>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</si>
  <si>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82</t>
  </si>
  <si>
    <t>9112A1R</t>
  </si>
  <si>
    <t>ZÁBRADLÍ MOSTNÍ S VODOR MADLY - DODÁVKA A MONTÁŽ</t>
  </si>
  <si>
    <t>Včetně PKO a kotvení, viz příloha 6.4 OK - zábradlí, vč. úpravy dilatace</t>
  </si>
  <si>
    <t>80,15*2=160.3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</si>
  <si>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</si>
  <si>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83</t>
  </si>
  <si>
    <t>931183</t>
  </si>
  <si>
    <t>VÝPLŇ DILATAČNÍCH SPAR Z POLYSTYRENU TL 30MM</t>
  </si>
  <si>
    <t>spáry říms</t>
  </si>
  <si>
    <t>0,4*20=8.0 [A]</t>
  </si>
  <si>
    <t>položka zahrnuje dodávku a osazení předepsaného materiálu, očištění ploch spáry před úpravou, očištění okolí spáry po úpravě</t>
  </si>
  <si>
    <t>84</t>
  </si>
  <si>
    <t>93135</t>
  </si>
  <si>
    <t>TĚSNĚNÍ DILATAČ SPAR PRYŽ PÁSKOU NEBO KRUH PROFILEM</t>
  </si>
  <si>
    <t>výplňový provazec</t>
  </si>
  <si>
    <t>2,95*20=59.0 [A]</t>
  </si>
  <si>
    <t>85</t>
  </si>
  <si>
    <t>931384</t>
  </si>
  <si>
    <t>TĚSNĚNÍ DILATAČNÍCH SPAR SILIKONOVÝM TMELEM PRŮŘEZU DO 400MM2</t>
  </si>
  <si>
    <t>položka zahrnuje dodávku a osazení předepsaného materiálu, očištění ploch spáry před úpravou, očištění okolí spáry po úpravě  
nezahrnuje těsnící profil</t>
  </si>
  <si>
    <t>86</t>
  </si>
  <si>
    <t>93152R</t>
  </si>
  <si>
    <t>MOSTNÍ ZÁVĚRY POVRCHOVÉ POSUN DO 100MM</t>
  </si>
  <si>
    <t>povrchový MZ závěr s gumovým těsněním s úpravou pro železniční mosty s krycí pryžovou deskou,  
těsnící pás na O1 pro rozevření spáry 5 - 140 mm</t>
  </si>
  <si>
    <t>6,2=6.2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</si>
  <si>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</si>
  <si>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87</t>
  </si>
  <si>
    <t>povrchový MZ závěr s gumovým těsněním s úpravou pro železniční mosty s krycí pryžovou deskou,  
těsnící pás na O2 pro rozevření spáry 5 - 80 mm</t>
  </si>
  <si>
    <t>88</t>
  </si>
  <si>
    <t>93311R</t>
  </si>
  <si>
    <t>ZATĚŽ ZKOUŠKA MOSTU STATIC 1.POLE DO 300M2</t>
  </si>
  <si>
    <t>potřebná zátěž bude vyvozena 2 x jeřáb EDK750, 2 zat. stavy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</si>
  <si>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</si>
  <si>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89</t>
  </si>
  <si>
    <t>93631</t>
  </si>
  <si>
    <t>DROBNÉ DOPLŇK KONSTR BETON MONOLIT</t>
  </si>
  <si>
    <t>KS</t>
  </si>
  <si>
    <t>vytvoření prolisu letopočtu do římsy</t>
  </si>
  <si>
    <t>90</t>
  </si>
  <si>
    <t>936501</t>
  </si>
  <si>
    <t>DROBNÉ DOPLŇK KONSTR KOVOVÉ NEREZ</t>
  </si>
  <si>
    <t>KG</t>
  </si>
  <si>
    <t>odvodnění mostu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</si>
  <si>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</si>
  <si>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91</t>
  </si>
  <si>
    <t>938442</t>
  </si>
  <si>
    <t>OČIŠTĚNÍ ZDIVA OTRYSKÁNÍM TLAKOVOU VODOU DO 500 BARŮ</t>
  </si>
  <si>
    <t>očištění zdiva před spárováním, očištění zdiva po otryskání křemičitým pískem</t>
  </si>
  <si>
    <t>opěra O1:   (9,5+11+3,2+13)*1,1=40.4 [A] 
pilíř P1:   (36,1+45,1)*1,1=89.3 [B] 
(A+B)*2=259.4 [C]</t>
  </si>
  <si>
    <t>položka zahrnuje očištění předepsaným způsobem včetně odklizení vzniklého odpadu</t>
  </si>
  <si>
    <t>92</t>
  </si>
  <si>
    <t>938452</t>
  </si>
  <si>
    <t>OČIŠTĚNÍ ZDIVA OTRYSKÁNÍM NA SUCHO KŘEMIČ PÍSKEM</t>
  </si>
  <si>
    <t>otryskání zdiva opěr křemičitým pískem po spárování 100% plochy</t>
  </si>
  <si>
    <t>93</t>
  </si>
  <si>
    <t>93857</t>
  </si>
  <si>
    <t>BROUŠENÍ BETON KONSTR</t>
  </si>
  <si>
    <t>Příprava povrchu mostovky před aplikací izolace</t>
  </si>
  <si>
    <t>94</t>
  </si>
  <si>
    <t>966138</t>
  </si>
  <si>
    <t>BOURÁNÍ KONSTRUKCÍ Z KAMENE NA MC S ODVOZEM DO 20KM</t>
  </si>
  <si>
    <t>O2:  33,6*4,7+10,2*4,5+2*3,9=211.6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</si>
  <si>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</si>
  <si>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95</t>
  </si>
  <si>
    <t>96613B</t>
  </si>
  <si>
    <t>BOURÁNÍ KONSTRUKCÍ Z KAMENE NA MC - DOPRAVA</t>
  </si>
  <si>
    <t>211,6*2,6*13=7 152.1 [A]</t>
  </si>
  <si>
    <t>Položka zahrnuje samostatnou dopravu suti a vybouraných hmot. Množství se určí jako součin hmotnosti [t] a požadované vzdálenosti [km].</t>
  </si>
  <si>
    <t>96</t>
  </si>
  <si>
    <t>96617AR</t>
  </si>
  <si>
    <t>BOURÁNÍ KONSTRUKCÍ ZE DŘEVA - BEZ DOPRAVY</t>
  </si>
  <si>
    <t>Demontáž stávajících mostnic.</t>
  </si>
  <si>
    <t>57+57+2=116.0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</si>
  <si>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</si>
  <si>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97</t>
  </si>
  <si>
    <t>96617B</t>
  </si>
  <si>
    <t>BOURÁNÍ KONSTRUKCÍ ZE DŘEVA - DOPRAVA</t>
  </si>
  <si>
    <t>Doprava mostnic na skládku nebezpečného odpadu 60 km od mostu.</t>
  </si>
  <si>
    <t>116*110/1000=12.8 [A] 
A*60=768.0 [B]</t>
  </si>
  <si>
    <t>98</t>
  </si>
  <si>
    <t>96618A</t>
  </si>
  <si>
    <t>BOURÁNÍ KONSTRUKCÍ KOVOVÝCH - BEZ DOPRAVY</t>
  </si>
  <si>
    <t>Demontáž staré OK, 2x60t. Zajištění a rozdělení na poloviny podélně, dočasné uložení v místě stavby, rozpálení a odvoz zajišťuje smluvní dodavatel OŘ.</t>
  </si>
  <si>
    <t>2*60=120.0 [A]</t>
  </si>
  <si>
    <t>položka zahrnuje:  
- rozebrání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</si>
  <si>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99</t>
  </si>
  <si>
    <t>967138</t>
  </si>
  <si>
    <t>VYBOURÁNÍ ČÁSTÍ KONSTRUKCÍ KAMENNÝCH NA MC S ODVOZEM DO 20KM</t>
  </si>
  <si>
    <t>Ubourání úložného prahu a části křídel O1 a úložného prahu P1</t>
  </si>
  <si>
    <t>O1: 6,9*3,75+2*1,2*(4,75+2,5)=43.3 [A] 
P1: 16,4*0,7=11.5 [B] 
Celkem: A+B=54.8 [C]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</si>
  <si>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</si>
  <si>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100</t>
  </si>
  <si>
    <t>96713B</t>
  </si>
  <si>
    <t>VYBOURÁNÍ ČÁSTÍ KONSTRUKCÍ KAMENNÝCH NA MC - DOPRAVA</t>
  </si>
  <si>
    <t>54,8*2,6*13=1 852.2 [A]</t>
  </si>
  <si>
    <t>101</t>
  </si>
  <si>
    <t>967158</t>
  </si>
  <si>
    <t>VYBOURÁNÍ ČÁSTÍ KONSTRUKCÍ BETON S ODVOZEM DO 20KM</t>
  </si>
  <si>
    <t>vybourání stoličky pod úložný práh u O1 vpravo + drenáž   5,5*4,2*0,5+1,1*7,5=19.8 [A]</t>
  </si>
  <si>
    <t>102</t>
  </si>
  <si>
    <t>96715B</t>
  </si>
  <si>
    <t>VYBOURÁNÍ ČÁSTÍ KONSTRUKCÍ BETON - DOPRAVA</t>
  </si>
  <si>
    <t>vybourání stoličky pod úložný práh u O1 vpravo + drenáž   (5,5*4,2*0,5+1,1*7,5)*13*2,3=592.0 [A]</t>
  </si>
  <si>
    <t>103</t>
  </si>
  <si>
    <t>967864</t>
  </si>
  <si>
    <t>VYBOURÁNÍ MOST LOŽISEK Z OCELI (OCELOLITINY)</t>
  </si>
  <si>
    <t>4*2=8.0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</si>
  <si>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</si>
  <si>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E.3.6</t>
  </si>
  <si>
    <t>Rozvody vn, nn, osvětlení a dálkové ovládání odpojovačů</t>
  </si>
  <si>
    <t xml:space="preserve">  SO 401/402</t>
  </si>
  <si>
    <t>Přeložka kabelu SŽDC - sdělovací/zabezpečovací</t>
  </si>
  <si>
    <t>SO 401/402</t>
  </si>
  <si>
    <t>014122</t>
  </si>
  <si>
    <t>POPLATKY ZA SKLÁDKU TYP S-OO (OSTATNÍ ODPAD)</t>
  </si>
  <si>
    <t>sdělovací a zabezpečovací kabely</t>
  </si>
  <si>
    <t>155*0,25*2*0,001=0.1 [A]</t>
  </si>
  <si>
    <t>betonové žlaby pro IS  
výkopy pro IS</t>
  </si>
  <si>
    <t>betonový žlab:35*20*0,001=0.7 [A] 
výkopy:9,8*1,8=17.6 [B] 
a+b=18.3 [C]</t>
  </si>
  <si>
    <t>02320</t>
  </si>
  <si>
    <t>SLUŽBY PRO OBJEDNATELE - SPOJOVÉ PROSTŘEDKY</t>
  </si>
  <si>
    <t>2 mobilní telefony včetně kreditu po dobu stavby pro dorozumění mezi stanicemi Zruč n.S. - Vlastějovice</t>
  </si>
  <si>
    <t>zahrnuje náklady na pořízení, provozování, udržování a likvidaci objednatelem požadovaného zařízení</t>
  </si>
  <si>
    <t>132731</t>
  </si>
  <si>
    <t>HLOUBENÍ RÝH ŠÍŘ DO 2M PAŽ I NEPAŽ TŘ. I, ODVOZ DO 1KM</t>
  </si>
  <si>
    <t>(20+15)*0,35*0,8=9.8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</si>
  <si>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</si>
  <si>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PSV - montážní práce</t>
  </si>
  <si>
    <t>společný pro sdělovací i zab.zař. kabely</t>
  </si>
  <si>
    <t>(20+15)=35.0 [A]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</si>
  <si>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</si>
  <si>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</si>
  <si>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</si>
  <si>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</si>
  <si>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</si>
  <si>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společně pro sdělovací i zab.zař. kabely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</si>
  <si>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</si>
  <si>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</si>
  <si>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</si>
  <si>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</si>
  <si>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75A151</t>
  </si>
  <si>
    <t>KABEL METALICKÝ SE STÍNĚNÍM DO 12 PÁRŮ - DODÁVKA</t>
  </si>
  <si>
    <t>KMPÁR</t>
  </si>
  <si>
    <t>kabel TCEPKPFLEZE 5XN0,8</t>
  </si>
  <si>
    <t>0,001*(155)*10=1.6 [A]</t>
  </si>
  <si>
    <t>1. Položka obsahuje:  
 – dodání kabelů podle typu od výrobců včetně mimostaveništní dopravy  
2. Položka neobsahuje:  
 X  
3. Způsob měření:  
Měří se n-násobky páru vodičů na kilometr.</t>
  </si>
  <si>
    <t>75A217</t>
  </si>
  <si>
    <t>ZATAŽENÍ A SPOJKOVÁNÍ KABELŮ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</si>
  <si>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</si>
  <si>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75A218</t>
  </si>
  <si>
    <t>ZATAŽENÍ A SPOJKOVÁNÍ KABELŮ DO 12 PÁRŮ - DEMONTÁŽ</t>
  </si>
  <si>
    <t>1. Položka obsahuje:  
 – demontáž kabelu, plastové spojky v počtu 3 kusy na 1 km kabelu, štítku průběhu v počtu 2 ks na 1 km kabelu, označovacího štítku kabelové spojky a kabelové formy  
 – veškeré potřebné mechanizmy, jejich obsluhu a přesun hmot.  
 – naložení vybouraného materiálu na dopravní prostředek  
 – odvoz vybouraného materiálu do skladu nebo na likvidaci  
2. Položka neobsahuje:  
 – poplatek za likvidaci odpadů (nacení se dle SSD 0)  
3. Způsob měření:  
Měří se n-násobky páru vodičů na kilometr.</t>
  </si>
  <si>
    <t>75II11</t>
  </si>
  <si>
    <t>SPOJKA PRO CELOPLASTOVÉ KABELY BEZ PANCÍŘE DO 100 ŽIL</t>
  </si>
  <si>
    <t>pouze sdělovací kabel  
zabezpečovací kabel dodávka OŘ Praha SSZT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</si>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</sst>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  <col min="6" max="6" width="30.7109375" customWidth="1"/>
  </cols>
  <sheetData>
    <row r="1" spans="1:6" ht="57" customHeight="1" x14ac:dyDescent="0.2">
      <c r="A1" s="9"/>
      <c r="B1" s="8" t="s">
        <v>1</v>
      </c>
      <c r="C1" s="11"/>
      <c r="D1" s="11"/>
      <c r="E1" s="11"/>
      <c r="F1" s="11"/>
    </row>
    <row r="2" spans="1:6" ht="20.100000000000001" customHeight="1" x14ac:dyDescent="0.2">
      <c r="A2" s="9"/>
      <c r="B2" s="7"/>
      <c r="C2" s="11"/>
      <c r="D2" s="11"/>
      <c r="E2" s="11"/>
      <c r="F2" s="11"/>
    </row>
    <row r="3" spans="1:6" ht="12.75" customHeight="1" x14ac:dyDescent="0.2">
      <c r="A3" s="9"/>
      <c r="B3" s="7"/>
      <c r="C3" s="11"/>
      <c r="D3" s="11"/>
      <c r="E3" s="11"/>
      <c r="F3" s="11"/>
    </row>
    <row r="4" spans="1:6" ht="39.950000000000003" customHeight="1" x14ac:dyDescent="0.2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">
      <c r="A5" s="14" t="s">
        <v>4</v>
      </c>
      <c r="B5" s="5" t="s">
        <v>5</v>
      </c>
      <c r="C5" s="9"/>
      <c r="D5" s="9"/>
      <c r="E5" s="9"/>
    </row>
    <row r="6" spans="1:6" ht="12.75" customHeight="1" x14ac:dyDescent="0.2">
      <c r="B6" s="15" t="s">
        <v>6</v>
      </c>
      <c r="C6" s="17">
        <f>0+C10+C12+C14+C17+C19+C21</f>
        <v>0</v>
      </c>
    </row>
    <row r="7" spans="1:6" ht="12.75" customHeight="1" x14ac:dyDescent="0.2">
      <c r="B7" s="15" t="s">
        <v>7</v>
      </c>
      <c r="C7" s="17">
        <f>0+E10+E12+E14+E17+E19+E21</f>
        <v>0</v>
      </c>
    </row>
    <row r="9" spans="1:6" ht="12.75" customHeight="1" x14ac:dyDescent="0.2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x14ac:dyDescent="0.2">
      <c r="A10" s="18" t="s">
        <v>14</v>
      </c>
      <c r="B10" s="19" t="s">
        <v>15</v>
      </c>
      <c r="C10" s="21">
        <f>0+C11</f>
        <v>0</v>
      </c>
      <c r="D10" s="21">
        <f t="shared" ref="D10:D22" si="0">C10*0.21</f>
        <v>0</v>
      </c>
      <c r="E10" s="21">
        <f>0+E11</f>
        <v>0</v>
      </c>
      <c r="F10" s="20">
        <f>0+F11</f>
        <v>9</v>
      </c>
    </row>
    <row r="11" spans="1:6" x14ac:dyDescent="0.2">
      <c r="A11" s="18" t="s">
        <v>16</v>
      </c>
      <c r="B11" s="19" t="s">
        <v>17</v>
      </c>
      <c r="C11" s="21">
        <f>'PS 01'!K8+'PS 01'!M8</f>
        <v>0</v>
      </c>
      <c r="D11" s="21">
        <f t="shared" si="0"/>
        <v>0</v>
      </c>
      <c r="E11" s="21">
        <f>C11+D11</f>
        <v>0</v>
      </c>
      <c r="F11" s="20">
        <f>'PS 01'!T7</f>
        <v>9</v>
      </c>
    </row>
    <row r="12" spans="1:6" x14ac:dyDescent="0.2">
      <c r="A12" s="18" t="s">
        <v>89</v>
      </c>
      <c r="B12" s="19" t="s">
        <v>90</v>
      </c>
      <c r="C12" s="21">
        <f>0+C13</f>
        <v>0</v>
      </c>
      <c r="D12" s="21">
        <f t="shared" si="0"/>
        <v>0</v>
      </c>
      <c r="E12" s="21">
        <f>0+E13</f>
        <v>0</v>
      </c>
      <c r="F12" s="20">
        <f>0+F13</f>
        <v>7</v>
      </c>
    </row>
    <row r="13" spans="1:6" x14ac:dyDescent="0.2">
      <c r="A13" s="18" t="s">
        <v>91</v>
      </c>
      <c r="B13" s="19" t="s">
        <v>92</v>
      </c>
      <c r="C13" s="21">
        <f>'SO 98-98'!K8+'SO 98-98'!M8</f>
        <v>0</v>
      </c>
      <c r="D13" s="21">
        <f t="shared" si="0"/>
        <v>0</v>
      </c>
      <c r="E13" s="21">
        <f>C13+D13</f>
        <v>0</v>
      </c>
      <c r="F13" s="20">
        <f>'SO 98-98'!T7</f>
        <v>7</v>
      </c>
    </row>
    <row r="14" spans="1:6" x14ac:dyDescent="0.2">
      <c r="A14" s="18" t="s">
        <v>123</v>
      </c>
      <c r="B14" s="19" t="s">
        <v>124</v>
      </c>
      <c r="C14" s="21">
        <f>0+C15+C16</f>
        <v>0</v>
      </c>
      <c r="D14" s="21">
        <f t="shared" si="0"/>
        <v>0</v>
      </c>
      <c r="E14" s="21">
        <f>0+E15+E16</f>
        <v>0</v>
      </c>
      <c r="F14" s="20">
        <f>0+F15+F16</f>
        <v>53</v>
      </c>
    </row>
    <row r="15" spans="1:6" x14ac:dyDescent="0.2">
      <c r="A15" s="18" t="s">
        <v>125</v>
      </c>
      <c r="B15" s="19" t="s">
        <v>124</v>
      </c>
      <c r="C15" s="21">
        <f>'SO 202'!K8+'SO 202'!M8</f>
        <v>0</v>
      </c>
      <c r="D15" s="21">
        <f t="shared" si="0"/>
        <v>0</v>
      </c>
      <c r="E15" s="21">
        <f>C15+D15</f>
        <v>0</v>
      </c>
      <c r="F15" s="20">
        <f>'SO 202'!T7</f>
        <v>49</v>
      </c>
    </row>
    <row r="16" spans="1:6" x14ac:dyDescent="0.2">
      <c r="A16" s="18" t="s">
        <v>349</v>
      </c>
      <c r="B16" s="19" t="s">
        <v>350</v>
      </c>
      <c r="C16" s="21">
        <f>'SO 202.1'!K8+'SO 202.1'!M8</f>
        <v>0</v>
      </c>
      <c r="D16" s="21">
        <f t="shared" si="0"/>
        <v>0</v>
      </c>
      <c r="E16" s="21">
        <f>C16+D16</f>
        <v>0</v>
      </c>
      <c r="F16" s="20">
        <f>'SO 202.1'!T7</f>
        <v>4</v>
      </c>
    </row>
    <row r="17" spans="1:6" x14ac:dyDescent="0.2">
      <c r="A17" s="18" t="s">
        <v>359</v>
      </c>
      <c r="B17" s="19" t="s">
        <v>360</v>
      </c>
      <c r="C17" s="21">
        <f>0+C18</f>
        <v>0</v>
      </c>
      <c r="D17" s="21">
        <f t="shared" si="0"/>
        <v>0</v>
      </c>
      <c r="E17" s="21">
        <f>0+E18</f>
        <v>0</v>
      </c>
      <c r="F17" s="20">
        <f>0+F18</f>
        <v>25</v>
      </c>
    </row>
    <row r="18" spans="1:6" x14ac:dyDescent="0.2">
      <c r="A18" s="18" t="s">
        <v>361</v>
      </c>
      <c r="B18" s="19" t="s">
        <v>360</v>
      </c>
      <c r="C18" s="21">
        <f>'SO 201'!K8+'SO 201'!M8</f>
        <v>0</v>
      </c>
      <c r="D18" s="21">
        <f t="shared" si="0"/>
        <v>0</v>
      </c>
      <c r="E18" s="21">
        <f>C18+D18</f>
        <v>0</v>
      </c>
      <c r="F18" s="20">
        <f>'SO 201'!T7</f>
        <v>25</v>
      </c>
    </row>
    <row r="19" spans="1:6" x14ac:dyDescent="0.2">
      <c r="A19" s="18" t="s">
        <v>455</v>
      </c>
      <c r="B19" s="19" t="s">
        <v>456</v>
      </c>
      <c r="C19" s="21">
        <f>0+C20</f>
        <v>0</v>
      </c>
      <c r="D19" s="21">
        <f t="shared" si="0"/>
        <v>0</v>
      </c>
      <c r="E19" s="21">
        <f>0+E20</f>
        <v>0</v>
      </c>
      <c r="F19" s="20">
        <f>0+F20</f>
        <v>103</v>
      </c>
    </row>
    <row r="20" spans="1:6" x14ac:dyDescent="0.2">
      <c r="A20" s="18" t="s">
        <v>457</v>
      </c>
      <c r="B20" s="19" t="s">
        <v>458</v>
      </c>
      <c r="C20" s="21">
        <f>'SO 101'!K8+'SO 101'!M8</f>
        <v>0</v>
      </c>
      <c r="D20" s="21">
        <f t="shared" si="0"/>
        <v>0</v>
      </c>
      <c r="E20" s="21">
        <f>C20+D20</f>
        <v>0</v>
      </c>
      <c r="F20" s="20">
        <f>'SO 101'!T7</f>
        <v>103</v>
      </c>
    </row>
    <row r="21" spans="1:6" x14ac:dyDescent="0.2">
      <c r="A21" s="18" t="s">
        <v>914</v>
      </c>
      <c r="B21" s="19" t="s">
        <v>915</v>
      </c>
      <c r="C21" s="21">
        <f>0+C22</f>
        <v>0</v>
      </c>
      <c r="D21" s="21">
        <f t="shared" si="0"/>
        <v>0</v>
      </c>
      <c r="E21" s="21">
        <f>0+E22</f>
        <v>0</v>
      </c>
      <c r="F21" s="20">
        <f>0+F22</f>
        <v>14</v>
      </c>
    </row>
    <row r="22" spans="1:6" x14ac:dyDescent="0.2">
      <c r="A22" s="18" t="s">
        <v>916</v>
      </c>
      <c r="B22" s="19" t="s">
        <v>917</v>
      </c>
      <c r="C22" s="21">
        <f>'SO 401_402'!K8+'SO 401_402'!M8</f>
        <v>0</v>
      </c>
      <c r="D22" s="21">
        <f t="shared" si="0"/>
        <v>0</v>
      </c>
      <c r="E22" s="21">
        <f>C22+D22</f>
        <v>0</v>
      </c>
      <c r="F22" s="20">
        <f>'SO 401_402'!T7</f>
        <v>14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27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28</v>
      </c>
    </row>
    <row r="4" spans="1:20" ht="32.1" customHeight="1" x14ac:dyDescent="0.2">
      <c r="A4" s="28" t="s">
        <v>20</v>
      </c>
      <c r="B4" s="29" t="s">
        <v>29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28</v>
      </c>
    </row>
    <row r="5" spans="1:20" ht="12.75" customHeight="1" x14ac:dyDescent="0.2">
      <c r="A5" s="1" t="s">
        <v>30</v>
      </c>
      <c r="B5" s="1" t="s">
        <v>31</v>
      </c>
      <c r="C5" s="1" t="s">
        <v>32</v>
      </c>
      <c r="D5" s="1" t="s">
        <v>33</v>
      </c>
      <c r="E5" s="1" t="s">
        <v>34</v>
      </c>
      <c r="F5" s="1" t="s">
        <v>35</v>
      </c>
      <c r="G5" s="1" t="s">
        <v>36</v>
      </c>
      <c r="H5" s="1" t="s">
        <v>37</v>
      </c>
      <c r="I5" s="1" t="s">
        <v>38</v>
      </c>
      <c r="J5" s="27"/>
      <c r="K5" s="27"/>
      <c r="L5" s="1" t="s">
        <v>39</v>
      </c>
      <c r="M5" s="1"/>
      <c r="N5" s="1" t="s">
        <v>43</v>
      </c>
      <c r="O5" t="s">
        <v>25</v>
      </c>
      <c r="P5" t="s">
        <v>28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40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41</v>
      </c>
      <c r="K7" s="27" t="s">
        <v>42</v>
      </c>
      <c r="L7" s="27" t="s">
        <v>41</v>
      </c>
      <c r="M7" s="27" t="s">
        <v>42</v>
      </c>
      <c r="N7" s="1"/>
      <c r="S7" t="s">
        <v>44</v>
      </c>
      <c r="T7">
        <f>COUNTIFS(L8:L42,"=0",A8:A42,"P")+COUNTIFS(L8:L42,"",A8:A42,"P")+SUM(Q8:Q42)</f>
        <v>9</v>
      </c>
    </row>
    <row r="8" spans="1:20" x14ac:dyDescent="0.2">
      <c r="A8" t="s">
        <v>45</v>
      </c>
      <c r="C8" s="30" t="s">
        <v>46</v>
      </c>
      <c r="E8" s="32" t="s">
        <v>17</v>
      </c>
      <c r="J8" s="31">
        <f>0+J9</f>
        <v>0</v>
      </c>
      <c r="K8" s="31">
        <f>0+K9</f>
        <v>0</v>
      </c>
      <c r="L8" s="31">
        <f>0+L9</f>
        <v>0</v>
      </c>
      <c r="M8" s="31">
        <f>0+M9</f>
        <v>0</v>
      </c>
    </row>
    <row r="9" spans="1:20" x14ac:dyDescent="0.2">
      <c r="A9" t="s">
        <v>47</v>
      </c>
      <c r="C9" s="33" t="s">
        <v>48</v>
      </c>
      <c r="E9" s="35" t="s">
        <v>49</v>
      </c>
      <c r="J9" s="34">
        <f>0</f>
        <v>0</v>
      </c>
      <c r="K9" s="34">
        <f>0</f>
        <v>0</v>
      </c>
      <c r="L9" s="34">
        <f>0+L10+L14+L18+L22+L26+L30+L34+L38+L42</f>
        <v>0</v>
      </c>
      <c r="M9" s="34">
        <f>0+M10+M14+M18+M22+M26+M30+M34+M38+M42</f>
        <v>0</v>
      </c>
    </row>
    <row r="10" spans="1:20" x14ac:dyDescent="0.2">
      <c r="A10" t="s">
        <v>50</v>
      </c>
      <c r="B10" s="36" t="s">
        <v>26</v>
      </c>
      <c r="C10" s="36" t="s">
        <v>51</v>
      </c>
      <c r="D10" s="37" t="s">
        <v>5</v>
      </c>
      <c r="E10" s="13" t="s">
        <v>52</v>
      </c>
      <c r="F10" s="38" t="s">
        <v>53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ROUND(ROUND(L10,2)*ROUND(G10,1),2)</f>
        <v>0</v>
      </c>
      <c r="N10" s="38" t="s">
        <v>54</v>
      </c>
      <c r="O10">
        <f>(M10*21)/100</f>
        <v>0</v>
      </c>
      <c r="P10" t="s">
        <v>28</v>
      </c>
    </row>
    <row r="11" spans="1:20" x14ac:dyDescent="0.2">
      <c r="A11" s="37" t="s">
        <v>55</v>
      </c>
      <c r="E11" s="41" t="s">
        <v>5</v>
      </c>
    </row>
    <row r="12" spans="1:20" x14ac:dyDescent="0.2">
      <c r="A12" s="37" t="s">
        <v>56</v>
      </c>
      <c r="E12" s="42" t="s">
        <v>5</v>
      </c>
    </row>
    <row r="13" spans="1:20" ht="140.25" x14ac:dyDescent="0.2">
      <c r="A13" t="s">
        <v>57</v>
      </c>
      <c r="E13" s="41" t="s">
        <v>58</v>
      </c>
    </row>
    <row r="14" spans="1:20" x14ac:dyDescent="0.2">
      <c r="A14" t="s">
        <v>50</v>
      </c>
      <c r="B14" s="36" t="s">
        <v>28</v>
      </c>
      <c r="C14" s="36" t="s">
        <v>59</v>
      </c>
      <c r="D14" s="37" t="s">
        <v>5</v>
      </c>
      <c r="E14" s="13" t="s">
        <v>60</v>
      </c>
      <c r="F14" s="38" t="s">
        <v>53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ROUND(ROUND(L14,2)*ROUND(G14,1),2)</f>
        <v>0</v>
      </c>
      <c r="N14" s="38" t="s">
        <v>54</v>
      </c>
      <c r="O14">
        <f>(M14*21)/100</f>
        <v>0</v>
      </c>
      <c r="P14" t="s">
        <v>28</v>
      </c>
    </row>
    <row r="15" spans="1:20" x14ac:dyDescent="0.2">
      <c r="A15" s="37" t="s">
        <v>55</v>
      </c>
      <c r="E15" s="41" t="s">
        <v>5</v>
      </c>
    </row>
    <row r="16" spans="1:20" x14ac:dyDescent="0.2">
      <c r="A16" s="37" t="s">
        <v>56</v>
      </c>
      <c r="E16" s="42" t="s">
        <v>5</v>
      </c>
    </row>
    <row r="17" spans="1:16" ht="153" x14ac:dyDescent="0.2">
      <c r="A17" t="s">
        <v>57</v>
      </c>
      <c r="E17" s="41" t="s">
        <v>61</v>
      </c>
    </row>
    <row r="18" spans="1:16" ht="25.5" x14ac:dyDescent="0.2">
      <c r="A18" t="s">
        <v>50</v>
      </c>
      <c r="B18" s="36" t="s">
        <v>27</v>
      </c>
      <c r="C18" s="36" t="s">
        <v>62</v>
      </c>
      <c r="D18" s="37" t="s">
        <v>5</v>
      </c>
      <c r="E18" s="13" t="s">
        <v>63</v>
      </c>
      <c r="F18" s="38" t="s">
        <v>53</v>
      </c>
      <c r="G18" s="39">
        <v>8</v>
      </c>
      <c r="H18" s="38">
        <v>0</v>
      </c>
      <c r="I18" s="38">
        <f>ROUND(G18*H18,6)</f>
        <v>0</v>
      </c>
      <c r="L18" s="40">
        <v>0</v>
      </c>
      <c r="M18" s="34">
        <f>ROUND(ROUND(L18,2)*ROUND(G18,1),2)</f>
        <v>0</v>
      </c>
      <c r="N18" s="38" t="s">
        <v>54</v>
      </c>
      <c r="O18">
        <f>(M18*21)/100</f>
        <v>0</v>
      </c>
      <c r="P18" t="s">
        <v>28</v>
      </c>
    </row>
    <row r="19" spans="1:16" x14ac:dyDescent="0.2">
      <c r="A19" s="37" t="s">
        <v>55</v>
      </c>
      <c r="E19" s="41" t="s">
        <v>5</v>
      </c>
    </row>
    <row r="20" spans="1:16" x14ac:dyDescent="0.2">
      <c r="A20" s="37" t="s">
        <v>56</v>
      </c>
      <c r="E20" s="42" t="s">
        <v>5</v>
      </c>
    </row>
    <row r="21" spans="1:16" ht="114.75" x14ac:dyDescent="0.2">
      <c r="A21" t="s">
        <v>57</v>
      </c>
      <c r="E21" s="41" t="s">
        <v>64</v>
      </c>
    </row>
    <row r="22" spans="1:16" ht="25.5" x14ac:dyDescent="0.2">
      <c r="A22" t="s">
        <v>50</v>
      </c>
      <c r="B22" s="36" t="s">
        <v>65</v>
      </c>
      <c r="C22" s="36" t="s">
        <v>66</v>
      </c>
      <c r="D22" s="37" t="s">
        <v>5</v>
      </c>
      <c r="E22" s="13" t="s">
        <v>67</v>
      </c>
      <c r="F22" s="38" t="s">
        <v>53</v>
      </c>
      <c r="G22" s="39">
        <v>8</v>
      </c>
      <c r="H22" s="38">
        <v>0</v>
      </c>
      <c r="I22" s="38">
        <f>ROUND(G22*H22,6)</f>
        <v>0</v>
      </c>
      <c r="L22" s="40">
        <v>0</v>
      </c>
      <c r="M22" s="34">
        <f>ROUND(ROUND(L22,2)*ROUND(G22,1),2)</f>
        <v>0</v>
      </c>
      <c r="N22" s="38" t="s">
        <v>54</v>
      </c>
      <c r="O22">
        <f>(M22*21)/100</f>
        <v>0</v>
      </c>
      <c r="P22" t="s">
        <v>28</v>
      </c>
    </row>
    <row r="23" spans="1:16" x14ac:dyDescent="0.2">
      <c r="A23" s="37" t="s">
        <v>55</v>
      </c>
      <c r="E23" s="41" t="s">
        <v>5</v>
      </c>
    </row>
    <row r="24" spans="1:16" x14ac:dyDescent="0.2">
      <c r="A24" s="37" t="s">
        <v>56</v>
      </c>
      <c r="E24" s="42" t="s">
        <v>5</v>
      </c>
    </row>
    <row r="25" spans="1:16" ht="127.5" x14ac:dyDescent="0.2">
      <c r="A25" t="s">
        <v>57</v>
      </c>
      <c r="E25" s="41" t="s">
        <v>68</v>
      </c>
    </row>
    <row r="26" spans="1:16" ht="25.5" x14ac:dyDescent="0.2">
      <c r="A26" t="s">
        <v>50</v>
      </c>
      <c r="B26" s="36" t="s">
        <v>69</v>
      </c>
      <c r="C26" s="36" t="s">
        <v>70</v>
      </c>
      <c r="D26" s="37" t="s">
        <v>5</v>
      </c>
      <c r="E26" s="13" t="s">
        <v>71</v>
      </c>
      <c r="F26" s="38" t="s">
        <v>53</v>
      </c>
      <c r="G26" s="39">
        <v>3</v>
      </c>
      <c r="H26" s="38">
        <v>0</v>
      </c>
      <c r="I26" s="38">
        <f>ROUND(G26*H26,6)</f>
        <v>0</v>
      </c>
      <c r="L26" s="40">
        <v>0</v>
      </c>
      <c r="M26" s="34">
        <f>ROUND(ROUND(L26,2)*ROUND(G26,1),2)</f>
        <v>0</v>
      </c>
      <c r="N26" s="38" t="s">
        <v>54</v>
      </c>
      <c r="O26">
        <f>(M26*21)/100</f>
        <v>0</v>
      </c>
      <c r="P26" t="s">
        <v>28</v>
      </c>
    </row>
    <row r="27" spans="1:16" x14ac:dyDescent="0.2">
      <c r="A27" s="37" t="s">
        <v>55</v>
      </c>
      <c r="E27" s="41" t="s">
        <v>5</v>
      </c>
    </row>
    <row r="28" spans="1:16" x14ac:dyDescent="0.2">
      <c r="A28" s="37" t="s">
        <v>56</v>
      </c>
      <c r="E28" s="42" t="s">
        <v>5</v>
      </c>
    </row>
    <row r="29" spans="1:16" ht="140.25" x14ac:dyDescent="0.2">
      <c r="A29" t="s">
        <v>57</v>
      </c>
      <c r="E29" s="41" t="s">
        <v>72</v>
      </c>
    </row>
    <row r="30" spans="1:16" x14ac:dyDescent="0.2">
      <c r="A30" t="s">
        <v>50</v>
      </c>
      <c r="B30" s="36" t="s">
        <v>73</v>
      </c>
      <c r="C30" s="36" t="s">
        <v>74</v>
      </c>
      <c r="D30" s="37" t="s">
        <v>5</v>
      </c>
      <c r="E30" s="13" t="s">
        <v>75</v>
      </c>
      <c r="F30" s="38" t="s">
        <v>76</v>
      </c>
      <c r="G30" s="39">
        <v>10</v>
      </c>
      <c r="H30" s="38">
        <v>0</v>
      </c>
      <c r="I30" s="38">
        <f>ROUND(G30*H30,6)</f>
        <v>0</v>
      </c>
      <c r="L30" s="40">
        <v>0</v>
      </c>
      <c r="M30" s="34">
        <f>ROUND(ROUND(L30,2)*ROUND(G30,1),2)</f>
        <v>0</v>
      </c>
      <c r="N30" s="38" t="s">
        <v>54</v>
      </c>
      <c r="O30">
        <f>(M30*21)/100</f>
        <v>0</v>
      </c>
      <c r="P30" t="s">
        <v>28</v>
      </c>
    </row>
    <row r="31" spans="1:16" x14ac:dyDescent="0.2">
      <c r="A31" s="37" t="s">
        <v>55</v>
      </c>
      <c r="E31" s="41" t="s">
        <v>5</v>
      </c>
    </row>
    <row r="32" spans="1:16" x14ac:dyDescent="0.2">
      <c r="A32" s="37" t="s">
        <v>56</v>
      </c>
      <c r="E32" s="42" t="s">
        <v>5</v>
      </c>
    </row>
    <row r="33" spans="1:16" ht="114.75" x14ac:dyDescent="0.2">
      <c r="A33" t="s">
        <v>57</v>
      </c>
      <c r="E33" s="41" t="s">
        <v>77</v>
      </c>
    </row>
    <row r="34" spans="1:16" x14ac:dyDescent="0.2">
      <c r="A34" t="s">
        <v>50</v>
      </c>
      <c r="B34" s="36" t="s">
        <v>48</v>
      </c>
      <c r="C34" s="36" t="s">
        <v>78</v>
      </c>
      <c r="D34" s="37" t="s">
        <v>5</v>
      </c>
      <c r="E34" s="13" t="s">
        <v>79</v>
      </c>
      <c r="F34" s="38" t="s">
        <v>76</v>
      </c>
      <c r="G34" s="39">
        <v>10</v>
      </c>
      <c r="H34" s="38">
        <v>0</v>
      </c>
      <c r="I34" s="38">
        <f>ROUND(G34*H34,6)</f>
        <v>0</v>
      </c>
      <c r="L34" s="40">
        <v>0</v>
      </c>
      <c r="M34" s="34">
        <f>ROUND(ROUND(L34,2)*ROUND(G34,1),2)</f>
        <v>0</v>
      </c>
      <c r="N34" s="38" t="s">
        <v>54</v>
      </c>
      <c r="O34">
        <f>(M34*21)/100</f>
        <v>0</v>
      </c>
      <c r="P34" t="s">
        <v>28</v>
      </c>
    </row>
    <row r="35" spans="1:16" x14ac:dyDescent="0.2">
      <c r="A35" s="37" t="s">
        <v>55</v>
      </c>
      <c r="E35" s="41" t="s">
        <v>5</v>
      </c>
    </row>
    <row r="36" spans="1:16" x14ac:dyDescent="0.2">
      <c r="A36" s="37" t="s">
        <v>56</v>
      </c>
      <c r="E36" s="42" t="s">
        <v>5</v>
      </c>
    </row>
    <row r="37" spans="1:16" ht="102" x14ac:dyDescent="0.2">
      <c r="A37" t="s">
        <v>57</v>
      </c>
      <c r="E37" s="41" t="s">
        <v>80</v>
      </c>
    </row>
    <row r="38" spans="1:16" x14ac:dyDescent="0.2">
      <c r="A38" t="s">
        <v>50</v>
      </c>
      <c r="B38" s="36" t="s">
        <v>81</v>
      </c>
      <c r="C38" s="36" t="s">
        <v>82</v>
      </c>
      <c r="D38" s="37" t="s">
        <v>5</v>
      </c>
      <c r="E38" s="13" t="s">
        <v>83</v>
      </c>
      <c r="F38" s="38" t="s">
        <v>76</v>
      </c>
      <c r="G38" s="39">
        <v>10</v>
      </c>
      <c r="H38" s="38">
        <v>0</v>
      </c>
      <c r="I38" s="38">
        <f>ROUND(G38*H38,6)</f>
        <v>0</v>
      </c>
      <c r="L38" s="40">
        <v>0</v>
      </c>
      <c r="M38" s="34">
        <f>ROUND(ROUND(L38,2)*ROUND(G38,1),2)</f>
        <v>0</v>
      </c>
      <c r="N38" s="38" t="s">
        <v>54</v>
      </c>
      <c r="O38">
        <f>(M38*21)/100</f>
        <v>0</v>
      </c>
      <c r="P38" t="s">
        <v>28</v>
      </c>
    </row>
    <row r="39" spans="1:16" x14ac:dyDescent="0.2">
      <c r="A39" s="37" t="s">
        <v>55</v>
      </c>
      <c r="E39" s="41" t="s">
        <v>5</v>
      </c>
    </row>
    <row r="40" spans="1:16" x14ac:dyDescent="0.2">
      <c r="A40" s="37" t="s">
        <v>56</v>
      </c>
      <c r="E40" s="42" t="s">
        <v>5</v>
      </c>
    </row>
    <row r="41" spans="1:16" ht="114.75" x14ac:dyDescent="0.2">
      <c r="A41" t="s">
        <v>57</v>
      </c>
      <c r="E41" s="41" t="s">
        <v>84</v>
      </c>
    </row>
    <row r="42" spans="1:16" x14ac:dyDescent="0.2">
      <c r="A42" t="s">
        <v>50</v>
      </c>
      <c r="B42" s="36" t="s">
        <v>85</v>
      </c>
      <c r="C42" s="36" t="s">
        <v>86</v>
      </c>
      <c r="D42" s="37" t="s">
        <v>5</v>
      </c>
      <c r="E42" s="13" t="s">
        <v>87</v>
      </c>
      <c r="F42" s="38" t="s">
        <v>53</v>
      </c>
      <c r="G42" s="39">
        <v>1</v>
      </c>
      <c r="H42" s="38">
        <v>0</v>
      </c>
      <c r="I42" s="38">
        <f>ROUND(G42*H42,6)</f>
        <v>0</v>
      </c>
      <c r="L42" s="40">
        <v>0</v>
      </c>
      <c r="M42" s="34">
        <f>ROUND(ROUND(L42,2)*ROUND(G42,1),2)</f>
        <v>0</v>
      </c>
      <c r="N42" s="38" t="s">
        <v>54</v>
      </c>
      <c r="O42">
        <f>(M42*21)/100</f>
        <v>0</v>
      </c>
      <c r="P42" t="s">
        <v>28</v>
      </c>
    </row>
    <row r="43" spans="1:16" x14ac:dyDescent="0.2">
      <c r="A43" s="37" t="s">
        <v>55</v>
      </c>
      <c r="E43" s="41" t="s">
        <v>5</v>
      </c>
    </row>
    <row r="44" spans="1:16" x14ac:dyDescent="0.2">
      <c r="A44" s="37" t="s">
        <v>56</v>
      </c>
      <c r="E44" s="42" t="s">
        <v>5</v>
      </c>
    </row>
    <row r="45" spans="1:16" ht="76.5" x14ac:dyDescent="0.2">
      <c r="A45" t="s">
        <v>57</v>
      </c>
      <c r="E45" s="41" t="s">
        <v>88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abSelected="1" workbookViewId="0">
      <pane ySplit="7" topLeftCell="A23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27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89</v>
      </c>
      <c r="M3" s="43">
        <f>Rekapitulace!C12</f>
        <v>0</v>
      </c>
      <c r="N3" s="25" t="s">
        <v>0</v>
      </c>
      <c r="O3" t="s">
        <v>23</v>
      </c>
      <c r="P3" t="s">
        <v>28</v>
      </c>
    </row>
    <row r="4" spans="1:20" ht="32.1" customHeight="1" x14ac:dyDescent="0.2">
      <c r="A4" s="28" t="s">
        <v>20</v>
      </c>
      <c r="B4" s="29" t="s">
        <v>29</v>
      </c>
      <c r="C4" s="2" t="s">
        <v>89</v>
      </c>
      <c r="D4" s="9"/>
      <c r="E4" s="3" t="s">
        <v>90</v>
      </c>
      <c r="F4" s="9"/>
      <c r="G4" s="9"/>
      <c r="H4" s="9"/>
      <c r="O4" t="s">
        <v>24</v>
      </c>
      <c r="P4" t="s">
        <v>28</v>
      </c>
    </row>
    <row r="5" spans="1:20" ht="12.75" customHeight="1" x14ac:dyDescent="0.2">
      <c r="A5" s="1" t="s">
        <v>30</v>
      </c>
      <c r="B5" s="1" t="s">
        <v>31</v>
      </c>
      <c r="C5" s="1" t="s">
        <v>32</v>
      </c>
      <c r="D5" s="1" t="s">
        <v>33</v>
      </c>
      <c r="E5" s="1" t="s">
        <v>34</v>
      </c>
      <c r="F5" s="1" t="s">
        <v>35</v>
      </c>
      <c r="G5" s="1" t="s">
        <v>36</v>
      </c>
      <c r="H5" s="1" t="s">
        <v>37</v>
      </c>
      <c r="I5" s="1" t="s">
        <v>38</v>
      </c>
      <c r="J5" s="27"/>
      <c r="K5" s="27"/>
      <c r="L5" s="1" t="s">
        <v>39</v>
      </c>
      <c r="M5" s="1"/>
      <c r="N5" s="1" t="s">
        <v>43</v>
      </c>
      <c r="O5" t="s">
        <v>25</v>
      </c>
      <c r="P5" t="s">
        <v>28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40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41</v>
      </c>
      <c r="K7" s="27" t="s">
        <v>42</v>
      </c>
      <c r="L7" s="27" t="s">
        <v>41</v>
      </c>
      <c r="M7" s="27" t="s">
        <v>42</v>
      </c>
      <c r="N7" s="1"/>
      <c r="S7" t="s">
        <v>44</v>
      </c>
      <c r="T7">
        <f>COUNTIFS(L8:L35,"=0",A8:A35,"P")+COUNTIFS(L8:L35,"",A8:A35,"P")+SUM(Q8:Q35)</f>
        <v>7</v>
      </c>
    </row>
    <row r="8" spans="1:20" x14ac:dyDescent="0.2">
      <c r="A8" t="s">
        <v>45</v>
      </c>
      <c r="C8" s="30" t="s">
        <v>93</v>
      </c>
      <c r="E8" s="32" t="s">
        <v>92</v>
      </c>
      <c r="J8" s="31">
        <f>0+J9+J22</f>
        <v>0</v>
      </c>
      <c r="K8" s="31">
        <f>0+K9+K22</f>
        <v>0</v>
      </c>
      <c r="L8" s="31">
        <f>0+L9+L22</f>
        <v>0</v>
      </c>
      <c r="M8" s="31">
        <f>0+M9+M22</f>
        <v>0</v>
      </c>
    </row>
    <row r="9" spans="1:20" x14ac:dyDescent="0.2">
      <c r="A9" t="s">
        <v>47</v>
      </c>
      <c r="C9" s="33" t="s">
        <v>26</v>
      </c>
      <c r="E9" s="35" t="s">
        <v>94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x14ac:dyDescent="0.2">
      <c r="A10" t="s">
        <v>50</v>
      </c>
      <c r="B10" s="36" t="s">
        <v>26</v>
      </c>
      <c r="C10" s="36" t="s">
        <v>95</v>
      </c>
      <c r="D10" s="37" t="s">
        <v>5</v>
      </c>
      <c r="E10" s="13" t="s">
        <v>96</v>
      </c>
      <c r="F10" s="38" t="s">
        <v>97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ROUND(ROUND(L10,2)*ROUND(G10,1),2)</f>
        <v>0</v>
      </c>
      <c r="N10" s="38" t="s">
        <v>98</v>
      </c>
      <c r="O10">
        <f>(M10*21)/100</f>
        <v>0</v>
      </c>
      <c r="P10" t="s">
        <v>28</v>
      </c>
    </row>
    <row r="11" spans="1:20" x14ac:dyDescent="0.2">
      <c r="A11" s="37" t="s">
        <v>55</v>
      </c>
      <c r="E11" s="41" t="s">
        <v>99</v>
      </c>
    </row>
    <row r="12" spans="1:20" x14ac:dyDescent="0.2">
      <c r="A12" s="37" t="s">
        <v>56</v>
      </c>
      <c r="E12" s="42" t="s">
        <v>5</v>
      </c>
    </row>
    <row r="13" spans="1:20" ht="51" x14ac:dyDescent="0.2">
      <c r="A13" t="s">
        <v>57</v>
      </c>
      <c r="E13" s="41" t="s">
        <v>100</v>
      </c>
    </row>
    <row r="14" spans="1:20" x14ac:dyDescent="0.2">
      <c r="A14" t="s">
        <v>50</v>
      </c>
      <c r="B14" s="36" t="s">
        <v>28</v>
      </c>
      <c r="C14" s="36" t="s">
        <v>101</v>
      </c>
      <c r="D14" s="37" t="s">
        <v>5</v>
      </c>
      <c r="E14" s="13" t="s">
        <v>102</v>
      </c>
      <c r="F14" s="38" t="s">
        <v>97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ROUND(ROUND(L14,2)*ROUND(G14,1),2)</f>
        <v>0</v>
      </c>
      <c r="N14" s="38" t="s">
        <v>98</v>
      </c>
      <c r="O14">
        <f>(M14*21)/100</f>
        <v>0</v>
      </c>
      <c r="P14" t="s">
        <v>28</v>
      </c>
    </row>
    <row r="15" spans="1:20" x14ac:dyDescent="0.2">
      <c r="A15" s="37" t="s">
        <v>55</v>
      </c>
      <c r="E15" s="41" t="s">
        <v>103</v>
      </c>
    </row>
    <row r="16" spans="1:20" x14ac:dyDescent="0.2">
      <c r="A16" s="37" t="s">
        <v>56</v>
      </c>
      <c r="E16" s="42" t="s">
        <v>5</v>
      </c>
    </row>
    <row r="17" spans="1:16" ht="51" x14ac:dyDescent="0.2">
      <c r="A17" t="s">
        <v>57</v>
      </c>
      <c r="E17" s="41" t="s">
        <v>104</v>
      </c>
    </row>
    <row r="18" spans="1:16" x14ac:dyDescent="0.2">
      <c r="A18" t="s">
        <v>50</v>
      </c>
      <c r="B18" s="36" t="s">
        <v>27</v>
      </c>
      <c r="C18" s="36" t="s">
        <v>105</v>
      </c>
      <c r="D18" s="37" t="s">
        <v>5</v>
      </c>
      <c r="E18" s="13" t="s">
        <v>106</v>
      </c>
      <c r="F18" s="38" t="s">
        <v>97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ROUND(ROUND(L18,2)*ROUND(G18,1),2)</f>
        <v>0</v>
      </c>
      <c r="N18" s="38" t="s">
        <v>98</v>
      </c>
      <c r="O18">
        <f>(M18*21)/100</f>
        <v>0</v>
      </c>
      <c r="P18" t="s">
        <v>28</v>
      </c>
    </row>
    <row r="19" spans="1:16" x14ac:dyDescent="0.2">
      <c r="A19" s="37" t="s">
        <v>55</v>
      </c>
      <c r="E19" s="41" t="s">
        <v>107</v>
      </c>
    </row>
    <row r="20" spans="1:16" x14ac:dyDescent="0.2">
      <c r="A20" s="37" t="s">
        <v>56</v>
      </c>
      <c r="E20" s="42" t="s">
        <v>5</v>
      </c>
    </row>
    <row r="21" spans="1:16" ht="51" x14ac:dyDescent="0.2">
      <c r="A21" t="s">
        <v>57</v>
      </c>
      <c r="E21" s="41" t="s">
        <v>108</v>
      </c>
    </row>
    <row r="22" spans="1:16" x14ac:dyDescent="0.2">
      <c r="A22" t="s">
        <v>47</v>
      </c>
      <c r="C22" s="33" t="s">
        <v>28</v>
      </c>
      <c r="E22" s="35" t="s">
        <v>109</v>
      </c>
      <c r="J22" s="34">
        <f>0</f>
        <v>0</v>
      </c>
      <c r="K22" s="34">
        <f>0</f>
        <v>0</v>
      </c>
      <c r="L22" s="34">
        <f>0+L23+L27+L31+L35</f>
        <v>0</v>
      </c>
      <c r="M22" s="34">
        <f>0+M23+M27+M31+M35</f>
        <v>0</v>
      </c>
    </row>
    <row r="23" spans="1:16" x14ac:dyDescent="0.2">
      <c r="A23" t="s">
        <v>50</v>
      </c>
      <c r="B23" s="36" t="s">
        <v>65</v>
      </c>
      <c r="C23" s="36" t="s">
        <v>110</v>
      </c>
      <c r="D23" s="37" t="s">
        <v>5</v>
      </c>
      <c r="E23" s="13" t="s">
        <v>111</v>
      </c>
      <c r="F23" s="38" t="s">
        <v>97</v>
      </c>
      <c r="G23" s="39">
        <v>1</v>
      </c>
      <c r="H23" s="38">
        <v>0</v>
      </c>
      <c r="I23" s="38">
        <f>ROUND(G23*H23,6)</f>
        <v>0</v>
      </c>
      <c r="L23" s="40">
        <v>0</v>
      </c>
      <c r="M23" s="34">
        <f>ROUND(ROUND(L23,2)*ROUND(G23,1),2)</f>
        <v>0</v>
      </c>
      <c r="N23" s="38" t="s">
        <v>98</v>
      </c>
      <c r="O23">
        <f>(M23*21)/100</f>
        <v>0</v>
      </c>
      <c r="P23" t="s">
        <v>28</v>
      </c>
    </row>
    <row r="24" spans="1:16" x14ac:dyDescent="0.2">
      <c r="A24" s="37" t="s">
        <v>55</v>
      </c>
      <c r="E24" s="41" t="s">
        <v>99</v>
      </c>
    </row>
    <row r="25" spans="1:16" x14ac:dyDescent="0.2">
      <c r="A25" s="37" t="s">
        <v>56</v>
      </c>
      <c r="E25" s="42" t="s">
        <v>5</v>
      </c>
    </row>
    <row r="26" spans="1:16" ht="102" x14ac:dyDescent="0.2">
      <c r="A26" t="s">
        <v>57</v>
      </c>
      <c r="E26" s="41" t="s">
        <v>112</v>
      </c>
    </row>
    <row r="27" spans="1:16" x14ac:dyDescent="0.2">
      <c r="A27" t="s">
        <v>50</v>
      </c>
      <c r="B27" s="36" t="s">
        <v>69</v>
      </c>
      <c r="C27" s="36" t="s">
        <v>113</v>
      </c>
      <c r="D27" s="37" t="s">
        <v>5</v>
      </c>
      <c r="E27" s="13" t="s">
        <v>114</v>
      </c>
      <c r="F27" s="38" t="s">
        <v>97</v>
      </c>
      <c r="G27" s="39">
        <v>1</v>
      </c>
      <c r="H27" s="38">
        <v>0</v>
      </c>
      <c r="I27" s="38">
        <f>ROUND(G27*H27,6)</f>
        <v>0</v>
      </c>
      <c r="L27" s="40">
        <v>0</v>
      </c>
      <c r="M27" s="34">
        <f>ROUND(ROUND(L27,2)*ROUND(G27,1),2)</f>
        <v>0</v>
      </c>
      <c r="N27" s="38" t="s">
        <v>54</v>
      </c>
      <c r="O27">
        <f>(M27*21)/100</f>
        <v>0</v>
      </c>
      <c r="P27" t="s">
        <v>28</v>
      </c>
    </row>
    <row r="28" spans="1:16" x14ac:dyDescent="0.2">
      <c r="A28" s="37" t="s">
        <v>55</v>
      </c>
      <c r="E28" s="41" t="s">
        <v>115</v>
      </c>
    </row>
    <row r="29" spans="1:16" x14ac:dyDescent="0.2">
      <c r="A29" s="37" t="s">
        <v>56</v>
      </c>
      <c r="E29" s="42" t="s">
        <v>5</v>
      </c>
    </row>
    <row r="30" spans="1:16" x14ac:dyDescent="0.2">
      <c r="A30" t="s">
        <v>57</v>
      </c>
      <c r="E30" s="41" t="s">
        <v>5</v>
      </c>
    </row>
    <row r="31" spans="1:16" x14ac:dyDescent="0.2">
      <c r="A31" t="s">
        <v>50</v>
      </c>
      <c r="B31" s="36" t="s">
        <v>73</v>
      </c>
      <c r="C31" s="36" t="s">
        <v>116</v>
      </c>
      <c r="D31" s="37" t="s">
        <v>5</v>
      </c>
      <c r="E31" s="13" t="s">
        <v>117</v>
      </c>
      <c r="F31" s="38" t="s">
        <v>97</v>
      </c>
      <c r="G31" s="39">
        <v>1</v>
      </c>
      <c r="H31" s="38">
        <v>0</v>
      </c>
      <c r="I31" s="38">
        <f>ROUND(G31*H31,6)</f>
        <v>0</v>
      </c>
      <c r="L31" s="40">
        <v>0</v>
      </c>
      <c r="M31" s="34">
        <f>ROUND(ROUND(L31,2)*ROUND(G31,1),2)</f>
        <v>0</v>
      </c>
      <c r="N31" s="38" t="s">
        <v>54</v>
      </c>
      <c r="O31">
        <f>(M31*21)/100</f>
        <v>0</v>
      </c>
      <c r="P31" t="s">
        <v>28</v>
      </c>
    </row>
    <row r="32" spans="1:16" ht="51" x14ac:dyDescent="0.2">
      <c r="A32" s="37" t="s">
        <v>55</v>
      </c>
      <c r="E32" s="41" t="s">
        <v>118</v>
      </c>
    </row>
    <row r="33" spans="1:16" x14ac:dyDescent="0.2">
      <c r="A33" s="37" t="s">
        <v>56</v>
      </c>
      <c r="E33" s="42" t="s">
        <v>5</v>
      </c>
    </row>
    <row r="34" spans="1:16" x14ac:dyDescent="0.2">
      <c r="A34" t="s">
        <v>57</v>
      </c>
      <c r="E34" s="41" t="s">
        <v>5</v>
      </c>
    </row>
    <row r="35" spans="1:16" x14ac:dyDescent="0.2">
      <c r="A35" t="s">
        <v>50</v>
      </c>
      <c r="B35" s="36" t="s">
        <v>48</v>
      </c>
      <c r="C35" s="36" t="s">
        <v>119</v>
      </c>
      <c r="D35" s="37" t="s">
        <v>5</v>
      </c>
      <c r="E35" s="13" t="s">
        <v>120</v>
      </c>
      <c r="F35" s="38" t="s">
        <v>97</v>
      </c>
      <c r="G35" s="39">
        <v>1</v>
      </c>
      <c r="H35" s="38">
        <v>0</v>
      </c>
      <c r="I35" s="38">
        <f>ROUND(G35*H35,6)</f>
        <v>0</v>
      </c>
      <c r="L35" s="40">
        <v>0</v>
      </c>
      <c r="M35" s="34">
        <f>ROUND(ROUND(L35,2)*ROUND(G35,1),2)</f>
        <v>0</v>
      </c>
      <c r="N35" s="38" t="s">
        <v>98</v>
      </c>
      <c r="O35">
        <f>(M35*21)/100</f>
        <v>0</v>
      </c>
      <c r="P35" t="s">
        <v>28</v>
      </c>
    </row>
    <row r="36" spans="1:16" ht="25.5" x14ac:dyDescent="0.2">
      <c r="A36" s="37" t="s">
        <v>55</v>
      </c>
      <c r="E36" s="41" t="s">
        <v>121</v>
      </c>
    </row>
    <row r="37" spans="1:16" x14ac:dyDescent="0.2">
      <c r="A37" s="37" t="s">
        <v>56</v>
      </c>
      <c r="E37" s="42" t="s">
        <v>5</v>
      </c>
    </row>
    <row r="38" spans="1:16" ht="89.25" x14ac:dyDescent="0.2">
      <c r="A38" t="s">
        <v>57</v>
      </c>
      <c r="E38" s="41" t="s">
        <v>122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27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123</v>
      </c>
      <c r="M3" s="43">
        <f>Rekapitulace!C14</f>
        <v>0</v>
      </c>
      <c r="N3" s="25" t="s">
        <v>0</v>
      </c>
      <c r="O3" t="s">
        <v>23</v>
      </c>
      <c r="P3" t="s">
        <v>28</v>
      </c>
    </row>
    <row r="4" spans="1:20" ht="32.1" customHeight="1" x14ac:dyDescent="0.2">
      <c r="A4" s="28" t="s">
        <v>20</v>
      </c>
      <c r="B4" s="29" t="s">
        <v>29</v>
      </c>
      <c r="C4" s="2" t="s">
        <v>123</v>
      </c>
      <c r="D4" s="9"/>
      <c r="E4" s="3" t="s">
        <v>124</v>
      </c>
      <c r="F4" s="9"/>
      <c r="G4" s="9"/>
      <c r="H4" s="9"/>
      <c r="O4" t="s">
        <v>24</v>
      </c>
      <c r="P4" t="s">
        <v>28</v>
      </c>
    </row>
    <row r="5" spans="1:20" ht="12.75" customHeight="1" x14ac:dyDescent="0.2">
      <c r="A5" s="1" t="s">
        <v>30</v>
      </c>
      <c r="B5" s="1" t="s">
        <v>31</v>
      </c>
      <c r="C5" s="1" t="s">
        <v>32</v>
      </c>
      <c r="D5" s="1" t="s">
        <v>33</v>
      </c>
      <c r="E5" s="1" t="s">
        <v>34</v>
      </c>
      <c r="F5" s="1" t="s">
        <v>35</v>
      </c>
      <c r="G5" s="1" t="s">
        <v>36</v>
      </c>
      <c r="H5" s="1" t="s">
        <v>37</v>
      </c>
      <c r="I5" s="1" t="s">
        <v>38</v>
      </c>
      <c r="J5" s="27"/>
      <c r="K5" s="27"/>
      <c r="L5" s="1" t="s">
        <v>39</v>
      </c>
      <c r="M5" s="1"/>
      <c r="N5" s="1" t="s">
        <v>43</v>
      </c>
      <c r="O5" t="s">
        <v>25</v>
      </c>
      <c r="P5" t="s">
        <v>28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40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41</v>
      </c>
      <c r="K7" s="27" t="s">
        <v>42</v>
      </c>
      <c r="L7" s="27" t="s">
        <v>41</v>
      </c>
      <c r="M7" s="27" t="s">
        <v>42</v>
      </c>
      <c r="N7" s="1"/>
      <c r="S7" t="s">
        <v>44</v>
      </c>
      <c r="T7">
        <f>COUNTIFS(L8:L205,"=0",A8:A205,"P")+COUNTIFS(L8:L205,"",A8:A205,"P")+SUM(Q8:Q205)</f>
        <v>49</v>
      </c>
    </row>
    <row r="8" spans="1:20" x14ac:dyDescent="0.2">
      <c r="A8" t="s">
        <v>45</v>
      </c>
      <c r="C8" s="30" t="s">
        <v>126</v>
      </c>
      <c r="E8" s="32" t="s">
        <v>124</v>
      </c>
      <c r="J8" s="31">
        <f>0+J9+J26+J31+J112</f>
        <v>0</v>
      </c>
      <c r="K8" s="31">
        <f>0+K9+K26+K31+K112</f>
        <v>0</v>
      </c>
      <c r="L8" s="31">
        <f>0+L9+L26+L31+L112</f>
        <v>0</v>
      </c>
      <c r="M8" s="31">
        <f>0+M9+M26+M31+M112</f>
        <v>0</v>
      </c>
    </row>
    <row r="9" spans="1:20" x14ac:dyDescent="0.2">
      <c r="A9" t="s">
        <v>47</v>
      </c>
      <c r="C9" s="33" t="s">
        <v>127</v>
      </c>
      <c r="E9" s="35" t="s">
        <v>128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ht="25.5" x14ac:dyDescent="0.2">
      <c r="A10" t="s">
        <v>50</v>
      </c>
      <c r="B10" s="36" t="s">
        <v>26</v>
      </c>
      <c r="C10" s="36" t="s">
        <v>129</v>
      </c>
      <c r="D10" s="37" t="s">
        <v>5</v>
      </c>
      <c r="E10" s="13" t="s">
        <v>130</v>
      </c>
      <c r="F10" s="38" t="s">
        <v>131</v>
      </c>
      <c r="G10" s="39">
        <v>484.5</v>
      </c>
      <c r="H10" s="38">
        <v>0</v>
      </c>
      <c r="I10" s="38">
        <f>ROUND(G10*H10,6)</f>
        <v>0</v>
      </c>
      <c r="L10" s="40">
        <v>0</v>
      </c>
      <c r="M10" s="34">
        <f>ROUND(ROUND(L10,2)*ROUND(G10,1),2)</f>
        <v>0</v>
      </c>
      <c r="N10" s="38" t="s">
        <v>54</v>
      </c>
      <c r="O10">
        <f>(M10*21)/100</f>
        <v>0</v>
      </c>
      <c r="P10" t="s">
        <v>28</v>
      </c>
    </row>
    <row r="11" spans="1:20" x14ac:dyDescent="0.2">
      <c r="A11" s="37" t="s">
        <v>55</v>
      </c>
      <c r="E11" s="41" t="s">
        <v>5</v>
      </c>
    </row>
    <row r="12" spans="1:20" x14ac:dyDescent="0.2">
      <c r="A12" s="37" t="s">
        <v>56</v>
      </c>
      <c r="E12" s="42" t="s">
        <v>132</v>
      </c>
    </row>
    <row r="13" spans="1:20" ht="140.25" x14ac:dyDescent="0.2">
      <c r="A13" t="s">
        <v>57</v>
      </c>
      <c r="E13" s="41" t="s">
        <v>133</v>
      </c>
    </row>
    <row r="14" spans="1:20" ht="25.5" x14ac:dyDescent="0.2">
      <c r="A14" t="s">
        <v>50</v>
      </c>
      <c r="B14" s="36" t="s">
        <v>28</v>
      </c>
      <c r="C14" s="36" t="s">
        <v>134</v>
      </c>
      <c r="D14" s="37" t="s">
        <v>5</v>
      </c>
      <c r="E14" s="13" t="s">
        <v>135</v>
      </c>
      <c r="F14" s="38" t="s">
        <v>131</v>
      </c>
      <c r="G14" s="39">
        <v>81.400000000000006</v>
      </c>
      <c r="H14" s="38">
        <v>0</v>
      </c>
      <c r="I14" s="38">
        <f>ROUND(G14*H14,6)</f>
        <v>0</v>
      </c>
      <c r="L14" s="40">
        <v>0</v>
      </c>
      <c r="M14" s="34">
        <f>ROUND(ROUND(L14,2)*ROUND(G14,1),2)</f>
        <v>0</v>
      </c>
      <c r="N14" s="38" t="s">
        <v>54</v>
      </c>
      <c r="O14">
        <f>(M14*21)/100</f>
        <v>0</v>
      </c>
      <c r="P14" t="s">
        <v>28</v>
      </c>
    </row>
    <row r="15" spans="1:20" x14ac:dyDescent="0.2">
      <c r="A15" s="37" t="s">
        <v>55</v>
      </c>
      <c r="E15" s="41" t="s">
        <v>5</v>
      </c>
    </row>
    <row r="16" spans="1:20" x14ac:dyDescent="0.2">
      <c r="A16" s="37" t="s">
        <v>56</v>
      </c>
      <c r="E16" s="42" t="s">
        <v>136</v>
      </c>
    </row>
    <row r="17" spans="1:16" ht="140.25" x14ac:dyDescent="0.2">
      <c r="A17" t="s">
        <v>57</v>
      </c>
      <c r="E17" s="41" t="s">
        <v>133</v>
      </c>
    </row>
    <row r="18" spans="1:16" ht="25.5" x14ac:dyDescent="0.2">
      <c r="A18" t="s">
        <v>50</v>
      </c>
      <c r="B18" s="36" t="s">
        <v>27</v>
      </c>
      <c r="C18" s="36" t="s">
        <v>137</v>
      </c>
      <c r="D18" s="37" t="s">
        <v>5</v>
      </c>
      <c r="E18" s="13" t="s">
        <v>138</v>
      </c>
      <c r="F18" s="38" t="s">
        <v>131</v>
      </c>
      <c r="G18" s="39">
        <v>34.5</v>
      </c>
      <c r="H18" s="38">
        <v>0</v>
      </c>
      <c r="I18" s="38">
        <f>ROUND(G18*H18,6)</f>
        <v>0</v>
      </c>
      <c r="L18" s="40">
        <v>0</v>
      </c>
      <c r="M18" s="34">
        <f>ROUND(ROUND(L18,2)*ROUND(G18,1),2)</f>
        <v>0</v>
      </c>
      <c r="N18" s="38" t="s">
        <v>54</v>
      </c>
      <c r="O18">
        <f>(M18*21)/100</f>
        <v>0</v>
      </c>
      <c r="P18" t="s">
        <v>28</v>
      </c>
    </row>
    <row r="19" spans="1:16" x14ac:dyDescent="0.2">
      <c r="A19" s="37" t="s">
        <v>55</v>
      </c>
      <c r="E19" s="41" t="s">
        <v>5</v>
      </c>
    </row>
    <row r="20" spans="1:16" x14ac:dyDescent="0.2">
      <c r="A20" s="37" t="s">
        <v>56</v>
      </c>
      <c r="E20" s="42" t="s">
        <v>139</v>
      </c>
    </row>
    <row r="21" spans="1:16" ht="140.25" x14ac:dyDescent="0.2">
      <c r="A21" t="s">
        <v>57</v>
      </c>
      <c r="E21" s="41" t="s">
        <v>133</v>
      </c>
    </row>
    <row r="22" spans="1:16" x14ac:dyDescent="0.2">
      <c r="A22" t="s">
        <v>50</v>
      </c>
      <c r="B22" s="36" t="s">
        <v>65</v>
      </c>
      <c r="C22" s="36" t="s">
        <v>140</v>
      </c>
      <c r="D22" s="37" t="s">
        <v>5</v>
      </c>
      <c r="E22" s="13" t="s">
        <v>141</v>
      </c>
      <c r="F22" s="38" t="s">
        <v>97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ROUND(ROUND(L22,2)*ROUND(G22,1),2)</f>
        <v>0</v>
      </c>
      <c r="N22" s="38" t="s">
        <v>54</v>
      </c>
      <c r="O22">
        <f>(M22*21)/100</f>
        <v>0</v>
      </c>
      <c r="P22" t="s">
        <v>28</v>
      </c>
    </row>
    <row r="23" spans="1:16" x14ac:dyDescent="0.2">
      <c r="A23" s="37" t="s">
        <v>55</v>
      </c>
      <c r="E23" s="41" t="s">
        <v>142</v>
      </c>
    </row>
    <row r="24" spans="1:16" x14ac:dyDescent="0.2">
      <c r="A24" s="37" t="s">
        <v>56</v>
      </c>
      <c r="E24" s="42" t="s">
        <v>5</v>
      </c>
    </row>
    <row r="25" spans="1:16" ht="38.25" x14ac:dyDescent="0.2">
      <c r="A25" t="s">
        <v>57</v>
      </c>
      <c r="E25" s="41" t="s">
        <v>143</v>
      </c>
    </row>
    <row r="26" spans="1:16" x14ac:dyDescent="0.2">
      <c r="A26" t="s">
        <v>47</v>
      </c>
      <c r="C26" s="33" t="s">
        <v>28</v>
      </c>
      <c r="E26" s="35" t="s">
        <v>144</v>
      </c>
      <c r="J26" s="34">
        <f>0</f>
        <v>0</v>
      </c>
      <c r="K26" s="34">
        <f>0</f>
        <v>0</v>
      </c>
      <c r="L26" s="34">
        <f>0+L27</f>
        <v>0</v>
      </c>
      <c r="M26" s="34">
        <f>0+M27</f>
        <v>0</v>
      </c>
    </row>
    <row r="27" spans="1:16" x14ac:dyDescent="0.2">
      <c r="A27" t="s">
        <v>50</v>
      </c>
      <c r="B27" s="36" t="s">
        <v>69</v>
      </c>
      <c r="C27" s="36" t="s">
        <v>145</v>
      </c>
      <c r="D27" s="37" t="s">
        <v>5</v>
      </c>
      <c r="E27" s="13" t="s">
        <v>146</v>
      </c>
      <c r="F27" s="38" t="s">
        <v>147</v>
      </c>
      <c r="G27" s="39">
        <v>253</v>
      </c>
      <c r="H27" s="38">
        <v>0</v>
      </c>
      <c r="I27" s="38">
        <f>ROUND(G27*H27,6)</f>
        <v>0</v>
      </c>
      <c r="L27" s="40">
        <v>0</v>
      </c>
      <c r="M27" s="34">
        <f>ROUND(ROUND(L27,2)*ROUND(G27,1),2)</f>
        <v>0</v>
      </c>
      <c r="N27" s="38" t="s">
        <v>54</v>
      </c>
      <c r="O27">
        <f>(M27*21)/100</f>
        <v>0</v>
      </c>
      <c r="P27" t="s">
        <v>28</v>
      </c>
    </row>
    <row r="28" spans="1:16" x14ac:dyDescent="0.2">
      <c r="A28" s="37" t="s">
        <v>55</v>
      </c>
      <c r="E28" s="41" t="s">
        <v>148</v>
      </c>
    </row>
    <row r="29" spans="1:16" x14ac:dyDescent="0.2">
      <c r="A29" s="37" t="s">
        <v>56</v>
      </c>
      <c r="E29" s="42" t="s">
        <v>5</v>
      </c>
    </row>
    <row r="30" spans="1:16" ht="102" x14ac:dyDescent="0.2">
      <c r="A30" t="s">
        <v>57</v>
      </c>
      <c r="E30" s="41" t="s">
        <v>149</v>
      </c>
    </row>
    <row r="31" spans="1:16" x14ac:dyDescent="0.2">
      <c r="A31" t="s">
        <v>47</v>
      </c>
      <c r="C31" s="33" t="s">
        <v>69</v>
      </c>
      <c r="E31" s="35" t="s">
        <v>150</v>
      </c>
      <c r="J31" s="34">
        <f>0</f>
        <v>0</v>
      </c>
      <c r="K31" s="34">
        <f>0</f>
        <v>0</v>
      </c>
      <c r="L31" s="34">
        <f>0+L32+L36+L40+L44+L48+L52+L56+L60+L64+L68+L72+L76+L80+L84+L88+L92+L96+L100+L104+L108</f>
        <v>0</v>
      </c>
      <c r="M31" s="34">
        <f>0+M32+M36+M40+M44+M48+M52+M56+M60+M64+M68+M72+M76+M80+M84+M88+M92+M96+M100+M104+M108</f>
        <v>0</v>
      </c>
    </row>
    <row r="32" spans="1:16" x14ac:dyDescent="0.2">
      <c r="A32" t="s">
        <v>50</v>
      </c>
      <c r="B32" s="36" t="s">
        <v>73</v>
      </c>
      <c r="C32" s="36" t="s">
        <v>151</v>
      </c>
      <c r="D32" s="37" t="s">
        <v>5</v>
      </c>
      <c r="E32" s="13" t="s">
        <v>152</v>
      </c>
      <c r="F32" s="38" t="s">
        <v>153</v>
      </c>
      <c r="G32" s="39">
        <v>986.1</v>
      </c>
      <c r="H32" s="38">
        <v>0</v>
      </c>
      <c r="I32" s="38">
        <f>ROUND(G32*H32,6)</f>
        <v>0</v>
      </c>
      <c r="L32" s="40">
        <v>0</v>
      </c>
      <c r="M32" s="34">
        <f>ROUND(ROUND(L32,2)*ROUND(G32,1),2)</f>
        <v>0</v>
      </c>
      <c r="N32" s="38" t="s">
        <v>54</v>
      </c>
      <c r="O32">
        <f>(M32*21)/100</f>
        <v>0</v>
      </c>
      <c r="P32" t="s">
        <v>28</v>
      </c>
    </row>
    <row r="33" spans="1:16" x14ac:dyDescent="0.2">
      <c r="A33" s="37" t="s">
        <v>55</v>
      </c>
      <c r="E33" s="41" t="s">
        <v>5</v>
      </c>
    </row>
    <row r="34" spans="1:16" x14ac:dyDescent="0.2">
      <c r="A34" s="37" t="s">
        <v>56</v>
      </c>
      <c r="E34" s="42" t="s">
        <v>154</v>
      </c>
    </row>
    <row r="35" spans="1:16" ht="89.25" x14ac:dyDescent="0.2">
      <c r="A35" t="s">
        <v>57</v>
      </c>
      <c r="E35" s="41" t="s">
        <v>155</v>
      </c>
    </row>
    <row r="36" spans="1:16" x14ac:dyDescent="0.2">
      <c r="A36" t="s">
        <v>50</v>
      </c>
      <c r="B36" s="36" t="s">
        <v>48</v>
      </c>
      <c r="C36" s="36" t="s">
        <v>156</v>
      </c>
      <c r="D36" s="37" t="s">
        <v>5</v>
      </c>
      <c r="E36" s="13" t="s">
        <v>157</v>
      </c>
      <c r="F36" s="38" t="s">
        <v>153</v>
      </c>
      <c r="G36" s="39">
        <v>51.2</v>
      </c>
      <c r="H36" s="38">
        <v>0</v>
      </c>
      <c r="I36" s="38">
        <f>ROUND(G36*H36,6)</f>
        <v>0</v>
      </c>
      <c r="L36" s="40">
        <v>0</v>
      </c>
      <c r="M36" s="34">
        <f>ROUND(ROUND(L36,2)*ROUND(G36,1),2)</f>
        <v>0</v>
      </c>
      <c r="N36" s="38" t="s">
        <v>54</v>
      </c>
      <c r="O36">
        <f>(M36*21)/100</f>
        <v>0</v>
      </c>
      <c r="P36" t="s">
        <v>28</v>
      </c>
    </row>
    <row r="37" spans="1:16" x14ac:dyDescent="0.2">
      <c r="A37" s="37" t="s">
        <v>55</v>
      </c>
      <c r="E37" s="41" t="s">
        <v>5</v>
      </c>
    </row>
    <row r="38" spans="1:16" x14ac:dyDescent="0.2">
      <c r="A38" s="37" t="s">
        <v>56</v>
      </c>
      <c r="E38" s="42" t="s">
        <v>5</v>
      </c>
    </row>
    <row r="39" spans="1:16" ht="89.25" x14ac:dyDescent="0.2">
      <c r="A39" t="s">
        <v>57</v>
      </c>
      <c r="E39" s="41" t="s">
        <v>155</v>
      </c>
    </row>
    <row r="40" spans="1:16" x14ac:dyDescent="0.2">
      <c r="A40" t="s">
        <v>50</v>
      </c>
      <c r="B40" s="36" t="s">
        <v>81</v>
      </c>
      <c r="C40" s="36" t="s">
        <v>158</v>
      </c>
      <c r="D40" s="37" t="s">
        <v>5</v>
      </c>
      <c r="E40" s="13" t="s">
        <v>159</v>
      </c>
      <c r="F40" s="38" t="s">
        <v>160</v>
      </c>
      <c r="G40" s="39">
        <v>42.4</v>
      </c>
      <c r="H40" s="38">
        <v>0</v>
      </c>
      <c r="I40" s="38">
        <f>ROUND(G40*H40,6)</f>
        <v>0</v>
      </c>
      <c r="L40" s="40">
        <v>0</v>
      </c>
      <c r="M40" s="34">
        <f>ROUND(ROUND(L40,2)*ROUND(G40,1),2)</f>
        <v>0</v>
      </c>
      <c r="N40" s="38" t="s">
        <v>54</v>
      </c>
      <c r="O40">
        <f>(M40*21)/100</f>
        <v>0</v>
      </c>
      <c r="P40" t="s">
        <v>28</v>
      </c>
    </row>
    <row r="41" spans="1:16" x14ac:dyDescent="0.2">
      <c r="A41" s="37" t="s">
        <v>55</v>
      </c>
      <c r="E41" s="41" t="s">
        <v>161</v>
      </c>
    </row>
    <row r="42" spans="1:16" x14ac:dyDescent="0.2">
      <c r="A42" s="37" t="s">
        <v>56</v>
      </c>
      <c r="E42" s="42" t="s">
        <v>162</v>
      </c>
    </row>
    <row r="43" spans="1:16" ht="318.75" x14ac:dyDescent="0.2">
      <c r="A43" t="s">
        <v>57</v>
      </c>
      <c r="E43" s="41" t="s">
        <v>163</v>
      </c>
    </row>
    <row r="44" spans="1:16" ht="25.5" x14ac:dyDescent="0.2">
      <c r="A44" t="s">
        <v>50</v>
      </c>
      <c r="B44" s="36" t="s">
        <v>85</v>
      </c>
      <c r="C44" s="36" t="s">
        <v>164</v>
      </c>
      <c r="D44" s="37" t="s">
        <v>5</v>
      </c>
      <c r="E44" s="13" t="s">
        <v>165</v>
      </c>
      <c r="F44" s="38" t="s">
        <v>160</v>
      </c>
      <c r="G44" s="39">
        <v>151.6</v>
      </c>
      <c r="H44" s="38">
        <v>0</v>
      </c>
      <c r="I44" s="38">
        <f>ROUND(G44*H44,6)</f>
        <v>0</v>
      </c>
      <c r="L44" s="40">
        <v>0</v>
      </c>
      <c r="M44" s="34">
        <f>ROUND(ROUND(L44,2)*ROUND(G44,1),2)</f>
        <v>0</v>
      </c>
      <c r="N44" s="38" t="s">
        <v>54</v>
      </c>
      <c r="O44">
        <f>(M44*21)/100</f>
        <v>0</v>
      </c>
      <c r="P44" t="s">
        <v>28</v>
      </c>
    </row>
    <row r="45" spans="1:16" x14ac:dyDescent="0.2">
      <c r="A45" s="37" t="s">
        <v>55</v>
      </c>
      <c r="E45" s="41" t="s">
        <v>166</v>
      </c>
    </row>
    <row r="46" spans="1:16" x14ac:dyDescent="0.2">
      <c r="A46" s="37" t="s">
        <v>56</v>
      </c>
      <c r="E46" s="42" t="s">
        <v>5</v>
      </c>
    </row>
    <row r="47" spans="1:16" ht="318.75" x14ac:dyDescent="0.2">
      <c r="A47" t="s">
        <v>57</v>
      </c>
      <c r="E47" s="41" t="s">
        <v>167</v>
      </c>
    </row>
    <row r="48" spans="1:16" x14ac:dyDescent="0.2">
      <c r="A48" t="s">
        <v>50</v>
      </c>
      <c r="B48" s="36" t="s">
        <v>168</v>
      </c>
      <c r="C48" s="36" t="s">
        <v>169</v>
      </c>
      <c r="D48" s="37" t="s">
        <v>5</v>
      </c>
      <c r="E48" s="13" t="s">
        <v>170</v>
      </c>
      <c r="F48" s="38" t="s">
        <v>160</v>
      </c>
      <c r="G48" s="39">
        <v>33.6</v>
      </c>
      <c r="H48" s="38">
        <v>0</v>
      </c>
      <c r="I48" s="38">
        <f>ROUND(G48*H48,6)</f>
        <v>0</v>
      </c>
      <c r="L48" s="40">
        <v>0</v>
      </c>
      <c r="M48" s="34">
        <f>ROUND(ROUND(L48,2)*ROUND(G48,1),2)</f>
        <v>0</v>
      </c>
      <c r="N48" s="38" t="s">
        <v>54</v>
      </c>
      <c r="O48">
        <f>(M48*21)/100</f>
        <v>0</v>
      </c>
      <c r="P48" t="s">
        <v>28</v>
      </c>
    </row>
    <row r="49" spans="1:16" x14ac:dyDescent="0.2">
      <c r="A49" s="37" t="s">
        <v>55</v>
      </c>
      <c r="E49" s="41" t="s">
        <v>171</v>
      </c>
    </row>
    <row r="50" spans="1:16" x14ac:dyDescent="0.2">
      <c r="A50" s="37" t="s">
        <v>56</v>
      </c>
      <c r="E50" s="42" t="s">
        <v>5</v>
      </c>
    </row>
    <row r="51" spans="1:16" ht="280.5" x14ac:dyDescent="0.2">
      <c r="A51" t="s">
        <v>57</v>
      </c>
      <c r="E51" s="41" t="s">
        <v>172</v>
      </c>
    </row>
    <row r="52" spans="1:16" x14ac:dyDescent="0.2">
      <c r="A52" t="s">
        <v>50</v>
      </c>
      <c r="B52" s="36" t="s">
        <v>173</v>
      </c>
      <c r="C52" s="36" t="s">
        <v>174</v>
      </c>
      <c r="D52" s="37" t="s">
        <v>5</v>
      </c>
      <c r="E52" s="13" t="s">
        <v>175</v>
      </c>
      <c r="F52" s="38" t="s">
        <v>53</v>
      </c>
      <c r="G52" s="39">
        <v>1</v>
      </c>
      <c r="H52" s="38">
        <v>0</v>
      </c>
      <c r="I52" s="38">
        <f>ROUND(G52*H52,6)</f>
        <v>0</v>
      </c>
      <c r="L52" s="40">
        <v>0</v>
      </c>
      <c r="M52" s="34">
        <f>ROUND(ROUND(L52,2)*ROUND(G52,1),2)</f>
        <v>0</v>
      </c>
      <c r="N52" s="38" t="s">
        <v>54</v>
      </c>
      <c r="O52">
        <f>(M52*21)/100</f>
        <v>0</v>
      </c>
      <c r="P52" t="s">
        <v>28</v>
      </c>
    </row>
    <row r="53" spans="1:16" x14ac:dyDescent="0.2">
      <c r="A53" s="37" t="s">
        <v>55</v>
      </c>
      <c r="E53" s="41" t="s">
        <v>176</v>
      </c>
    </row>
    <row r="54" spans="1:16" x14ac:dyDescent="0.2">
      <c r="A54" s="37" t="s">
        <v>56</v>
      </c>
      <c r="E54" s="42" t="s">
        <v>5</v>
      </c>
    </row>
    <row r="55" spans="1:16" ht="409.5" x14ac:dyDescent="0.2">
      <c r="A55" t="s">
        <v>57</v>
      </c>
      <c r="E55" s="41" t="s">
        <v>177</v>
      </c>
    </row>
    <row r="56" spans="1:16" x14ac:dyDescent="0.2">
      <c r="A56" t="s">
        <v>50</v>
      </c>
      <c r="B56" s="36" t="s">
        <v>178</v>
      </c>
      <c r="C56" s="36" t="s">
        <v>179</v>
      </c>
      <c r="D56" s="37" t="s">
        <v>5</v>
      </c>
      <c r="E56" s="13" t="s">
        <v>180</v>
      </c>
      <c r="F56" s="38" t="s">
        <v>53</v>
      </c>
      <c r="G56" s="39">
        <v>1</v>
      </c>
      <c r="H56" s="38">
        <v>0</v>
      </c>
      <c r="I56" s="38">
        <f>ROUND(G56*H56,6)</f>
        <v>0</v>
      </c>
      <c r="L56" s="40">
        <v>0</v>
      </c>
      <c r="M56" s="34">
        <f>ROUND(ROUND(L56,2)*ROUND(G56,1),2)</f>
        <v>0</v>
      </c>
      <c r="N56" s="38" t="s">
        <v>54</v>
      </c>
      <c r="O56">
        <f>(M56*21)/100</f>
        <v>0</v>
      </c>
      <c r="P56" t="s">
        <v>28</v>
      </c>
    </row>
    <row r="57" spans="1:16" x14ac:dyDescent="0.2">
      <c r="A57" s="37" t="s">
        <v>55</v>
      </c>
      <c r="E57" s="41" t="s">
        <v>181</v>
      </c>
    </row>
    <row r="58" spans="1:16" x14ac:dyDescent="0.2">
      <c r="A58" s="37" t="s">
        <v>56</v>
      </c>
      <c r="E58" s="42" t="s">
        <v>5</v>
      </c>
    </row>
    <row r="59" spans="1:16" ht="409.5" x14ac:dyDescent="0.2">
      <c r="A59" t="s">
        <v>57</v>
      </c>
      <c r="E59" s="41" t="s">
        <v>177</v>
      </c>
    </row>
    <row r="60" spans="1:16" ht="25.5" x14ac:dyDescent="0.2">
      <c r="A60" t="s">
        <v>50</v>
      </c>
      <c r="B60" s="36" t="s">
        <v>182</v>
      </c>
      <c r="C60" s="36" t="s">
        <v>183</v>
      </c>
      <c r="D60" s="37" t="s">
        <v>5</v>
      </c>
      <c r="E60" s="13" t="s">
        <v>184</v>
      </c>
      <c r="F60" s="38" t="s">
        <v>97</v>
      </c>
      <c r="G60" s="39">
        <v>1</v>
      </c>
      <c r="H60" s="38">
        <v>0</v>
      </c>
      <c r="I60" s="38">
        <f>ROUND(G60*H60,6)</f>
        <v>0</v>
      </c>
      <c r="L60" s="40">
        <v>0</v>
      </c>
      <c r="M60" s="34">
        <f>ROUND(ROUND(L60,2)*ROUND(G60,1),2)</f>
        <v>0</v>
      </c>
      <c r="N60" s="38" t="s">
        <v>54</v>
      </c>
      <c r="O60">
        <f>(M60*21)/100</f>
        <v>0</v>
      </c>
      <c r="P60" t="s">
        <v>28</v>
      </c>
    </row>
    <row r="61" spans="1:16" x14ac:dyDescent="0.2">
      <c r="A61" s="37" t="s">
        <v>55</v>
      </c>
      <c r="E61" s="41" t="s">
        <v>5</v>
      </c>
    </row>
    <row r="62" spans="1:16" x14ac:dyDescent="0.2">
      <c r="A62" s="37" t="s">
        <v>56</v>
      </c>
      <c r="E62" s="42" t="s">
        <v>5</v>
      </c>
    </row>
    <row r="63" spans="1:16" ht="102" x14ac:dyDescent="0.2">
      <c r="A63" t="s">
        <v>57</v>
      </c>
      <c r="E63" s="41" t="s">
        <v>185</v>
      </c>
    </row>
    <row r="64" spans="1:16" ht="25.5" x14ac:dyDescent="0.2">
      <c r="A64" t="s">
        <v>50</v>
      </c>
      <c r="B64" s="36" t="s">
        <v>186</v>
      </c>
      <c r="C64" s="36" t="s">
        <v>187</v>
      </c>
      <c r="D64" s="37" t="s">
        <v>5</v>
      </c>
      <c r="E64" s="13" t="s">
        <v>188</v>
      </c>
      <c r="F64" s="38" t="s">
        <v>97</v>
      </c>
      <c r="G64" s="39">
        <v>1</v>
      </c>
      <c r="H64" s="38">
        <v>0</v>
      </c>
      <c r="I64" s="38">
        <f>ROUND(G64*H64,6)</f>
        <v>0</v>
      </c>
      <c r="L64" s="40">
        <v>0</v>
      </c>
      <c r="M64" s="34">
        <f>ROUND(ROUND(L64,2)*ROUND(G64,1),2)</f>
        <v>0</v>
      </c>
      <c r="N64" s="38" t="s">
        <v>54</v>
      </c>
      <c r="O64">
        <f>(M64*21)/100</f>
        <v>0</v>
      </c>
      <c r="P64" t="s">
        <v>28</v>
      </c>
    </row>
    <row r="65" spans="1:16" x14ac:dyDescent="0.2">
      <c r="A65" s="37" t="s">
        <v>55</v>
      </c>
      <c r="E65" s="41" t="s">
        <v>5</v>
      </c>
    </row>
    <row r="66" spans="1:16" x14ac:dyDescent="0.2">
      <c r="A66" s="37" t="s">
        <v>56</v>
      </c>
      <c r="E66" s="42" t="s">
        <v>5</v>
      </c>
    </row>
    <row r="67" spans="1:16" ht="102" x14ac:dyDescent="0.2">
      <c r="A67" t="s">
        <v>57</v>
      </c>
      <c r="E67" s="41" t="s">
        <v>185</v>
      </c>
    </row>
    <row r="68" spans="1:16" ht="25.5" x14ac:dyDescent="0.2">
      <c r="A68" t="s">
        <v>50</v>
      </c>
      <c r="B68" s="36" t="s">
        <v>189</v>
      </c>
      <c r="C68" s="36" t="s">
        <v>190</v>
      </c>
      <c r="D68" s="37" t="s">
        <v>5</v>
      </c>
      <c r="E68" s="13" t="s">
        <v>191</v>
      </c>
      <c r="F68" s="38" t="s">
        <v>160</v>
      </c>
      <c r="G68" s="39">
        <v>351</v>
      </c>
      <c r="H68" s="38">
        <v>0</v>
      </c>
      <c r="I68" s="38">
        <f>ROUND(G68*H68,6)</f>
        <v>0</v>
      </c>
      <c r="L68" s="40">
        <v>0</v>
      </c>
      <c r="M68" s="34">
        <f>ROUND(ROUND(L68,2)*ROUND(G68,1),2)</f>
        <v>0</v>
      </c>
      <c r="N68" s="38" t="s">
        <v>54</v>
      </c>
      <c r="O68">
        <f>(M68*21)/100</f>
        <v>0</v>
      </c>
      <c r="P68" t="s">
        <v>28</v>
      </c>
    </row>
    <row r="69" spans="1:16" x14ac:dyDescent="0.2">
      <c r="A69" s="37" t="s">
        <v>55</v>
      </c>
      <c r="E69" s="41" t="s">
        <v>5</v>
      </c>
    </row>
    <row r="70" spans="1:16" x14ac:dyDescent="0.2">
      <c r="A70" s="37" t="s">
        <v>56</v>
      </c>
      <c r="E70" s="42" t="s">
        <v>5</v>
      </c>
    </row>
    <row r="71" spans="1:16" ht="114.75" x14ac:dyDescent="0.2">
      <c r="A71" t="s">
        <v>57</v>
      </c>
      <c r="E71" s="41" t="s">
        <v>192</v>
      </c>
    </row>
    <row r="72" spans="1:16" ht="25.5" x14ac:dyDescent="0.2">
      <c r="A72" t="s">
        <v>50</v>
      </c>
      <c r="B72" s="36" t="s">
        <v>193</v>
      </c>
      <c r="C72" s="36" t="s">
        <v>194</v>
      </c>
      <c r="D72" s="37" t="s">
        <v>5</v>
      </c>
      <c r="E72" s="13" t="s">
        <v>195</v>
      </c>
      <c r="F72" s="38" t="s">
        <v>160</v>
      </c>
      <c r="G72" s="39">
        <v>161</v>
      </c>
      <c r="H72" s="38">
        <v>0</v>
      </c>
      <c r="I72" s="38">
        <f>ROUND(G72*H72,6)</f>
        <v>0</v>
      </c>
      <c r="L72" s="40">
        <v>0</v>
      </c>
      <c r="M72" s="34">
        <f>ROUND(ROUND(L72,2)*ROUND(G72,1),2)</f>
        <v>0</v>
      </c>
      <c r="N72" s="38" t="s">
        <v>54</v>
      </c>
      <c r="O72">
        <f>(M72*21)/100</f>
        <v>0</v>
      </c>
      <c r="P72" t="s">
        <v>28</v>
      </c>
    </row>
    <row r="73" spans="1:16" x14ac:dyDescent="0.2">
      <c r="A73" s="37" t="s">
        <v>55</v>
      </c>
      <c r="E73" s="41" t="s">
        <v>5</v>
      </c>
    </row>
    <row r="74" spans="1:16" x14ac:dyDescent="0.2">
      <c r="A74" s="37" t="s">
        <v>56</v>
      </c>
      <c r="E74" s="42" t="s">
        <v>5</v>
      </c>
    </row>
    <row r="75" spans="1:16" ht="114.75" x14ac:dyDescent="0.2">
      <c r="A75" t="s">
        <v>57</v>
      </c>
      <c r="E75" s="41" t="s">
        <v>192</v>
      </c>
    </row>
    <row r="76" spans="1:16" x14ac:dyDescent="0.2">
      <c r="A76" t="s">
        <v>50</v>
      </c>
      <c r="B76" s="36" t="s">
        <v>196</v>
      </c>
      <c r="C76" s="36" t="s">
        <v>197</v>
      </c>
      <c r="D76" s="37" t="s">
        <v>5</v>
      </c>
      <c r="E76" s="13" t="s">
        <v>198</v>
      </c>
      <c r="F76" s="38" t="s">
        <v>53</v>
      </c>
      <c r="G76" s="39">
        <v>62</v>
      </c>
      <c r="H76" s="38">
        <v>0</v>
      </c>
      <c r="I76" s="38">
        <f>ROUND(G76*H76,6)</f>
        <v>0</v>
      </c>
      <c r="L76" s="40">
        <v>0</v>
      </c>
      <c r="M76" s="34">
        <f>ROUND(ROUND(L76,2)*ROUND(G76,1),2)</f>
        <v>0</v>
      </c>
      <c r="N76" s="38" t="s">
        <v>54</v>
      </c>
      <c r="O76">
        <f>(M76*21)/100</f>
        <v>0</v>
      </c>
      <c r="P76" t="s">
        <v>28</v>
      </c>
    </row>
    <row r="77" spans="1:16" x14ac:dyDescent="0.2">
      <c r="A77" s="37" t="s">
        <v>55</v>
      </c>
      <c r="E77" s="41" t="s">
        <v>5</v>
      </c>
    </row>
    <row r="78" spans="1:16" x14ac:dyDescent="0.2">
      <c r="A78" s="37" t="s">
        <v>56</v>
      </c>
      <c r="E78" s="42" t="s">
        <v>5</v>
      </c>
    </row>
    <row r="79" spans="1:16" ht="153" x14ac:dyDescent="0.2">
      <c r="A79" t="s">
        <v>57</v>
      </c>
      <c r="E79" s="41" t="s">
        <v>199</v>
      </c>
    </row>
    <row r="80" spans="1:16" x14ac:dyDescent="0.2">
      <c r="A80" t="s">
        <v>50</v>
      </c>
      <c r="B80" s="36" t="s">
        <v>200</v>
      </c>
      <c r="C80" s="36" t="s">
        <v>201</v>
      </c>
      <c r="D80" s="37" t="s">
        <v>5</v>
      </c>
      <c r="E80" s="13" t="s">
        <v>202</v>
      </c>
      <c r="F80" s="38" t="s">
        <v>203</v>
      </c>
      <c r="G80" s="39">
        <v>264</v>
      </c>
      <c r="H80" s="38">
        <v>0</v>
      </c>
      <c r="I80" s="38">
        <f>ROUND(G80*H80,6)</f>
        <v>0</v>
      </c>
      <c r="L80" s="40">
        <v>0</v>
      </c>
      <c r="M80" s="34">
        <f>ROUND(ROUND(L80,2)*ROUND(G80,1),2)</f>
        <v>0</v>
      </c>
      <c r="N80" s="38" t="s">
        <v>54</v>
      </c>
      <c r="O80">
        <f>(M80*21)/100</f>
        <v>0</v>
      </c>
      <c r="P80" t="s">
        <v>28</v>
      </c>
    </row>
    <row r="81" spans="1:16" x14ac:dyDescent="0.2">
      <c r="A81" s="37" t="s">
        <v>55</v>
      </c>
      <c r="E81" s="41" t="s">
        <v>204</v>
      </c>
    </row>
    <row r="82" spans="1:16" x14ac:dyDescent="0.2">
      <c r="A82" s="37" t="s">
        <v>56</v>
      </c>
      <c r="E82" s="42" t="s">
        <v>5</v>
      </c>
    </row>
    <row r="83" spans="1:16" ht="153" x14ac:dyDescent="0.2">
      <c r="A83" t="s">
        <v>57</v>
      </c>
      <c r="E83" s="41" t="s">
        <v>205</v>
      </c>
    </row>
    <row r="84" spans="1:16" x14ac:dyDescent="0.2">
      <c r="A84" t="s">
        <v>50</v>
      </c>
      <c r="B84" s="36" t="s">
        <v>206</v>
      </c>
      <c r="C84" s="36" t="s">
        <v>207</v>
      </c>
      <c r="D84" s="37" t="s">
        <v>5</v>
      </c>
      <c r="E84" s="13" t="s">
        <v>208</v>
      </c>
      <c r="F84" s="38" t="s">
        <v>203</v>
      </c>
      <c r="G84" s="39">
        <v>239</v>
      </c>
      <c r="H84" s="38">
        <v>0</v>
      </c>
      <c r="I84" s="38">
        <f>ROUND(G84*H84,6)</f>
        <v>0</v>
      </c>
      <c r="L84" s="40">
        <v>0</v>
      </c>
      <c r="M84" s="34">
        <f>ROUND(ROUND(L84,2)*ROUND(G84,1),2)</f>
        <v>0</v>
      </c>
      <c r="N84" s="38" t="s">
        <v>54</v>
      </c>
      <c r="O84">
        <f>(M84*21)/100</f>
        <v>0</v>
      </c>
      <c r="P84" t="s">
        <v>28</v>
      </c>
    </row>
    <row r="85" spans="1:16" x14ac:dyDescent="0.2">
      <c r="A85" s="37" t="s">
        <v>55</v>
      </c>
      <c r="E85" s="41" t="s">
        <v>5</v>
      </c>
    </row>
    <row r="86" spans="1:16" x14ac:dyDescent="0.2">
      <c r="A86" s="37" t="s">
        <v>56</v>
      </c>
      <c r="E86" s="42" t="s">
        <v>5</v>
      </c>
    </row>
    <row r="87" spans="1:16" ht="153" x14ac:dyDescent="0.2">
      <c r="A87" t="s">
        <v>57</v>
      </c>
      <c r="E87" s="41" t="s">
        <v>209</v>
      </c>
    </row>
    <row r="88" spans="1:16" x14ac:dyDescent="0.2">
      <c r="A88" t="s">
        <v>50</v>
      </c>
      <c r="B88" s="36" t="s">
        <v>210</v>
      </c>
      <c r="C88" s="36" t="s">
        <v>211</v>
      </c>
      <c r="D88" s="37" t="s">
        <v>5</v>
      </c>
      <c r="E88" s="13" t="s">
        <v>212</v>
      </c>
      <c r="F88" s="38" t="s">
        <v>53</v>
      </c>
      <c r="G88" s="39">
        <v>60</v>
      </c>
      <c r="H88" s="38">
        <v>0</v>
      </c>
      <c r="I88" s="38">
        <f>ROUND(G88*H88,6)</f>
        <v>0</v>
      </c>
      <c r="L88" s="40">
        <v>0</v>
      </c>
      <c r="M88" s="34">
        <f>ROUND(ROUND(L88,2)*ROUND(G88,1),2)</f>
        <v>0</v>
      </c>
      <c r="N88" s="38" t="s">
        <v>54</v>
      </c>
      <c r="O88">
        <f>(M88*21)/100</f>
        <v>0</v>
      </c>
      <c r="P88" t="s">
        <v>28</v>
      </c>
    </row>
    <row r="89" spans="1:16" x14ac:dyDescent="0.2">
      <c r="A89" s="37" t="s">
        <v>55</v>
      </c>
      <c r="E89" s="41" t="s">
        <v>5</v>
      </c>
    </row>
    <row r="90" spans="1:16" ht="38.25" x14ac:dyDescent="0.2">
      <c r="A90" s="37" t="s">
        <v>56</v>
      </c>
      <c r="E90" s="42" t="s">
        <v>213</v>
      </c>
    </row>
    <row r="91" spans="1:16" ht="255" x14ac:dyDescent="0.2">
      <c r="A91" t="s">
        <v>57</v>
      </c>
      <c r="E91" s="41" t="s">
        <v>214</v>
      </c>
    </row>
    <row r="92" spans="1:16" x14ac:dyDescent="0.2">
      <c r="A92" t="s">
        <v>50</v>
      </c>
      <c r="B92" s="36" t="s">
        <v>215</v>
      </c>
      <c r="C92" s="36" t="s">
        <v>216</v>
      </c>
      <c r="D92" s="37" t="s">
        <v>5</v>
      </c>
      <c r="E92" s="13" t="s">
        <v>217</v>
      </c>
      <c r="F92" s="38" t="s">
        <v>53</v>
      </c>
      <c r="G92" s="39">
        <v>50</v>
      </c>
      <c r="H92" s="38">
        <v>0</v>
      </c>
      <c r="I92" s="38">
        <f>ROUND(G92*H92,6)</f>
        <v>0</v>
      </c>
      <c r="L92" s="40">
        <v>0</v>
      </c>
      <c r="M92" s="34">
        <f>ROUND(ROUND(L92,2)*ROUND(G92,1),2)</f>
        <v>0</v>
      </c>
      <c r="N92" s="38" t="s">
        <v>54</v>
      </c>
      <c r="O92">
        <f>(M92*21)/100</f>
        <v>0</v>
      </c>
      <c r="P92" t="s">
        <v>28</v>
      </c>
    </row>
    <row r="93" spans="1:16" x14ac:dyDescent="0.2">
      <c r="A93" s="37" t="s">
        <v>55</v>
      </c>
      <c r="E93" s="41" t="s">
        <v>5</v>
      </c>
    </row>
    <row r="94" spans="1:16" x14ac:dyDescent="0.2">
      <c r="A94" s="37" t="s">
        <v>56</v>
      </c>
      <c r="E94" s="42" t="s">
        <v>5</v>
      </c>
    </row>
    <row r="95" spans="1:16" ht="140.25" x14ac:dyDescent="0.2">
      <c r="A95" t="s">
        <v>57</v>
      </c>
      <c r="E95" s="41" t="s">
        <v>218</v>
      </c>
    </row>
    <row r="96" spans="1:16" ht="25.5" x14ac:dyDescent="0.2">
      <c r="A96" t="s">
        <v>50</v>
      </c>
      <c r="B96" s="36" t="s">
        <v>219</v>
      </c>
      <c r="C96" s="36" t="s">
        <v>220</v>
      </c>
      <c r="D96" s="37" t="s">
        <v>5</v>
      </c>
      <c r="E96" s="13" t="s">
        <v>221</v>
      </c>
      <c r="F96" s="38" t="s">
        <v>160</v>
      </c>
      <c r="G96" s="39">
        <v>321</v>
      </c>
      <c r="H96" s="38">
        <v>0</v>
      </c>
      <c r="I96" s="38">
        <f>ROUND(G96*H96,6)</f>
        <v>0</v>
      </c>
      <c r="L96" s="40">
        <v>0</v>
      </c>
      <c r="M96" s="34">
        <f>ROUND(ROUND(L96,2)*ROUND(G96,1),2)</f>
        <v>0</v>
      </c>
      <c r="N96" s="38" t="s">
        <v>54</v>
      </c>
      <c r="O96">
        <f>(M96*21)/100</f>
        <v>0</v>
      </c>
      <c r="P96" t="s">
        <v>28</v>
      </c>
    </row>
    <row r="97" spans="1:16" x14ac:dyDescent="0.2">
      <c r="A97" s="37" t="s">
        <v>55</v>
      </c>
      <c r="E97" s="41" t="s">
        <v>5</v>
      </c>
    </row>
    <row r="98" spans="1:16" x14ac:dyDescent="0.2">
      <c r="A98" s="37" t="s">
        <v>56</v>
      </c>
      <c r="E98" s="42" t="s">
        <v>5</v>
      </c>
    </row>
    <row r="99" spans="1:16" ht="178.5" x14ac:dyDescent="0.2">
      <c r="A99" t="s">
        <v>57</v>
      </c>
      <c r="E99" s="41" t="s">
        <v>222</v>
      </c>
    </row>
    <row r="100" spans="1:16" x14ac:dyDescent="0.2">
      <c r="A100" t="s">
        <v>50</v>
      </c>
      <c r="B100" s="36" t="s">
        <v>223</v>
      </c>
      <c r="C100" s="36" t="s">
        <v>224</v>
      </c>
      <c r="D100" s="37" t="s">
        <v>5</v>
      </c>
      <c r="E100" s="13" t="s">
        <v>225</v>
      </c>
      <c r="F100" s="38" t="s">
        <v>160</v>
      </c>
      <c r="G100" s="39">
        <v>186.9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ROUND(ROUND(L100,2)*ROUND(G100,1),2)</f>
        <v>0</v>
      </c>
      <c r="N100" s="38" t="s">
        <v>54</v>
      </c>
      <c r="O100">
        <f>(M100*21)/100</f>
        <v>0</v>
      </c>
      <c r="P100" t="s">
        <v>28</v>
      </c>
    </row>
    <row r="101" spans="1:16" x14ac:dyDescent="0.2">
      <c r="A101" s="37" t="s">
        <v>55</v>
      </c>
      <c r="E101" s="41" t="s">
        <v>226</v>
      </c>
    </row>
    <row r="102" spans="1:16" x14ac:dyDescent="0.2">
      <c r="A102" s="37" t="s">
        <v>56</v>
      </c>
      <c r="E102" s="42" t="s">
        <v>5</v>
      </c>
    </row>
    <row r="103" spans="1:16" ht="191.25" x14ac:dyDescent="0.2">
      <c r="A103" t="s">
        <v>57</v>
      </c>
      <c r="E103" s="41" t="s">
        <v>227</v>
      </c>
    </row>
    <row r="104" spans="1:16" x14ac:dyDescent="0.2">
      <c r="A104" t="s">
        <v>50</v>
      </c>
      <c r="B104" s="36" t="s">
        <v>228</v>
      </c>
      <c r="C104" s="36" t="s">
        <v>229</v>
      </c>
      <c r="D104" s="37" t="s">
        <v>5</v>
      </c>
      <c r="E104" s="13" t="s">
        <v>230</v>
      </c>
      <c r="F104" s="38" t="s">
        <v>160</v>
      </c>
      <c r="G104" s="39">
        <v>93.1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ROUND(ROUND(L104,2)*ROUND(G104,1),2)</f>
        <v>0</v>
      </c>
      <c r="N104" s="38" t="s">
        <v>54</v>
      </c>
      <c r="O104">
        <f>(M104*21)/100</f>
        <v>0</v>
      </c>
      <c r="P104" t="s">
        <v>28</v>
      </c>
    </row>
    <row r="105" spans="1:16" x14ac:dyDescent="0.2">
      <c r="A105" s="37" t="s">
        <v>55</v>
      </c>
      <c r="E105" s="41" t="s">
        <v>231</v>
      </c>
    </row>
    <row r="106" spans="1:16" x14ac:dyDescent="0.2">
      <c r="A106" s="37" t="s">
        <v>56</v>
      </c>
      <c r="E106" s="42" t="s">
        <v>5</v>
      </c>
    </row>
    <row r="107" spans="1:16" ht="191.25" x14ac:dyDescent="0.2">
      <c r="A107" t="s">
        <v>57</v>
      </c>
      <c r="E107" s="41" t="s">
        <v>227</v>
      </c>
    </row>
    <row r="108" spans="1:16" x14ac:dyDescent="0.2">
      <c r="A108" t="s">
        <v>50</v>
      </c>
      <c r="B108" s="36" t="s">
        <v>232</v>
      </c>
      <c r="C108" s="36" t="s">
        <v>233</v>
      </c>
      <c r="D108" s="37" t="s">
        <v>5</v>
      </c>
      <c r="E108" s="13" t="s">
        <v>234</v>
      </c>
      <c r="F108" s="38" t="s">
        <v>53</v>
      </c>
      <c r="G108" s="39">
        <v>6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ROUND(ROUND(L108,2)*ROUND(G108,1),2)</f>
        <v>0</v>
      </c>
      <c r="N108" s="38" t="s">
        <v>54</v>
      </c>
      <c r="O108">
        <f>(M108*21)/100</f>
        <v>0</v>
      </c>
      <c r="P108" t="s">
        <v>28</v>
      </c>
    </row>
    <row r="109" spans="1:16" x14ac:dyDescent="0.2">
      <c r="A109" s="37" t="s">
        <v>55</v>
      </c>
      <c r="E109" s="41" t="s">
        <v>5</v>
      </c>
    </row>
    <row r="110" spans="1:16" x14ac:dyDescent="0.2">
      <c r="A110" s="37" t="s">
        <v>56</v>
      </c>
      <c r="E110" s="42" t="s">
        <v>5</v>
      </c>
    </row>
    <row r="111" spans="1:16" ht="102" x14ac:dyDescent="0.2">
      <c r="A111" t="s">
        <v>57</v>
      </c>
      <c r="E111" s="41" t="s">
        <v>235</v>
      </c>
    </row>
    <row r="112" spans="1:16" x14ac:dyDescent="0.2">
      <c r="A112" t="s">
        <v>47</v>
      </c>
      <c r="C112" s="33" t="s">
        <v>85</v>
      </c>
      <c r="E112" s="35" t="s">
        <v>236</v>
      </c>
      <c r="J112" s="34">
        <f>0</f>
        <v>0</v>
      </c>
      <c r="K112" s="34">
        <f>0</f>
        <v>0</v>
      </c>
      <c r="L112" s="34">
        <f>0+L113+L117+L121+L125+L129+L133+L137+L141+L145+L149+L153+L157+L161+L165+L169+L173+L177+L181+L185+L189+L193+L197+L201+L205</f>
        <v>0</v>
      </c>
      <c r="M112" s="34">
        <f>0+M113+M117+M121+M125+M129+M133+M137+M141+M145+M149+M153+M157+M161+M165+M169+M173+M177+M181+M185+M189+M193+M197+M201+M205</f>
        <v>0</v>
      </c>
    </row>
    <row r="113" spans="1:16" x14ac:dyDescent="0.2">
      <c r="A113" t="s">
        <v>50</v>
      </c>
      <c r="B113" s="36" t="s">
        <v>237</v>
      </c>
      <c r="C113" s="36" t="s">
        <v>238</v>
      </c>
      <c r="D113" s="37" t="s">
        <v>5</v>
      </c>
      <c r="E113" s="13" t="s">
        <v>239</v>
      </c>
      <c r="F113" s="38" t="s">
        <v>160</v>
      </c>
      <c r="G113" s="39">
        <v>12</v>
      </c>
      <c r="H113" s="38">
        <v>0</v>
      </c>
      <c r="I113" s="38">
        <f>ROUND(G113*H113,6)</f>
        <v>0</v>
      </c>
      <c r="L113" s="40">
        <v>0</v>
      </c>
      <c r="M113" s="34">
        <f>ROUND(ROUND(L113,2)*ROUND(G113,1),2)</f>
        <v>0</v>
      </c>
      <c r="N113" s="38" t="s">
        <v>54</v>
      </c>
      <c r="O113">
        <f>(M113*21)/100</f>
        <v>0</v>
      </c>
      <c r="P113" t="s">
        <v>28</v>
      </c>
    </row>
    <row r="114" spans="1:16" x14ac:dyDescent="0.2">
      <c r="A114" s="37" t="s">
        <v>55</v>
      </c>
      <c r="E114" s="41" t="s">
        <v>5</v>
      </c>
    </row>
    <row r="115" spans="1:16" x14ac:dyDescent="0.2">
      <c r="A115" s="37" t="s">
        <v>56</v>
      </c>
      <c r="E115" s="42" t="s">
        <v>5</v>
      </c>
    </row>
    <row r="116" spans="1:16" ht="140.25" x14ac:dyDescent="0.2">
      <c r="A116" t="s">
        <v>57</v>
      </c>
      <c r="E116" s="41" t="s">
        <v>240</v>
      </c>
    </row>
    <row r="117" spans="1:16" x14ac:dyDescent="0.2">
      <c r="A117" t="s">
        <v>50</v>
      </c>
      <c r="B117" s="36" t="s">
        <v>241</v>
      </c>
      <c r="C117" s="36" t="s">
        <v>242</v>
      </c>
      <c r="D117" s="37" t="s">
        <v>5</v>
      </c>
      <c r="E117" s="13" t="s">
        <v>243</v>
      </c>
      <c r="F117" s="38" t="s">
        <v>53</v>
      </c>
      <c r="G117" s="39">
        <v>5</v>
      </c>
      <c r="H117" s="38">
        <v>0</v>
      </c>
      <c r="I117" s="38">
        <f>ROUND(G117*H117,6)</f>
        <v>0</v>
      </c>
      <c r="L117" s="40">
        <v>0</v>
      </c>
      <c r="M117" s="34">
        <f>ROUND(ROUND(L117,2)*ROUND(G117,1),2)</f>
        <v>0</v>
      </c>
      <c r="N117" s="38" t="s">
        <v>54</v>
      </c>
      <c r="O117">
        <f>(M117*21)/100</f>
        <v>0</v>
      </c>
      <c r="P117" t="s">
        <v>28</v>
      </c>
    </row>
    <row r="118" spans="1:16" x14ac:dyDescent="0.2">
      <c r="A118" s="37" t="s">
        <v>55</v>
      </c>
      <c r="E118" s="41" t="s">
        <v>244</v>
      </c>
    </row>
    <row r="119" spans="1:16" x14ac:dyDescent="0.2">
      <c r="A119" s="37" t="s">
        <v>56</v>
      </c>
      <c r="E119" s="42" t="s">
        <v>5</v>
      </c>
    </row>
    <row r="120" spans="1:16" ht="89.25" x14ac:dyDescent="0.2">
      <c r="A120" t="s">
        <v>57</v>
      </c>
      <c r="E120" s="41" t="s">
        <v>245</v>
      </c>
    </row>
    <row r="121" spans="1:16" x14ac:dyDescent="0.2">
      <c r="A121" t="s">
        <v>50</v>
      </c>
      <c r="B121" s="36" t="s">
        <v>246</v>
      </c>
      <c r="C121" s="36" t="s">
        <v>247</v>
      </c>
      <c r="D121" s="37" t="s">
        <v>5</v>
      </c>
      <c r="E121" s="13" t="s">
        <v>248</v>
      </c>
      <c r="F121" s="38" t="s">
        <v>53</v>
      </c>
      <c r="G121" s="39">
        <v>2</v>
      </c>
      <c r="H121" s="38">
        <v>0</v>
      </c>
      <c r="I121" s="38">
        <f>ROUND(G121*H121,6)</f>
        <v>0</v>
      </c>
      <c r="L121" s="40">
        <v>0</v>
      </c>
      <c r="M121" s="34">
        <f>ROUND(ROUND(L121,2)*ROUND(G121,1),2)</f>
        <v>0</v>
      </c>
      <c r="N121" s="38" t="s">
        <v>54</v>
      </c>
      <c r="O121">
        <f>(M121*21)/100</f>
        <v>0</v>
      </c>
      <c r="P121" t="s">
        <v>28</v>
      </c>
    </row>
    <row r="122" spans="1:16" x14ac:dyDescent="0.2">
      <c r="A122" s="37" t="s">
        <v>55</v>
      </c>
      <c r="E122" s="41" t="s">
        <v>249</v>
      </c>
    </row>
    <row r="123" spans="1:16" x14ac:dyDescent="0.2">
      <c r="A123" s="37" t="s">
        <v>56</v>
      </c>
      <c r="E123" s="42" t="s">
        <v>5</v>
      </c>
    </row>
    <row r="124" spans="1:16" ht="102" x14ac:dyDescent="0.2">
      <c r="A124" t="s">
        <v>57</v>
      </c>
      <c r="E124" s="41" t="s">
        <v>250</v>
      </c>
    </row>
    <row r="125" spans="1:16" x14ac:dyDescent="0.2">
      <c r="A125" t="s">
        <v>50</v>
      </c>
      <c r="B125" s="36" t="s">
        <v>251</v>
      </c>
      <c r="C125" s="36" t="s">
        <v>252</v>
      </c>
      <c r="D125" s="37" t="s">
        <v>5</v>
      </c>
      <c r="E125" s="13" t="s">
        <v>253</v>
      </c>
      <c r="F125" s="38" t="s">
        <v>53</v>
      </c>
      <c r="G125" s="39">
        <v>2</v>
      </c>
      <c r="H125" s="38">
        <v>0</v>
      </c>
      <c r="I125" s="38">
        <f>ROUND(G125*H125,6)</f>
        <v>0</v>
      </c>
      <c r="L125" s="40">
        <v>0</v>
      </c>
      <c r="M125" s="34">
        <f>ROUND(ROUND(L125,2)*ROUND(G125,1),2)</f>
        <v>0</v>
      </c>
      <c r="N125" s="38" t="s">
        <v>54</v>
      </c>
      <c r="O125">
        <f>(M125*21)/100</f>
        <v>0</v>
      </c>
      <c r="P125" t="s">
        <v>28</v>
      </c>
    </row>
    <row r="126" spans="1:16" x14ac:dyDescent="0.2">
      <c r="A126" s="37" t="s">
        <v>55</v>
      </c>
      <c r="E126" s="41" t="s">
        <v>254</v>
      </c>
    </row>
    <row r="127" spans="1:16" x14ac:dyDescent="0.2">
      <c r="A127" s="37" t="s">
        <v>56</v>
      </c>
      <c r="E127" s="42" t="s">
        <v>5</v>
      </c>
    </row>
    <row r="128" spans="1:16" ht="140.25" x14ac:dyDescent="0.2">
      <c r="A128" t="s">
        <v>57</v>
      </c>
      <c r="E128" s="41" t="s">
        <v>255</v>
      </c>
    </row>
    <row r="129" spans="1:16" x14ac:dyDescent="0.2">
      <c r="A129" t="s">
        <v>50</v>
      </c>
      <c r="B129" s="36" t="s">
        <v>256</v>
      </c>
      <c r="C129" s="36" t="s">
        <v>257</v>
      </c>
      <c r="D129" s="37" t="s">
        <v>5</v>
      </c>
      <c r="E129" s="13" t="s">
        <v>258</v>
      </c>
      <c r="F129" s="38" t="s">
        <v>53</v>
      </c>
      <c r="G129" s="39">
        <v>1</v>
      </c>
      <c r="H129" s="38">
        <v>0</v>
      </c>
      <c r="I129" s="38">
        <f>ROUND(G129*H129,6)</f>
        <v>0</v>
      </c>
      <c r="L129" s="40">
        <v>0</v>
      </c>
      <c r="M129" s="34">
        <f>ROUND(ROUND(L129,2)*ROUND(G129,1),2)</f>
        <v>0</v>
      </c>
      <c r="N129" s="38" t="s">
        <v>54</v>
      </c>
      <c r="O129">
        <f>(M129*21)/100</f>
        <v>0</v>
      </c>
      <c r="P129" t="s">
        <v>28</v>
      </c>
    </row>
    <row r="130" spans="1:16" x14ac:dyDescent="0.2">
      <c r="A130" s="37" t="s">
        <v>55</v>
      </c>
      <c r="E130" s="41" t="s">
        <v>5</v>
      </c>
    </row>
    <row r="131" spans="1:16" x14ac:dyDescent="0.2">
      <c r="A131" s="37" t="s">
        <v>56</v>
      </c>
      <c r="E131" s="42" t="s">
        <v>5</v>
      </c>
    </row>
    <row r="132" spans="1:16" ht="140.25" x14ac:dyDescent="0.2">
      <c r="A132" t="s">
        <v>57</v>
      </c>
      <c r="E132" s="41" t="s">
        <v>255</v>
      </c>
    </row>
    <row r="133" spans="1:16" x14ac:dyDescent="0.2">
      <c r="A133" t="s">
        <v>50</v>
      </c>
      <c r="B133" s="36" t="s">
        <v>259</v>
      </c>
      <c r="C133" s="36" t="s">
        <v>260</v>
      </c>
      <c r="D133" s="37" t="s">
        <v>5</v>
      </c>
      <c r="E133" s="13" t="s">
        <v>261</v>
      </c>
      <c r="F133" s="38" t="s">
        <v>53</v>
      </c>
      <c r="G133" s="39">
        <v>1</v>
      </c>
      <c r="H133" s="38">
        <v>0</v>
      </c>
      <c r="I133" s="38">
        <f>ROUND(G133*H133,6)</f>
        <v>0</v>
      </c>
      <c r="L133" s="40">
        <v>0</v>
      </c>
      <c r="M133" s="34">
        <f>ROUND(ROUND(L133,2)*ROUND(G133,1),2)</f>
        <v>0</v>
      </c>
      <c r="N133" s="38" t="s">
        <v>54</v>
      </c>
      <c r="O133">
        <f>(M133*21)/100</f>
        <v>0</v>
      </c>
      <c r="P133" t="s">
        <v>28</v>
      </c>
    </row>
    <row r="134" spans="1:16" x14ac:dyDescent="0.2">
      <c r="A134" s="37" t="s">
        <v>55</v>
      </c>
      <c r="E134" s="41" t="s">
        <v>5</v>
      </c>
    </row>
    <row r="135" spans="1:16" x14ac:dyDescent="0.2">
      <c r="A135" s="37" t="s">
        <v>56</v>
      </c>
      <c r="E135" s="42" t="s">
        <v>5</v>
      </c>
    </row>
    <row r="136" spans="1:16" ht="114.75" x14ac:dyDescent="0.2">
      <c r="A136" t="s">
        <v>57</v>
      </c>
      <c r="E136" s="41" t="s">
        <v>262</v>
      </c>
    </row>
    <row r="137" spans="1:16" x14ac:dyDescent="0.2">
      <c r="A137" t="s">
        <v>50</v>
      </c>
      <c r="B137" s="36" t="s">
        <v>263</v>
      </c>
      <c r="C137" s="36" t="s">
        <v>264</v>
      </c>
      <c r="D137" s="37" t="s">
        <v>5</v>
      </c>
      <c r="E137" s="13" t="s">
        <v>265</v>
      </c>
      <c r="F137" s="38" t="s">
        <v>53</v>
      </c>
      <c r="G137" s="39">
        <v>2</v>
      </c>
      <c r="H137" s="38">
        <v>0</v>
      </c>
      <c r="I137" s="38">
        <f>ROUND(G137*H137,6)</f>
        <v>0</v>
      </c>
      <c r="L137" s="40">
        <v>0</v>
      </c>
      <c r="M137" s="34">
        <f>ROUND(ROUND(L137,2)*ROUND(G137,1),2)</f>
        <v>0</v>
      </c>
      <c r="N137" s="38" t="s">
        <v>54</v>
      </c>
      <c r="O137">
        <f>(M137*21)/100</f>
        <v>0</v>
      </c>
      <c r="P137" t="s">
        <v>28</v>
      </c>
    </row>
    <row r="138" spans="1:16" x14ac:dyDescent="0.2">
      <c r="A138" s="37" t="s">
        <v>55</v>
      </c>
      <c r="E138" s="41" t="s">
        <v>5</v>
      </c>
    </row>
    <row r="139" spans="1:16" x14ac:dyDescent="0.2">
      <c r="A139" s="37" t="s">
        <v>56</v>
      </c>
      <c r="E139" s="42" t="s">
        <v>5</v>
      </c>
    </row>
    <row r="140" spans="1:16" ht="140.25" x14ac:dyDescent="0.2">
      <c r="A140" t="s">
        <v>57</v>
      </c>
      <c r="E140" s="41" t="s">
        <v>266</v>
      </c>
    </row>
    <row r="141" spans="1:16" x14ac:dyDescent="0.2">
      <c r="A141" t="s">
        <v>50</v>
      </c>
      <c r="B141" s="36" t="s">
        <v>267</v>
      </c>
      <c r="C141" s="36" t="s">
        <v>268</v>
      </c>
      <c r="D141" s="37" t="s">
        <v>5</v>
      </c>
      <c r="E141" s="13" t="s">
        <v>269</v>
      </c>
      <c r="F141" s="38" t="s">
        <v>53</v>
      </c>
      <c r="G141" s="39">
        <v>6</v>
      </c>
      <c r="H141" s="38">
        <v>0</v>
      </c>
      <c r="I141" s="38">
        <f>ROUND(G141*H141,6)</f>
        <v>0</v>
      </c>
      <c r="L141" s="40">
        <v>0</v>
      </c>
      <c r="M141" s="34">
        <f>ROUND(ROUND(L141,2)*ROUND(G141,1),2)</f>
        <v>0</v>
      </c>
      <c r="N141" s="38" t="s">
        <v>54</v>
      </c>
      <c r="O141">
        <f>(M141*21)/100</f>
        <v>0</v>
      </c>
      <c r="P141" t="s">
        <v>28</v>
      </c>
    </row>
    <row r="142" spans="1:16" x14ac:dyDescent="0.2">
      <c r="A142" s="37" t="s">
        <v>55</v>
      </c>
      <c r="E142" s="41" t="s">
        <v>5</v>
      </c>
    </row>
    <row r="143" spans="1:16" x14ac:dyDescent="0.2">
      <c r="A143" s="37" t="s">
        <v>56</v>
      </c>
      <c r="E143" s="42" t="s">
        <v>5</v>
      </c>
    </row>
    <row r="144" spans="1:16" ht="165.75" x14ac:dyDescent="0.2">
      <c r="A144" t="s">
        <v>57</v>
      </c>
      <c r="E144" s="41" t="s">
        <v>270</v>
      </c>
    </row>
    <row r="145" spans="1:16" x14ac:dyDescent="0.2">
      <c r="A145" t="s">
        <v>50</v>
      </c>
      <c r="B145" s="36" t="s">
        <v>271</v>
      </c>
      <c r="C145" s="36" t="s">
        <v>272</v>
      </c>
      <c r="D145" s="37" t="s">
        <v>5</v>
      </c>
      <c r="E145" s="13" t="s">
        <v>273</v>
      </c>
      <c r="F145" s="38" t="s">
        <v>53</v>
      </c>
      <c r="G145" s="39">
        <v>1</v>
      </c>
      <c r="H145" s="38">
        <v>0</v>
      </c>
      <c r="I145" s="38">
        <f>ROUND(G145*H145,6)</f>
        <v>0</v>
      </c>
      <c r="L145" s="40">
        <v>0</v>
      </c>
      <c r="M145" s="34">
        <f>ROUND(ROUND(L145,2)*ROUND(G145,1),2)</f>
        <v>0</v>
      </c>
      <c r="N145" s="38" t="s">
        <v>54</v>
      </c>
      <c r="O145">
        <f>(M145*21)/100</f>
        <v>0</v>
      </c>
      <c r="P145" t="s">
        <v>28</v>
      </c>
    </row>
    <row r="146" spans="1:16" x14ac:dyDescent="0.2">
      <c r="A146" s="37" t="s">
        <v>55</v>
      </c>
      <c r="E146" s="41" t="s">
        <v>5</v>
      </c>
    </row>
    <row r="147" spans="1:16" x14ac:dyDescent="0.2">
      <c r="A147" s="37" t="s">
        <v>56</v>
      </c>
      <c r="E147" s="42" t="s">
        <v>5</v>
      </c>
    </row>
    <row r="148" spans="1:16" ht="153" x14ac:dyDescent="0.2">
      <c r="A148" t="s">
        <v>57</v>
      </c>
      <c r="E148" s="41" t="s">
        <v>274</v>
      </c>
    </row>
    <row r="149" spans="1:16" x14ac:dyDescent="0.2">
      <c r="A149" t="s">
        <v>50</v>
      </c>
      <c r="B149" s="36" t="s">
        <v>275</v>
      </c>
      <c r="C149" s="36" t="s">
        <v>276</v>
      </c>
      <c r="D149" s="37" t="s">
        <v>5</v>
      </c>
      <c r="E149" s="13" t="s">
        <v>277</v>
      </c>
      <c r="F149" s="38" t="s">
        <v>147</v>
      </c>
      <c r="G149" s="39">
        <v>498</v>
      </c>
      <c r="H149" s="38">
        <v>0</v>
      </c>
      <c r="I149" s="38">
        <f>ROUND(G149*H149,6)</f>
        <v>0</v>
      </c>
      <c r="L149" s="40">
        <v>0</v>
      </c>
      <c r="M149" s="34">
        <f>ROUND(ROUND(L149,2)*ROUND(G149,1),2)</f>
        <v>0</v>
      </c>
      <c r="N149" s="38" t="s">
        <v>54</v>
      </c>
      <c r="O149">
        <f>(M149*21)/100</f>
        <v>0</v>
      </c>
      <c r="P149" t="s">
        <v>28</v>
      </c>
    </row>
    <row r="150" spans="1:16" x14ac:dyDescent="0.2">
      <c r="A150" s="37" t="s">
        <v>55</v>
      </c>
      <c r="E150" s="41" t="s">
        <v>5</v>
      </c>
    </row>
    <row r="151" spans="1:16" x14ac:dyDescent="0.2">
      <c r="A151" s="37" t="s">
        <v>56</v>
      </c>
      <c r="E151" s="42" t="s">
        <v>5</v>
      </c>
    </row>
    <row r="152" spans="1:16" ht="153" x14ac:dyDescent="0.2">
      <c r="A152" t="s">
        <v>57</v>
      </c>
      <c r="E152" s="41" t="s">
        <v>278</v>
      </c>
    </row>
    <row r="153" spans="1:16" x14ac:dyDescent="0.2">
      <c r="A153" t="s">
        <v>50</v>
      </c>
      <c r="B153" s="36" t="s">
        <v>279</v>
      </c>
      <c r="C153" s="36" t="s">
        <v>280</v>
      </c>
      <c r="D153" s="37" t="s">
        <v>5</v>
      </c>
      <c r="E153" s="13" t="s">
        <v>281</v>
      </c>
      <c r="F153" s="38" t="s">
        <v>153</v>
      </c>
      <c r="G153" s="39">
        <v>459.3</v>
      </c>
      <c r="H153" s="38">
        <v>0</v>
      </c>
      <c r="I153" s="38">
        <f>ROUND(G153*H153,6)</f>
        <v>0</v>
      </c>
      <c r="L153" s="40">
        <v>0</v>
      </c>
      <c r="M153" s="34">
        <f>ROUND(ROUND(L153,2)*ROUND(G153,1),2)</f>
        <v>0</v>
      </c>
      <c r="N153" s="38" t="s">
        <v>54</v>
      </c>
      <c r="O153">
        <f>(M153*21)/100</f>
        <v>0</v>
      </c>
      <c r="P153" t="s">
        <v>28</v>
      </c>
    </row>
    <row r="154" spans="1:16" x14ac:dyDescent="0.2">
      <c r="A154" s="37" t="s">
        <v>55</v>
      </c>
      <c r="E154" s="41" t="s">
        <v>5</v>
      </c>
    </row>
    <row r="155" spans="1:16" x14ac:dyDescent="0.2">
      <c r="A155" s="37" t="s">
        <v>56</v>
      </c>
      <c r="E155" s="42" t="s">
        <v>282</v>
      </c>
    </row>
    <row r="156" spans="1:16" ht="140.25" x14ac:dyDescent="0.2">
      <c r="A156" t="s">
        <v>57</v>
      </c>
      <c r="E156" s="41" t="s">
        <v>283</v>
      </c>
    </row>
    <row r="157" spans="1:16" ht="25.5" x14ac:dyDescent="0.2">
      <c r="A157" t="s">
        <v>50</v>
      </c>
      <c r="B157" s="36" t="s">
        <v>284</v>
      </c>
      <c r="C157" s="36" t="s">
        <v>285</v>
      </c>
      <c r="D157" s="37" t="s">
        <v>5</v>
      </c>
      <c r="E157" s="13" t="s">
        <v>286</v>
      </c>
      <c r="F157" s="38" t="s">
        <v>287</v>
      </c>
      <c r="G157" s="39">
        <v>11405</v>
      </c>
      <c r="H157" s="38">
        <v>0</v>
      </c>
      <c r="I157" s="38">
        <f>ROUND(G157*H157,6)</f>
        <v>0</v>
      </c>
      <c r="L157" s="40">
        <v>0</v>
      </c>
      <c r="M157" s="34">
        <f>ROUND(ROUND(L157,2)*ROUND(G157,1),2)</f>
        <v>0</v>
      </c>
      <c r="N157" s="38" t="s">
        <v>54</v>
      </c>
      <c r="O157">
        <f>(M157*21)/100</f>
        <v>0</v>
      </c>
      <c r="P157" t="s">
        <v>28</v>
      </c>
    </row>
    <row r="158" spans="1:16" x14ac:dyDescent="0.2">
      <c r="A158" s="37" t="s">
        <v>55</v>
      </c>
      <c r="E158" s="41" t="s">
        <v>5</v>
      </c>
    </row>
    <row r="159" spans="1:16" ht="38.25" x14ac:dyDescent="0.2">
      <c r="A159" s="37" t="s">
        <v>56</v>
      </c>
      <c r="E159" s="42" t="s">
        <v>288</v>
      </c>
    </row>
    <row r="160" spans="1:16" ht="127.5" x14ac:dyDescent="0.2">
      <c r="A160" t="s">
        <v>57</v>
      </c>
      <c r="E160" s="41" t="s">
        <v>289</v>
      </c>
    </row>
    <row r="161" spans="1:16" ht="25.5" x14ac:dyDescent="0.2">
      <c r="A161" t="s">
        <v>50</v>
      </c>
      <c r="B161" s="36" t="s">
        <v>290</v>
      </c>
      <c r="C161" s="36" t="s">
        <v>291</v>
      </c>
      <c r="D161" s="37" t="s">
        <v>5</v>
      </c>
      <c r="E161" s="13" t="s">
        <v>292</v>
      </c>
      <c r="F161" s="38" t="s">
        <v>287</v>
      </c>
      <c r="G161" s="39">
        <v>146.80000000000001</v>
      </c>
      <c r="H161" s="38">
        <v>0</v>
      </c>
      <c r="I161" s="38">
        <f>ROUND(G161*H161,6)</f>
        <v>0</v>
      </c>
      <c r="L161" s="40">
        <v>0</v>
      </c>
      <c r="M161" s="34">
        <f>ROUND(ROUND(L161,2)*ROUND(G161,1),2)</f>
        <v>0</v>
      </c>
      <c r="N161" s="38" t="s">
        <v>54</v>
      </c>
      <c r="O161">
        <f>(M161*21)/100</f>
        <v>0</v>
      </c>
      <c r="P161" t="s">
        <v>28</v>
      </c>
    </row>
    <row r="162" spans="1:16" x14ac:dyDescent="0.2">
      <c r="A162" s="37" t="s">
        <v>55</v>
      </c>
      <c r="E162" s="41" t="s">
        <v>293</v>
      </c>
    </row>
    <row r="163" spans="1:16" x14ac:dyDescent="0.2">
      <c r="A163" s="37" t="s">
        <v>56</v>
      </c>
      <c r="E163" s="42" t="s">
        <v>294</v>
      </c>
    </row>
    <row r="164" spans="1:16" ht="127.5" x14ac:dyDescent="0.2">
      <c r="A164" t="s">
        <v>57</v>
      </c>
      <c r="E164" s="41" t="s">
        <v>289</v>
      </c>
    </row>
    <row r="165" spans="1:16" ht="25.5" x14ac:dyDescent="0.2">
      <c r="A165" t="s">
        <v>50</v>
      </c>
      <c r="B165" s="36" t="s">
        <v>295</v>
      </c>
      <c r="C165" s="36" t="s">
        <v>296</v>
      </c>
      <c r="D165" s="37" t="s">
        <v>5</v>
      </c>
      <c r="E165" s="13" t="s">
        <v>297</v>
      </c>
      <c r="F165" s="38" t="s">
        <v>160</v>
      </c>
      <c r="G165" s="39">
        <v>41</v>
      </c>
      <c r="H165" s="38">
        <v>0</v>
      </c>
      <c r="I165" s="38">
        <f>ROUND(G165*H165,6)</f>
        <v>0</v>
      </c>
      <c r="L165" s="40">
        <v>0</v>
      </c>
      <c r="M165" s="34">
        <f>ROUND(ROUND(L165,2)*ROUND(G165,1),2)</f>
        <v>0</v>
      </c>
      <c r="N165" s="38" t="s">
        <v>54</v>
      </c>
      <c r="O165">
        <f>(M165*21)/100</f>
        <v>0</v>
      </c>
      <c r="P165" t="s">
        <v>28</v>
      </c>
    </row>
    <row r="166" spans="1:16" x14ac:dyDescent="0.2">
      <c r="A166" s="37" t="s">
        <v>55</v>
      </c>
      <c r="E166" s="41" t="s">
        <v>298</v>
      </c>
    </row>
    <row r="167" spans="1:16" x14ac:dyDescent="0.2">
      <c r="A167" s="37" t="s">
        <v>56</v>
      </c>
      <c r="E167" s="42" t="s">
        <v>5</v>
      </c>
    </row>
    <row r="168" spans="1:16" ht="204" x14ac:dyDescent="0.2">
      <c r="A168" t="s">
        <v>57</v>
      </c>
      <c r="E168" s="41" t="s">
        <v>299</v>
      </c>
    </row>
    <row r="169" spans="1:16" ht="25.5" x14ac:dyDescent="0.2">
      <c r="A169" t="s">
        <v>50</v>
      </c>
      <c r="B169" s="36" t="s">
        <v>300</v>
      </c>
      <c r="C169" s="36" t="s">
        <v>301</v>
      </c>
      <c r="D169" s="37" t="s">
        <v>5</v>
      </c>
      <c r="E169" s="13" t="s">
        <v>302</v>
      </c>
      <c r="F169" s="38" t="s">
        <v>160</v>
      </c>
      <c r="G169" s="39">
        <v>33.6</v>
      </c>
      <c r="H169" s="38">
        <v>0</v>
      </c>
      <c r="I169" s="38">
        <f>ROUND(G169*H169,6)</f>
        <v>0</v>
      </c>
      <c r="L169" s="40">
        <v>0</v>
      </c>
      <c r="M169" s="34">
        <f>ROUND(ROUND(L169,2)*ROUND(G169,1),2)</f>
        <v>0</v>
      </c>
      <c r="N169" s="38" t="s">
        <v>54</v>
      </c>
      <c r="O169">
        <f>(M169*21)/100</f>
        <v>0</v>
      </c>
      <c r="P169" t="s">
        <v>28</v>
      </c>
    </row>
    <row r="170" spans="1:16" x14ac:dyDescent="0.2">
      <c r="A170" s="37" t="s">
        <v>55</v>
      </c>
      <c r="E170" s="41" t="s">
        <v>303</v>
      </c>
    </row>
    <row r="171" spans="1:16" x14ac:dyDescent="0.2">
      <c r="A171" s="37" t="s">
        <v>56</v>
      </c>
      <c r="E171" s="42" t="s">
        <v>5</v>
      </c>
    </row>
    <row r="172" spans="1:16" ht="178.5" x14ac:dyDescent="0.2">
      <c r="A172" t="s">
        <v>57</v>
      </c>
      <c r="E172" s="41" t="s">
        <v>304</v>
      </c>
    </row>
    <row r="173" spans="1:16" ht="25.5" x14ac:dyDescent="0.2">
      <c r="A173" t="s">
        <v>50</v>
      </c>
      <c r="B173" s="36" t="s">
        <v>305</v>
      </c>
      <c r="C173" s="36" t="s">
        <v>306</v>
      </c>
      <c r="D173" s="37" t="s">
        <v>5</v>
      </c>
      <c r="E173" s="13" t="s">
        <v>307</v>
      </c>
      <c r="F173" s="38" t="s">
        <v>160</v>
      </c>
      <c r="G173" s="39">
        <v>131</v>
      </c>
      <c r="H173" s="38">
        <v>0</v>
      </c>
      <c r="I173" s="38">
        <f>ROUND(G173*H173,6)</f>
        <v>0</v>
      </c>
      <c r="L173" s="40">
        <v>0</v>
      </c>
      <c r="M173" s="34">
        <f>ROUND(ROUND(L173,2)*ROUND(G173,1),2)</f>
        <v>0</v>
      </c>
      <c r="N173" s="38" t="s">
        <v>54</v>
      </c>
      <c r="O173">
        <f>(M173*21)/100</f>
        <v>0</v>
      </c>
      <c r="P173" t="s">
        <v>28</v>
      </c>
    </row>
    <row r="174" spans="1:16" x14ac:dyDescent="0.2">
      <c r="A174" s="37" t="s">
        <v>55</v>
      </c>
      <c r="E174" s="41" t="s">
        <v>298</v>
      </c>
    </row>
    <row r="175" spans="1:16" x14ac:dyDescent="0.2">
      <c r="A175" s="37" t="s">
        <v>56</v>
      </c>
      <c r="E175" s="42" t="s">
        <v>5</v>
      </c>
    </row>
    <row r="176" spans="1:16" ht="204" x14ac:dyDescent="0.2">
      <c r="A176" t="s">
        <v>57</v>
      </c>
      <c r="E176" s="41" t="s">
        <v>308</v>
      </c>
    </row>
    <row r="177" spans="1:16" ht="38.25" x14ac:dyDescent="0.2">
      <c r="A177" t="s">
        <v>50</v>
      </c>
      <c r="B177" s="36" t="s">
        <v>309</v>
      </c>
      <c r="C177" s="36" t="s">
        <v>310</v>
      </c>
      <c r="D177" s="37" t="s">
        <v>5</v>
      </c>
      <c r="E177" s="13" t="s">
        <v>311</v>
      </c>
      <c r="F177" s="38" t="s">
        <v>312</v>
      </c>
      <c r="G177" s="39">
        <v>1170</v>
      </c>
      <c r="H177" s="38">
        <v>0</v>
      </c>
      <c r="I177" s="38">
        <f>ROUND(G177*H177,6)</f>
        <v>0</v>
      </c>
      <c r="L177" s="40">
        <v>0</v>
      </c>
      <c r="M177" s="34">
        <f>ROUND(ROUND(L177,2)*ROUND(G177,1),2)</f>
        <v>0</v>
      </c>
      <c r="N177" s="38" t="s">
        <v>54</v>
      </c>
      <c r="O177">
        <f>(M177*21)/100</f>
        <v>0</v>
      </c>
      <c r="P177" t="s">
        <v>28</v>
      </c>
    </row>
    <row r="178" spans="1:16" x14ac:dyDescent="0.2">
      <c r="A178" s="37" t="s">
        <v>55</v>
      </c>
      <c r="E178" s="41" t="s">
        <v>313</v>
      </c>
    </row>
    <row r="179" spans="1:16" x14ac:dyDescent="0.2">
      <c r="A179" s="37" t="s">
        <v>56</v>
      </c>
      <c r="E179" s="42" t="s">
        <v>314</v>
      </c>
    </row>
    <row r="180" spans="1:16" ht="102" x14ac:dyDescent="0.2">
      <c r="A180" t="s">
        <v>57</v>
      </c>
      <c r="E180" s="41" t="s">
        <v>315</v>
      </c>
    </row>
    <row r="181" spans="1:16" ht="25.5" x14ac:dyDescent="0.2">
      <c r="A181" t="s">
        <v>50</v>
      </c>
      <c r="B181" s="36" t="s">
        <v>316</v>
      </c>
      <c r="C181" s="36" t="s">
        <v>317</v>
      </c>
      <c r="D181" s="37" t="s">
        <v>5</v>
      </c>
      <c r="E181" s="13" t="s">
        <v>318</v>
      </c>
      <c r="F181" s="38" t="s">
        <v>160</v>
      </c>
      <c r="G181" s="39">
        <v>65</v>
      </c>
      <c r="H181" s="38">
        <v>0</v>
      </c>
      <c r="I181" s="38">
        <f>ROUND(G181*H181,6)</f>
        <v>0</v>
      </c>
      <c r="L181" s="40">
        <v>0</v>
      </c>
      <c r="M181" s="34">
        <f>ROUND(ROUND(L181,2)*ROUND(G181,1),2)</f>
        <v>0</v>
      </c>
      <c r="N181" s="38" t="s">
        <v>54</v>
      </c>
      <c r="O181">
        <f>(M181*21)/100</f>
        <v>0</v>
      </c>
      <c r="P181" t="s">
        <v>28</v>
      </c>
    </row>
    <row r="182" spans="1:16" ht="25.5" x14ac:dyDescent="0.2">
      <c r="A182" s="37" t="s">
        <v>55</v>
      </c>
      <c r="E182" s="41" t="s">
        <v>319</v>
      </c>
    </row>
    <row r="183" spans="1:16" x14ac:dyDescent="0.2">
      <c r="A183" s="37" t="s">
        <v>56</v>
      </c>
      <c r="E183" s="42" t="s">
        <v>5</v>
      </c>
    </row>
    <row r="184" spans="1:16" ht="216.75" x14ac:dyDescent="0.2">
      <c r="A184" t="s">
        <v>57</v>
      </c>
      <c r="E184" s="41" t="s">
        <v>320</v>
      </c>
    </row>
    <row r="185" spans="1:16" ht="25.5" x14ac:dyDescent="0.2">
      <c r="A185" t="s">
        <v>50</v>
      </c>
      <c r="B185" s="36" t="s">
        <v>321</v>
      </c>
      <c r="C185" s="36" t="s">
        <v>322</v>
      </c>
      <c r="D185" s="37" t="s">
        <v>5</v>
      </c>
      <c r="E185" s="13" t="s">
        <v>323</v>
      </c>
      <c r="F185" s="38" t="s">
        <v>312</v>
      </c>
      <c r="G185" s="39">
        <v>8.8000000000000007</v>
      </c>
      <c r="H185" s="38">
        <v>0</v>
      </c>
      <c r="I185" s="38">
        <f>ROUND(G185*H185,6)</f>
        <v>0</v>
      </c>
      <c r="L185" s="40">
        <v>0</v>
      </c>
      <c r="M185" s="34">
        <f>ROUND(ROUND(L185,2)*ROUND(G185,1),2)</f>
        <v>0</v>
      </c>
      <c r="N185" s="38" t="s">
        <v>54</v>
      </c>
      <c r="O185">
        <f>(M185*21)/100</f>
        <v>0</v>
      </c>
      <c r="P185" t="s">
        <v>28</v>
      </c>
    </row>
    <row r="186" spans="1:16" x14ac:dyDescent="0.2">
      <c r="A186" s="37" t="s">
        <v>55</v>
      </c>
      <c r="E186" s="41" t="s">
        <v>324</v>
      </c>
    </row>
    <row r="187" spans="1:16" x14ac:dyDescent="0.2">
      <c r="A187" s="37" t="s">
        <v>56</v>
      </c>
      <c r="E187" s="42" t="s">
        <v>325</v>
      </c>
    </row>
    <row r="188" spans="1:16" ht="127.5" x14ac:dyDescent="0.2">
      <c r="A188" t="s">
        <v>57</v>
      </c>
      <c r="E188" s="41" t="s">
        <v>326</v>
      </c>
    </row>
    <row r="189" spans="1:16" ht="38.25" x14ac:dyDescent="0.2">
      <c r="A189" t="s">
        <v>50</v>
      </c>
      <c r="B189" s="36" t="s">
        <v>327</v>
      </c>
      <c r="C189" s="36" t="s">
        <v>328</v>
      </c>
      <c r="D189" s="37" t="s">
        <v>5</v>
      </c>
      <c r="E189" s="13" t="s">
        <v>329</v>
      </c>
      <c r="F189" s="38" t="s">
        <v>160</v>
      </c>
      <c r="G189" s="39">
        <v>140.69999999999999</v>
      </c>
      <c r="H189" s="38">
        <v>0</v>
      </c>
      <c r="I189" s="38">
        <f>ROUND(G189*H189,6)</f>
        <v>0</v>
      </c>
      <c r="L189" s="40">
        <v>0</v>
      </c>
      <c r="M189" s="34">
        <f>ROUND(ROUND(L189,2)*ROUND(G189,1),2)</f>
        <v>0</v>
      </c>
      <c r="N189" s="38" t="s">
        <v>54</v>
      </c>
      <c r="O189">
        <f>(M189*21)/100</f>
        <v>0</v>
      </c>
      <c r="P189" t="s">
        <v>28</v>
      </c>
    </row>
    <row r="190" spans="1:16" x14ac:dyDescent="0.2">
      <c r="A190" s="37" t="s">
        <v>55</v>
      </c>
      <c r="E190" s="41" t="s">
        <v>298</v>
      </c>
    </row>
    <row r="191" spans="1:16" x14ac:dyDescent="0.2">
      <c r="A191" s="37" t="s">
        <v>56</v>
      </c>
      <c r="E191" s="42" t="s">
        <v>330</v>
      </c>
    </row>
    <row r="192" spans="1:16" ht="216.75" x14ac:dyDescent="0.2">
      <c r="A192" t="s">
        <v>57</v>
      </c>
      <c r="E192" s="41" t="s">
        <v>331</v>
      </c>
    </row>
    <row r="193" spans="1:16" ht="38.25" x14ac:dyDescent="0.2">
      <c r="A193" t="s">
        <v>50</v>
      </c>
      <c r="B193" s="36" t="s">
        <v>332</v>
      </c>
      <c r="C193" s="36" t="s">
        <v>333</v>
      </c>
      <c r="D193" s="37" t="s">
        <v>5</v>
      </c>
      <c r="E193" s="13" t="s">
        <v>334</v>
      </c>
      <c r="F193" s="38" t="s">
        <v>312</v>
      </c>
      <c r="G193" s="39">
        <v>1417.5</v>
      </c>
      <c r="H193" s="38">
        <v>0</v>
      </c>
      <c r="I193" s="38">
        <f>ROUND(G193*H193,6)</f>
        <v>0</v>
      </c>
      <c r="L193" s="40">
        <v>0</v>
      </c>
      <c r="M193" s="34">
        <f>ROUND(ROUND(L193,2)*ROUND(G193,1),2)</f>
        <v>0</v>
      </c>
      <c r="N193" s="38" t="s">
        <v>54</v>
      </c>
      <c r="O193">
        <f>(M193*21)/100</f>
        <v>0</v>
      </c>
      <c r="P193" t="s">
        <v>28</v>
      </c>
    </row>
    <row r="194" spans="1:16" x14ac:dyDescent="0.2">
      <c r="A194" s="37" t="s">
        <v>55</v>
      </c>
      <c r="E194" s="41" t="s">
        <v>335</v>
      </c>
    </row>
    <row r="195" spans="1:16" x14ac:dyDescent="0.2">
      <c r="A195" s="37" t="s">
        <v>56</v>
      </c>
      <c r="E195" s="42" t="s">
        <v>336</v>
      </c>
    </row>
    <row r="196" spans="1:16" ht="102" x14ac:dyDescent="0.2">
      <c r="A196" t="s">
        <v>57</v>
      </c>
      <c r="E196" s="41" t="s">
        <v>315</v>
      </c>
    </row>
    <row r="197" spans="1:16" x14ac:dyDescent="0.2">
      <c r="A197" t="s">
        <v>50</v>
      </c>
      <c r="B197" s="36" t="s">
        <v>337</v>
      </c>
      <c r="C197" s="36" t="s">
        <v>338</v>
      </c>
      <c r="D197" s="37" t="s">
        <v>5</v>
      </c>
      <c r="E197" s="13" t="s">
        <v>339</v>
      </c>
      <c r="F197" s="38" t="s">
        <v>53</v>
      </c>
      <c r="G197" s="39">
        <v>5</v>
      </c>
      <c r="H197" s="38">
        <v>0</v>
      </c>
      <c r="I197" s="38">
        <f>ROUND(G197*H197,6)</f>
        <v>0</v>
      </c>
      <c r="L197" s="40">
        <v>0</v>
      </c>
      <c r="M197" s="34">
        <f>ROUND(ROUND(L197,2)*ROUND(G197,1),2)</f>
        <v>0</v>
      </c>
      <c r="N197" s="38" t="s">
        <v>54</v>
      </c>
      <c r="O197">
        <f>(M197*21)/100</f>
        <v>0</v>
      </c>
      <c r="P197" t="s">
        <v>28</v>
      </c>
    </row>
    <row r="198" spans="1:16" x14ac:dyDescent="0.2">
      <c r="A198" s="37" t="s">
        <v>55</v>
      </c>
      <c r="E198" s="41" t="s">
        <v>5</v>
      </c>
    </row>
    <row r="199" spans="1:16" x14ac:dyDescent="0.2">
      <c r="A199" s="37" t="s">
        <v>56</v>
      </c>
      <c r="E199" s="42" t="s">
        <v>5</v>
      </c>
    </row>
    <row r="200" spans="1:16" ht="127.5" x14ac:dyDescent="0.2">
      <c r="A200" t="s">
        <v>57</v>
      </c>
      <c r="E200" s="41" t="s">
        <v>340</v>
      </c>
    </row>
    <row r="201" spans="1:16" ht="25.5" x14ac:dyDescent="0.2">
      <c r="A201" t="s">
        <v>50</v>
      </c>
      <c r="B201" s="36" t="s">
        <v>341</v>
      </c>
      <c r="C201" s="36" t="s">
        <v>342</v>
      </c>
      <c r="D201" s="37" t="s">
        <v>5</v>
      </c>
      <c r="E201" s="13" t="s">
        <v>343</v>
      </c>
      <c r="F201" s="38" t="s">
        <v>312</v>
      </c>
      <c r="G201" s="39">
        <v>27.5</v>
      </c>
      <c r="H201" s="38">
        <v>0</v>
      </c>
      <c r="I201" s="38">
        <f>ROUND(G201*H201,6)</f>
        <v>0</v>
      </c>
      <c r="L201" s="40">
        <v>0</v>
      </c>
      <c r="M201" s="34">
        <f>ROUND(ROUND(L201,2)*ROUND(G201,1),2)</f>
        <v>0</v>
      </c>
      <c r="N201" s="38" t="s">
        <v>54</v>
      </c>
      <c r="O201">
        <f>(M201*21)/100</f>
        <v>0</v>
      </c>
      <c r="P201" t="s">
        <v>28</v>
      </c>
    </row>
    <row r="202" spans="1:16" x14ac:dyDescent="0.2">
      <c r="A202" s="37" t="s">
        <v>55</v>
      </c>
      <c r="E202" s="41" t="s">
        <v>5</v>
      </c>
    </row>
    <row r="203" spans="1:16" x14ac:dyDescent="0.2">
      <c r="A203" s="37" t="s">
        <v>56</v>
      </c>
      <c r="E203" s="42" t="s">
        <v>344</v>
      </c>
    </row>
    <row r="204" spans="1:16" ht="127.5" x14ac:dyDescent="0.2">
      <c r="A204" t="s">
        <v>57</v>
      </c>
      <c r="E204" s="41" t="s">
        <v>345</v>
      </c>
    </row>
    <row r="205" spans="1:16" x14ac:dyDescent="0.2">
      <c r="A205" t="s">
        <v>50</v>
      </c>
      <c r="B205" s="36" t="s">
        <v>346</v>
      </c>
      <c r="C205" s="36" t="s">
        <v>347</v>
      </c>
      <c r="D205" s="37" t="s">
        <v>5</v>
      </c>
      <c r="E205" s="13" t="s">
        <v>348</v>
      </c>
      <c r="F205" s="38" t="s">
        <v>53</v>
      </c>
      <c r="G205" s="39">
        <v>2</v>
      </c>
      <c r="H205" s="38">
        <v>0</v>
      </c>
      <c r="I205" s="38">
        <f>ROUND(G205*H205,6)</f>
        <v>0</v>
      </c>
      <c r="L205" s="40">
        <v>0</v>
      </c>
      <c r="M205" s="34">
        <f>ROUND(ROUND(L205,2)*ROUND(G205,1),2)</f>
        <v>0</v>
      </c>
      <c r="N205" s="38" t="s">
        <v>54</v>
      </c>
      <c r="O205">
        <f>(M205*21)/100</f>
        <v>0</v>
      </c>
      <c r="P205" t="s">
        <v>28</v>
      </c>
    </row>
    <row r="206" spans="1:16" x14ac:dyDescent="0.2">
      <c r="A206" s="37" t="s">
        <v>55</v>
      </c>
      <c r="E206" s="41" t="s">
        <v>5</v>
      </c>
    </row>
    <row r="207" spans="1:16" x14ac:dyDescent="0.2">
      <c r="A207" s="37" t="s">
        <v>56</v>
      </c>
      <c r="E207" s="42" t="s">
        <v>5</v>
      </c>
    </row>
    <row r="208" spans="1:16" ht="127.5" x14ac:dyDescent="0.2">
      <c r="A208" t="s">
        <v>57</v>
      </c>
      <c r="E208" s="41" t="s">
        <v>340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27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123</v>
      </c>
      <c r="M3" s="43">
        <f>Rekapitulace!C14</f>
        <v>0</v>
      </c>
      <c r="N3" s="25" t="s">
        <v>0</v>
      </c>
      <c r="O3" t="s">
        <v>23</v>
      </c>
      <c r="P3" t="s">
        <v>28</v>
      </c>
    </row>
    <row r="4" spans="1:20" ht="32.1" customHeight="1" x14ac:dyDescent="0.2">
      <c r="A4" s="28" t="s">
        <v>20</v>
      </c>
      <c r="B4" s="29" t="s">
        <v>29</v>
      </c>
      <c r="C4" s="2" t="s">
        <v>123</v>
      </c>
      <c r="D4" s="9"/>
      <c r="E4" s="3" t="s">
        <v>124</v>
      </c>
      <c r="F4" s="9"/>
      <c r="G4" s="9"/>
      <c r="H4" s="9"/>
      <c r="O4" t="s">
        <v>24</v>
      </c>
      <c r="P4" t="s">
        <v>28</v>
      </c>
    </row>
    <row r="5" spans="1:20" ht="12.75" customHeight="1" x14ac:dyDescent="0.2">
      <c r="A5" s="1" t="s">
        <v>30</v>
      </c>
      <c r="B5" s="1" t="s">
        <v>31</v>
      </c>
      <c r="C5" s="1" t="s">
        <v>32</v>
      </c>
      <c r="D5" s="1" t="s">
        <v>33</v>
      </c>
      <c r="E5" s="1" t="s">
        <v>34</v>
      </c>
      <c r="F5" s="1" t="s">
        <v>35</v>
      </c>
      <c r="G5" s="1" t="s">
        <v>36</v>
      </c>
      <c r="H5" s="1" t="s">
        <v>37</v>
      </c>
      <c r="I5" s="1" t="s">
        <v>38</v>
      </c>
      <c r="J5" s="27"/>
      <c r="K5" s="27"/>
      <c r="L5" s="1" t="s">
        <v>39</v>
      </c>
      <c r="M5" s="1"/>
      <c r="N5" s="1" t="s">
        <v>43</v>
      </c>
      <c r="O5" t="s">
        <v>25</v>
      </c>
      <c r="P5" t="s">
        <v>28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40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41</v>
      </c>
      <c r="K7" s="27" t="s">
        <v>42</v>
      </c>
      <c r="L7" s="27" t="s">
        <v>41</v>
      </c>
      <c r="M7" s="27" t="s">
        <v>42</v>
      </c>
      <c r="N7" s="1"/>
      <c r="S7" t="s">
        <v>44</v>
      </c>
      <c r="T7">
        <f>COUNTIFS(L8:L22,"=0",A8:A22,"P")+COUNTIFS(L8:L22,"",A8:A22,"P")+SUM(Q8:Q22)</f>
        <v>4</v>
      </c>
    </row>
    <row r="8" spans="1:20" x14ac:dyDescent="0.2">
      <c r="A8" t="s">
        <v>45</v>
      </c>
      <c r="C8" s="30" t="s">
        <v>351</v>
      </c>
      <c r="E8" s="32" t="s">
        <v>350</v>
      </c>
      <c r="J8" s="31">
        <f>0+J9</f>
        <v>0</v>
      </c>
      <c r="K8" s="31">
        <f>0+K9</f>
        <v>0</v>
      </c>
      <c r="L8" s="31">
        <f>0+L9</f>
        <v>0</v>
      </c>
      <c r="M8" s="31">
        <f>0+M9</f>
        <v>0</v>
      </c>
    </row>
    <row r="9" spans="1:20" x14ac:dyDescent="0.2">
      <c r="A9" t="s">
        <v>47</v>
      </c>
      <c r="C9" s="33" t="s">
        <v>69</v>
      </c>
      <c r="E9" s="35" t="s">
        <v>150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x14ac:dyDescent="0.2">
      <c r="A10" t="s">
        <v>50</v>
      </c>
      <c r="B10" s="36" t="s">
        <v>26</v>
      </c>
      <c r="C10" s="36" t="s">
        <v>156</v>
      </c>
      <c r="D10" s="37" t="s">
        <v>5</v>
      </c>
      <c r="E10" s="13" t="s">
        <v>157</v>
      </c>
      <c r="F10" s="38" t="s">
        <v>153</v>
      </c>
      <c r="G10" s="39">
        <v>55.9</v>
      </c>
      <c r="H10" s="38">
        <v>0</v>
      </c>
      <c r="I10" s="38">
        <f>ROUND(G10*H10,6)</f>
        <v>0</v>
      </c>
      <c r="L10" s="40">
        <v>0</v>
      </c>
      <c r="M10" s="34">
        <f>ROUND(ROUND(L10,2)*ROUND(G10,1),2)</f>
        <v>0</v>
      </c>
      <c r="N10" s="38" t="s">
        <v>54</v>
      </c>
      <c r="O10">
        <f>(M10*21)/100</f>
        <v>0</v>
      </c>
      <c r="P10" t="s">
        <v>28</v>
      </c>
    </row>
    <row r="11" spans="1:20" x14ac:dyDescent="0.2">
      <c r="A11" s="37" t="s">
        <v>55</v>
      </c>
      <c r="E11" s="41" t="s">
        <v>5</v>
      </c>
    </row>
    <row r="12" spans="1:20" x14ac:dyDescent="0.2">
      <c r="A12" s="37" t="s">
        <v>56</v>
      </c>
      <c r="E12" s="42" t="s">
        <v>5</v>
      </c>
    </row>
    <row r="13" spans="1:20" ht="89.25" x14ac:dyDescent="0.2">
      <c r="A13" t="s">
        <v>57</v>
      </c>
      <c r="E13" s="41" t="s">
        <v>155</v>
      </c>
    </row>
    <row r="14" spans="1:20" ht="25.5" x14ac:dyDescent="0.2">
      <c r="A14" t="s">
        <v>50</v>
      </c>
      <c r="B14" s="36" t="s">
        <v>28</v>
      </c>
      <c r="C14" s="36" t="s">
        <v>352</v>
      </c>
      <c r="D14" s="37" t="s">
        <v>5</v>
      </c>
      <c r="E14" s="13" t="s">
        <v>353</v>
      </c>
      <c r="F14" s="38" t="s">
        <v>160</v>
      </c>
      <c r="G14" s="39">
        <v>150</v>
      </c>
      <c r="H14" s="38">
        <v>0</v>
      </c>
      <c r="I14" s="38">
        <f>ROUND(G14*H14,6)</f>
        <v>0</v>
      </c>
      <c r="L14" s="40">
        <v>0</v>
      </c>
      <c r="M14" s="34">
        <f>ROUND(ROUND(L14,2)*ROUND(G14,1),2)</f>
        <v>0</v>
      </c>
      <c r="N14" s="38" t="s">
        <v>54</v>
      </c>
      <c r="O14">
        <f>(M14*21)/100</f>
        <v>0</v>
      </c>
      <c r="P14" t="s">
        <v>28</v>
      </c>
    </row>
    <row r="15" spans="1:20" x14ac:dyDescent="0.2">
      <c r="A15" s="37" t="s">
        <v>55</v>
      </c>
      <c r="E15" s="41" t="s">
        <v>5</v>
      </c>
    </row>
    <row r="16" spans="1:20" x14ac:dyDescent="0.2">
      <c r="A16" s="37" t="s">
        <v>56</v>
      </c>
      <c r="E16" s="42" t="s">
        <v>5</v>
      </c>
    </row>
    <row r="17" spans="1:16" ht="102" x14ac:dyDescent="0.2">
      <c r="A17" t="s">
        <v>57</v>
      </c>
      <c r="E17" s="41" t="s">
        <v>354</v>
      </c>
    </row>
    <row r="18" spans="1:16" ht="25.5" x14ac:dyDescent="0.2">
      <c r="A18" t="s">
        <v>50</v>
      </c>
      <c r="B18" s="36" t="s">
        <v>27</v>
      </c>
      <c r="C18" s="36" t="s">
        <v>355</v>
      </c>
      <c r="D18" s="37" t="s">
        <v>5</v>
      </c>
      <c r="E18" s="13" t="s">
        <v>356</v>
      </c>
      <c r="F18" s="38" t="s">
        <v>160</v>
      </c>
      <c r="G18" s="39">
        <v>250</v>
      </c>
      <c r="H18" s="38">
        <v>0</v>
      </c>
      <c r="I18" s="38">
        <f>ROUND(G18*H18,6)</f>
        <v>0</v>
      </c>
      <c r="L18" s="40">
        <v>0</v>
      </c>
      <c r="M18" s="34">
        <f>ROUND(ROUND(L18,2)*ROUND(G18,1),2)</f>
        <v>0</v>
      </c>
      <c r="N18" s="38" t="s">
        <v>54</v>
      </c>
      <c r="O18">
        <f>(M18*21)/100</f>
        <v>0</v>
      </c>
      <c r="P18" t="s">
        <v>28</v>
      </c>
    </row>
    <row r="19" spans="1:16" x14ac:dyDescent="0.2">
      <c r="A19" s="37" t="s">
        <v>55</v>
      </c>
      <c r="E19" s="41" t="s">
        <v>5</v>
      </c>
    </row>
    <row r="20" spans="1:16" x14ac:dyDescent="0.2">
      <c r="A20" s="37" t="s">
        <v>56</v>
      </c>
      <c r="E20" s="42" t="s">
        <v>5</v>
      </c>
    </row>
    <row r="21" spans="1:16" ht="102" x14ac:dyDescent="0.2">
      <c r="A21" t="s">
        <v>57</v>
      </c>
      <c r="E21" s="41" t="s">
        <v>354</v>
      </c>
    </row>
    <row r="22" spans="1:16" ht="25.5" x14ac:dyDescent="0.2">
      <c r="A22" t="s">
        <v>50</v>
      </c>
      <c r="B22" s="36" t="s">
        <v>65</v>
      </c>
      <c r="C22" s="36" t="s">
        <v>357</v>
      </c>
      <c r="D22" s="37" t="s">
        <v>5</v>
      </c>
      <c r="E22" s="13" t="s">
        <v>358</v>
      </c>
      <c r="F22" s="38" t="s">
        <v>160</v>
      </c>
      <c r="G22" s="39">
        <v>93.1</v>
      </c>
      <c r="H22" s="38">
        <v>0</v>
      </c>
      <c r="I22" s="38">
        <f>ROUND(G22*H22,6)</f>
        <v>0</v>
      </c>
      <c r="L22" s="40">
        <v>0</v>
      </c>
      <c r="M22" s="34">
        <f>ROUND(ROUND(L22,2)*ROUND(G22,1),2)</f>
        <v>0</v>
      </c>
      <c r="N22" s="38" t="s">
        <v>54</v>
      </c>
      <c r="O22">
        <f>(M22*21)/100</f>
        <v>0</v>
      </c>
      <c r="P22" t="s">
        <v>28</v>
      </c>
    </row>
    <row r="23" spans="1:16" x14ac:dyDescent="0.2">
      <c r="A23" s="37" t="s">
        <v>55</v>
      </c>
      <c r="E23" s="41" t="s">
        <v>5</v>
      </c>
    </row>
    <row r="24" spans="1:16" x14ac:dyDescent="0.2">
      <c r="A24" s="37" t="s">
        <v>56</v>
      </c>
      <c r="E24" s="42" t="s">
        <v>5</v>
      </c>
    </row>
    <row r="25" spans="1:16" ht="102" x14ac:dyDescent="0.2">
      <c r="A25" t="s">
        <v>57</v>
      </c>
      <c r="E25" s="41" t="s">
        <v>354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27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359</v>
      </c>
      <c r="M3" s="43">
        <f>Rekapitulace!C17</f>
        <v>0</v>
      </c>
      <c r="N3" s="25" t="s">
        <v>0</v>
      </c>
      <c r="O3" t="s">
        <v>23</v>
      </c>
      <c r="P3" t="s">
        <v>28</v>
      </c>
    </row>
    <row r="4" spans="1:20" ht="32.1" customHeight="1" x14ac:dyDescent="0.2">
      <c r="A4" s="28" t="s">
        <v>20</v>
      </c>
      <c r="B4" s="29" t="s">
        <v>29</v>
      </c>
      <c r="C4" s="2" t="s">
        <v>359</v>
      </c>
      <c r="D4" s="9"/>
      <c r="E4" s="3" t="s">
        <v>360</v>
      </c>
      <c r="F4" s="9"/>
      <c r="G4" s="9"/>
      <c r="H4" s="9"/>
      <c r="O4" t="s">
        <v>24</v>
      </c>
      <c r="P4" t="s">
        <v>28</v>
      </c>
    </row>
    <row r="5" spans="1:20" ht="12.75" customHeight="1" x14ac:dyDescent="0.2">
      <c r="A5" s="1" t="s">
        <v>30</v>
      </c>
      <c r="B5" s="1" t="s">
        <v>31</v>
      </c>
      <c r="C5" s="1" t="s">
        <v>32</v>
      </c>
      <c r="D5" s="1" t="s">
        <v>33</v>
      </c>
      <c r="E5" s="1" t="s">
        <v>34</v>
      </c>
      <c r="F5" s="1" t="s">
        <v>35</v>
      </c>
      <c r="G5" s="1" t="s">
        <v>36</v>
      </c>
      <c r="H5" s="1" t="s">
        <v>37</v>
      </c>
      <c r="I5" s="1" t="s">
        <v>38</v>
      </c>
      <c r="J5" s="27"/>
      <c r="K5" s="27"/>
      <c r="L5" s="1" t="s">
        <v>39</v>
      </c>
      <c r="M5" s="1"/>
      <c r="N5" s="1" t="s">
        <v>43</v>
      </c>
      <c r="O5" t="s">
        <v>25</v>
      </c>
      <c r="P5" t="s">
        <v>28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40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41</v>
      </c>
      <c r="K7" s="27" t="s">
        <v>42</v>
      </c>
      <c r="L7" s="27" t="s">
        <v>41</v>
      </c>
      <c r="M7" s="27" t="s">
        <v>42</v>
      </c>
      <c r="N7" s="1"/>
      <c r="S7" t="s">
        <v>44</v>
      </c>
      <c r="T7">
        <f>COUNTIFS(L8:L111,"=0",A8:A111,"P")+COUNTIFS(L8:L111,"",A8:A111,"P")+SUM(Q8:Q111)</f>
        <v>25</v>
      </c>
    </row>
    <row r="8" spans="1:20" x14ac:dyDescent="0.2">
      <c r="A8" t="s">
        <v>45</v>
      </c>
      <c r="C8" s="30" t="s">
        <v>362</v>
      </c>
      <c r="E8" s="32" t="s">
        <v>360</v>
      </c>
      <c r="J8" s="31">
        <f>0+J9+J18+J67+J76+J85+J98</f>
        <v>0</v>
      </c>
      <c r="K8" s="31">
        <f>0+K9+K18+K67+K76+K85+K98</f>
        <v>0</v>
      </c>
      <c r="L8" s="31">
        <f>0+L9+L18+L67+L76+L85+L98</f>
        <v>0</v>
      </c>
      <c r="M8" s="31">
        <f>0+M9+M18+M67+M76+M85+M98</f>
        <v>0</v>
      </c>
    </row>
    <row r="9" spans="1:20" x14ac:dyDescent="0.2">
      <c r="A9" t="s">
        <v>47</v>
      </c>
      <c r="C9" s="33" t="s">
        <v>127</v>
      </c>
      <c r="E9" s="35" t="s">
        <v>128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ht="25.5" x14ac:dyDescent="0.2">
      <c r="A10" t="s">
        <v>50</v>
      </c>
      <c r="B10" s="36" t="s">
        <v>26</v>
      </c>
      <c r="C10" s="36" t="s">
        <v>363</v>
      </c>
      <c r="D10" s="37" t="s">
        <v>5</v>
      </c>
      <c r="E10" s="13" t="s">
        <v>364</v>
      </c>
      <c r="F10" s="38" t="s">
        <v>131</v>
      </c>
      <c r="G10" s="39">
        <v>698.8</v>
      </c>
      <c r="H10" s="38">
        <v>0</v>
      </c>
      <c r="I10" s="38">
        <f>ROUND(G10*H10,6)</f>
        <v>0</v>
      </c>
      <c r="L10" s="40">
        <v>0</v>
      </c>
      <c r="M10" s="34">
        <f>ROUND(ROUND(L10,2)*ROUND(G10,1),2)</f>
        <v>0</v>
      </c>
      <c r="N10" s="38" t="s">
        <v>54</v>
      </c>
      <c r="O10">
        <f>(M10*21)/100</f>
        <v>0</v>
      </c>
      <c r="P10" t="s">
        <v>28</v>
      </c>
    </row>
    <row r="11" spans="1:20" x14ac:dyDescent="0.2">
      <c r="A11" s="37" t="s">
        <v>55</v>
      </c>
      <c r="E11" s="41" t="s">
        <v>5</v>
      </c>
    </row>
    <row r="12" spans="1:20" x14ac:dyDescent="0.2">
      <c r="A12" s="37" t="s">
        <v>56</v>
      </c>
      <c r="E12" s="42" t="s">
        <v>365</v>
      </c>
    </row>
    <row r="13" spans="1:20" ht="140.25" x14ac:dyDescent="0.2">
      <c r="A13" t="s">
        <v>57</v>
      </c>
      <c r="E13" s="41" t="s">
        <v>133</v>
      </c>
    </row>
    <row r="14" spans="1:20" ht="25.5" x14ac:dyDescent="0.2">
      <c r="A14" t="s">
        <v>50</v>
      </c>
      <c r="B14" s="36" t="s">
        <v>28</v>
      </c>
      <c r="C14" s="36" t="s">
        <v>366</v>
      </c>
      <c r="D14" s="37" t="s">
        <v>5</v>
      </c>
      <c r="E14" s="13" t="s">
        <v>367</v>
      </c>
      <c r="F14" s="38" t="s">
        <v>131</v>
      </c>
      <c r="G14" s="39">
        <v>18</v>
      </c>
      <c r="H14" s="38">
        <v>0</v>
      </c>
      <c r="I14" s="38">
        <f>ROUND(G14*H14,6)</f>
        <v>0</v>
      </c>
      <c r="L14" s="40">
        <v>0</v>
      </c>
      <c r="M14" s="34">
        <f>ROUND(ROUND(L14,2)*ROUND(G14,1),2)</f>
        <v>0</v>
      </c>
      <c r="N14" s="38" t="s">
        <v>54</v>
      </c>
      <c r="O14">
        <f>(M14*21)/100</f>
        <v>0</v>
      </c>
      <c r="P14" t="s">
        <v>28</v>
      </c>
    </row>
    <row r="15" spans="1:20" x14ac:dyDescent="0.2">
      <c r="A15" s="37" t="s">
        <v>55</v>
      </c>
      <c r="E15" s="41" t="s">
        <v>5</v>
      </c>
    </row>
    <row r="16" spans="1:20" x14ac:dyDescent="0.2">
      <c r="A16" s="37" t="s">
        <v>56</v>
      </c>
      <c r="E16" s="42" t="s">
        <v>368</v>
      </c>
    </row>
    <row r="17" spans="1:16" ht="140.25" x14ac:dyDescent="0.2">
      <c r="A17" t="s">
        <v>57</v>
      </c>
      <c r="E17" s="41" t="s">
        <v>133</v>
      </c>
    </row>
    <row r="18" spans="1:16" x14ac:dyDescent="0.2">
      <c r="A18" t="s">
        <v>47</v>
      </c>
      <c r="C18" s="33" t="s">
        <v>26</v>
      </c>
      <c r="E18" s="35" t="s">
        <v>369</v>
      </c>
      <c r="J18" s="34">
        <f>0</f>
        <v>0</v>
      </c>
      <c r="K18" s="34">
        <f>0</f>
        <v>0</v>
      </c>
      <c r="L18" s="34">
        <f>0+L19+L23+L27+L31+L35+L39+L43+L47+L51+L55+L59+L63</f>
        <v>0</v>
      </c>
      <c r="M18" s="34">
        <f>0+M19+M23+M27+M31+M35+M39+M43+M47+M51+M55+M59+M63</f>
        <v>0</v>
      </c>
    </row>
    <row r="19" spans="1:16" x14ac:dyDescent="0.2">
      <c r="A19" t="s">
        <v>50</v>
      </c>
      <c r="B19" s="36" t="s">
        <v>27</v>
      </c>
      <c r="C19" s="36" t="s">
        <v>370</v>
      </c>
      <c r="D19" s="37" t="s">
        <v>5</v>
      </c>
      <c r="E19" s="13" t="s">
        <v>371</v>
      </c>
      <c r="F19" s="38" t="s">
        <v>153</v>
      </c>
      <c r="G19" s="39">
        <v>329.9</v>
      </c>
      <c r="H19" s="38">
        <v>0</v>
      </c>
      <c r="I19" s="38">
        <f>ROUND(G19*H19,6)</f>
        <v>0</v>
      </c>
      <c r="L19" s="40">
        <v>0</v>
      </c>
      <c r="M19" s="34">
        <f>ROUND(ROUND(L19,2)*ROUND(G19,1),2)</f>
        <v>0</v>
      </c>
      <c r="N19" s="38" t="s">
        <v>54</v>
      </c>
      <c r="O19">
        <f>(M19*21)/100</f>
        <v>0</v>
      </c>
      <c r="P19" t="s">
        <v>28</v>
      </c>
    </row>
    <row r="20" spans="1:16" x14ac:dyDescent="0.2">
      <c r="A20" s="37" t="s">
        <v>55</v>
      </c>
      <c r="E20" s="41" t="s">
        <v>5</v>
      </c>
    </row>
    <row r="21" spans="1:16" x14ac:dyDescent="0.2">
      <c r="A21" s="37" t="s">
        <v>56</v>
      </c>
      <c r="E21" s="42" t="s">
        <v>5</v>
      </c>
    </row>
    <row r="22" spans="1:16" ht="369.75" x14ac:dyDescent="0.2">
      <c r="A22" t="s">
        <v>57</v>
      </c>
      <c r="E22" s="41" t="s">
        <v>372</v>
      </c>
    </row>
    <row r="23" spans="1:16" x14ac:dyDescent="0.2">
      <c r="A23" t="s">
        <v>50</v>
      </c>
      <c r="B23" s="36" t="s">
        <v>65</v>
      </c>
      <c r="C23" s="36" t="s">
        <v>373</v>
      </c>
      <c r="D23" s="37" t="s">
        <v>5</v>
      </c>
      <c r="E23" s="13" t="s">
        <v>374</v>
      </c>
      <c r="F23" s="38" t="s">
        <v>287</v>
      </c>
      <c r="G23" s="39">
        <v>11546.5</v>
      </c>
      <c r="H23" s="38">
        <v>0</v>
      </c>
      <c r="I23" s="38">
        <f>ROUND(G23*H23,6)</f>
        <v>0</v>
      </c>
      <c r="L23" s="40">
        <v>0</v>
      </c>
      <c r="M23" s="34">
        <f>ROUND(ROUND(L23,2)*ROUND(G23,1),2)</f>
        <v>0</v>
      </c>
      <c r="N23" s="38" t="s">
        <v>54</v>
      </c>
      <c r="O23">
        <f>(M23*21)/100</f>
        <v>0</v>
      </c>
      <c r="P23" t="s">
        <v>28</v>
      </c>
    </row>
    <row r="24" spans="1:16" x14ac:dyDescent="0.2">
      <c r="A24" s="37" t="s">
        <v>55</v>
      </c>
      <c r="E24" s="41" t="s">
        <v>375</v>
      </c>
    </row>
    <row r="25" spans="1:16" x14ac:dyDescent="0.2">
      <c r="A25" s="37" t="s">
        <v>56</v>
      </c>
      <c r="E25" s="42" t="s">
        <v>376</v>
      </c>
    </row>
    <row r="26" spans="1:16" ht="25.5" x14ac:dyDescent="0.2">
      <c r="A26" t="s">
        <v>57</v>
      </c>
      <c r="E26" s="41" t="s">
        <v>377</v>
      </c>
    </row>
    <row r="27" spans="1:16" x14ac:dyDescent="0.2">
      <c r="A27" t="s">
        <v>50</v>
      </c>
      <c r="B27" s="36" t="s">
        <v>69</v>
      </c>
      <c r="C27" s="36" t="s">
        <v>378</v>
      </c>
      <c r="D27" s="37" t="s">
        <v>5</v>
      </c>
      <c r="E27" s="13" t="s">
        <v>379</v>
      </c>
      <c r="F27" s="38" t="s">
        <v>153</v>
      </c>
      <c r="G27" s="39">
        <v>9</v>
      </c>
      <c r="H27" s="38">
        <v>0</v>
      </c>
      <c r="I27" s="38">
        <f>ROUND(G27*H27,6)</f>
        <v>0</v>
      </c>
      <c r="L27" s="40">
        <v>0</v>
      </c>
      <c r="M27" s="34">
        <f>ROUND(ROUND(L27,2)*ROUND(G27,1),2)</f>
        <v>0</v>
      </c>
      <c r="N27" s="38" t="s">
        <v>54</v>
      </c>
      <c r="O27">
        <f>(M27*21)/100</f>
        <v>0</v>
      </c>
      <c r="P27" t="s">
        <v>28</v>
      </c>
    </row>
    <row r="28" spans="1:16" x14ac:dyDescent="0.2">
      <c r="A28" s="37" t="s">
        <v>55</v>
      </c>
      <c r="E28" s="41" t="s">
        <v>5</v>
      </c>
    </row>
    <row r="29" spans="1:16" x14ac:dyDescent="0.2">
      <c r="A29" s="37" t="s">
        <v>56</v>
      </c>
      <c r="E29" s="42" t="s">
        <v>5</v>
      </c>
    </row>
    <row r="30" spans="1:16" ht="369.75" x14ac:dyDescent="0.2">
      <c r="A30" t="s">
        <v>57</v>
      </c>
      <c r="E30" s="41" t="s">
        <v>372</v>
      </c>
    </row>
    <row r="31" spans="1:16" x14ac:dyDescent="0.2">
      <c r="A31" t="s">
        <v>50</v>
      </c>
      <c r="B31" s="36" t="s">
        <v>73</v>
      </c>
      <c r="C31" s="36" t="s">
        <v>380</v>
      </c>
      <c r="D31" s="37" t="s">
        <v>5</v>
      </c>
      <c r="E31" s="13" t="s">
        <v>381</v>
      </c>
      <c r="F31" s="38" t="s">
        <v>287</v>
      </c>
      <c r="G31" s="39">
        <v>315</v>
      </c>
      <c r="H31" s="38">
        <v>0</v>
      </c>
      <c r="I31" s="38">
        <f>ROUND(G31*H31,6)</f>
        <v>0</v>
      </c>
      <c r="L31" s="40">
        <v>0</v>
      </c>
      <c r="M31" s="34">
        <f>ROUND(ROUND(L31,2)*ROUND(G31,1),2)</f>
        <v>0</v>
      </c>
      <c r="N31" s="38" t="s">
        <v>54</v>
      </c>
      <c r="O31">
        <f>(M31*21)/100</f>
        <v>0</v>
      </c>
      <c r="P31" t="s">
        <v>28</v>
      </c>
    </row>
    <row r="32" spans="1:16" x14ac:dyDescent="0.2">
      <c r="A32" s="37" t="s">
        <v>55</v>
      </c>
      <c r="E32" s="41" t="s">
        <v>5</v>
      </c>
    </row>
    <row r="33" spans="1:16" x14ac:dyDescent="0.2">
      <c r="A33" s="37" t="s">
        <v>56</v>
      </c>
      <c r="E33" s="42" t="s">
        <v>382</v>
      </c>
    </row>
    <row r="34" spans="1:16" ht="25.5" x14ac:dyDescent="0.2">
      <c r="A34" t="s">
        <v>57</v>
      </c>
      <c r="E34" s="41" t="s">
        <v>377</v>
      </c>
    </row>
    <row r="35" spans="1:16" x14ac:dyDescent="0.2">
      <c r="A35" t="s">
        <v>50</v>
      </c>
      <c r="B35" s="36" t="s">
        <v>48</v>
      </c>
      <c r="C35" s="36" t="s">
        <v>383</v>
      </c>
      <c r="D35" s="37" t="s">
        <v>5</v>
      </c>
      <c r="E35" s="13" t="s">
        <v>384</v>
      </c>
      <c r="F35" s="38" t="s">
        <v>153</v>
      </c>
      <c r="G35" s="39">
        <v>2.6</v>
      </c>
      <c r="H35" s="38">
        <v>0</v>
      </c>
      <c r="I35" s="38">
        <f>ROUND(G35*H35,6)</f>
        <v>0</v>
      </c>
      <c r="L35" s="40">
        <v>0</v>
      </c>
      <c r="M35" s="34">
        <f>ROUND(ROUND(L35,2)*ROUND(G35,1),2)</f>
        <v>0</v>
      </c>
      <c r="N35" s="38" t="s">
        <v>54</v>
      </c>
      <c r="O35">
        <f>(M35*21)/100</f>
        <v>0</v>
      </c>
      <c r="P35" t="s">
        <v>28</v>
      </c>
    </row>
    <row r="36" spans="1:16" x14ac:dyDescent="0.2">
      <c r="A36" s="37" t="s">
        <v>55</v>
      </c>
      <c r="E36" s="41" t="s">
        <v>385</v>
      </c>
    </row>
    <row r="37" spans="1:16" x14ac:dyDescent="0.2">
      <c r="A37" s="37" t="s">
        <v>56</v>
      </c>
      <c r="E37" s="42" t="s">
        <v>5</v>
      </c>
    </row>
    <row r="38" spans="1:16" ht="318.75" x14ac:dyDescent="0.2">
      <c r="A38" t="s">
        <v>57</v>
      </c>
      <c r="E38" s="41" t="s">
        <v>386</v>
      </c>
    </row>
    <row r="39" spans="1:16" x14ac:dyDescent="0.2">
      <c r="A39" t="s">
        <v>50</v>
      </c>
      <c r="B39" s="36" t="s">
        <v>81</v>
      </c>
      <c r="C39" s="36" t="s">
        <v>387</v>
      </c>
      <c r="D39" s="37" t="s">
        <v>5</v>
      </c>
      <c r="E39" s="13" t="s">
        <v>388</v>
      </c>
      <c r="F39" s="38" t="s">
        <v>287</v>
      </c>
      <c r="G39" s="39">
        <v>91</v>
      </c>
      <c r="H39" s="38">
        <v>0</v>
      </c>
      <c r="I39" s="38">
        <f>ROUND(G39*H39,6)</f>
        <v>0</v>
      </c>
      <c r="L39" s="40">
        <v>0</v>
      </c>
      <c r="M39" s="34">
        <f>ROUND(ROUND(L39,2)*ROUND(G39,1),2)</f>
        <v>0</v>
      </c>
      <c r="N39" s="38" t="s">
        <v>54</v>
      </c>
      <c r="O39">
        <f>(M39*21)/100</f>
        <v>0</v>
      </c>
      <c r="P39" t="s">
        <v>28</v>
      </c>
    </row>
    <row r="40" spans="1:16" x14ac:dyDescent="0.2">
      <c r="A40" s="37" t="s">
        <v>55</v>
      </c>
      <c r="E40" s="41" t="s">
        <v>375</v>
      </c>
    </row>
    <row r="41" spans="1:16" x14ac:dyDescent="0.2">
      <c r="A41" s="37" t="s">
        <v>56</v>
      </c>
      <c r="E41" s="42" t="s">
        <v>389</v>
      </c>
    </row>
    <row r="42" spans="1:16" ht="25.5" x14ac:dyDescent="0.2">
      <c r="A42" t="s">
        <v>57</v>
      </c>
      <c r="E42" s="41" t="s">
        <v>377</v>
      </c>
    </row>
    <row r="43" spans="1:16" x14ac:dyDescent="0.2">
      <c r="A43" t="s">
        <v>50</v>
      </c>
      <c r="B43" s="36" t="s">
        <v>85</v>
      </c>
      <c r="C43" s="36" t="s">
        <v>390</v>
      </c>
      <c r="D43" s="37" t="s">
        <v>5</v>
      </c>
      <c r="E43" s="13" t="s">
        <v>391</v>
      </c>
      <c r="F43" s="38" t="s">
        <v>153</v>
      </c>
      <c r="G43" s="39">
        <v>68.2</v>
      </c>
      <c r="H43" s="38">
        <v>0</v>
      </c>
      <c r="I43" s="38">
        <f>ROUND(G43*H43,6)</f>
        <v>0</v>
      </c>
      <c r="L43" s="40">
        <v>0</v>
      </c>
      <c r="M43" s="34">
        <f>ROUND(ROUND(L43,2)*ROUND(G43,1),2)</f>
        <v>0</v>
      </c>
      <c r="N43" s="38" t="s">
        <v>54</v>
      </c>
      <c r="O43">
        <f>(M43*21)/100</f>
        <v>0</v>
      </c>
      <c r="P43" t="s">
        <v>28</v>
      </c>
    </row>
    <row r="44" spans="1:16" x14ac:dyDescent="0.2">
      <c r="A44" s="37" t="s">
        <v>55</v>
      </c>
      <c r="E44" s="41" t="s">
        <v>5</v>
      </c>
    </row>
    <row r="45" spans="1:16" ht="51" x14ac:dyDescent="0.2">
      <c r="A45" s="37" t="s">
        <v>56</v>
      </c>
      <c r="E45" s="42" t="s">
        <v>392</v>
      </c>
    </row>
    <row r="46" spans="1:16" ht="318.75" x14ac:dyDescent="0.2">
      <c r="A46" t="s">
        <v>57</v>
      </c>
      <c r="E46" s="41" t="s">
        <v>386</v>
      </c>
    </row>
    <row r="47" spans="1:16" x14ac:dyDescent="0.2">
      <c r="A47" t="s">
        <v>50</v>
      </c>
      <c r="B47" s="36" t="s">
        <v>168</v>
      </c>
      <c r="C47" s="36" t="s">
        <v>393</v>
      </c>
      <c r="D47" s="37" t="s">
        <v>5</v>
      </c>
      <c r="E47" s="13" t="s">
        <v>394</v>
      </c>
      <c r="F47" s="38" t="s">
        <v>287</v>
      </c>
      <c r="G47" s="39">
        <v>2387</v>
      </c>
      <c r="H47" s="38">
        <v>0</v>
      </c>
      <c r="I47" s="38">
        <f>ROUND(G47*H47,6)</f>
        <v>0</v>
      </c>
      <c r="L47" s="40">
        <v>0</v>
      </c>
      <c r="M47" s="34">
        <f>ROUND(ROUND(L47,2)*ROUND(G47,1),2)</f>
        <v>0</v>
      </c>
      <c r="N47" s="38" t="s">
        <v>54</v>
      </c>
      <c r="O47">
        <f>(M47*21)/100</f>
        <v>0</v>
      </c>
      <c r="P47" t="s">
        <v>28</v>
      </c>
    </row>
    <row r="48" spans="1:16" x14ac:dyDescent="0.2">
      <c r="A48" s="37" t="s">
        <v>55</v>
      </c>
      <c r="E48" s="41" t="s">
        <v>5</v>
      </c>
    </row>
    <row r="49" spans="1:16" x14ac:dyDescent="0.2">
      <c r="A49" s="37" t="s">
        <v>56</v>
      </c>
      <c r="E49" s="42" t="s">
        <v>395</v>
      </c>
    </row>
    <row r="50" spans="1:16" ht="25.5" x14ac:dyDescent="0.2">
      <c r="A50" t="s">
        <v>57</v>
      </c>
      <c r="E50" s="41" t="s">
        <v>377</v>
      </c>
    </row>
    <row r="51" spans="1:16" x14ac:dyDescent="0.2">
      <c r="A51" t="s">
        <v>50</v>
      </c>
      <c r="B51" s="36" t="s">
        <v>173</v>
      </c>
      <c r="C51" s="36" t="s">
        <v>396</v>
      </c>
      <c r="D51" s="37" t="s">
        <v>5</v>
      </c>
      <c r="E51" s="13" t="s">
        <v>397</v>
      </c>
      <c r="F51" s="38" t="s">
        <v>153</v>
      </c>
      <c r="G51" s="39">
        <v>233</v>
      </c>
      <c r="H51" s="38">
        <v>0</v>
      </c>
      <c r="I51" s="38">
        <f>ROUND(G51*H51,6)</f>
        <v>0</v>
      </c>
      <c r="L51" s="40">
        <v>0</v>
      </c>
      <c r="M51" s="34">
        <f>ROUND(ROUND(L51,2)*ROUND(G51,1),2)</f>
        <v>0</v>
      </c>
      <c r="N51" s="38" t="s">
        <v>54</v>
      </c>
      <c r="O51">
        <f>(M51*21)/100</f>
        <v>0</v>
      </c>
      <c r="P51" t="s">
        <v>28</v>
      </c>
    </row>
    <row r="52" spans="1:16" x14ac:dyDescent="0.2">
      <c r="A52" s="37" t="s">
        <v>55</v>
      </c>
      <c r="E52" s="41" t="s">
        <v>5</v>
      </c>
    </row>
    <row r="53" spans="1:16" ht="38.25" x14ac:dyDescent="0.2">
      <c r="A53" s="37" t="s">
        <v>56</v>
      </c>
      <c r="E53" s="42" t="s">
        <v>398</v>
      </c>
    </row>
    <row r="54" spans="1:16" ht="242.25" x14ac:dyDescent="0.2">
      <c r="A54" t="s">
        <v>57</v>
      </c>
      <c r="E54" s="41" t="s">
        <v>399</v>
      </c>
    </row>
    <row r="55" spans="1:16" x14ac:dyDescent="0.2">
      <c r="A55" t="s">
        <v>50</v>
      </c>
      <c r="B55" s="36" t="s">
        <v>178</v>
      </c>
      <c r="C55" s="36" t="s">
        <v>400</v>
      </c>
      <c r="D55" s="37" t="s">
        <v>5</v>
      </c>
      <c r="E55" s="13" t="s">
        <v>401</v>
      </c>
      <c r="F55" s="38" t="s">
        <v>153</v>
      </c>
      <c r="G55" s="39">
        <v>21.5</v>
      </c>
      <c r="H55" s="38">
        <v>0</v>
      </c>
      <c r="I55" s="38">
        <f>ROUND(G55*H55,6)</f>
        <v>0</v>
      </c>
      <c r="L55" s="40">
        <v>0</v>
      </c>
      <c r="M55" s="34">
        <f>ROUND(ROUND(L55,2)*ROUND(G55,1),2)</f>
        <v>0</v>
      </c>
      <c r="N55" s="38" t="s">
        <v>54</v>
      </c>
      <c r="O55">
        <f>(M55*21)/100</f>
        <v>0</v>
      </c>
      <c r="P55" t="s">
        <v>28</v>
      </c>
    </row>
    <row r="56" spans="1:16" x14ac:dyDescent="0.2">
      <c r="A56" s="37" t="s">
        <v>55</v>
      </c>
      <c r="E56" s="41" t="s">
        <v>402</v>
      </c>
    </row>
    <row r="57" spans="1:16" x14ac:dyDescent="0.2">
      <c r="A57" s="37" t="s">
        <v>56</v>
      </c>
      <c r="E57" s="42" t="s">
        <v>5</v>
      </c>
    </row>
    <row r="58" spans="1:16" ht="229.5" x14ac:dyDescent="0.2">
      <c r="A58" t="s">
        <v>57</v>
      </c>
      <c r="E58" s="41" t="s">
        <v>403</v>
      </c>
    </row>
    <row r="59" spans="1:16" x14ac:dyDescent="0.2">
      <c r="A59" t="s">
        <v>50</v>
      </c>
      <c r="B59" s="36" t="s">
        <v>182</v>
      </c>
      <c r="C59" s="36" t="s">
        <v>404</v>
      </c>
      <c r="D59" s="37" t="s">
        <v>5</v>
      </c>
      <c r="E59" s="13" t="s">
        <v>405</v>
      </c>
      <c r="F59" s="38" t="s">
        <v>153</v>
      </c>
      <c r="G59" s="39">
        <v>48.5</v>
      </c>
      <c r="H59" s="38">
        <v>0</v>
      </c>
      <c r="I59" s="38">
        <f>ROUND(G59*H59,6)</f>
        <v>0</v>
      </c>
      <c r="L59" s="40">
        <v>0</v>
      </c>
      <c r="M59" s="34">
        <f>ROUND(ROUND(L59,2)*ROUND(G59,1),2)</f>
        <v>0</v>
      </c>
      <c r="N59" s="38" t="s">
        <v>54</v>
      </c>
      <c r="O59">
        <f>(M59*21)/100</f>
        <v>0</v>
      </c>
      <c r="P59" t="s">
        <v>28</v>
      </c>
    </row>
    <row r="60" spans="1:16" x14ac:dyDescent="0.2">
      <c r="A60" s="37" t="s">
        <v>55</v>
      </c>
      <c r="E60" s="41" t="s">
        <v>406</v>
      </c>
    </row>
    <row r="61" spans="1:16" x14ac:dyDescent="0.2">
      <c r="A61" s="37" t="s">
        <v>56</v>
      </c>
      <c r="E61" s="42" t="s">
        <v>5</v>
      </c>
    </row>
    <row r="62" spans="1:16" ht="229.5" x14ac:dyDescent="0.2">
      <c r="A62" t="s">
        <v>57</v>
      </c>
      <c r="E62" s="41" t="s">
        <v>407</v>
      </c>
    </row>
    <row r="63" spans="1:16" x14ac:dyDescent="0.2">
      <c r="A63" t="s">
        <v>50</v>
      </c>
      <c r="B63" s="36" t="s">
        <v>186</v>
      </c>
      <c r="C63" s="36" t="s">
        <v>408</v>
      </c>
      <c r="D63" s="37" t="s">
        <v>5</v>
      </c>
      <c r="E63" s="13" t="s">
        <v>409</v>
      </c>
      <c r="F63" s="38" t="s">
        <v>153</v>
      </c>
      <c r="G63" s="39">
        <v>3</v>
      </c>
      <c r="H63" s="38">
        <v>0</v>
      </c>
      <c r="I63" s="38">
        <f>ROUND(G63*H63,6)</f>
        <v>0</v>
      </c>
      <c r="L63" s="40">
        <v>0</v>
      </c>
      <c r="M63" s="34">
        <f>ROUND(ROUND(L63,2)*ROUND(G63,1),2)</f>
        <v>0</v>
      </c>
      <c r="N63" s="38" t="s">
        <v>54</v>
      </c>
      <c r="O63">
        <f>(M63*21)/100</f>
        <v>0</v>
      </c>
      <c r="P63" t="s">
        <v>28</v>
      </c>
    </row>
    <row r="64" spans="1:16" x14ac:dyDescent="0.2">
      <c r="A64" s="37" t="s">
        <v>55</v>
      </c>
      <c r="E64" s="41" t="s">
        <v>410</v>
      </c>
    </row>
    <row r="65" spans="1:16" ht="38.25" x14ac:dyDescent="0.2">
      <c r="A65" s="37" t="s">
        <v>56</v>
      </c>
      <c r="E65" s="42" t="s">
        <v>411</v>
      </c>
    </row>
    <row r="66" spans="1:16" ht="293.25" x14ac:dyDescent="0.2">
      <c r="A66" t="s">
        <v>57</v>
      </c>
      <c r="E66" s="41" t="s">
        <v>412</v>
      </c>
    </row>
    <row r="67" spans="1:16" x14ac:dyDescent="0.2">
      <c r="A67" t="s">
        <v>47</v>
      </c>
      <c r="C67" s="33" t="s">
        <v>28</v>
      </c>
      <c r="E67" s="35" t="s">
        <v>144</v>
      </c>
      <c r="J67" s="34">
        <f>0</f>
        <v>0</v>
      </c>
      <c r="K67" s="34">
        <f>0</f>
        <v>0</v>
      </c>
      <c r="L67" s="34">
        <f>0+L68+L72</f>
        <v>0</v>
      </c>
      <c r="M67" s="34">
        <f>0+M68+M72</f>
        <v>0</v>
      </c>
    </row>
    <row r="68" spans="1:16" x14ac:dyDescent="0.2">
      <c r="A68" t="s">
        <v>50</v>
      </c>
      <c r="B68" s="36" t="s">
        <v>189</v>
      </c>
      <c r="C68" s="36" t="s">
        <v>413</v>
      </c>
      <c r="D68" s="37" t="s">
        <v>5</v>
      </c>
      <c r="E68" s="13" t="s">
        <v>414</v>
      </c>
      <c r="F68" s="38" t="s">
        <v>147</v>
      </c>
      <c r="G68" s="39">
        <v>46.2</v>
      </c>
      <c r="H68" s="38">
        <v>0</v>
      </c>
      <c r="I68" s="38">
        <f>ROUND(G68*H68,6)</f>
        <v>0</v>
      </c>
      <c r="L68" s="40">
        <v>0</v>
      </c>
      <c r="M68" s="34">
        <f>ROUND(ROUND(L68,2)*ROUND(G68,1),2)</f>
        <v>0</v>
      </c>
      <c r="N68" s="38" t="s">
        <v>54</v>
      </c>
      <c r="O68">
        <f>(M68*21)/100</f>
        <v>0</v>
      </c>
      <c r="P68" t="s">
        <v>28</v>
      </c>
    </row>
    <row r="69" spans="1:16" x14ac:dyDescent="0.2">
      <c r="A69" s="37" t="s">
        <v>55</v>
      </c>
      <c r="E69" s="41" t="s">
        <v>415</v>
      </c>
    </row>
    <row r="70" spans="1:16" x14ac:dyDescent="0.2">
      <c r="A70" s="37" t="s">
        <v>56</v>
      </c>
      <c r="E70" s="42" t="s">
        <v>5</v>
      </c>
    </row>
    <row r="71" spans="1:16" ht="25.5" x14ac:dyDescent="0.2">
      <c r="A71" t="s">
        <v>57</v>
      </c>
      <c r="E71" s="41" t="s">
        <v>416</v>
      </c>
    </row>
    <row r="72" spans="1:16" x14ac:dyDescent="0.2">
      <c r="A72" t="s">
        <v>50</v>
      </c>
      <c r="B72" s="36" t="s">
        <v>193</v>
      </c>
      <c r="C72" s="36" t="s">
        <v>417</v>
      </c>
      <c r="D72" s="37" t="s">
        <v>5</v>
      </c>
      <c r="E72" s="13" t="s">
        <v>418</v>
      </c>
      <c r="F72" s="38" t="s">
        <v>147</v>
      </c>
      <c r="G72" s="39">
        <v>189</v>
      </c>
      <c r="H72" s="38">
        <v>0</v>
      </c>
      <c r="I72" s="38">
        <f>ROUND(G72*H72,6)</f>
        <v>0</v>
      </c>
      <c r="L72" s="40">
        <v>0</v>
      </c>
      <c r="M72" s="34">
        <f>ROUND(ROUND(L72,2)*ROUND(G72,1),2)</f>
        <v>0</v>
      </c>
      <c r="N72" s="38" t="s">
        <v>54</v>
      </c>
      <c r="O72">
        <f>(M72*21)/100</f>
        <v>0</v>
      </c>
      <c r="P72" t="s">
        <v>28</v>
      </c>
    </row>
    <row r="73" spans="1:16" x14ac:dyDescent="0.2">
      <c r="A73" s="37" t="s">
        <v>55</v>
      </c>
      <c r="E73" s="41" t="s">
        <v>419</v>
      </c>
    </row>
    <row r="74" spans="1:16" x14ac:dyDescent="0.2">
      <c r="A74" s="37" t="s">
        <v>56</v>
      </c>
      <c r="E74" s="42" t="s">
        <v>5</v>
      </c>
    </row>
    <row r="75" spans="1:16" ht="102" x14ac:dyDescent="0.2">
      <c r="A75" t="s">
        <v>57</v>
      </c>
      <c r="E75" s="41" t="s">
        <v>149</v>
      </c>
    </row>
    <row r="76" spans="1:16" x14ac:dyDescent="0.2">
      <c r="A76" t="s">
        <v>47</v>
      </c>
      <c r="C76" s="33" t="s">
        <v>65</v>
      </c>
      <c r="E76" s="35" t="s">
        <v>420</v>
      </c>
      <c r="J76" s="34">
        <f>0</f>
        <v>0</v>
      </c>
      <c r="K76" s="34">
        <f>0</f>
        <v>0</v>
      </c>
      <c r="L76" s="34">
        <f>0+L77+L81</f>
        <v>0</v>
      </c>
      <c r="M76" s="34">
        <f>0+M77+M81</f>
        <v>0</v>
      </c>
    </row>
    <row r="77" spans="1:16" x14ac:dyDescent="0.2">
      <c r="A77" t="s">
        <v>50</v>
      </c>
      <c r="B77" s="36" t="s">
        <v>196</v>
      </c>
      <c r="C77" s="36" t="s">
        <v>421</v>
      </c>
      <c r="D77" s="37" t="s">
        <v>5</v>
      </c>
      <c r="E77" s="13" t="s">
        <v>422</v>
      </c>
      <c r="F77" s="38" t="s">
        <v>153</v>
      </c>
      <c r="G77" s="39">
        <v>1.5</v>
      </c>
      <c r="H77" s="38">
        <v>0</v>
      </c>
      <c r="I77" s="38">
        <f>ROUND(G77*H77,6)</f>
        <v>0</v>
      </c>
      <c r="L77" s="40">
        <v>0</v>
      </c>
      <c r="M77" s="34">
        <f>ROUND(ROUND(L77,2)*ROUND(G77,1),2)</f>
        <v>0</v>
      </c>
      <c r="N77" s="38" t="s">
        <v>54</v>
      </c>
      <c r="O77">
        <f>(M77*21)/100</f>
        <v>0</v>
      </c>
      <c r="P77" t="s">
        <v>28</v>
      </c>
    </row>
    <row r="78" spans="1:16" x14ac:dyDescent="0.2">
      <c r="A78" s="37" t="s">
        <v>55</v>
      </c>
      <c r="E78" s="41" t="s">
        <v>423</v>
      </c>
    </row>
    <row r="79" spans="1:16" x14ac:dyDescent="0.2">
      <c r="A79" s="37" t="s">
        <v>56</v>
      </c>
      <c r="E79" s="42" t="s">
        <v>5</v>
      </c>
    </row>
    <row r="80" spans="1:16" ht="369.75" x14ac:dyDescent="0.2">
      <c r="A80" t="s">
        <v>57</v>
      </c>
      <c r="E80" s="41" t="s">
        <v>424</v>
      </c>
    </row>
    <row r="81" spans="1:16" x14ac:dyDescent="0.2">
      <c r="A81" t="s">
        <v>50</v>
      </c>
      <c r="B81" s="36" t="s">
        <v>200</v>
      </c>
      <c r="C81" s="36" t="s">
        <v>425</v>
      </c>
      <c r="D81" s="37" t="s">
        <v>5</v>
      </c>
      <c r="E81" s="13" t="s">
        <v>426</v>
      </c>
      <c r="F81" s="38" t="s">
        <v>153</v>
      </c>
      <c r="G81" s="39">
        <v>2</v>
      </c>
      <c r="H81" s="38">
        <v>0</v>
      </c>
      <c r="I81" s="38">
        <f>ROUND(G81*H81,6)</f>
        <v>0</v>
      </c>
      <c r="L81" s="40">
        <v>0</v>
      </c>
      <c r="M81" s="34">
        <f>ROUND(ROUND(L81,2)*ROUND(G81,1),2)</f>
        <v>0</v>
      </c>
      <c r="N81" s="38" t="s">
        <v>54</v>
      </c>
      <c r="O81">
        <f>(M81*21)/100</f>
        <v>0</v>
      </c>
      <c r="P81" t="s">
        <v>28</v>
      </c>
    </row>
    <row r="82" spans="1:16" x14ac:dyDescent="0.2">
      <c r="A82" s="37" t="s">
        <v>55</v>
      </c>
      <c r="E82" s="41" t="s">
        <v>427</v>
      </c>
    </row>
    <row r="83" spans="1:16" x14ac:dyDescent="0.2">
      <c r="A83" s="37" t="s">
        <v>56</v>
      </c>
      <c r="E83" s="42" t="s">
        <v>428</v>
      </c>
    </row>
    <row r="84" spans="1:16" ht="102" x14ac:dyDescent="0.2">
      <c r="A84" t="s">
        <v>57</v>
      </c>
      <c r="E84" s="41" t="s">
        <v>429</v>
      </c>
    </row>
    <row r="85" spans="1:16" x14ac:dyDescent="0.2">
      <c r="A85" t="s">
        <v>47</v>
      </c>
      <c r="C85" s="33" t="s">
        <v>69</v>
      </c>
      <c r="E85" s="35" t="s">
        <v>150</v>
      </c>
      <c r="J85" s="34">
        <f>0</f>
        <v>0</v>
      </c>
      <c r="K85" s="34">
        <f>0</f>
        <v>0</v>
      </c>
      <c r="L85" s="34">
        <f>0+L86+L90+L94</f>
        <v>0</v>
      </c>
      <c r="M85" s="34">
        <f>0+M86+M90+M94</f>
        <v>0</v>
      </c>
    </row>
    <row r="86" spans="1:16" ht="25.5" x14ac:dyDescent="0.2">
      <c r="A86" t="s">
        <v>50</v>
      </c>
      <c r="B86" s="36" t="s">
        <v>206</v>
      </c>
      <c r="C86" s="36" t="s">
        <v>430</v>
      </c>
      <c r="D86" s="37" t="s">
        <v>5</v>
      </c>
      <c r="E86" s="13" t="s">
        <v>431</v>
      </c>
      <c r="F86" s="38" t="s">
        <v>153</v>
      </c>
      <c r="G86" s="39">
        <v>395.1</v>
      </c>
      <c r="H86" s="38">
        <v>0</v>
      </c>
      <c r="I86" s="38">
        <f>ROUND(G86*H86,6)</f>
        <v>0</v>
      </c>
      <c r="L86" s="40">
        <v>0</v>
      </c>
      <c r="M86" s="34">
        <f>ROUND(ROUND(L86,2)*ROUND(G86,1),2)</f>
        <v>0</v>
      </c>
      <c r="N86" s="38" t="s">
        <v>54</v>
      </c>
      <c r="O86">
        <f>(M86*21)/100</f>
        <v>0</v>
      </c>
      <c r="P86" t="s">
        <v>28</v>
      </c>
    </row>
    <row r="87" spans="1:16" x14ac:dyDescent="0.2">
      <c r="A87" s="37" t="s">
        <v>55</v>
      </c>
      <c r="E87" s="41" t="s">
        <v>432</v>
      </c>
    </row>
    <row r="88" spans="1:16" x14ac:dyDescent="0.2">
      <c r="A88" s="37" t="s">
        <v>56</v>
      </c>
      <c r="E88" s="42" t="s">
        <v>5</v>
      </c>
    </row>
    <row r="89" spans="1:16" ht="280.5" x14ac:dyDescent="0.2">
      <c r="A89" t="s">
        <v>57</v>
      </c>
      <c r="E89" s="41" t="s">
        <v>433</v>
      </c>
    </row>
    <row r="90" spans="1:16" ht="25.5" x14ac:dyDescent="0.2">
      <c r="A90" t="s">
        <v>50</v>
      </c>
      <c r="B90" s="36" t="s">
        <v>210</v>
      </c>
      <c r="C90" s="36" t="s">
        <v>434</v>
      </c>
      <c r="D90" s="37" t="s">
        <v>5</v>
      </c>
      <c r="E90" s="13" t="s">
        <v>435</v>
      </c>
      <c r="F90" s="38" t="s">
        <v>153</v>
      </c>
      <c r="G90" s="39">
        <v>282.39999999999998</v>
      </c>
      <c r="H90" s="38">
        <v>0</v>
      </c>
      <c r="I90" s="38">
        <f>ROUND(G90*H90,6)</f>
        <v>0</v>
      </c>
      <c r="L90" s="40">
        <v>0</v>
      </c>
      <c r="M90" s="34">
        <f>ROUND(ROUND(L90,2)*ROUND(G90,1),2)</f>
        <v>0</v>
      </c>
      <c r="N90" s="38" t="s">
        <v>54</v>
      </c>
      <c r="O90">
        <f>(M90*21)/100</f>
        <v>0</v>
      </c>
      <c r="P90" t="s">
        <v>28</v>
      </c>
    </row>
    <row r="91" spans="1:16" x14ac:dyDescent="0.2">
      <c r="A91" s="37" t="s">
        <v>55</v>
      </c>
      <c r="E91" s="41" t="s">
        <v>436</v>
      </c>
    </row>
    <row r="92" spans="1:16" x14ac:dyDescent="0.2">
      <c r="A92" s="37" t="s">
        <v>56</v>
      </c>
      <c r="E92" s="42" t="s">
        <v>5</v>
      </c>
    </row>
    <row r="93" spans="1:16" ht="267.75" x14ac:dyDescent="0.2">
      <c r="A93" t="s">
        <v>57</v>
      </c>
      <c r="E93" s="41" t="s">
        <v>437</v>
      </c>
    </row>
    <row r="94" spans="1:16" ht="25.5" x14ac:dyDescent="0.2">
      <c r="A94" t="s">
        <v>50</v>
      </c>
      <c r="B94" s="36" t="s">
        <v>215</v>
      </c>
      <c r="C94" s="36" t="s">
        <v>438</v>
      </c>
      <c r="D94" s="37" t="s">
        <v>5</v>
      </c>
      <c r="E94" s="13" t="s">
        <v>439</v>
      </c>
      <c r="F94" s="38" t="s">
        <v>153</v>
      </c>
      <c r="G94" s="39">
        <v>5</v>
      </c>
      <c r="H94" s="38">
        <v>0</v>
      </c>
      <c r="I94" s="38">
        <f>ROUND(G94*H94,6)</f>
        <v>0</v>
      </c>
      <c r="L94" s="40">
        <v>0</v>
      </c>
      <c r="M94" s="34">
        <f>ROUND(ROUND(L94,2)*ROUND(G94,1),2)</f>
        <v>0</v>
      </c>
      <c r="N94" s="38" t="s">
        <v>54</v>
      </c>
      <c r="O94">
        <f>(M94*21)/100</f>
        <v>0</v>
      </c>
      <c r="P94" t="s">
        <v>28</v>
      </c>
    </row>
    <row r="95" spans="1:16" x14ac:dyDescent="0.2">
      <c r="A95" s="37" t="s">
        <v>55</v>
      </c>
      <c r="E95" s="41" t="s">
        <v>440</v>
      </c>
    </row>
    <row r="96" spans="1:16" x14ac:dyDescent="0.2">
      <c r="A96" s="37" t="s">
        <v>56</v>
      </c>
      <c r="E96" s="42" t="s">
        <v>5</v>
      </c>
    </row>
    <row r="97" spans="1:16" ht="267.75" x14ac:dyDescent="0.2">
      <c r="A97" t="s">
        <v>57</v>
      </c>
      <c r="E97" s="41" t="s">
        <v>441</v>
      </c>
    </row>
    <row r="98" spans="1:16" x14ac:dyDescent="0.2">
      <c r="A98" t="s">
        <v>47</v>
      </c>
      <c r="C98" s="33" t="s">
        <v>81</v>
      </c>
      <c r="E98" s="35" t="s">
        <v>442</v>
      </c>
      <c r="J98" s="34">
        <f>0</f>
        <v>0</v>
      </c>
      <c r="K98" s="34">
        <f>0</f>
        <v>0</v>
      </c>
      <c r="L98" s="34">
        <f>0+L99+L103+L107+L111</f>
        <v>0</v>
      </c>
      <c r="M98" s="34">
        <f>0+M99+M103+M107+M111</f>
        <v>0</v>
      </c>
    </row>
    <row r="99" spans="1:16" x14ac:dyDescent="0.2">
      <c r="A99" t="s">
        <v>50</v>
      </c>
      <c r="B99" s="36" t="s">
        <v>219</v>
      </c>
      <c r="C99" s="36" t="s">
        <v>443</v>
      </c>
      <c r="D99" s="37" t="s">
        <v>5</v>
      </c>
      <c r="E99" s="13" t="s">
        <v>444</v>
      </c>
      <c r="F99" s="38" t="s">
        <v>160</v>
      </c>
      <c r="G99" s="39">
        <v>11.6</v>
      </c>
      <c r="H99" s="38">
        <v>0</v>
      </c>
      <c r="I99" s="38">
        <f>ROUND(G99*H99,6)</f>
        <v>0</v>
      </c>
      <c r="L99" s="40">
        <v>0</v>
      </c>
      <c r="M99" s="34">
        <f>ROUND(ROUND(L99,2)*ROUND(G99,1),2)</f>
        <v>0</v>
      </c>
      <c r="N99" s="38" t="s">
        <v>54</v>
      </c>
      <c r="O99">
        <f>(M99*21)/100</f>
        <v>0</v>
      </c>
      <c r="P99" t="s">
        <v>28</v>
      </c>
    </row>
    <row r="100" spans="1:16" x14ac:dyDescent="0.2">
      <c r="A100" s="37" t="s">
        <v>55</v>
      </c>
      <c r="E100" s="41" t="s">
        <v>5</v>
      </c>
    </row>
    <row r="101" spans="1:16" x14ac:dyDescent="0.2">
      <c r="A101" s="37" t="s">
        <v>56</v>
      </c>
      <c r="E101" s="42" t="s">
        <v>5</v>
      </c>
    </row>
    <row r="102" spans="1:16" ht="255" x14ac:dyDescent="0.2">
      <c r="A102" t="s">
        <v>57</v>
      </c>
      <c r="E102" s="41" t="s">
        <v>445</v>
      </c>
    </row>
    <row r="103" spans="1:16" x14ac:dyDescent="0.2">
      <c r="A103" t="s">
        <v>50</v>
      </c>
      <c r="B103" s="36" t="s">
        <v>223</v>
      </c>
      <c r="C103" s="36" t="s">
        <v>446</v>
      </c>
      <c r="D103" s="37" t="s">
        <v>5</v>
      </c>
      <c r="E103" s="13" t="s">
        <v>447</v>
      </c>
      <c r="F103" s="38" t="s">
        <v>160</v>
      </c>
      <c r="G103" s="39">
        <v>63</v>
      </c>
      <c r="H103" s="38">
        <v>0</v>
      </c>
      <c r="I103" s="38">
        <f>ROUND(G103*H103,6)</f>
        <v>0</v>
      </c>
      <c r="L103" s="40">
        <v>0</v>
      </c>
      <c r="M103" s="34">
        <f>ROUND(ROUND(L103,2)*ROUND(G103,1),2)</f>
        <v>0</v>
      </c>
      <c r="N103" s="38" t="s">
        <v>54</v>
      </c>
      <c r="O103">
        <f>(M103*21)/100</f>
        <v>0</v>
      </c>
      <c r="P103" t="s">
        <v>28</v>
      </c>
    </row>
    <row r="104" spans="1:16" x14ac:dyDescent="0.2">
      <c r="A104" s="37" t="s">
        <v>55</v>
      </c>
      <c r="E104" s="41" t="s">
        <v>5</v>
      </c>
    </row>
    <row r="105" spans="1:16" x14ac:dyDescent="0.2">
      <c r="A105" s="37" t="s">
        <v>56</v>
      </c>
      <c r="E105" s="42" t="s">
        <v>5</v>
      </c>
    </row>
    <row r="106" spans="1:16" ht="242.25" x14ac:dyDescent="0.2">
      <c r="A106" t="s">
        <v>57</v>
      </c>
      <c r="E106" s="41" t="s">
        <v>448</v>
      </c>
    </row>
    <row r="107" spans="1:16" x14ac:dyDescent="0.2">
      <c r="A107" t="s">
        <v>50</v>
      </c>
      <c r="B107" s="36" t="s">
        <v>228</v>
      </c>
      <c r="C107" s="36" t="s">
        <v>449</v>
      </c>
      <c r="D107" s="37" t="s">
        <v>5</v>
      </c>
      <c r="E107" s="13" t="s">
        <v>450</v>
      </c>
      <c r="F107" s="38" t="s">
        <v>53</v>
      </c>
      <c r="G107" s="39">
        <v>3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ROUND(ROUND(L107,2)*ROUND(G107,1),2)</f>
        <v>0</v>
      </c>
      <c r="N107" s="38" t="s">
        <v>54</v>
      </c>
      <c r="O107">
        <f>(M107*21)/100</f>
        <v>0</v>
      </c>
      <c r="P107" t="s">
        <v>28</v>
      </c>
    </row>
    <row r="108" spans="1:16" x14ac:dyDescent="0.2">
      <c r="A108" s="37" t="s">
        <v>55</v>
      </c>
      <c r="E108" s="41" t="s">
        <v>5</v>
      </c>
    </row>
    <row r="109" spans="1:16" x14ac:dyDescent="0.2">
      <c r="A109" s="37" t="s">
        <v>56</v>
      </c>
      <c r="E109" s="42" t="s">
        <v>5</v>
      </c>
    </row>
    <row r="110" spans="1:16" ht="89.25" x14ac:dyDescent="0.2">
      <c r="A110" t="s">
        <v>57</v>
      </c>
      <c r="E110" s="41" t="s">
        <v>451</v>
      </c>
    </row>
    <row r="111" spans="1:16" x14ac:dyDescent="0.2">
      <c r="A111" t="s">
        <v>50</v>
      </c>
      <c r="B111" s="36" t="s">
        <v>232</v>
      </c>
      <c r="C111" s="36" t="s">
        <v>452</v>
      </c>
      <c r="D111" s="37" t="s">
        <v>5</v>
      </c>
      <c r="E111" s="13" t="s">
        <v>453</v>
      </c>
      <c r="F111" s="38" t="s">
        <v>153</v>
      </c>
      <c r="G111" s="39">
        <v>1.1000000000000001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ROUND(ROUND(L111,2)*ROUND(G111,1),2)</f>
        <v>0</v>
      </c>
      <c r="N111" s="38" t="s">
        <v>54</v>
      </c>
      <c r="O111">
        <f>(M111*21)/100</f>
        <v>0</v>
      </c>
      <c r="P111" t="s">
        <v>28</v>
      </c>
    </row>
    <row r="112" spans="1:16" x14ac:dyDescent="0.2">
      <c r="A112" s="37" t="s">
        <v>55</v>
      </c>
      <c r="E112" s="41" t="s">
        <v>454</v>
      </c>
    </row>
    <row r="113" spans="1:5" x14ac:dyDescent="0.2">
      <c r="A113" s="37" t="s">
        <v>56</v>
      </c>
      <c r="E113" s="42" t="s">
        <v>5</v>
      </c>
    </row>
    <row r="114" spans="1:5" ht="369.75" x14ac:dyDescent="0.2">
      <c r="A114" t="s">
        <v>57</v>
      </c>
      <c r="E114" s="41" t="s">
        <v>424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27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455</v>
      </c>
      <c r="M3" s="43">
        <f>Rekapitulace!C19</f>
        <v>0</v>
      </c>
      <c r="N3" s="25" t="s">
        <v>0</v>
      </c>
      <c r="O3" t="s">
        <v>23</v>
      </c>
      <c r="P3" t="s">
        <v>28</v>
      </c>
    </row>
    <row r="4" spans="1:20" ht="32.1" customHeight="1" x14ac:dyDescent="0.2">
      <c r="A4" s="28" t="s">
        <v>20</v>
      </c>
      <c r="B4" s="29" t="s">
        <v>29</v>
      </c>
      <c r="C4" s="2" t="s">
        <v>455</v>
      </c>
      <c r="D4" s="9"/>
      <c r="E4" s="3" t="s">
        <v>456</v>
      </c>
      <c r="F4" s="9"/>
      <c r="G4" s="9"/>
      <c r="H4" s="9"/>
      <c r="O4" t="s">
        <v>24</v>
      </c>
      <c r="P4" t="s">
        <v>28</v>
      </c>
    </row>
    <row r="5" spans="1:20" ht="12.75" customHeight="1" x14ac:dyDescent="0.2">
      <c r="A5" s="1" t="s">
        <v>30</v>
      </c>
      <c r="B5" s="1" t="s">
        <v>31</v>
      </c>
      <c r="C5" s="1" t="s">
        <v>32</v>
      </c>
      <c r="D5" s="1" t="s">
        <v>33</v>
      </c>
      <c r="E5" s="1" t="s">
        <v>34</v>
      </c>
      <c r="F5" s="1" t="s">
        <v>35</v>
      </c>
      <c r="G5" s="1" t="s">
        <v>36</v>
      </c>
      <c r="H5" s="1" t="s">
        <v>37</v>
      </c>
      <c r="I5" s="1" t="s">
        <v>38</v>
      </c>
      <c r="J5" s="27"/>
      <c r="K5" s="27"/>
      <c r="L5" s="1" t="s">
        <v>39</v>
      </c>
      <c r="M5" s="1"/>
      <c r="N5" s="1" t="s">
        <v>43</v>
      </c>
      <c r="O5" t="s">
        <v>25</v>
      </c>
      <c r="P5" t="s">
        <v>28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40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41</v>
      </c>
      <c r="K7" s="27" t="s">
        <v>42</v>
      </c>
      <c r="L7" s="27" t="s">
        <v>41</v>
      </c>
      <c r="M7" s="27" t="s">
        <v>42</v>
      </c>
      <c r="N7" s="1"/>
      <c r="S7" t="s">
        <v>44</v>
      </c>
      <c r="T7">
        <f>COUNTIFS(L8:L427,"=0",A8:A427,"P")+COUNTIFS(L8:L427,"",A8:A427,"P")+SUM(Q8:Q427)</f>
        <v>103</v>
      </c>
    </row>
    <row r="8" spans="1:20" x14ac:dyDescent="0.2">
      <c r="A8" t="s">
        <v>45</v>
      </c>
      <c r="C8" s="30" t="s">
        <v>459</v>
      </c>
      <c r="E8" s="32" t="s">
        <v>458</v>
      </c>
      <c r="J8" s="31">
        <f>0+J9+J94+J163+J200+J233+J294+J299+J308+J337+J342</f>
        <v>0</v>
      </c>
      <c r="K8" s="31">
        <f>0+K9+K94+K163+K200+K233+K294+K299+K308+K337+K342</f>
        <v>0</v>
      </c>
      <c r="L8" s="31">
        <f>0+L9+L94+L163+L200+L233+L294+L299+L308+L337+L342</f>
        <v>0</v>
      </c>
      <c r="M8" s="31">
        <f>0+M9+M94+M163+M200+M233+M294+M299+M308+M337+M342</f>
        <v>0</v>
      </c>
    </row>
    <row r="9" spans="1:20" x14ac:dyDescent="0.2">
      <c r="A9" t="s">
        <v>47</v>
      </c>
      <c r="C9" s="33" t="s">
        <v>127</v>
      </c>
      <c r="E9" s="35" t="s">
        <v>128</v>
      </c>
      <c r="J9" s="34">
        <f>0</f>
        <v>0</v>
      </c>
      <c r="K9" s="34">
        <f>0</f>
        <v>0</v>
      </c>
      <c r="L9" s="34">
        <f>0+L10+L14+L18+L22+L26+L30+L34+L38+L42+L46+L50+L54+L58+L62+L66+L70+L74+L78+L82+L86+L90</f>
        <v>0</v>
      </c>
      <c r="M9" s="34">
        <f>0+M10+M14+M18+M22+M26+M30+M34+M38+M42+M46+M50+M54+M58+M62+M66+M70+M74+M78+M82+M86+M90</f>
        <v>0</v>
      </c>
    </row>
    <row r="10" spans="1:20" x14ac:dyDescent="0.2">
      <c r="A10" t="s">
        <v>50</v>
      </c>
      <c r="B10" s="36" t="s">
        <v>26</v>
      </c>
      <c r="C10" s="36" t="s">
        <v>460</v>
      </c>
      <c r="D10" s="37" t="s">
        <v>26</v>
      </c>
      <c r="E10" s="13" t="s">
        <v>461</v>
      </c>
      <c r="F10" s="38" t="s">
        <v>131</v>
      </c>
      <c r="G10" s="39">
        <v>1881.6</v>
      </c>
      <c r="H10" s="38">
        <v>0</v>
      </c>
      <c r="I10" s="38">
        <f>ROUND(G10*H10,6)</f>
        <v>0</v>
      </c>
      <c r="L10" s="40">
        <v>0</v>
      </c>
      <c r="M10" s="34">
        <f>ROUND(ROUND(L10,2)*ROUND(G10,1),2)</f>
        <v>0</v>
      </c>
      <c r="N10" s="38" t="s">
        <v>54</v>
      </c>
      <c r="O10">
        <f>(M10*21)/100</f>
        <v>0</v>
      </c>
      <c r="P10" t="s">
        <v>28</v>
      </c>
    </row>
    <row r="11" spans="1:20" x14ac:dyDescent="0.2">
      <c r="A11" s="37" t="s">
        <v>55</v>
      </c>
      <c r="E11" s="41" t="s">
        <v>462</v>
      </c>
    </row>
    <row r="12" spans="1:20" x14ac:dyDescent="0.2">
      <c r="A12" s="37" t="s">
        <v>56</v>
      </c>
      <c r="E12" s="42" t="s">
        <v>463</v>
      </c>
    </row>
    <row r="13" spans="1:20" ht="25.5" x14ac:dyDescent="0.2">
      <c r="A13" t="s">
        <v>57</v>
      </c>
      <c r="E13" s="41" t="s">
        <v>464</v>
      </c>
    </row>
    <row r="14" spans="1:20" x14ac:dyDescent="0.2">
      <c r="A14" t="s">
        <v>50</v>
      </c>
      <c r="B14" s="36" t="s">
        <v>28</v>
      </c>
      <c r="C14" s="36" t="s">
        <v>460</v>
      </c>
      <c r="D14" s="37" t="s">
        <v>28</v>
      </c>
      <c r="E14" s="13" t="s">
        <v>461</v>
      </c>
      <c r="F14" s="38" t="s">
        <v>131</v>
      </c>
      <c r="G14" s="39">
        <v>738.2</v>
      </c>
      <c r="H14" s="38">
        <v>0</v>
      </c>
      <c r="I14" s="38">
        <f>ROUND(G14*H14,6)</f>
        <v>0</v>
      </c>
      <c r="L14" s="40">
        <v>0</v>
      </c>
      <c r="M14" s="34">
        <f>ROUND(ROUND(L14,2)*ROUND(G14,1),2)</f>
        <v>0</v>
      </c>
      <c r="N14" s="38" t="s">
        <v>54</v>
      </c>
      <c r="O14">
        <f>(M14*21)/100</f>
        <v>0</v>
      </c>
      <c r="P14" t="s">
        <v>28</v>
      </c>
    </row>
    <row r="15" spans="1:20" x14ac:dyDescent="0.2">
      <c r="A15" s="37" t="s">
        <v>55</v>
      </c>
      <c r="E15" s="41" t="s">
        <v>465</v>
      </c>
    </row>
    <row r="16" spans="1:20" x14ac:dyDescent="0.2">
      <c r="A16" s="37" t="s">
        <v>56</v>
      </c>
      <c r="E16" s="42" t="s">
        <v>466</v>
      </c>
    </row>
    <row r="17" spans="1:16" ht="25.5" x14ac:dyDescent="0.2">
      <c r="A17" t="s">
        <v>57</v>
      </c>
      <c r="E17" s="41" t="s">
        <v>464</v>
      </c>
    </row>
    <row r="18" spans="1:16" x14ac:dyDescent="0.2">
      <c r="A18" t="s">
        <v>50</v>
      </c>
      <c r="B18" s="36" t="s">
        <v>27</v>
      </c>
      <c r="C18" s="36" t="s">
        <v>467</v>
      </c>
      <c r="D18" s="37" t="s">
        <v>5</v>
      </c>
      <c r="E18" s="13" t="s">
        <v>468</v>
      </c>
      <c r="F18" s="38" t="s">
        <v>131</v>
      </c>
      <c r="G18" s="39">
        <v>12.8</v>
      </c>
      <c r="H18" s="38">
        <v>0</v>
      </c>
      <c r="I18" s="38">
        <f>ROUND(G18*H18,6)</f>
        <v>0</v>
      </c>
      <c r="L18" s="40">
        <v>0</v>
      </c>
      <c r="M18" s="34">
        <f>ROUND(ROUND(L18,2)*ROUND(G18,1),2)</f>
        <v>0</v>
      </c>
      <c r="N18" s="38" t="s">
        <v>54</v>
      </c>
      <c r="O18">
        <f>(M18*21)/100</f>
        <v>0</v>
      </c>
      <c r="P18" t="s">
        <v>28</v>
      </c>
    </row>
    <row r="19" spans="1:16" x14ac:dyDescent="0.2">
      <c r="A19" s="37" t="s">
        <v>55</v>
      </c>
      <c r="E19" s="41" t="s">
        <v>469</v>
      </c>
    </row>
    <row r="20" spans="1:16" x14ac:dyDescent="0.2">
      <c r="A20" s="37" t="s">
        <v>56</v>
      </c>
      <c r="E20" s="42" t="s">
        <v>470</v>
      </c>
    </row>
    <row r="21" spans="1:16" ht="25.5" x14ac:dyDescent="0.2">
      <c r="A21" t="s">
        <v>57</v>
      </c>
      <c r="E21" s="41" t="s">
        <v>464</v>
      </c>
    </row>
    <row r="22" spans="1:16" x14ac:dyDescent="0.2">
      <c r="A22" t="s">
        <v>50</v>
      </c>
      <c r="B22" s="36" t="s">
        <v>65</v>
      </c>
      <c r="C22" s="36" t="s">
        <v>471</v>
      </c>
      <c r="D22" s="37" t="s">
        <v>5</v>
      </c>
      <c r="E22" s="13" t="s">
        <v>472</v>
      </c>
      <c r="F22" s="38" t="s">
        <v>97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ROUND(ROUND(L22,2)*ROUND(G22,1),2)</f>
        <v>0</v>
      </c>
      <c r="N22" s="38" t="s">
        <v>54</v>
      </c>
      <c r="O22">
        <f>(M22*21)/100</f>
        <v>0</v>
      </c>
      <c r="P22" t="s">
        <v>28</v>
      </c>
    </row>
    <row r="23" spans="1:16" ht="25.5" x14ac:dyDescent="0.2">
      <c r="A23" s="37" t="s">
        <v>55</v>
      </c>
      <c r="E23" s="41" t="s">
        <v>473</v>
      </c>
    </row>
    <row r="24" spans="1:16" x14ac:dyDescent="0.2">
      <c r="A24" s="37" t="s">
        <v>56</v>
      </c>
      <c r="E24" s="42" t="s">
        <v>5</v>
      </c>
    </row>
    <row r="25" spans="1:16" x14ac:dyDescent="0.2">
      <c r="A25" t="s">
        <v>57</v>
      </c>
      <c r="E25" s="41" t="s">
        <v>474</v>
      </c>
    </row>
    <row r="26" spans="1:16" x14ac:dyDescent="0.2">
      <c r="A26" t="s">
        <v>50</v>
      </c>
      <c r="B26" s="36" t="s">
        <v>69</v>
      </c>
      <c r="C26" s="36" t="s">
        <v>475</v>
      </c>
      <c r="D26" s="37" t="s">
        <v>5</v>
      </c>
      <c r="E26" s="13" t="s">
        <v>476</v>
      </c>
      <c r="F26" s="38" t="s">
        <v>147</v>
      </c>
      <c r="G26" s="39">
        <v>644</v>
      </c>
      <c r="H26" s="38">
        <v>0</v>
      </c>
      <c r="I26" s="38">
        <f>ROUND(G26*H26,6)</f>
        <v>0</v>
      </c>
      <c r="L26" s="40">
        <v>0</v>
      </c>
      <c r="M26" s="34">
        <f>ROUND(ROUND(L26,2)*ROUND(G26,1),2)</f>
        <v>0</v>
      </c>
      <c r="N26" s="38" t="s">
        <v>54</v>
      </c>
      <c r="O26">
        <f>(M26*21)/100</f>
        <v>0</v>
      </c>
      <c r="P26" t="s">
        <v>28</v>
      </c>
    </row>
    <row r="27" spans="1:16" ht="25.5" x14ac:dyDescent="0.2">
      <c r="A27" s="37" t="s">
        <v>55</v>
      </c>
      <c r="E27" s="41" t="s">
        <v>477</v>
      </c>
    </row>
    <row r="28" spans="1:16" ht="51" x14ac:dyDescent="0.2">
      <c r="A28" s="37" t="s">
        <v>56</v>
      </c>
      <c r="E28" s="42" t="s">
        <v>478</v>
      </c>
    </row>
    <row r="29" spans="1:16" x14ac:dyDescent="0.2">
      <c r="A29" t="s">
        <v>57</v>
      </c>
      <c r="E29" s="41" t="s">
        <v>479</v>
      </c>
    </row>
    <row r="30" spans="1:16" x14ac:dyDescent="0.2">
      <c r="A30" t="s">
        <v>50</v>
      </c>
      <c r="B30" s="36" t="s">
        <v>73</v>
      </c>
      <c r="C30" s="36" t="s">
        <v>480</v>
      </c>
      <c r="D30" s="37" t="s">
        <v>5</v>
      </c>
      <c r="E30" s="13" t="s">
        <v>481</v>
      </c>
      <c r="F30" s="38" t="s">
        <v>147</v>
      </c>
      <c r="G30" s="39">
        <v>644</v>
      </c>
      <c r="H30" s="38">
        <v>0</v>
      </c>
      <c r="I30" s="38">
        <f>ROUND(G30*H30,6)</f>
        <v>0</v>
      </c>
      <c r="L30" s="40">
        <v>0</v>
      </c>
      <c r="M30" s="34">
        <f>ROUND(ROUND(L30,2)*ROUND(G30,1),2)</f>
        <v>0</v>
      </c>
      <c r="N30" s="38" t="s">
        <v>54</v>
      </c>
      <c r="O30">
        <f>(M30*21)/100</f>
        <v>0</v>
      </c>
      <c r="P30" t="s">
        <v>28</v>
      </c>
    </row>
    <row r="31" spans="1:16" x14ac:dyDescent="0.2">
      <c r="A31" s="37" t="s">
        <v>55</v>
      </c>
      <c r="E31" s="41" t="s">
        <v>482</v>
      </c>
    </row>
    <row r="32" spans="1:16" ht="51" x14ac:dyDescent="0.2">
      <c r="A32" s="37" t="s">
        <v>56</v>
      </c>
      <c r="E32" s="42" t="s">
        <v>478</v>
      </c>
    </row>
    <row r="33" spans="1:16" x14ac:dyDescent="0.2">
      <c r="A33" t="s">
        <v>57</v>
      </c>
      <c r="E33" s="41" t="s">
        <v>479</v>
      </c>
    </row>
    <row r="34" spans="1:16" x14ac:dyDescent="0.2">
      <c r="A34" t="s">
        <v>50</v>
      </c>
      <c r="B34" s="36" t="s">
        <v>48</v>
      </c>
      <c r="C34" s="36" t="s">
        <v>483</v>
      </c>
      <c r="D34" s="37" t="s">
        <v>5</v>
      </c>
      <c r="E34" s="13" t="s">
        <v>484</v>
      </c>
      <c r="F34" s="38" t="s">
        <v>97</v>
      </c>
      <c r="G34" s="39">
        <v>1</v>
      </c>
      <c r="H34" s="38">
        <v>0</v>
      </c>
      <c r="I34" s="38">
        <f>ROUND(G34*H34,6)</f>
        <v>0</v>
      </c>
      <c r="L34" s="40">
        <v>0</v>
      </c>
      <c r="M34" s="34">
        <f>ROUND(ROUND(L34,2)*ROUND(G34,1),2)</f>
        <v>0</v>
      </c>
      <c r="N34" s="38" t="s">
        <v>54</v>
      </c>
      <c r="O34">
        <f>(M34*21)/100</f>
        <v>0</v>
      </c>
      <c r="P34" t="s">
        <v>28</v>
      </c>
    </row>
    <row r="35" spans="1:16" x14ac:dyDescent="0.2">
      <c r="A35" s="37" t="s">
        <v>55</v>
      </c>
      <c r="E35" s="41" t="s">
        <v>485</v>
      </c>
    </row>
    <row r="36" spans="1:16" x14ac:dyDescent="0.2">
      <c r="A36" s="37" t="s">
        <v>56</v>
      </c>
      <c r="E36" s="42" t="s">
        <v>5</v>
      </c>
    </row>
    <row r="37" spans="1:16" x14ac:dyDescent="0.2">
      <c r="A37" t="s">
        <v>57</v>
      </c>
      <c r="E37" s="41" t="s">
        <v>479</v>
      </c>
    </row>
    <row r="38" spans="1:16" x14ac:dyDescent="0.2">
      <c r="A38" t="s">
        <v>50</v>
      </c>
      <c r="B38" s="36" t="s">
        <v>81</v>
      </c>
      <c r="C38" s="36" t="s">
        <v>486</v>
      </c>
      <c r="D38" s="37" t="s">
        <v>5</v>
      </c>
      <c r="E38" s="13" t="s">
        <v>487</v>
      </c>
      <c r="F38" s="38" t="s">
        <v>97</v>
      </c>
      <c r="G38" s="39">
        <v>1</v>
      </c>
      <c r="H38" s="38">
        <v>0</v>
      </c>
      <c r="I38" s="38">
        <f>ROUND(G38*H38,6)</f>
        <v>0</v>
      </c>
      <c r="L38" s="40">
        <v>0</v>
      </c>
      <c r="M38" s="34">
        <f>ROUND(ROUND(L38,2)*ROUND(G38,1),2)</f>
        <v>0</v>
      </c>
      <c r="N38" s="38" t="s">
        <v>54</v>
      </c>
      <c r="O38">
        <f>(M38*21)/100</f>
        <v>0</v>
      </c>
      <c r="P38" t="s">
        <v>28</v>
      </c>
    </row>
    <row r="39" spans="1:16" ht="63.75" x14ac:dyDescent="0.2">
      <c r="A39" s="37" t="s">
        <v>55</v>
      </c>
      <c r="E39" s="41" t="s">
        <v>488</v>
      </c>
    </row>
    <row r="40" spans="1:16" x14ac:dyDescent="0.2">
      <c r="A40" s="37" t="s">
        <v>56</v>
      </c>
      <c r="E40" s="42" t="s">
        <v>5</v>
      </c>
    </row>
    <row r="41" spans="1:16" x14ac:dyDescent="0.2">
      <c r="A41" t="s">
        <v>57</v>
      </c>
      <c r="E41" s="41" t="s">
        <v>479</v>
      </c>
    </row>
    <row r="42" spans="1:16" x14ac:dyDescent="0.2">
      <c r="A42" t="s">
        <v>50</v>
      </c>
      <c r="B42" s="36" t="s">
        <v>85</v>
      </c>
      <c r="C42" s="36" t="s">
        <v>489</v>
      </c>
      <c r="D42" s="37" t="s">
        <v>5</v>
      </c>
      <c r="E42" s="13" t="s">
        <v>490</v>
      </c>
      <c r="F42" s="38" t="s">
        <v>97</v>
      </c>
      <c r="G42" s="39">
        <v>1</v>
      </c>
      <c r="H42" s="38">
        <v>0</v>
      </c>
      <c r="I42" s="38">
        <f>ROUND(G42*H42,6)</f>
        <v>0</v>
      </c>
      <c r="L42" s="40">
        <v>0</v>
      </c>
      <c r="M42" s="34">
        <f>ROUND(ROUND(L42,2)*ROUND(G42,1),2)</f>
        <v>0</v>
      </c>
      <c r="N42" s="38" t="s">
        <v>54</v>
      </c>
      <c r="O42">
        <f>(M42*21)/100</f>
        <v>0</v>
      </c>
      <c r="P42" t="s">
        <v>28</v>
      </c>
    </row>
    <row r="43" spans="1:16" ht="38.25" x14ac:dyDescent="0.2">
      <c r="A43" s="37" t="s">
        <v>55</v>
      </c>
      <c r="E43" s="41" t="s">
        <v>491</v>
      </c>
    </row>
    <row r="44" spans="1:16" x14ac:dyDescent="0.2">
      <c r="A44" s="37" t="s">
        <v>56</v>
      </c>
      <c r="E44" s="42" t="s">
        <v>5</v>
      </c>
    </row>
    <row r="45" spans="1:16" x14ac:dyDescent="0.2">
      <c r="A45" t="s">
        <v>57</v>
      </c>
      <c r="E45" s="41" t="s">
        <v>492</v>
      </c>
    </row>
    <row r="46" spans="1:16" x14ac:dyDescent="0.2">
      <c r="A46" t="s">
        <v>50</v>
      </c>
      <c r="B46" s="36" t="s">
        <v>168</v>
      </c>
      <c r="C46" s="36" t="s">
        <v>493</v>
      </c>
      <c r="D46" s="37" t="s">
        <v>5</v>
      </c>
      <c r="E46" s="13" t="s">
        <v>494</v>
      </c>
      <c r="F46" s="38" t="s">
        <v>97</v>
      </c>
      <c r="G46" s="39">
        <v>2</v>
      </c>
      <c r="H46" s="38">
        <v>0</v>
      </c>
      <c r="I46" s="38">
        <f>ROUND(G46*H46,6)</f>
        <v>0</v>
      </c>
      <c r="L46" s="40">
        <v>0</v>
      </c>
      <c r="M46" s="34">
        <f>ROUND(ROUND(L46,2)*ROUND(G46,1),2)</f>
        <v>0</v>
      </c>
      <c r="N46" s="38" t="s">
        <v>54</v>
      </c>
      <c r="O46">
        <f>(M46*21)/100</f>
        <v>0</v>
      </c>
      <c r="P46" t="s">
        <v>28</v>
      </c>
    </row>
    <row r="47" spans="1:16" x14ac:dyDescent="0.2">
      <c r="A47" s="37" t="s">
        <v>55</v>
      </c>
      <c r="E47" s="41" t="s">
        <v>495</v>
      </c>
    </row>
    <row r="48" spans="1:16" x14ac:dyDescent="0.2">
      <c r="A48" s="37" t="s">
        <v>56</v>
      </c>
      <c r="E48" s="42" t="s">
        <v>5</v>
      </c>
    </row>
    <row r="49" spans="1:16" x14ac:dyDescent="0.2">
      <c r="A49" t="s">
        <v>57</v>
      </c>
      <c r="E49" s="41" t="s">
        <v>492</v>
      </c>
    </row>
    <row r="50" spans="1:16" x14ac:dyDescent="0.2">
      <c r="A50" t="s">
        <v>50</v>
      </c>
      <c r="B50" s="36" t="s">
        <v>173</v>
      </c>
      <c r="C50" s="36" t="s">
        <v>140</v>
      </c>
      <c r="D50" s="37" t="s">
        <v>5</v>
      </c>
      <c r="E50" s="13" t="s">
        <v>141</v>
      </c>
      <c r="F50" s="38" t="s">
        <v>97</v>
      </c>
      <c r="G50" s="39">
        <v>2</v>
      </c>
      <c r="H50" s="38">
        <v>0</v>
      </c>
      <c r="I50" s="38">
        <f>ROUND(G50*H50,6)</f>
        <v>0</v>
      </c>
      <c r="L50" s="40">
        <v>0</v>
      </c>
      <c r="M50" s="34">
        <f>ROUND(ROUND(L50,2)*ROUND(G50,1),2)</f>
        <v>0</v>
      </c>
      <c r="N50" s="38" t="s">
        <v>54</v>
      </c>
      <c r="O50">
        <f>(M50*0)/100</f>
        <v>0</v>
      </c>
      <c r="P50" t="s">
        <v>127</v>
      </c>
    </row>
    <row r="51" spans="1:16" ht="25.5" x14ac:dyDescent="0.2">
      <c r="A51" s="37" t="s">
        <v>55</v>
      </c>
      <c r="E51" s="41" t="s">
        <v>496</v>
      </c>
    </row>
    <row r="52" spans="1:16" x14ac:dyDescent="0.2">
      <c r="A52" s="37" t="s">
        <v>56</v>
      </c>
      <c r="E52" s="42" t="s">
        <v>5</v>
      </c>
    </row>
    <row r="53" spans="1:16" ht="38.25" x14ac:dyDescent="0.2">
      <c r="A53" t="s">
        <v>57</v>
      </c>
      <c r="E53" s="41" t="s">
        <v>143</v>
      </c>
    </row>
    <row r="54" spans="1:16" x14ac:dyDescent="0.2">
      <c r="A54" t="s">
        <v>50</v>
      </c>
      <c r="B54" s="36" t="s">
        <v>178</v>
      </c>
      <c r="C54" s="36" t="s">
        <v>497</v>
      </c>
      <c r="D54" s="37" t="s">
        <v>26</v>
      </c>
      <c r="E54" s="13" t="s">
        <v>498</v>
      </c>
      <c r="F54" s="38" t="s">
        <v>97</v>
      </c>
      <c r="G54" s="39">
        <v>1</v>
      </c>
      <c r="H54" s="38">
        <v>0</v>
      </c>
      <c r="I54" s="38">
        <f>ROUND(G54*H54,6)</f>
        <v>0</v>
      </c>
      <c r="L54" s="40">
        <v>0</v>
      </c>
      <c r="M54" s="34">
        <f>ROUND(ROUND(L54,2)*ROUND(G54,1),2)</f>
        <v>0</v>
      </c>
      <c r="N54" s="38" t="s">
        <v>54</v>
      </c>
      <c r="O54">
        <f>(M54*21)/100</f>
        <v>0</v>
      </c>
      <c r="P54" t="s">
        <v>28</v>
      </c>
    </row>
    <row r="55" spans="1:16" x14ac:dyDescent="0.2">
      <c r="A55" s="37" t="s">
        <v>55</v>
      </c>
      <c r="E55" s="41" t="s">
        <v>499</v>
      </c>
    </row>
    <row r="56" spans="1:16" x14ac:dyDescent="0.2">
      <c r="A56" s="37" t="s">
        <v>56</v>
      </c>
      <c r="E56" s="42" t="s">
        <v>5</v>
      </c>
    </row>
    <row r="57" spans="1:16" x14ac:dyDescent="0.2">
      <c r="A57" t="s">
        <v>57</v>
      </c>
      <c r="E57" s="41" t="s">
        <v>492</v>
      </c>
    </row>
    <row r="58" spans="1:16" x14ac:dyDescent="0.2">
      <c r="A58" t="s">
        <v>50</v>
      </c>
      <c r="B58" s="36" t="s">
        <v>182</v>
      </c>
      <c r="C58" s="36" t="s">
        <v>497</v>
      </c>
      <c r="D58" s="37" t="s">
        <v>28</v>
      </c>
      <c r="E58" s="13" t="s">
        <v>498</v>
      </c>
      <c r="F58" s="38" t="s">
        <v>97</v>
      </c>
      <c r="G58" s="39">
        <v>1</v>
      </c>
      <c r="H58" s="38">
        <v>0</v>
      </c>
      <c r="I58" s="38">
        <f>ROUND(G58*H58,6)</f>
        <v>0</v>
      </c>
      <c r="L58" s="40">
        <v>0</v>
      </c>
      <c r="M58" s="34">
        <f>ROUND(ROUND(L58,2)*ROUND(G58,1),2)</f>
        <v>0</v>
      </c>
      <c r="N58" s="38" t="s">
        <v>54</v>
      </c>
      <c r="O58">
        <f>(M58*21)/100</f>
        <v>0</v>
      </c>
      <c r="P58" t="s">
        <v>28</v>
      </c>
    </row>
    <row r="59" spans="1:16" ht="25.5" x14ac:dyDescent="0.2">
      <c r="A59" s="37" t="s">
        <v>55</v>
      </c>
      <c r="E59" s="41" t="s">
        <v>500</v>
      </c>
    </row>
    <row r="60" spans="1:16" x14ac:dyDescent="0.2">
      <c r="A60" s="37" t="s">
        <v>56</v>
      </c>
      <c r="E60" s="42" t="s">
        <v>5</v>
      </c>
    </row>
    <row r="61" spans="1:16" x14ac:dyDescent="0.2">
      <c r="A61" t="s">
        <v>57</v>
      </c>
      <c r="E61" s="41" t="s">
        <v>492</v>
      </c>
    </row>
    <row r="62" spans="1:16" x14ac:dyDescent="0.2">
      <c r="A62" t="s">
        <v>50</v>
      </c>
      <c r="B62" s="36" t="s">
        <v>186</v>
      </c>
      <c r="C62" s="36" t="s">
        <v>501</v>
      </c>
      <c r="D62" s="37" t="s">
        <v>26</v>
      </c>
      <c r="E62" s="13" t="s">
        <v>502</v>
      </c>
      <c r="F62" s="38" t="s">
        <v>97</v>
      </c>
      <c r="G62" s="39">
        <v>1</v>
      </c>
      <c r="H62" s="38">
        <v>0</v>
      </c>
      <c r="I62" s="38">
        <f>ROUND(G62*H62,6)</f>
        <v>0</v>
      </c>
      <c r="L62" s="40">
        <v>0</v>
      </c>
      <c r="M62" s="34">
        <f>ROUND(ROUND(L62,2)*ROUND(G62,1),2)</f>
        <v>0</v>
      </c>
      <c r="N62" s="38" t="s">
        <v>54</v>
      </c>
      <c r="O62">
        <f>(M62*21)/100</f>
        <v>0</v>
      </c>
      <c r="P62" t="s">
        <v>28</v>
      </c>
    </row>
    <row r="63" spans="1:16" x14ac:dyDescent="0.2">
      <c r="A63" s="37" t="s">
        <v>55</v>
      </c>
      <c r="E63" s="41" t="s">
        <v>503</v>
      </c>
    </row>
    <row r="64" spans="1:16" x14ac:dyDescent="0.2">
      <c r="A64" s="37" t="s">
        <v>56</v>
      </c>
      <c r="E64" s="42" t="s">
        <v>5</v>
      </c>
    </row>
    <row r="65" spans="1:16" x14ac:dyDescent="0.2">
      <c r="A65" t="s">
        <v>57</v>
      </c>
      <c r="E65" s="41" t="s">
        <v>492</v>
      </c>
    </row>
    <row r="66" spans="1:16" x14ac:dyDescent="0.2">
      <c r="A66" t="s">
        <v>50</v>
      </c>
      <c r="B66" s="36" t="s">
        <v>189</v>
      </c>
      <c r="C66" s="36" t="s">
        <v>501</v>
      </c>
      <c r="D66" s="37" t="s">
        <v>28</v>
      </c>
      <c r="E66" s="13" t="s">
        <v>502</v>
      </c>
      <c r="F66" s="38" t="s">
        <v>97</v>
      </c>
      <c r="G66" s="39">
        <v>1</v>
      </c>
      <c r="H66" s="38">
        <v>0</v>
      </c>
      <c r="I66" s="38">
        <f>ROUND(G66*H66,6)</f>
        <v>0</v>
      </c>
      <c r="L66" s="40">
        <v>0</v>
      </c>
      <c r="M66" s="34">
        <f>ROUND(ROUND(L66,2)*ROUND(G66,1),2)</f>
        <v>0</v>
      </c>
      <c r="N66" s="38" t="s">
        <v>54</v>
      </c>
      <c r="O66">
        <f>(M66*21)/100</f>
        <v>0</v>
      </c>
      <c r="P66" t="s">
        <v>28</v>
      </c>
    </row>
    <row r="67" spans="1:16" ht="63.75" x14ac:dyDescent="0.2">
      <c r="A67" s="37" t="s">
        <v>55</v>
      </c>
      <c r="E67" s="41" t="s">
        <v>504</v>
      </c>
    </row>
    <row r="68" spans="1:16" x14ac:dyDescent="0.2">
      <c r="A68" s="37" t="s">
        <v>56</v>
      </c>
      <c r="E68" s="42" t="s">
        <v>5</v>
      </c>
    </row>
    <row r="69" spans="1:16" x14ac:dyDescent="0.2">
      <c r="A69" t="s">
        <v>57</v>
      </c>
      <c r="E69" s="41" t="s">
        <v>492</v>
      </c>
    </row>
    <row r="70" spans="1:16" x14ac:dyDescent="0.2">
      <c r="A70" t="s">
        <v>50</v>
      </c>
      <c r="B70" s="36" t="s">
        <v>193</v>
      </c>
      <c r="C70" s="36" t="s">
        <v>505</v>
      </c>
      <c r="D70" s="37" t="s">
        <v>5</v>
      </c>
      <c r="E70" s="13" t="s">
        <v>506</v>
      </c>
      <c r="F70" s="38" t="s">
        <v>97</v>
      </c>
      <c r="G70" s="39">
        <v>1</v>
      </c>
      <c r="H70" s="38">
        <v>0</v>
      </c>
      <c r="I70" s="38">
        <f>ROUND(G70*H70,6)</f>
        <v>0</v>
      </c>
      <c r="L70" s="40">
        <v>0</v>
      </c>
      <c r="M70" s="34">
        <f>ROUND(ROUND(L70,2)*ROUND(G70,1),2)</f>
        <v>0</v>
      </c>
      <c r="N70" s="38" t="s">
        <v>54</v>
      </c>
      <c r="O70">
        <f>(M70*21)/100</f>
        <v>0</v>
      </c>
      <c r="P70" t="s">
        <v>28</v>
      </c>
    </row>
    <row r="71" spans="1:16" ht="25.5" x14ac:dyDescent="0.2">
      <c r="A71" s="37" t="s">
        <v>55</v>
      </c>
      <c r="E71" s="41" t="s">
        <v>507</v>
      </c>
    </row>
    <row r="72" spans="1:16" x14ac:dyDescent="0.2">
      <c r="A72" s="37" t="s">
        <v>56</v>
      </c>
      <c r="E72" s="42" t="s">
        <v>5</v>
      </c>
    </row>
    <row r="73" spans="1:16" ht="63.75" x14ac:dyDescent="0.2">
      <c r="A73" t="s">
        <v>57</v>
      </c>
      <c r="E73" s="41" t="s">
        <v>508</v>
      </c>
    </row>
    <row r="74" spans="1:16" x14ac:dyDescent="0.2">
      <c r="A74" t="s">
        <v>50</v>
      </c>
      <c r="B74" s="36" t="s">
        <v>196</v>
      </c>
      <c r="C74" s="36" t="s">
        <v>509</v>
      </c>
      <c r="D74" s="37" t="s">
        <v>5</v>
      </c>
      <c r="E74" s="13" t="s">
        <v>510</v>
      </c>
      <c r="F74" s="38" t="s">
        <v>97</v>
      </c>
      <c r="G74" s="39">
        <v>1</v>
      </c>
      <c r="H74" s="38">
        <v>0</v>
      </c>
      <c r="I74" s="38">
        <f>ROUND(G74*H74,6)</f>
        <v>0</v>
      </c>
      <c r="L74" s="40">
        <v>0</v>
      </c>
      <c r="M74" s="34">
        <f>ROUND(ROUND(L74,2)*ROUND(G74,1),2)</f>
        <v>0</v>
      </c>
      <c r="N74" s="38" t="s">
        <v>54</v>
      </c>
      <c r="O74">
        <f>(M74*21)/100</f>
        <v>0</v>
      </c>
      <c r="P74" t="s">
        <v>28</v>
      </c>
    </row>
    <row r="75" spans="1:16" ht="38.25" x14ac:dyDescent="0.2">
      <c r="A75" s="37" t="s">
        <v>55</v>
      </c>
      <c r="E75" s="41" t="s">
        <v>511</v>
      </c>
    </row>
    <row r="76" spans="1:16" x14ac:dyDescent="0.2">
      <c r="A76" s="37" t="s">
        <v>56</v>
      </c>
      <c r="E76" s="42" t="s">
        <v>5</v>
      </c>
    </row>
    <row r="77" spans="1:16" ht="25.5" x14ac:dyDescent="0.2">
      <c r="A77" t="s">
        <v>57</v>
      </c>
      <c r="E77" s="41" t="s">
        <v>512</v>
      </c>
    </row>
    <row r="78" spans="1:16" x14ac:dyDescent="0.2">
      <c r="A78" t="s">
        <v>50</v>
      </c>
      <c r="B78" s="36" t="s">
        <v>200</v>
      </c>
      <c r="C78" s="36" t="s">
        <v>513</v>
      </c>
      <c r="D78" s="37" t="s">
        <v>5</v>
      </c>
      <c r="E78" s="13" t="s">
        <v>514</v>
      </c>
      <c r="F78" s="38" t="s">
        <v>97</v>
      </c>
      <c r="G78" s="39">
        <v>1</v>
      </c>
      <c r="H78" s="38">
        <v>0</v>
      </c>
      <c r="I78" s="38">
        <f>ROUND(G78*H78,6)</f>
        <v>0</v>
      </c>
      <c r="L78" s="40">
        <v>0</v>
      </c>
      <c r="M78" s="34">
        <f>ROUND(ROUND(L78,2)*ROUND(G78,1),2)</f>
        <v>0</v>
      </c>
      <c r="N78" s="38" t="s">
        <v>54</v>
      </c>
      <c r="O78">
        <f>(M78*21)/100</f>
        <v>0</v>
      </c>
      <c r="P78" t="s">
        <v>28</v>
      </c>
    </row>
    <row r="79" spans="1:16" x14ac:dyDescent="0.2">
      <c r="A79" s="37" t="s">
        <v>55</v>
      </c>
      <c r="E79" s="41" t="s">
        <v>5</v>
      </c>
    </row>
    <row r="80" spans="1:16" x14ac:dyDescent="0.2">
      <c r="A80" s="37" t="s">
        <v>56</v>
      </c>
      <c r="E80" s="42" t="s">
        <v>5</v>
      </c>
    </row>
    <row r="81" spans="1:16" x14ac:dyDescent="0.2">
      <c r="A81" t="s">
        <v>57</v>
      </c>
      <c r="E81" s="41" t="s">
        <v>515</v>
      </c>
    </row>
    <row r="82" spans="1:16" x14ac:dyDescent="0.2">
      <c r="A82" t="s">
        <v>50</v>
      </c>
      <c r="B82" s="36" t="s">
        <v>206</v>
      </c>
      <c r="C82" s="36" t="s">
        <v>516</v>
      </c>
      <c r="D82" s="37" t="s">
        <v>5</v>
      </c>
      <c r="E82" s="13" t="s">
        <v>517</v>
      </c>
      <c r="F82" s="38" t="s">
        <v>97</v>
      </c>
      <c r="G82" s="39">
        <v>1</v>
      </c>
      <c r="H82" s="38">
        <v>0</v>
      </c>
      <c r="I82" s="38">
        <f>ROUND(G82*H82,6)</f>
        <v>0</v>
      </c>
      <c r="L82" s="40">
        <v>0</v>
      </c>
      <c r="M82" s="34">
        <f>ROUND(ROUND(L82,2)*ROUND(G82,1),2)</f>
        <v>0</v>
      </c>
      <c r="N82" s="38" t="s">
        <v>54</v>
      </c>
      <c r="O82">
        <f>(M82*21)/100</f>
        <v>0</v>
      </c>
      <c r="P82" t="s">
        <v>28</v>
      </c>
    </row>
    <row r="83" spans="1:16" ht="25.5" x14ac:dyDescent="0.2">
      <c r="A83" s="37" t="s">
        <v>55</v>
      </c>
      <c r="E83" s="41" t="s">
        <v>518</v>
      </c>
    </row>
    <row r="84" spans="1:16" x14ac:dyDescent="0.2">
      <c r="A84" s="37" t="s">
        <v>56</v>
      </c>
      <c r="E84" s="42" t="s">
        <v>5</v>
      </c>
    </row>
    <row r="85" spans="1:16" x14ac:dyDescent="0.2">
      <c r="A85" t="s">
        <v>57</v>
      </c>
      <c r="E85" s="41" t="s">
        <v>519</v>
      </c>
    </row>
    <row r="86" spans="1:16" x14ac:dyDescent="0.2">
      <c r="A86" t="s">
        <v>50</v>
      </c>
      <c r="B86" s="36" t="s">
        <v>210</v>
      </c>
      <c r="C86" s="36" t="s">
        <v>520</v>
      </c>
      <c r="D86" s="37" t="s">
        <v>5</v>
      </c>
      <c r="E86" s="13" t="s">
        <v>521</v>
      </c>
      <c r="F86" s="38" t="s">
        <v>97</v>
      </c>
      <c r="G86" s="39">
        <v>1</v>
      </c>
      <c r="H86" s="38">
        <v>0</v>
      </c>
      <c r="I86" s="38">
        <f>ROUND(G86*H86,6)</f>
        <v>0</v>
      </c>
      <c r="L86" s="40">
        <v>0</v>
      </c>
      <c r="M86" s="34">
        <f>ROUND(ROUND(L86,2)*ROUND(G86,1),2)</f>
        <v>0</v>
      </c>
      <c r="N86" s="38" t="s">
        <v>54</v>
      </c>
      <c r="O86">
        <f>(M86*21)/100</f>
        <v>0</v>
      </c>
      <c r="P86" t="s">
        <v>28</v>
      </c>
    </row>
    <row r="87" spans="1:16" x14ac:dyDescent="0.2">
      <c r="A87" s="37" t="s">
        <v>55</v>
      </c>
      <c r="E87" s="41" t="s">
        <v>522</v>
      </c>
    </row>
    <row r="88" spans="1:16" x14ac:dyDescent="0.2">
      <c r="A88" s="37" t="s">
        <v>56</v>
      </c>
      <c r="E88" s="42" t="s">
        <v>5</v>
      </c>
    </row>
    <row r="89" spans="1:16" x14ac:dyDescent="0.2">
      <c r="A89" t="s">
        <v>57</v>
      </c>
      <c r="E89" s="41" t="s">
        <v>523</v>
      </c>
    </row>
    <row r="90" spans="1:16" x14ac:dyDescent="0.2">
      <c r="A90" t="s">
        <v>50</v>
      </c>
      <c r="B90" s="36" t="s">
        <v>215</v>
      </c>
      <c r="C90" s="36" t="s">
        <v>524</v>
      </c>
      <c r="D90" s="37" t="s">
        <v>5</v>
      </c>
      <c r="E90" s="13" t="s">
        <v>525</v>
      </c>
      <c r="F90" s="38" t="s">
        <v>97</v>
      </c>
      <c r="G90" s="39">
        <v>1</v>
      </c>
      <c r="H90" s="38">
        <v>0</v>
      </c>
      <c r="I90" s="38">
        <f>ROUND(G90*H90,6)</f>
        <v>0</v>
      </c>
      <c r="L90" s="40">
        <v>0</v>
      </c>
      <c r="M90" s="34">
        <f>ROUND(ROUND(L90,2)*ROUND(G90,1),2)</f>
        <v>0</v>
      </c>
      <c r="N90" s="38" t="s">
        <v>54</v>
      </c>
      <c r="O90">
        <f>(M90*21)/100</f>
        <v>0</v>
      </c>
      <c r="P90" t="s">
        <v>28</v>
      </c>
    </row>
    <row r="91" spans="1:16" ht="38.25" x14ac:dyDescent="0.2">
      <c r="A91" s="37" t="s">
        <v>55</v>
      </c>
      <c r="E91" s="41" t="s">
        <v>526</v>
      </c>
    </row>
    <row r="92" spans="1:16" x14ac:dyDescent="0.2">
      <c r="A92" s="37" t="s">
        <v>56</v>
      </c>
      <c r="E92" s="42" t="s">
        <v>5</v>
      </c>
    </row>
    <row r="93" spans="1:16" x14ac:dyDescent="0.2">
      <c r="A93" t="s">
        <v>57</v>
      </c>
      <c r="E93" s="41" t="s">
        <v>523</v>
      </c>
    </row>
    <row r="94" spans="1:16" x14ac:dyDescent="0.2">
      <c r="A94" t="s">
        <v>47</v>
      </c>
      <c r="C94" s="33" t="s">
        <v>26</v>
      </c>
      <c r="E94" s="35" t="s">
        <v>369</v>
      </c>
      <c r="J94" s="34">
        <f>0</f>
        <v>0</v>
      </c>
      <c r="K94" s="34">
        <f>0</f>
        <v>0</v>
      </c>
      <c r="L94" s="34">
        <f>0+L95+L99+L103+L107+L111+L115+L119+L123+L127+L131+L135+L139+L143+L147+L151+L155+L159</f>
        <v>0</v>
      </c>
      <c r="M94" s="34">
        <f>0+M95+M99+M103+M107+M111+M115+M119+M123+M127+M131+M135+M139+M143+M147+M151+M155+M159</f>
        <v>0</v>
      </c>
    </row>
    <row r="95" spans="1:16" x14ac:dyDescent="0.2">
      <c r="A95" t="s">
        <v>50</v>
      </c>
      <c r="B95" s="36" t="s">
        <v>219</v>
      </c>
      <c r="C95" s="36" t="s">
        <v>527</v>
      </c>
      <c r="D95" s="37" t="s">
        <v>5</v>
      </c>
      <c r="E95" s="13" t="s">
        <v>528</v>
      </c>
      <c r="F95" s="38" t="s">
        <v>147</v>
      </c>
      <c r="G95" s="39">
        <v>60</v>
      </c>
      <c r="H95" s="38">
        <v>0</v>
      </c>
      <c r="I95" s="38">
        <f>ROUND(G95*H95,6)</f>
        <v>0</v>
      </c>
      <c r="L95" s="40">
        <v>0</v>
      </c>
      <c r="M95" s="34">
        <f>ROUND(ROUND(L95,2)*ROUND(G95,1),2)</f>
        <v>0</v>
      </c>
      <c r="N95" s="38" t="s">
        <v>54</v>
      </c>
      <c r="O95">
        <f>(M95*21)/100</f>
        <v>0</v>
      </c>
      <c r="P95" t="s">
        <v>28</v>
      </c>
    </row>
    <row r="96" spans="1:16" x14ac:dyDescent="0.2">
      <c r="A96" s="37" t="s">
        <v>55</v>
      </c>
      <c r="E96" s="41" t="s">
        <v>529</v>
      </c>
    </row>
    <row r="97" spans="1:16" x14ac:dyDescent="0.2">
      <c r="A97" s="37" t="s">
        <v>56</v>
      </c>
      <c r="E97" s="42" t="s">
        <v>5</v>
      </c>
    </row>
    <row r="98" spans="1:16" ht="38.25" x14ac:dyDescent="0.2">
      <c r="A98" t="s">
        <v>57</v>
      </c>
      <c r="E98" s="41" t="s">
        <v>530</v>
      </c>
    </row>
    <row r="99" spans="1:16" ht="25.5" x14ac:dyDescent="0.2">
      <c r="A99" t="s">
        <v>50</v>
      </c>
      <c r="B99" s="36" t="s">
        <v>223</v>
      </c>
      <c r="C99" s="36" t="s">
        <v>531</v>
      </c>
      <c r="D99" s="37" t="s">
        <v>5</v>
      </c>
      <c r="E99" s="13" t="s">
        <v>532</v>
      </c>
      <c r="F99" s="38" t="s">
        <v>53</v>
      </c>
      <c r="G99" s="39">
        <v>11</v>
      </c>
      <c r="H99" s="38">
        <v>0</v>
      </c>
      <c r="I99" s="38">
        <f>ROUND(G99*H99,6)</f>
        <v>0</v>
      </c>
      <c r="L99" s="40">
        <v>0</v>
      </c>
      <c r="M99" s="34">
        <f>ROUND(ROUND(L99,2)*ROUND(G99,1),2)</f>
        <v>0</v>
      </c>
      <c r="N99" s="38" t="s">
        <v>54</v>
      </c>
      <c r="O99">
        <f>(M99*21)/100</f>
        <v>0</v>
      </c>
      <c r="P99" t="s">
        <v>28</v>
      </c>
    </row>
    <row r="100" spans="1:16" x14ac:dyDescent="0.2">
      <c r="A100" s="37" t="s">
        <v>55</v>
      </c>
      <c r="E100" s="41" t="s">
        <v>5</v>
      </c>
    </row>
    <row r="101" spans="1:16" x14ac:dyDescent="0.2">
      <c r="A101" s="37" t="s">
        <v>56</v>
      </c>
      <c r="E101" s="42" t="s">
        <v>5</v>
      </c>
    </row>
    <row r="102" spans="1:16" ht="165.75" x14ac:dyDescent="0.2">
      <c r="A102" t="s">
        <v>57</v>
      </c>
      <c r="E102" s="41" t="s">
        <v>533</v>
      </c>
    </row>
    <row r="103" spans="1:16" ht="25.5" x14ac:dyDescent="0.2">
      <c r="A103" t="s">
        <v>50</v>
      </c>
      <c r="B103" s="36" t="s">
        <v>228</v>
      </c>
      <c r="C103" s="36" t="s">
        <v>534</v>
      </c>
      <c r="D103" s="37" t="s">
        <v>5</v>
      </c>
      <c r="E103" s="13" t="s">
        <v>535</v>
      </c>
      <c r="F103" s="38" t="s">
        <v>53</v>
      </c>
      <c r="G103" s="39">
        <v>4</v>
      </c>
      <c r="H103" s="38">
        <v>0</v>
      </c>
      <c r="I103" s="38">
        <f>ROUND(G103*H103,6)</f>
        <v>0</v>
      </c>
      <c r="L103" s="40">
        <v>0</v>
      </c>
      <c r="M103" s="34">
        <f>ROUND(ROUND(L103,2)*ROUND(G103,1),2)</f>
        <v>0</v>
      </c>
      <c r="N103" s="38" t="s">
        <v>54</v>
      </c>
      <c r="O103">
        <f>(M103*21)/100</f>
        <v>0</v>
      </c>
      <c r="P103" t="s">
        <v>28</v>
      </c>
    </row>
    <row r="104" spans="1:16" x14ac:dyDescent="0.2">
      <c r="A104" s="37" t="s">
        <v>55</v>
      </c>
      <c r="E104" s="41" t="s">
        <v>5</v>
      </c>
    </row>
    <row r="105" spans="1:16" x14ac:dyDescent="0.2">
      <c r="A105" s="37" t="s">
        <v>56</v>
      </c>
      <c r="E105" s="42" t="s">
        <v>5</v>
      </c>
    </row>
    <row r="106" spans="1:16" ht="165.75" x14ac:dyDescent="0.2">
      <c r="A106" t="s">
        <v>57</v>
      </c>
      <c r="E106" s="41" t="s">
        <v>533</v>
      </c>
    </row>
    <row r="107" spans="1:16" x14ac:dyDescent="0.2">
      <c r="A107" t="s">
        <v>50</v>
      </c>
      <c r="B107" s="36" t="s">
        <v>232</v>
      </c>
      <c r="C107" s="36" t="s">
        <v>536</v>
      </c>
      <c r="D107" s="37" t="s">
        <v>5</v>
      </c>
      <c r="E107" s="13" t="s">
        <v>537</v>
      </c>
      <c r="F107" s="38" t="s">
        <v>76</v>
      </c>
      <c r="G107" s="39">
        <v>560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ROUND(ROUND(L107,2)*ROUND(G107,1),2)</f>
        <v>0</v>
      </c>
      <c r="N107" s="38" t="s">
        <v>54</v>
      </c>
      <c r="O107">
        <f>(M107*21)/100</f>
        <v>0</v>
      </c>
      <c r="P107" t="s">
        <v>28</v>
      </c>
    </row>
    <row r="108" spans="1:16" ht="25.5" x14ac:dyDescent="0.2">
      <c r="A108" s="37" t="s">
        <v>55</v>
      </c>
      <c r="E108" s="41" t="s">
        <v>538</v>
      </c>
    </row>
    <row r="109" spans="1:16" x14ac:dyDescent="0.2">
      <c r="A109" s="37" t="s">
        <v>56</v>
      </c>
      <c r="E109" s="42" t="s">
        <v>539</v>
      </c>
    </row>
    <row r="110" spans="1:16" ht="38.25" x14ac:dyDescent="0.2">
      <c r="A110" t="s">
        <v>57</v>
      </c>
      <c r="E110" s="41" t="s">
        <v>540</v>
      </c>
    </row>
    <row r="111" spans="1:16" x14ac:dyDescent="0.2">
      <c r="A111" t="s">
        <v>50</v>
      </c>
      <c r="B111" s="36" t="s">
        <v>237</v>
      </c>
      <c r="C111" s="36" t="s">
        <v>541</v>
      </c>
      <c r="D111" s="37" t="s">
        <v>5</v>
      </c>
      <c r="E111" s="13" t="s">
        <v>542</v>
      </c>
      <c r="F111" s="38" t="s">
        <v>153</v>
      </c>
      <c r="G111" s="39">
        <v>165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ROUND(ROUND(L111,2)*ROUND(G111,1),2)</f>
        <v>0</v>
      </c>
      <c r="N111" s="38" t="s">
        <v>54</v>
      </c>
      <c r="O111">
        <f>(M111*21)/100</f>
        <v>0</v>
      </c>
      <c r="P111" t="s">
        <v>28</v>
      </c>
    </row>
    <row r="112" spans="1:16" x14ac:dyDescent="0.2">
      <c r="A112" s="37" t="s">
        <v>55</v>
      </c>
      <c r="E112" s="41" t="s">
        <v>5</v>
      </c>
    </row>
    <row r="113" spans="1:16" x14ac:dyDescent="0.2">
      <c r="A113" s="37" t="s">
        <v>56</v>
      </c>
      <c r="E113" s="42" t="s">
        <v>543</v>
      </c>
    </row>
    <row r="114" spans="1:16" ht="38.25" x14ac:dyDescent="0.2">
      <c r="A114" t="s">
        <v>57</v>
      </c>
      <c r="E114" s="41" t="s">
        <v>544</v>
      </c>
    </row>
    <row r="115" spans="1:16" x14ac:dyDescent="0.2">
      <c r="A115" t="s">
        <v>50</v>
      </c>
      <c r="B115" s="36" t="s">
        <v>241</v>
      </c>
      <c r="C115" s="36" t="s">
        <v>545</v>
      </c>
      <c r="D115" s="37" t="s">
        <v>5</v>
      </c>
      <c r="E115" s="13" t="s">
        <v>546</v>
      </c>
      <c r="F115" s="38" t="s">
        <v>153</v>
      </c>
      <c r="G115" s="39">
        <v>380</v>
      </c>
      <c r="H115" s="38">
        <v>0</v>
      </c>
      <c r="I115" s="38">
        <f>ROUND(G115*H115,6)</f>
        <v>0</v>
      </c>
      <c r="L115" s="40">
        <v>0</v>
      </c>
      <c r="M115" s="34">
        <f>ROUND(ROUND(L115,2)*ROUND(G115,1),2)</f>
        <v>0</v>
      </c>
      <c r="N115" s="38" t="s">
        <v>54</v>
      </c>
      <c r="O115">
        <f>(M115*21)/100</f>
        <v>0</v>
      </c>
      <c r="P115" t="s">
        <v>28</v>
      </c>
    </row>
    <row r="116" spans="1:16" x14ac:dyDescent="0.2">
      <c r="A116" s="37" t="s">
        <v>55</v>
      </c>
      <c r="E116" s="41" t="s">
        <v>5</v>
      </c>
    </row>
    <row r="117" spans="1:16" ht="51" x14ac:dyDescent="0.2">
      <c r="A117" s="37" t="s">
        <v>56</v>
      </c>
      <c r="E117" s="42" t="s">
        <v>547</v>
      </c>
    </row>
    <row r="118" spans="1:16" ht="306" x14ac:dyDescent="0.2">
      <c r="A118" t="s">
        <v>57</v>
      </c>
      <c r="E118" s="41" t="s">
        <v>548</v>
      </c>
    </row>
    <row r="119" spans="1:16" x14ac:dyDescent="0.2">
      <c r="A119" t="s">
        <v>50</v>
      </c>
      <c r="B119" s="36" t="s">
        <v>246</v>
      </c>
      <c r="C119" s="36" t="s">
        <v>549</v>
      </c>
      <c r="D119" s="37" t="s">
        <v>5</v>
      </c>
      <c r="E119" s="13" t="s">
        <v>550</v>
      </c>
      <c r="F119" s="38" t="s">
        <v>153</v>
      </c>
      <c r="G119" s="39">
        <v>140</v>
      </c>
      <c r="H119" s="38">
        <v>0</v>
      </c>
      <c r="I119" s="38">
        <f>ROUND(G119*H119,6)</f>
        <v>0</v>
      </c>
      <c r="L119" s="40">
        <v>0</v>
      </c>
      <c r="M119" s="34">
        <f>ROUND(ROUND(L119,2)*ROUND(G119,1),2)</f>
        <v>0</v>
      </c>
      <c r="N119" s="38" t="s">
        <v>54</v>
      </c>
      <c r="O119">
        <f>(M119*21)/100</f>
        <v>0</v>
      </c>
      <c r="P119" t="s">
        <v>28</v>
      </c>
    </row>
    <row r="120" spans="1:16" x14ac:dyDescent="0.2">
      <c r="A120" s="37" t="s">
        <v>55</v>
      </c>
      <c r="E120" s="41" t="s">
        <v>551</v>
      </c>
    </row>
    <row r="121" spans="1:16" x14ac:dyDescent="0.2">
      <c r="A121" s="37" t="s">
        <v>56</v>
      </c>
      <c r="E121" s="42" t="s">
        <v>552</v>
      </c>
    </row>
    <row r="122" spans="1:16" ht="63.75" x14ac:dyDescent="0.2">
      <c r="A122" t="s">
        <v>57</v>
      </c>
      <c r="E122" s="41" t="s">
        <v>553</v>
      </c>
    </row>
    <row r="123" spans="1:16" x14ac:dyDescent="0.2">
      <c r="A123" t="s">
        <v>50</v>
      </c>
      <c r="B123" s="36" t="s">
        <v>251</v>
      </c>
      <c r="C123" s="36" t="s">
        <v>554</v>
      </c>
      <c r="D123" s="37" t="s">
        <v>5</v>
      </c>
      <c r="E123" s="13" t="s">
        <v>555</v>
      </c>
      <c r="F123" s="38" t="s">
        <v>153</v>
      </c>
      <c r="G123" s="39">
        <v>212.2</v>
      </c>
      <c r="H123" s="38">
        <v>0</v>
      </c>
      <c r="I123" s="38">
        <f>ROUND(G123*H123,6)</f>
        <v>0</v>
      </c>
      <c r="L123" s="40">
        <v>0</v>
      </c>
      <c r="M123" s="34">
        <f>ROUND(ROUND(L123,2)*ROUND(G123,1),2)</f>
        <v>0</v>
      </c>
      <c r="N123" s="38" t="s">
        <v>54</v>
      </c>
      <c r="O123">
        <f>(M123*21)/100</f>
        <v>0</v>
      </c>
      <c r="P123" t="s">
        <v>28</v>
      </c>
    </row>
    <row r="124" spans="1:16" ht="25.5" x14ac:dyDescent="0.2">
      <c r="A124" s="37" t="s">
        <v>55</v>
      </c>
      <c r="E124" s="41" t="s">
        <v>556</v>
      </c>
    </row>
    <row r="125" spans="1:16" ht="51" x14ac:dyDescent="0.2">
      <c r="A125" s="37" t="s">
        <v>56</v>
      </c>
      <c r="E125" s="42" t="s">
        <v>557</v>
      </c>
    </row>
    <row r="126" spans="1:16" ht="318.75" x14ac:dyDescent="0.2">
      <c r="A126" t="s">
        <v>57</v>
      </c>
      <c r="E126" s="41" t="s">
        <v>558</v>
      </c>
    </row>
    <row r="127" spans="1:16" x14ac:dyDescent="0.2">
      <c r="A127" t="s">
        <v>50</v>
      </c>
      <c r="B127" s="36" t="s">
        <v>256</v>
      </c>
      <c r="C127" s="36" t="s">
        <v>559</v>
      </c>
      <c r="D127" s="37" t="s">
        <v>5</v>
      </c>
      <c r="E127" s="13" t="s">
        <v>560</v>
      </c>
      <c r="F127" s="38" t="s">
        <v>153</v>
      </c>
      <c r="G127" s="39">
        <v>756.3</v>
      </c>
      <c r="H127" s="38">
        <v>0</v>
      </c>
      <c r="I127" s="38">
        <f>ROUND(G127*H127,6)</f>
        <v>0</v>
      </c>
      <c r="L127" s="40">
        <v>0</v>
      </c>
      <c r="M127" s="34">
        <f>ROUND(ROUND(L127,2)*ROUND(G127,1),2)</f>
        <v>0</v>
      </c>
      <c r="N127" s="38" t="s">
        <v>54</v>
      </c>
      <c r="O127">
        <f>(M127*21)/100</f>
        <v>0</v>
      </c>
      <c r="P127" t="s">
        <v>28</v>
      </c>
    </row>
    <row r="128" spans="1:16" x14ac:dyDescent="0.2">
      <c r="A128" s="37" t="s">
        <v>55</v>
      </c>
      <c r="E128" s="41" t="s">
        <v>561</v>
      </c>
    </row>
    <row r="129" spans="1:16" ht="51" x14ac:dyDescent="0.2">
      <c r="A129" s="37" t="s">
        <v>56</v>
      </c>
      <c r="E129" s="42" t="s">
        <v>562</v>
      </c>
    </row>
    <row r="130" spans="1:16" ht="318.75" x14ac:dyDescent="0.2">
      <c r="A130" t="s">
        <v>57</v>
      </c>
      <c r="E130" s="41" t="s">
        <v>558</v>
      </c>
    </row>
    <row r="131" spans="1:16" x14ac:dyDescent="0.2">
      <c r="A131" t="s">
        <v>50</v>
      </c>
      <c r="B131" s="36" t="s">
        <v>259</v>
      </c>
      <c r="C131" s="36" t="s">
        <v>563</v>
      </c>
      <c r="D131" s="37" t="s">
        <v>5</v>
      </c>
      <c r="E131" s="13" t="s">
        <v>564</v>
      </c>
      <c r="F131" s="38" t="s">
        <v>153</v>
      </c>
      <c r="G131" s="39">
        <v>9831.9</v>
      </c>
      <c r="H131" s="38">
        <v>0</v>
      </c>
      <c r="I131" s="38">
        <f>ROUND(G131*H131,6)</f>
        <v>0</v>
      </c>
      <c r="L131" s="40">
        <v>0</v>
      </c>
      <c r="M131" s="34">
        <f>ROUND(ROUND(L131,2)*ROUND(G131,1),2)</f>
        <v>0</v>
      </c>
      <c r="N131" s="38" t="s">
        <v>54</v>
      </c>
      <c r="O131">
        <f>(M131*21)/100</f>
        <v>0</v>
      </c>
      <c r="P131" t="s">
        <v>28</v>
      </c>
    </row>
    <row r="132" spans="1:16" ht="25.5" x14ac:dyDescent="0.2">
      <c r="A132" s="37" t="s">
        <v>55</v>
      </c>
      <c r="E132" s="41" t="s">
        <v>565</v>
      </c>
    </row>
    <row r="133" spans="1:16" x14ac:dyDescent="0.2">
      <c r="A133" s="37" t="s">
        <v>56</v>
      </c>
      <c r="E133" s="42" t="s">
        <v>566</v>
      </c>
    </row>
    <row r="134" spans="1:16" ht="25.5" x14ac:dyDescent="0.2">
      <c r="A134" t="s">
        <v>57</v>
      </c>
      <c r="E134" s="41" t="s">
        <v>567</v>
      </c>
    </row>
    <row r="135" spans="1:16" x14ac:dyDescent="0.2">
      <c r="A135" t="s">
        <v>50</v>
      </c>
      <c r="B135" s="36" t="s">
        <v>263</v>
      </c>
      <c r="C135" s="36" t="s">
        <v>568</v>
      </c>
      <c r="D135" s="37" t="s">
        <v>5</v>
      </c>
      <c r="E135" s="13" t="s">
        <v>569</v>
      </c>
      <c r="F135" s="38" t="s">
        <v>153</v>
      </c>
      <c r="G135" s="39">
        <v>215</v>
      </c>
      <c r="H135" s="38">
        <v>0</v>
      </c>
      <c r="I135" s="38">
        <f>ROUND(G135*H135,6)</f>
        <v>0</v>
      </c>
      <c r="L135" s="40">
        <v>0</v>
      </c>
      <c r="M135" s="34">
        <f>ROUND(ROUND(L135,2)*ROUND(G135,1),2)</f>
        <v>0</v>
      </c>
      <c r="N135" s="38" t="s">
        <v>54</v>
      </c>
      <c r="O135">
        <f>(M135*21)/100</f>
        <v>0</v>
      </c>
      <c r="P135" t="s">
        <v>28</v>
      </c>
    </row>
    <row r="136" spans="1:16" ht="51" x14ac:dyDescent="0.2">
      <c r="A136" s="37" t="s">
        <v>55</v>
      </c>
      <c r="E136" s="41" t="s">
        <v>570</v>
      </c>
    </row>
    <row r="137" spans="1:16" x14ac:dyDescent="0.2">
      <c r="A137" s="37" t="s">
        <v>56</v>
      </c>
      <c r="E137" s="42" t="s">
        <v>571</v>
      </c>
    </row>
    <row r="138" spans="1:16" ht="267.75" x14ac:dyDescent="0.2">
      <c r="A138" t="s">
        <v>57</v>
      </c>
      <c r="E138" s="41" t="s">
        <v>572</v>
      </c>
    </row>
    <row r="139" spans="1:16" x14ac:dyDescent="0.2">
      <c r="A139" t="s">
        <v>50</v>
      </c>
      <c r="B139" s="36" t="s">
        <v>267</v>
      </c>
      <c r="C139" s="36" t="s">
        <v>573</v>
      </c>
      <c r="D139" s="37" t="s">
        <v>5</v>
      </c>
      <c r="E139" s="13" t="s">
        <v>574</v>
      </c>
      <c r="F139" s="38" t="s">
        <v>153</v>
      </c>
      <c r="G139" s="39">
        <v>1133.5</v>
      </c>
      <c r="H139" s="38">
        <v>0</v>
      </c>
      <c r="I139" s="38">
        <f>ROUND(G139*H139,6)</f>
        <v>0</v>
      </c>
      <c r="L139" s="40">
        <v>0</v>
      </c>
      <c r="M139" s="34">
        <f>ROUND(ROUND(L139,2)*ROUND(G139,1),2)</f>
        <v>0</v>
      </c>
      <c r="N139" s="38" t="s">
        <v>54</v>
      </c>
      <c r="O139">
        <f>(M139*21)/100</f>
        <v>0</v>
      </c>
      <c r="P139" t="s">
        <v>28</v>
      </c>
    </row>
    <row r="140" spans="1:16" x14ac:dyDescent="0.2">
      <c r="A140" s="37" t="s">
        <v>55</v>
      </c>
      <c r="E140" s="41" t="s">
        <v>5</v>
      </c>
    </row>
    <row r="141" spans="1:16" ht="51" x14ac:dyDescent="0.2">
      <c r="A141" s="37" t="s">
        <v>56</v>
      </c>
      <c r="E141" s="42" t="s">
        <v>575</v>
      </c>
    </row>
    <row r="142" spans="1:16" ht="191.25" x14ac:dyDescent="0.2">
      <c r="A142" t="s">
        <v>57</v>
      </c>
      <c r="E142" s="41" t="s">
        <v>576</v>
      </c>
    </row>
    <row r="143" spans="1:16" x14ac:dyDescent="0.2">
      <c r="A143" t="s">
        <v>50</v>
      </c>
      <c r="B143" s="36" t="s">
        <v>271</v>
      </c>
      <c r="C143" s="36" t="s">
        <v>577</v>
      </c>
      <c r="D143" s="37" t="s">
        <v>5</v>
      </c>
      <c r="E143" s="13" t="s">
        <v>578</v>
      </c>
      <c r="F143" s="38" t="s">
        <v>147</v>
      </c>
      <c r="G143" s="39">
        <v>1100</v>
      </c>
      <c r="H143" s="38">
        <v>0</v>
      </c>
      <c r="I143" s="38">
        <f>ROUND(G143*H143,6)</f>
        <v>0</v>
      </c>
      <c r="L143" s="40">
        <v>0</v>
      </c>
      <c r="M143" s="34">
        <f>ROUND(ROUND(L143,2)*ROUND(G143,1),2)</f>
        <v>0</v>
      </c>
      <c r="N143" s="38" t="s">
        <v>54</v>
      </c>
      <c r="O143">
        <f>(M143*21)/100</f>
        <v>0</v>
      </c>
      <c r="P143" t="s">
        <v>28</v>
      </c>
    </row>
    <row r="144" spans="1:16" x14ac:dyDescent="0.2">
      <c r="A144" s="37" t="s">
        <v>55</v>
      </c>
      <c r="E144" s="41" t="s">
        <v>579</v>
      </c>
    </row>
    <row r="145" spans="1:16" x14ac:dyDescent="0.2">
      <c r="A145" s="37" t="s">
        <v>56</v>
      </c>
      <c r="E145" s="42" t="s">
        <v>5</v>
      </c>
    </row>
    <row r="146" spans="1:16" ht="38.25" x14ac:dyDescent="0.2">
      <c r="A146" t="s">
        <v>57</v>
      </c>
      <c r="E146" s="41" t="s">
        <v>580</v>
      </c>
    </row>
    <row r="147" spans="1:16" x14ac:dyDescent="0.2">
      <c r="A147" t="s">
        <v>50</v>
      </c>
      <c r="B147" s="36" t="s">
        <v>275</v>
      </c>
      <c r="C147" s="36" t="s">
        <v>581</v>
      </c>
      <c r="D147" s="37" t="s">
        <v>5</v>
      </c>
      <c r="E147" s="13" t="s">
        <v>582</v>
      </c>
      <c r="F147" s="38" t="s">
        <v>147</v>
      </c>
      <c r="G147" s="39">
        <v>1100</v>
      </c>
      <c r="H147" s="38">
        <v>0</v>
      </c>
      <c r="I147" s="38">
        <f>ROUND(G147*H147,6)</f>
        <v>0</v>
      </c>
      <c r="L147" s="40">
        <v>0</v>
      </c>
      <c r="M147" s="34">
        <f>ROUND(ROUND(L147,2)*ROUND(G147,1),2)</f>
        <v>0</v>
      </c>
      <c r="N147" s="38" t="s">
        <v>54</v>
      </c>
      <c r="O147">
        <f>(M147*21)/100</f>
        <v>0</v>
      </c>
      <c r="P147" t="s">
        <v>28</v>
      </c>
    </row>
    <row r="148" spans="1:16" x14ac:dyDescent="0.2">
      <c r="A148" s="37" t="s">
        <v>55</v>
      </c>
      <c r="E148" s="41" t="s">
        <v>5</v>
      </c>
    </row>
    <row r="149" spans="1:16" x14ac:dyDescent="0.2">
      <c r="A149" s="37" t="s">
        <v>56</v>
      </c>
      <c r="E149" s="42" t="s">
        <v>5</v>
      </c>
    </row>
    <row r="150" spans="1:16" x14ac:dyDescent="0.2">
      <c r="A150" t="s">
        <v>57</v>
      </c>
      <c r="E150" s="41" t="s">
        <v>583</v>
      </c>
    </row>
    <row r="151" spans="1:16" x14ac:dyDescent="0.2">
      <c r="A151" t="s">
        <v>50</v>
      </c>
      <c r="B151" s="36" t="s">
        <v>279</v>
      </c>
      <c r="C151" s="36" t="s">
        <v>584</v>
      </c>
      <c r="D151" s="37" t="s">
        <v>5</v>
      </c>
      <c r="E151" s="13" t="s">
        <v>585</v>
      </c>
      <c r="F151" s="38" t="s">
        <v>147</v>
      </c>
      <c r="G151" s="39">
        <v>1100</v>
      </c>
      <c r="H151" s="38">
        <v>0</v>
      </c>
      <c r="I151" s="38">
        <f>ROUND(G151*H151,6)</f>
        <v>0</v>
      </c>
      <c r="L151" s="40">
        <v>0</v>
      </c>
      <c r="M151" s="34">
        <f>ROUND(ROUND(L151,2)*ROUND(G151,1),2)</f>
        <v>0</v>
      </c>
      <c r="N151" s="38" t="s">
        <v>54</v>
      </c>
      <c r="O151">
        <f>(M151*21)/100</f>
        <v>0</v>
      </c>
      <c r="P151" t="s">
        <v>28</v>
      </c>
    </row>
    <row r="152" spans="1:16" x14ac:dyDescent="0.2">
      <c r="A152" s="37" t="s">
        <v>55</v>
      </c>
      <c r="E152" s="41" t="s">
        <v>5</v>
      </c>
    </row>
    <row r="153" spans="1:16" x14ac:dyDescent="0.2">
      <c r="A153" s="37" t="s">
        <v>56</v>
      </c>
      <c r="E153" s="42" t="s">
        <v>5</v>
      </c>
    </row>
    <row r="154" spans="1:16" ht="38.25" x14ac:dyDescent="0.2">
      <c r="A154" t="s">
        <v>57</v>
      </c>
      <c r="E154" s="41" t="s">
        <v>586</v>
      </c>
    </row>
    <row r="155" spans="1:16" x14ac:dyDescent="0.2">
      <c r="A155" t="s">
        <v>50</v>
      </c>
      <c r="B155" s="36" t="s">
        <v>284</v>
      </c>
      <c r="C155" s="36" t="s">
        <v>587</v>
      </c>
      <c r="D155" s="37" t="s">
        <v>5</v>
      </c>
      <c r="E155" s="13" t="s">
        <v>588</v>
      </c>
      <c r="F155" s="38" t="s">
        <v>147</v>
      </c>
      <c r="G155" s="39">
        <v>1500</v>
      </c>
      <c r="H155" s="38">
        <v>0</v>
      </c>
      <c r="I155" s="38">
        <f>ROUND(G155*H155,6)</f>
        <v>0</v>
      </c>
      <c r="L155" s="40">
        <v>0</v>
      </c>
      <c r="M155" s="34">
        <f>ROUND(ROUND(L155,2)*ROUND(G155,1),2)</f>
        <v>0</v>
      </c>
      <c r="N155" s="38" t="s">
        <v>54</v>
      </c>
      <c r="O155">
        <f>(M155*21)/100</f>
        <v>0</v>
      </c>
      <c r="P155" t="s">
        <v>28</v>
      </c>
    </row>
    <row r="156" spans="1:16" x14ac:dyDescent="0.2">
      <c r="A156" s="37" t="s">
        <v>55</v>
      </c>
      <c r="E156" s="41" t="s">
        <v>5</v>
      </c>
    </row>
    <row r="157" spans="1:16" x14ac:dyDescent="0.2">
      <c r="A157" s="37" t="s">
        <v>56</v>
      </c>
      <c r="E157" s="42" t="s">
        <v>5</v>
      </c>
    </row>
    <row r="158" spans="1:16" ht="25.5" x14ac:dyDescent="0.2">
      <c r="A158" t="s">
        <v>57</v>
      </c>
      <c r="E158" s="41" t="s">
        <v>589</v>
      </c>
    </row>
    <row r="159" spans="1:16" ht="25.5" x14ac:dyDescent="0.2">
      <c r="A159" t="s">
        <v>50</v>
      </c>
      <c r="B159" s="36" t="s">
        <v>290</v>
      </c>
      <c r="C159" s="36" t="s">
        <v>590</v>
      </c>
      <c r="D159" s="37" t="s">
        <v>5</v>
      </c>
      <c r="E159" s="13" t="s">
        <v>591</v>
      </c>
      <c r="F159" s="38" t="s">
        <v>53</v>
      </c>
      <c r="G159" s="39">
        <v>10</v>
      </c>
      <c r="H159" s="38">
        <v>0</v>
      </c>
      <c r="I159" s="38">
        <f>ROUND(G159*H159,6)</f>
        <v>0</v>
      </c>
      <c r="L159" s="40">
        <v>0</v>
      </c>
      <c r="M159" s="34">
        <f>ROUND(ROUND(L159,2)*ROUND(G159,1),2)</f>
        <v>0</v>
      </c>
      <c r="N159" s="38" t="s">
        <v>54</v>
      </c>
      <c r="O159">
        <f>(M159*21)/100</f>
        <v>0</v>
      </c>
      <c r="P159" t="s">
        <v>28</v>
      </c>
    </row>
    <row r="160" spans="1:16" x14ac:dyDescent="0.2">
      <c r="A160" s="37" t="s">
        <v>55</v>
      </c>
      <c r="E160" s="41" t="s">
        <v>592</v>
      </c>
    </row>
    <row r="161" spans="1:16" x14ac:dyDescent="0.2">
      <c r="A161" s="37" t="s">
        <v>56</v>
      </c>
      <c r="E161" s="42" t="s">
        <v>5</v>
      </c>
    </row>
    <row r="162" spans="1:16" ht="114.75" x14ac:dyDescent="0.2">
      <c r="A162" t="s">
        <v>57</v>
      </c>
      <c r="E162" s="41" t="s">
        <v>593</v>
      </c>
    </row>
    <row r="163" spans="1:16" x14ac:dyDescent="0.2">
      <c r="A163" t="s">
        <v>47</v>
      </c>
      <c r="C163" s="33" t="s">
        <v>28</v>
      </c>
      <c r="E163" s="35" t="s">
        <v>144</v>
      </c>
      <c r="J163" s="34">
        <f>0</f>
        <v>0</v>
      </c>
      <c r="K163" s="34">
        <f>0</f>
        <v>0</v>
      </c>
      <c r="L163" s="34">
        <f>0+L164+L168+L172+L176+L180+L184+L188+L192+L196</f>
        <v>0</v>
      </c>
      <c r="M163" s="34">
        <f>0+M164+M168+M172+M176+M180+M184+M188+M192+M196</f>
        <v>0</v>
      </c>
    </row>
    <row r="164" spans="1:16" x14ac:dyDescent="0.2">
      <c r="A164" t="s">
        <v>50</v>
      </c>
      <c r="B164" s="36" t="s">
        <v>295</v>
      </c>
      <c r="C164" s="36" t="s">
        <v>594</v>
      </c>
      <c r="D164" s="37" t="s">
        <v>5</v>
      </c>
      <c r="E164" s="13" t="s">
        <v>595</v>
      </c>
      <c r="F164" s="38" t="s">
        <v>160</v>
      </c>
      <c r="G164" s="39">
        <v>20</v>
      </c>
      <c r="H164" s="38">
        <v>0</v>
      </c>
      <c r="I164" s="38">
        <f>ROUND(G164*H164,6)</f>
        <v>0</v>
      </c>
      <c r="L164" s="40">
        <v>0</v>
      </c>
      <c r="M164" s="34">
        <f>ROUND(ROUND(L164,2)*ROUND(G164,1),2)</f>
        <v>0</v>
      </c>
      <c r="N164" s="38" t="s">
        <v>54</v>
      </c>
      <c r="O164">
        <f>(M164*21)/100</f>
        <v>0</v>
      </c>
      <c r="P164" t="s">
        <v>28</v>
      </c>
    </row>
    <row r="165" spans="1:16" x14ac:dyDescent="0.2">
      <c r="A165" s="37" t="s">
        <v>55</v>
      </c>
      <c r="E165" s="41" t="s">
        <v>596</v>
      </c>
    </row>
    <row r="166" spans="1:16" x14ac:dyDescent="0.2">
      <c r="A166" s="37" t="s">
        <v>56</v>
      </c>
      <c r="E166" s="42" t="s">
        <v>597</v>
      </c>
    </row>
    <row r="167" spans="1:16" ht="165.75" x14ac:dyDescent="0.2">
      <c r="A167" t="s">
        <v>57</v>
      </c>
      <c r="E167" s="41" t="s">
        <v>598</v>
      </c>
    </row>
    <row r="168" spans="1:16" x14ac:dyDescent="0.2">
      <c r="A168" t="s">
        <v>50</v>
      </c>
      <c r="B168" s="36" t="s">
        <v>300</v>
      </c>
      <c r="C168" s="36" t="s">
        <v>599</v>
      </c>
      <c r="D168" s="37" t="s">
        <v>5</v>
      </c>
      <c r="E168" s="13" t="s">
        <v>600</v>
      </c>
      <c r="F168" s="38" t="s">
        <v>160</v>
      </c>
      <c r="G168" s="39">
        <v>269</v>
      </c>
      <c r="H168" s="38">
        <v>0</v>
      </c>
      <c r="I168" s="38">
        <f>ROUND(G168*H168,6)</f>
        <v>0</v>
      </c>
      <c r="L168" s="40">
        <v>0</v>
      </c>
      <c r="M168" s="34">
        <f>ROUND(ROUND(L168,2)*ROUND(G168,1),2)</f>
        <v>0</v>
      </c>
      <c r="N168" s="38" t="s">
        <v>54</v>
      </c>
      <c r="O168">
        <f>(M168*21)/100</f>
        <v>0</v>
      </c>
      <c r="P168" t="s">
        <v>28</v>
      </c>
    </row>
    <row r="169" spans="1:16" ht="25.5" x14ac:dyDescent="0.2">
      <c r="A169" s="37" t="s">
        <v>55</v>
      </c>
      <c r="E169" s="41" t="s">
        <v>601</v>
      </c>
    </row>
    <row r="170" spans="1:16" x14ac:dyDescent="0.2">
      <c r="A170" s="37" t="s">
        <v>56</v>
      </c>
      <c r="E170" s="42" t="s">
        <v>602</v>
      </c>
    </row>
    <row r="171" spans="1:16" ht="51" x14ac:dyDescent="0.2">
      <c r="A171" t="s">
        <v>57</v>
      </c>
      <c r="E171" s="41" t="s">
        <v>603</v>
      </c>
    </row>
    <row r="172" spans="1:16" x14ac:dyDescent="0.2">
      <c r="A172" t="s">
        <v>50</v>
      </c>
      <c r="B172" s="36" t="s">
        <v>305</v>
      </c>
      <c r="C172" s="36" t="s">
        <v>604</v>
      </c>
      <c r="D172" s="37" t="s">
        <v>5</v>
      </c>
      <c r="E172" s="13" t="s">
        <v>605</v>
      </c>
      <c r="F172" s="38" t="s">
        <v>160</v>
      </c>
      <c r="G172" s="39">
        <v>669</v>
      </c>
      <c r="H172" s="38">
        <v>0</v>
      </c>
      <c r="I172" s="38">
        <f>ROUND(G172*H172,6)</f>
        <v>0</v>
      </c>
      <c r="L172" s="40">
        <v>0</v>
      </c>
      <c r="M172" s="34">
        <f>ROUND(ROUND(L172,2)*ROUND(G172,1),2)</f>
        <v>0</v>
      </c>
      <c r="N172" s="38" t="s">
        <v>54</v>
      </c>
      <c r="O172">
        <f>(M172*21)/100</f>
        <v>0</v>
      </c>
      <c r="P172" t="s">
        <v>28</v>
      </c>
    </row>
    <row r="173" spans="1:16" x14ac:dyDescent="0.2">
      <c r="A173" s="37" t="s">
        <v>55</v>
      </c>
      <c r="E173" s="41" t="s">
        <v>606</v>
      </c>
    </row>
    <row r="174" spans="1:16" x14ac:dyDescent="0.2">
      <c r="A174" s="37" t="s">
        <v>56</v>
      </c>
      <c r="E174" s="42" t="s">
        <v>607</v>
      </c>
    </row>
    <row r="175" spans="1:16" ht="63.75" x14ac:dyDescent="0.2">
      <c r="A175" t="s">
        <v>57</v>
      </c>
      <c r="E175" s="41" t="s">
        <v>608</v>
      </c>
    </row>
    <row r="176" spans="1:16" x14ac:dyDescent="0.2">
      <c r="A176" t="s">
        <v>50</v>
      </c>
      <c r="B176" s="36" t="s">
        <v>309</v>
      </c>
      <c r="C176" s="36" t="s">
        <v>609</v>
      </c>
      <c r="D176" s="37" t="s">
        <v>5</v>
      </c>
      <c r="E176" s="13" t="s">
        <v>610</v>
      </c>
      <c r="F176" s="38" t="s">
        <v>160</v>
      </c>
      <c r="G176" s="39">
        <v>269</v>
      </c>
      <c r="H176" s="38">
        <v>0</v>
      </c>
      <c r="I176" s="38">
        <f>ROUND(G176*H176,6)</f>
        <v>0</v>
      </c>
      <c r="L176" s="40">
        <v>0</v>
      </c>
      <c r="M176" s="34">
        <f>ROUND(ROUND(L176,2)*ROUND(G176,1),2)</f>
        <v>0</v>
      </c>
      <c r="N176" s="38" t="s">
        <v>54</v>
      </c>
      <c r="O176">
        <f>(M176*21)/100</f>
        <v>0</v>
      </c>
      <c r="P176" t="s">
        <v>28</v>
      </c>
    </row>
    <row r="177" spans="1:16" ht="25.5" x14ac:dyDescent="0.2">
      <c r="A177" s="37" t="s">
        <v>55</v>
      </c>
      <c r="E177" s="41" t="s">
        <v>611</v>
      </c>
    </row>
    <row r="178" spans="1:16" x14ac:dyDescent="0.2">
      <c r="A178" s="37" t="s">
        <v>56</v>
      </c>
      <c r="E178" s="42" t="s">
        <v>602</v>
      </c>
    </row>
    <row r="179" spans="1:16" ht="63.75" x14ac:dyDescent="0.2">
      <c r="A179" t="s">
        <v>57</v>
      </c>
      <c r="E179" s="41" t="s">
        <v>608</v>
      </c>
    </row>
    <row r="180" spans="1:16" x14ac:dyDescent="0.2">
      <c r="A180" t="s">
        <v>50</v>
      </c>
      <c r="B180" s="36" t="s">
        <v>316</v>
      </c>
      <c r="C180" s="36" t="s">
        <v>612</v>
      </c>
      <c r="D180" s="37" t="s">
        <v>5</v>
      </c>
      <c r="E180" s="13" t="s">
        <v>613</v>
      </c>
      <c r="F180" s="38" t="s">
        <v>153</v>
      </c>
      <c r="G180" s="39">
        <v>43.5</v>
      </c>
      <c r="H180" s="38">
        <v>0</v>
      </c>
      <c r="I180" s="38">
        <f>ROUND(G180*H180,6)</f>
        <v>0</v>
      </c>
      <c r="L180" s="40">
        <v>0</v>
      </c>
      <c r="M180" s="34">
        <f>ROUND(ROUND(L180,2)*ROUND(G180,1),2)</f>
        <v>0</v>
      </c>
      <c r="N180" s="38" t="s">
        <v>54</v>
      </c>
      <c r="O180">
        <f>(M180*21)/100</f>
        <v>0</v>
      </c>
      <c r="P180" t="s">
        <v>28</v>
      </c>
    </row>
    <row r="181" spans="1:16" x14ac:dyDescent="0.2">
      <c r="A181" s="37" t="s">
        <v>55</v>
      </c>
      <c r="E181" s="41" t="s">
        <v>614</v>
      </c>
    </row>
    <row r="182" spans="1:16" x14ac:dyDescent="0.2">
      <c r="A182" s="37" t="s">
        <v>56</v>
      </c>
      <c r="E182" s="42" t="s">
        <v>615</v>
      </c>
    </row>
    <row r="183" spans="1:16" ht="369.75" x14ac:dyDescent="0.2">
      <c r="A183" t="s">
        <v>57</v>
      </c>
      <c r="E183" s="41" t="s">
        <v>616</v>
      </c>
    </row>
    <row r="184" spans="1:16" x14ac:dyDescent="0.2">
      <c r="A184" t="s">
        <v>50</v>
      </c>
      <c r="B184" s="36" t="s">
        <v>321</v>
      </c>
      <c r="C184" s="36" t="s">
        <v>617</v>
      </c>
      <c r="D184" s="37" t="s">
        <v>5</v>
      </c>
      <c r="E184" s="13" t="s">
        <v>618</v>
      </c>
      <c r="F184" s="38" t="s">
        <v>131</v>
      </c>
      <c r="G184" s="39">
        <v>4.4000000000000004</v>
      </c>
      <c r="H184" s="38">
        <v>0</v>
      </c>
      <c r="I184" s="38">
        <f>ROUND(G184*H184,6)</f>
        <v>0</v>
      </c>
      <c r="L184" s="40">
        <v>0</v>
      </c>
      <c r="M184" s="34">
        <f>ROUND(ROUND(L184,2)*ROUND(G184,1),2)</f>
        <v>0</v>
      </c>
      <c r="N184" s="38" t="s">
        <v>54</v>
      </c>
      <c r="O184">
        <f>(M184*21)/100</f>
        <v>0</v>
      </c>
      <c r="P184" t="s">
        <v>28</v>
      </c>
    </row>
    <row r="185" spans="1:16" x14ac:dyDescent="0.2">
      <c r="A185" s="37" t="s">
        <v>55</v>
      </c>
      <c r="E185" s="41" t="s">
        <v>619</v>
      </c>
    </row>
    <row r="186" spans="1:16" x14ac:dyDescent="0.2">
      <c r="A186" s="37" t="s">
        <v>56</v>
      </c>
      <c r="E186" s="42" t="s">
        <v>620</v>
      </c>
    </row>
    <row r="187" spans="1:16" ht="267.75" x14ac:dyDescent="0.2">
      <c r="A187" t="s">
        <v>57</v>
      </c>
      <c r="E187" s="41" t="s">
        <v>621</v>
      </c>
    </row>
    <row r="188" spans="1:16" x14ac:dyDescent="0.2">
      <c r="A188" t="s">
        <v>50</v>
      </c>
      <c r="B188" s="36" t="s">
        <v>327</v>
      </c>
      <c r="C188" s="36" t="s">
        <v>622</v>
      </c>
      <c r="D188" s="37" t="s">
        <v>5</v>
      </c>
      <c r="E188" s="13" t="s">
        <v>623</v>
      </c>
      <c r="F188" s="38" t="s">
        <v>153</v>
      </c>
      <c r="G188" s="39">
        <v>15.7</v>
      </c>
      <c r="H188" s="38">
        <v>0</v>
      </c>
      <c r="I188" s="38">
        <f>ROUND(G188*H188,6)</f>
        <v>0</v>
      </c>
      <c r="L188" s="40">
        <v>0</v>
      </c>
      <c r="M188" s="34">
        <f>ROUND(ROUND(L188,2)*ROUND(G188,1),2)</f>
        <v>0</v>
      </c>
      <c r="N188" s="38" t="s">
        <v>54</v>
      </c>
      <c r="O188">
        <f>(M188*21)/100</f>
        <v>0</v>
      </c>
      <c r="P188" t="s">
        <v>28</v>
      </c>
    </row>
    <row r="189" spans="1:16" ht="25.5" x14ac:dyDescent="0.2">
      <c r="A189" s="37" t="s">
        <v>55</v>
      </c>
      <c r="E189" s="41" t="s">
        <v>624</v>
      </c>
    </row>
    <row r="190" spans="1:16" ht="38.25" x14ac:dyDescent="0.2">
      <c r="A190" s="37" t="s">
        <v>56</v>
      </c>
      <c r="E190" s="42" t="s">
        <v>625</v>
      </c>
    </row>
    <row r="191" spans="1:16" ht="89.25" x14ac:dyDescent="0.2">
      <c r="A191" t="s">
        <v>57</v>
      </c>
      <c r="E191" s="41" t="s">
        <v>626</v>
      </c>
    </row>
    <row r="192" spans="1:16" x14ac:dyDescent="0.2">
      <c r="A192" t="s">
        <v>50</v>
      </c>
      <c r="B192" s="36" t="s">
        <v>332</v>
      </c>
      <c r="C192" s="36" t="s">
        <v>627</v>
      </c>
      <c r="D192" s="37" t="s">
        <v>5</v>
      </c>
      <c r="E192" s="13" t="s">
        <v>628</v>
      </c>
      <c r="F192" s="38" t="s">
        <v>153</v>
      </c>
      <c r="G192" s="39">
        <v>6.5</v>
      </c>
      <c r="H192" s="38">
        <v>0</v>
      </c>
      <c r="I192" s="38">
        <f>ROUND(G192*H192,6)</f>
        <v>0</v>
      </c>
      <c r="L192" s="40">
        <v>0</v>
      </c>
      <c r="M192" s="34">
        <f>ROUND(ROUND(L192,2)*ROUND(G192,1),2)</f>
        <v>0</v>
      </c>
      <c r="N192" s="38" t="s">
        <v>54</v>
      </c>
      <c r="O192">
        <f>(M192*21)/100</f>
        <v>0</v>
      </c>
      <c r="P192" t="s">
        <v>28</v>
      </c>
    </row>
    <row r="193" spans="1:16" x14ac:dyDescent="0.2">
      <c r="A193" s="37" t="s">
        <v>55</v>
      </c>
      <c r="E193" s="41" t="s">
        <v>629</v>
      </c>
    </row>
    <row r="194" spans="1:16" x14ac:dyDescent="0.2">
      <c r="A194" s="37" t="s">
        <v>56</v>
      </c>
      <c r="E194" s="42" t="s">
        <v>630</v>
      </c>
    </row>
    <row r="195" spans="1:16" ht="89.25" x14ac:dyDescent="0.2">
      <c r="A195" t="s">
        <v>57</v>
      </c>
      <c r="E195" s="41" t="s">
        <v>626</v>
      </c>
    </row>
    <row r="196" spans="1:16" ht="25.5" x14ac:dyDescent="0.2">
      <c r="A196" t="s">
        <v>50</v>
      </c>
      <c r="B196" s="36" t="s">
        <v>337</v>
      </c>
      <c r="C196" s="36" t="s">
        <v>631</v>
      </c>
      <c r="D196" s="37" t="s">
        <v>5</v>
      </c>
      <c r="E196" s="13" t="s">
        <v>632</v>
      </c>
      <c r="F196" s="38" t="s">
        <v>53</v>
      </c>
      <c r="G196" s="39">
        <v>75</v>
      </c>
      <c r="H196" s="38">
        <v>0</v>
      </c>
      <c r="I196" s="38">
        <f>ROUND(G196*H196,6)</f>
        <v>0</v>
      </c>
      <c r="L196" s="40">
        <v>0</v>
      </c>
      <c r="M196" s="34">
        <f>ROUND(ROUND(L196,2)*ROUND(G196,1),2)</f>
        <v>0</v>
      </c>
      <c r="N196" s="38" t="s">
        <v>54</v>
      </c>
      <c r="O196">
        <f>(M196*21)/100</f>
        <v>0</v>
      </c>
      <c r="P196" t="s">
        <v>28</v>
      </c>
    </row>
    <row r="197" spans="1:16" ht="25.5" x14ac:dyDescent="0.2">
      <c r="A197" s="37" t="s">
        <v>55</v>
      </c>
      <c r="E197" s="41" t="s">
        <v>633</v>
      </c>
    </row>
    <row r="198" spans="1:16" ht="38.25" x14ac:dyDescent="0.2">
      <c r="A198" s="37" t="s">
        <v>56</v>
      </c>
      <c r="E198" s="42" t="s">
        <v>634</v>
      </c>
    </row>
    <row r="199" spans="1:16" ht="63.75" x14ac:dyDescent="0.2">
      <c r="A199" t="s">
        <v>57</v>
      </c>
      <c r="E199" s="41" t="s">
        <v>635</v>
      </c>
    </row>
    <row r="200" spans="1:16" x14ac:dyDescent="0.2">
      <c r="A200" t="s">
        <v>47</v>
      </c>
      <c r="C200" s="33" t="s">
        <v>27</v>
      </c>
      <c r="E200" s="35" t="s">
        <v>636</v>
      </c>
      <c r="J200" s="34">
        <f>0</f>
        <v>0</v>
      </c>
      <c r="K200" s="34">
        <f>0</f>
        <v>0</v>
      </c>
      <c r="L200" s="34">
        <f>0+L201+L205+L209+L213+L217+L221+L225+L229</f>
        <v>0</v>
      </c>
      <c r="M200" s="34">
        <f>0+M201+M205+M209+M213+M217+M221+M225+M229</f>
        <v>0</v>
      </c>
    </row>
    <row r="201" spans="1:16" x14ac:dyDescent="0.2">
      <c r="A201" t="s">
        <v>50</v>
      </c>
      <c r="B201" s="36" t="s">
        <v>341</v>
      </c>
      <c r="C201" s="36" t="s">
        <v>637</v>
      </c>
      <c r="D201" s="37" t="s">
        <v>5</v>
      </c>
      <c r="E201" s="13" t="s">
        <v>638</v>
      </c>
      <c r="F201" s="38" t="s">
        <v>153</v>
      </c>
      <c r="G201" s="39">
        <v>65.5</v>
      </c>
      <c r="H201" s="38">
        <v>0</v>
      </c>
      <c r="I201" s="38">
        <f>ROUND(G201*H201,6)</f>
        <v>0</v>
      </c>
      <c r="L201" s="40">
        <v>0</v>
      </c>
      <c r="M201" s="34">
        <f>ROUND(ROUND(L201,2)*ROUND(G201,1),2)</f>
        <v>0</v>
      </c>
      <c r="N201" s="38" t="s">
        <v>54</v>
      </c>
      <c r="O201">
        <f>(M201*21)/100</f>
        <v>0</v>
      </c>
      <c r="P201" t="s">
        <v>28</v>
      </c>
    </row>
    <row r="202" spans="1:16" x14ac:dyDescent="0.2">
      <c r="A202" s="37" t="s">
        <v>55</v>
      </c>
      <c r="E202" s="41" t="s">
        <v>639</v>
      </c>
    </row>
    <row r="203" spans="1:16" x14ac:dyDescent="0.2">
      <c r="A203" s="37" t="s">
        <v>56</v>
      </c>
      <c r="E203" s="42" t="s">
        <v>640</v>
      </c>
    </row>
    <row r="204" spans="1:16" ht="382.5" x14ac:dyDescent="0.2">
      <c r="A204" t="s">
        <v>57</v>
      </c>
      <c r="E204" s="41" t="s">
        <v>641</v>
      </c>
    </row>
    <row r="205" spans="1:16" x14ac:dyDescent="0.2">
      <c r="A205" t="s">
        <v>50</v>
      </c>
      <c r="B205" s="36" t="s">
        <v>346</v>
      </c>
      <c r="C205" s="36" t="s">
        <v>642</v>
      </c>
      <c r="D205" s="37" t="s">
        <v>5</v>
      </c>
      <c r="E205" s="13" t="s">
        <v>643</v>
      </c>
      <c r="F205" s="38" t="s">
        <v>131</v>
      </c>
      <c r="G205" s="39">
        <v>7.9</v>
      </c>
      <c r="H205" s="38">
        <v>0</v>
      </c>
      <c r="I205" s="38">
        <f>ROUND(G205*H205,6)</f>
        <v>0</v>
      </c>
      <c r="L205" s="40">
        <v>0</v>
      </c>
      <c r="M205" s="34">
        <f>ROUND(ROUND(L205,2)*ROUND(G205,1),2)</f>
        <v>0</v>
      </c>
      <c r="N205" s="38" t="s">
        <v>54</v>
      </c>
      <c r="O205">
        <f>(M205*21)/100</f>
        <v>0</v>
      </c>
      <c r="P205" t="s">
        <v>28</v>
      </c>
    </row>
    <row r="206" spans="1:16" x14ac:dyDescent="0.2">
      <c r="A206" s="37" t="s">
        <v>55</v>
      </c>
      <c r="E206" s="41" t="s">
        <v>5</v>
      </c>
    </row>
    <row r="207" spans="1:16" ht="38.25" x14ac:dyDescent="0.2">
      <c r="A207" s="37" t="s">
        <v>56</v>
      </c>
      <c r="E207" s="42" t="s">
        <v>644</v>
      </c>
    </row>
    <row r="208" spans="1:16" ht="242.25" x14ac:dyDescent="0.2">
      <c r="A208" t="s">
        <v>57</v>
      </c>
      <c r="E208" s="41" t="s">
        <v>645</v>
      </c>
    </row>
    <row r="209" spans="1:16" x14ac:dyDescent="0.2">
      <c r="A209" t="s">
        <v>50</v>
      </c>
      <c r="B209" s="36" t="s">
        <v>646</v>
      </c>
      <c r="C209" s="36" t="s">
        <v>647</v>
      </c>
      <c r="D209" s="37" t="s">
        <v>5</v>
      </c>
      <c r="E209" s="13" t="s">
        <v>648</v>
      </c>
      <c r="F209" s="38" t="s">
        <v>153</v>
      </c>
      <c r="G209" s="39">
        <v>17.8</v>
      </c>
      <c r="H209" s="38">
        <v>0</v>
      </c>
      <c r="I209" s="38">
        <f>ROUND(G209*H209,6)</f>
        <v>0</v>
      </c>
      <c r="L209" s="40">
        <v>0</v>
      </c>
      <c r="M209" s="34">
        <f>ROUND(ROUND(L209,2)*ROUND(G209,1),2)</f>
        <v>0</v>
      </c>
      <c r="N209" s="38" t="s">
        <v>54</v>
      </c>
      <c r="O209">
        <f>(M209*21)/100</f>
        <v>0</v>
      </c>
      <c r="P209" t="s">
        <v>28</v>
      </c>
    </row>
    <row r="210" spans="1:16" x14ac:dyDescent="0.2">
      <c r="A210" s="37" t="s">
        <v>55</v>
      </c>
      <c r="E210" s="41" t="s">
        <v>649</v>
      </c>
    </row>
    <row r="211" spans="1:16" x14ac:dyDescent="0.2">
      <c r="A211" s="37" t="s">
        <v>56</v>
      </c>
      <c r="E211" s="42" t="s">
        <v>650</v>
      </c>
    </row>
    <row r="212" spans="1:16" ht="38.25" x14ac:dyDescent="0.2">
      <c r="A212" t="s">
        <v>57</v>
      </c>
      <c r="E212" s="41" t="s">
        <v>651</v>
      </c>
    </row>
    <row r="213" spans="1:16" ht="25.5" x14ac:dyDescent="0.2">
      <c r="A213" t="s">
        <v>50</v>
      </c>
      <c r="B213" s="36" t="s">
        <v>652</v>
      </c>
      <c r="C213" s="36" t="s">
        <v>653</v>
      </c>
      <c r="D213" s="37" t="s">
        <v>5</v>
      </c>
      <c r="E213" s="13" t="s">
        <v>654</v>
      </c>
      <c r="F213" s="38" t="s">
        <v>153</v>
      </c>
      <c r="G213" s="39">
        <v>8</v>
      </c>
      <c r="H213" s="38">
        <v>0</v>
      </c>
      <c r="I213" s="38">
        <f>ROUND(G213*H213,6)</f>
        <v>0</v>
      </c>
      <c r="L213" s="40">
        <v>0</v>
      </c>
      <c r="M213" s="34">
        <f>ROUND(ROUND(L213,2)*ROUND(G213,1),2)</f>
        <v>0</v>
      </c>
      <c r="N213" s="38" t="s">
        <v>54</v>
      </c>
      <c r="O213">
        <f>(M213*21)/100</f>
        <v>0</v>
      </c>
      <c r="P213" t="s">
        <v>28</v>
      </c>
    </row>
    <row r="214" spans="1:16" x14ac:dyDescent="0.2">
      <c r="A214" s="37" t="s">
        <v>55</v>
      </c>
      <c r="E214" s="41" t="s">
        <v>655</v>
      </c>
    </row>
    <row r="215" spans="1:16" x14ac:dyDescent="0.2">
      <c r="A215" s="37" t="s">
        <v>56</v>
      </c>
      <c r="E215" s="42" t="s">
        <v>656</v>
      </c>
    </row>
    <row r="216" spans="1:16" ht="38.25" x14ac:dyDescent="0.2">
      <c r="A216" t="s">
        <v>57</v>
      </c>
      <c r="E216" s="41" t="s">
        <v>657</v>
      </c>
    </row>
    <row r="217" spans="1:16" x14ac:dyDescent="0.2">
      <c r="A217" t="s">
        <v>50</v>
      </c>
      <c r="B217" s="36" t="s">
        <v>658</v>
      </c>
      <c r="C217" s="36" t="s">
        <v>659</v>
      </c>
      <c r="D217" s="37" t="s">
        <v>5</v>
      </c>
      <c r="E217" s="13" t="s">
        <v>660</v>
      </c>
      <c r="F217" s="38" t="s">
        <v>153</v>
      </c>
      <c r="G217" s="39">
        <v>70.599999999999994</v>
      </c>
      <c r="H217" s="38">
        <v>0</v>
      </c>
      <c r="I217" s="38">
        <f>ROUND(G217*H217,6)</f>
        <v>0</v>
      </c>
      <c r="L217" s="40">
        <v>0</v>
      </c>
      <c r="M217" s="34">
        <f>ROUND(ROUND(L217,2)*ROUND(G217,1),2)</f>
        <v>0</v>
      </c>
      <c r="N217" s="38" t="s">
        <v>54</v>
      </c>
      <c r="O217">
        <f>(M217*21)/100</f>
        <v>0</v>
      </c>
      <c r="P217" t="s">
        <v>28</v>
      </c>
    </row>
    <row r="218" spans="1:16" x14ac:dyDescent="0.2">
      <c r="A218" s="37" t="s">
        <v>55</v>
      </c>
      <c r="E218" s="41" t="s">
        <v>661</v>
      </c>
    </row>
    <row r="219" spans="1:16" x14ac:dyDescent="0.2">
      <c r="A219" s="37" t="s">
        <v>56</v>
      </c>
      <c r="E219" s="42" t="s">
        <v>662</v>
      </c>
    </row>
    <row r="220" spans="1:16" ht="369.75" x14ac:dyDescent="0.2">
      <c r="A220" t="s">
        <v>57</v>
      </c>
      <c r="E220" s="41" t="s">
        <v>424</v>
      </c>
    </row>
    <row r="221" spans="1:16" x14ac:dyDescent="0.2">
      <c r="A221" t="s">
        <v>50</v>
      </c>
      <c r="B221" s="36" t="s">
        <v>663</v>
      </c>
      <c r="C221" s="36" t="s">
        <v>664</v>
      </c>
      <c r="D221" s="37" t="s">
        <v>5</v>
      </c>
      <c r="E221" s="13" t="s">
        <v>665</v>
      </c>
      <c r="F221" s="38" t="s">
        <v>131</v>
      </c>
      <c r="G221" s="39">
        <v>7.1</v>
      </c>
      <c r="H221" s="38">
        <v>0</v>
      </c>
      <c r="I221" s="38">
        <f>ROUND(G221*H221,6)</f>
        <v>0</v>
      </c>
      <c r="L221" s="40">
        <v>0</v>
      </c>
      <c r="M221" s="34">
        <f>ROUND(ROUND(L221,2)*ROUND(G221,1),2)</f>
        <v>0</v>
      </c>
      <c r="N221" s="38" t="s">
        <v>54</v>
      </c>
      <c r="O221">
        <f>(M221*21)/100</f>
        <v>0</v>
      </c>
      <c r="P221" t="s">
        <v>28</v>
      </c>
    </row>
    <row r="222" spans="1:16" x14ac:dyDescent="0.2">
      <c r="A222" s="37" t="s">
        <v>55</v>
      </c>
      <c r="E222" s="41" t="s">
        <v>661</v>
      </c>
    </row>
    <row r="223" spans="1:16" x14ac:dyDescent="0.2">
      <c r="A223" s="37" t="s">
        <v>56</v>
      </c>
      <c r="E223" s="42" t="s">
        <v>666</v>
      </c>
    </row>
    <row r="224" spans="1:16" ht="267.75" x14ac:dyDescent="0.2">
      <c r="A224" t="s">
        <v>57</v>
      </c>
      <c r="E224" s="41" t="s">
        <v>621</v>
      </c>
    </row>
    <row r="225" spans="1:16" x14ac:dyDescent="0.2">
      <c r="A225" t="s">
        <v>50</v>
      </c>
      <c r="B225" s="36" t="s">
        <v>667</v>
      </c>
      <c r="C225" s="36" t="s">
        <v>668</v>
      </c>
      <c r="D225" s="37" t="s">
        <v>5</v>
      </c>
      <c r="E225" s="13" t="s">
        <v>669</v>
      </c>
      <c r="F225" s="38" t="s">
        <v>153</v>
      </c>
      <c r="G225" s="39">
        <v>81.2</v>
      </c>
      <c r="H225" s="38">
        <v>0</v>
      </c>
      <c r="I225" s="38">
        <f>ROUND(G225*H225,6)</f>
        <v>0</v>
      </c>
      <c r="L225" s="40">
        <v>0</v>
      </c>
      <c r="M225" s="34">
        <f>ROUND(ROUND(L225,2)*ROUND(G225,1),2)</f>
        <v>0</v>
      </c>
      <c r="N225" s="38" t="s">
        <v>54</v>
      </c>
      <c r="O225">
        <f>(M225*21)/100</f>
        <v>0</v>
      </c>
      <c r="P225" t="s">
        <v>28</v>
      </c>
    </row>
    <row r="226" spans="1:16" x14ac:dyDescent="0.2">
      <c r="A226" s="37" t="s">
        <v>55</v>
      </c>
      <c r="E226" s="41" t="s">
        <v>670</v>
      </c>
    </row>
    <row r="227" spans="1:16" ht="51" x14ac:dyDescent="0.2">
      <c r="A227" s="37" t="s">
        <v>56</v>
      </c>
      <c r="E227" s="42" t="s">
        <v>671</v>
      </c>
    </row>
    <row r="228" spans="1:16" ht="369.75" x14ac:dyDescent="0.2">
      <c r="A228" t="s">
        <v>57</v>
      </c>
      <c r="E228" s="41" t="s">
        <v>424</v>
      </c>
    </row>
    <row r="229" spans="1:16" x14ac:dyDescent="0.2">
      <c r="A229" t="s">
        <v>50</v>
      </c>
      <c r="B229" s="36" t="s">
        <v>672</v>
      </c>
      <c r="C229" s="36" t="s">
        <v>673</v>
      </c>
      <c r="D229" s="37" t="s">
        <v>5</v>
      </c>
      <c r="E229" s="13" t="s">
        <v>674</v>
      </c>
      <c r="F229" s="38" t="s">
        <v>131</v>
      </c>
      <c r="G229" s="39">
        <v>16.7</v>
      </c>
      <c r="H229" s="38">
        <v>0</v>
      </c>
      <c r="I229" s="38">
        <f>ROUND(G229*H229,6)</f>
        <v>0</v>
      </c>
      <c r="L229" s="40">
        <v>0</v>
      </c>
      <c r="M229" s="34">
        <f>ROUND(ROUND(L229,2)*ROUND(G229,1),2)</f>
        <v>0</v>
      </c>
      <c r="N229" s="38" t="s">
        <v>54</v>
      </c>
      <c r="O229">
        <f>(M229*21)/100</f>
        <v>0</v>
      </c>
      <c r="P229" t="s">
        <v>28</v>
      </c>
    </row>
    <row r="230" spans="1:16" x14ac:dyDescent="0.2">
      <c r="A230" s="37" t="s">
        <v>55</v>
      </c>
      <c r="E230" s="41" t="s">
        <v>670</v>
      </c>
    </row>
    <row r="231" spans="1:16" ht="51" x14ac:dyDescent="0.2">
      <c r="A231" s="37" t="s">
        <v>56</v>
      </c>
      <c r="E231" s="42" t="s">
        <v>675</v>
      </c>
    </row>
    <row r="232" spans="1:16" ht="267.75" x14ac:dyDescent="0.2">
      <c r="A232" t="s">
        <v>57</v>
      </c>
      <c r="E232" s="41" t="s">
        <v>621</v>
      </c>
    </row>
    <row r="233" spans="1:16" x14ac:dyDescent="0.2">
      <c r="A233" t="s">
        <v>47</v>
      </c>
      <c r="C233" s="33" t="s">
        <v>65</v>
      </c>
      <c r="E233" s="35" t="s">
        <v>420</v>
      </c>
      <c r="J233" s="34">
        <f>0</f>
        <v>0</v>
      </c>
      <c r="K233" s="34">
        <f>0</f>
        <v>0</v>
      </c>
      <c r="L233" s="34">
        <f>0+L234+L238+L242+L246+L250+L254+L258+L262+L266+L270+L274+L278+L282+L286+L290</f>
        <v>0</v>
      </c>
      <c r="M233" s="34">
        <f>0+M234+M238+M242+M246+M250+M254+M258+M262+M266+M270+M274+M278+M282+M286+M290</f>
        <v>0</v>
      </c>
    </row>
    <row r="234" spans="1:16" x14ac:dyDescent="0.2">
      <c r="A234" t="s">
        <v>50</v>
      </c>
      <c r="B234" s="36" t="s">
        <v>676</v>
      </c>
      <c r="C234" s="36" t="s">
        <v>677</v>
      </c>
      <c r="D234" s="37" t="s">
        <v>5</v>
      </c>
      <c r="E234" s="13" t="s">
        <v>678</v>
      </c>
      <c r="F234" s="38" t="s">
        <v>153</v>
      </c>
      <c r="G234" s="39">
        <v>139.9</v>
      </c>
      <c r="H234" s="38">
        <v>0</v>
      </c>
      <c r="I234" s="38">
        <f>ROUND(G234*H234,6)</f>
        <v>0</v>
      </c>
      <c r="L234" s="40">
        <v>0</v>
      </c>
      <c r="M234" s="34">
        <f>ROUND(ROUND(L234,2)*ROUND(G234,1),2)</f>
        <v>0</v>
      </c>
      <c r="N234" s="38" t="s">
        <v>54</v>
      </c>
      <c r="O234">
        <f>(M234*21)/100</f>
        <v>0</v>
      </c>
      <c r="P234" t="s">
        <v>28</v>
      </c>
    </row>
    <row r="235" spans="1:16" x14ac:dyDescent="0.2">
      <c r="A235" s="37" t="s">
        <v>55</v>
      </c>
      <c r="E235" s="41" t="s">
        <v>679</v>
      </c>
    </row>
    <row r="236" spans="1:16" x14ac:dyDescent="0.2">
      <c r="A236" s="37" t="s">
        <v>56</v>
      </c>
      <c r="E236" s="42" t="s">
        <v>680</v>
      </c>
    </row>
    <row r="237" spans="1:16" ht="369.75" x14ac:dyDescent="0.2">
      <c r="A237" t="s">
        <v>57</v>
      </c>
      <c r="E237" s="41" t="s">
        <v>424</v>
      </c>
    </row>
    <row r="238" spans="1:16" x14ac:dyDescent="0.2">
      <c r="A238" t="s">
        <v>50</v>
      </c>
      <c r="B238" s="36" t="s">
        <v>681</v>
      </c>
      <c r="C238" s="36" t="s">
        <v>682</v>
      </c>
      <c r="D238" s="37" t="s">
        <v>5</v>
      </c>
      <c r="E238" s="13" t="s">
        <v>683</v>
      </c>
      <c r="F238" s="38" t="s">
        <v>131</v>
      </c>
      <c r="G238" s="39">
        <v>32.1</v>
      </c>
      <c r="H238" s="38">
        <v>0</v>
      </c>
      <c r="I238" s="38">
        <f>ROUND(G238*H238,6)</f>
        <v>0</v>
      </c>
      <c r="L238" s="40">
        <v>0</v>
      </c>
      <c r="M238" s="34">
        <f>ROUND(ROUND(L238,2)*ROUND(G238,1),2)</f>
        <v>0</v>
      </c>
      <c r="N238" s="38" t="s">
        <v>54</v>
      </c>
      <c r="O238">
        <f>(M238*21)/100</f>
        <v>0</v>
      </c>
      <c r="P238" t="s">
        <v>28</v>
      </c>
    </row>
    <row r="239" spans="1:16" x14ac:dyDescent="0.2">
      <c r="A239" s="37" t="s">
        <v>55</v>
      </c>
      <c r="E239" s="41" t="s">
        <v>684</v>
      </c>
    </row>
    <row r="240" spans="1:16" x14ac:dyDescent="0.2">
      <c r="A240" s="37" t="s">
        <v>56</v>
      </c>
      <c r="E240" s="42" t="s">
        <v>685</v>
      </c>
    </row>
    <row r="241" spans="1:16" ht="267.75" x14ac:dyDescent="0.2">
      <c r="A241" t="s">
        <v>57</v>
      </c>
      <c r="E241" s="41" t="s">
        <v>686</v>
      </c>
    </row>
    <row r="242" spans="1:16" x14ac:dyDescent="0.2">
      <c r="A242" t="s">
        <v>50</v>
      </c>
      <c r="B242" s="36" t="s">
        <v>687</v>
      </c>
      <c r="C242" s="36" t="s">
        <v>688</v>
      </c>
      <c r="D242" s="37" t="s">
        <v>26</v>
      </c>
      <c r="E242" s="13" t="s">
        <v>689</v>
      </c>
      <c r="F242" s="38" t="s">
        <v>131</v>
      </c>
      <c r="G242" s="39">
        <v>78.599999999999994</v>
      </c>
      <c r="H242" s="38">
        <v>0</v>
      </c>
      <c r="I242" s="38">
        <f>ROUND(G242*H242,6)</f>
        <v>0</v>
      </c>
      <c r="L242" s="40">
        <v>0</v>
      </c>
      <c r="M242" s="34">
        <f>ROUND(ROUND(L242,2)*ROUND(G242,1),2)</f>
        <v>0</v>
      </c>
      <c r="N242" s="38" t="s">
        <v>54</v>
      </c>
      <c r="O242">
        <f>(M242*21)/100</f>
        <v>0</v>
      </c>
      <c r="P242" t="s">
        <v>28</v>
      </c>
    </row>
    <row r="243" spans="1:16" x14ac:dyDescent="0.2">
      <c r="A243" s="37" t="s">
        <v>55</v>
      </c>
      <c r="E243" s="41" t="s">
        <v>690</v>
      </c>
    </row>
    <row r="244" spans="1:16" x14ac:dyDescent="0.2">
      <c r="A244" s="37" t="s">
        <v>56</v>
      </c>
      <c r="E244" s="42" t="s">
        <v>691</v>
      </c>
    </row>
    <row r="245" spans="1:16" ht="293.25" x14ac:dyDescent="0.2">
      <c r="A245" t="s">
        <v>57</v>
      </c>
      <c r="E245" s="41" t="s">
        <v>692</v>
      </c>
    </row>
    <row r="246" spans="1:16" x14ac:dyDescent="0.2">
      <c r="A246" t="s">
        <v>50</v>
      </c>
      <c r="B246" s="36" t="s">
        <v>693</v>
      </c>
      <c r="C246" s="36" t="s">
        <v>688</v>
      </c>
      <c r="D246" s="37" t="s">
        <v>28</v>
      </c>
      <c r="E246" s="13" t="s">
        <v>689</v>
      </c>
      <c r="F246" s="38" t="s">
        <v>694</v>
      </c>
      <c r="G246" s="39">
        <v>1</v>
      </c>
      <c r="H246" s="38">
        <v>0</v>
      </c>
      <c r="I246" s="38">
        <f>ROUND(G246*H246,6)</f>
        <v>0</v>
      </c>
      <c r="L246" s="40">
        <v>0</v>
      </c>
      <c r="M246" s="34">
        <f>ROUND(ROUND(L246,2)*ROUND(G246,1),2)</f>
        <v>0</v>
      </c>
      <c r="N246" s="38" t="s">
        <v>54</v>
      </c>
      <c r="O246">
        <f>(M246*21)/100</f>
        <v>0</v>
      </c>
      <c r="P246" t="s">
        <v>28</v>
      </c>
    </row>
    <row r="247" spans="1:16" x14ac:dyDescent="0.2">
      <c r="A247" s="37" t="s">
        <v>55</v>
      </c>
      <c r="E247" s="41" t="s">
        <v>695</v>
      </c>
    </row>
    <row r="248" spans="1:16" x14ac:dyDescent="0.2">
      <c r="A248" s="37" t="s">
        <v>56</v>
      </c>
      <c r="E248" s="42" t="s">
        <v>5</v>
      </c>
    </row>
    <row r="249" spans="1:16" ht="293.25" x14ac:dyDescent="0.2">
      <c r="A249" t="s">
        <v>57</v>
      </c>
      <c r="E249" s="41" t="s">
        <v>692</v>
      </c>
    </row>
    <row r="250" spans="1:16" x14ac:dyDescent="0.2">
      <c r="A250" t="s">
        <v>50</v>
      </c>
      <c r="B250" s="36" t="s">
        <v>696</v>
      </c>
      <c r="C250" s="36" t="s">
        <v>697</v>
      </c>
      <c r="D250" s="37" t="s">
        <v>5</v>
      </c>
      <c r="E250" s="13" t="s">
        <v>698</v>
      </c>
      <c r="F250" s="38" t="s">
        <v>53</v>
      </c>
      <c r="G250" s="39">
        <v>4</v>
      </c>
      <c r="H250" s="38">
        <v>0</v>
      </c>
      <c r="I250" s="38">
        <f>ROUND(G250*H250,6)</f>
        <v>0</v>
      </c>
      <c r="L250" s="40">
        <v>0</v>
      </c>
      <c r="M250" s="34">
        <f>ROUND(ROUND(L250,2)*ROUND(G250,1),2)</f>
        <v>0</v>
      </c>
      <c r="N250" s="38" t="s">
        <v>54</v>
      </c>
      <c r="O250">
        <f>(M250*21)/100</f>
        <v>0</v>
      </c>
      <c r="P250" t="s">
        <v>28</v>
      </c>
    </row>
    <row r="251" spans="1:16" x14ac:dyDescent="0.2">
      <c r="A251" s="37" t="s">
        <v>55</v>
      </c>
      <c r="E251" s="41" t="s">
        <v>5</v>
      </c>
    </row>
    <row r="252" spans="1:16" x14ac:dyDescent="0.2">
      <c r="A252" s="37" t="s">
        <v>56</v>
      </c>
      <c r="E252" s="42" t="s">
        <v>5</v>
      </c>
    </row>
    <row r="253" spans="1:16" ht="229.5" x14ac:dyDescent="0.2">
      <c r="A253" t="s">
        <v>57</v>
      </c>
      <c r="E253" s="41" t="s">
        <v>699</v>
      </c>
    </row>
    <row r="254" spans="1:16" x14ac:dyDescent="0.2">
      <c r="A254" t="s">
        <v>50</v>
      </c>
      <c r="B254" s="36" t="s">
        <v>700</v>
      </c>
      <c r="C254" s="36" t="s">
        <v>701</v>
      </c>
      <c r="D254" s="37" t="s">
        <v>5</v>
      </c>
      <c r="E254" s="13" t="s">
        <v>702</v>
      </c>
      <c r="F254" s="38" t="s">
        <v>53</v>
      </c>
      <c r="G254" s="39">
        <v>2</v>
      </c>
      <c r="H254" s="38">
        <v>0</v>
      </c>
      <c r="I254" s="38">
        <f>ROUND(G254*H254,6)</f>
        <v>0</v>
      </c>
      <c r="L254" s="40">
        <v>0</v>
      </c>
      <c r="M254" s="34">
        <f>ROUND(ROUND(L254,2)*ROUND(G254,1),2)</f>
        <v>0</v>
      </c>
      <c r="N254" s="38" t="s">
        <v>54</v>
      </c>
      <c r="O254">
        <f>(M254*21)/100</f>
        <v>0</v>
      </c>
      <c r="P254" t="s">
        <v>28</v>
      </c>
    </row>
    <row r="255" spans="1:16" x14ac:dyDescent="0.2">
      <c r="A255" s="37" t="s">
        <v>55</v>
      </c>
      <c r="E255" s="41" t="s">
        <v>5</v>
      </c>
    </row>
    <row r="256" spans="1:16" x14ac:dyDescent="0.2">
      <c r="A256" s="37" t="s">
        <v>56</v>
      </c>
      <c r="E256" s="42" t="s">
        <v>5</v>
      </c>
    </row>
    <row r="257" spans="1:16" ht="229.5" x14ac:dyDescent="0.2">
      <c r="A257" t="s">
        <v>57</v>
      </c>
      <c r="E257" s="41" t="s">
        <v>699</v>
      </c>
    </row>
    <row r="258" spans="1:16" x14ac:dyDescent="0.2">
      <c r="A258" t="s">
        <v>50</v>
      </c>
      <c r="B258" s="36" t="s">
        <v>703</v>
      </c>
      <c r="C258" s="36" t="s">
        <v>421</v>
      </c>
      <c r="D258" s="37" t="s">
        <v>5</v>
      </c>
      <c r="E258" s="13" t="s">
        <v>422</v>
      </c>
      <c r="F258" s="38" t="s">
        <v>153</v>
      </c>
      <c r="G258" s="39">
        <v>6.4</v>
      </c>
      <c r="H258" s="38">
        <v>0</v>
      </c>
      <c r="I258" s="38">
        <f>ROUND(G258*H258,6)</f>
        <v>0</v>
      </c>
      <c r="L258" s="40">
        <v>0</v>
      </c>
      <c r="M258" s="34">
        <f>ROUND(ROUND(L258,2)*ROUND(G258,1),2)</f>
        <v>0</v>
      </c>
      <c r="N258" s="38" t="s">
        <v>54</v>
      </c>
      <c r="O258">
        <f>(M258*21)/100</f>
        <v>0</v>
      </c>
      <c r="P258" t="s">
        <v>28</v>
      </c>
    </row>
    <row r="259" spans="1:16" x14ac:dyDescent="0.2">
      <c r="A259" s="37" t="s">
        <v>55</v>
      </c>
      <c r="E259" s="41" t="s">
        <v>5</v>
      </c>
    </row>
    <row r="260" spans="1:16" ht="63.75" x14ac:dyDescent="0.2">
      <c r="A260" s="37" t="s">
        <v>56</v>
      </c>
      <c r="E260" s="42" t="s">
        <v>704</v>
      </c>
    </row>
    <row r="261" spans="1:16" ht="369.75" x14ac:dyDescent="0.2">
      <c r="A261" t="s">
        <v>57</v>
      </c>
      <c r="E261" s="41" t="s">
        <v>424</v>
      </c>
    </row>
    <row r="262" spans="1:16" x14ac:dyDescent="0.2">
      <c r="A262" t="s">
        <v>50</v>
      </c>
      <c r="B262" s="36" t="s">
        <v>705</v>
      </c>
      <c r="C262" s="36" t="s">
        <v>706</v>
      </c>
      <c r="D262" s="37" t="s">
        <v>5</v>
      </c>
      <c r="E262" s="13" t="s">
        <v>707</v>
      </c>
      <c r="F262" s="38" t="s">
        <v>153</v>
      </c>
      <c r="G262" s="39">
        <v>16.600000000000001</v>
      </c>
      <c r="H262" s="38">
        <v>0</v>
      </c>
      <c r="I262" s="38">
        <f>ROUND(G262*H262,6)</f>
        <v>0</v>
      </c>
      <c r="L262" s="40">
        <v>0</v>
      </c>
      <c r="M262" s="34">
        <f>ROUND(ROUND(L262,2)*ROUND(G262,1),2)</f>
        <v>0</v>
      </c>
      <c r="N262" s="38" t="s">
        <v>54</v>
      </c>
      <c r="O262">
        <f>(M262*21)/100</f>
        <v>0</v>
      </c>
      <c r="P262" t="s">
        <v>28</v>
      </c>
    </row>
    <row r="263" spans="1:16" x14ac:dyDescent="0.2">
      <c r="A263" s="37" t="s">
        <v>55</v>
      </c>
      <c r="E263" s="41" t="s">
        <v>708</v>
      </c>
    </row>
    <row r="264" spans="1:16" x14ac:dyDescent="0.2">
      <c r="A264" s="37" t="s">
        <v>56</v>
      </c>
      <c r="E264" s="42" t="s">
        <v>709</v>
      </c>
    </row>
    <row r="265" spans="1:16" ht="369.75" x14ac:dyDescent="0.2">
      <c r="A265" t="s">
        <v>57</v>
      </c>
      <c r="E265" s="41" t="s">
        <v>424</v>
      </c>
    </row>
    <row r="266" spans="1:16" x14ac:dyDescent="0.2">
      <c r="A266" t="s">
        <v>50</v>
      </c>
      <c r="B266" s="36" t="s">
        <v>710</v>
      </c>
      <c r="C266" s="36" t="s">
        <v>711</v>
      </c>
      <c r="D266" s="37" t="s">
        <v>5</v>
      </c>
      <c r="E266" s="13" t="s">
        <v>712</v>
      </c>
      <c r="F266" s="38" t="s">
        <v>153</v>
      </c>
      <c r="G266" s="39">
        <v>8.6</v>
      </c>
      <c r="H266" s="38">
        <v>0</v>
      </c>
      <c r="I266" s="38">
        <f>ROUND(G266*H266,6)</f>
        <v>0</v>
      </c>
      <c r="L266" s="40">
        <v>0</v>
      </c>
      <c r="M266" s="34">
        <f>ROUND(ROUND(L266,2)*ROUND(G266,1),2)</f>
        <v>0</v>
      </c>
      <c r="N266" s="38" t="s">
        <v>54</v>
      </c>
      <c r="O266">
        <f>(M266*21)/100</f>
        <v>0</v>
      </c>
      <c r="P266" t="s">
        <v>28</v>
      </c>
    </row>
    <row r="267" spans="1:16" x14ac:dyDescent="0.2">
      <c r="A267" s="37" t="s">
        <v>55</v>
      </c>
      <c r="E267" s="41" t="s">
        <v>713</v>
      </c>
    </row>
    <row r="268" spans="1:16" ht="38.25" x14ac:dyDescent="0.2">
      <c r="A268" s="37" t="s">
        <v>56</v>
      </c>
      <c r="E268" s="42" t="s">
        <v>714</v>
      </c>
    </row>
    <row r="269" spans="1:16" ht="369.75" x14ac:dyDescent="0.2">
      <c r="A269" t="s">
        <v>57</v>
      </c>
      <c r="E269" s="41" t="s">
        <v>424</v>
      </c>
    </row>
    <row r="270" spans="1:16" x14ac:dyDescent="0.2">
      <c r="A270" t="s">
        <v>50</v>
      </c>
      <c r="B270" s="36" t="s">
        <v>715</v>
      </c>
      <c r="C270" s="36" t="s">
        <v>716</v>
      </c>
      <c r="D270" s="37" t="s">
        <v>5</v>
      </c>
      <c r="E270" s="13" t="s">
        <v>717</v>
      </c>
      <c r="F270" s="38" t="s">
        <v>153</v>
      </c>
      <c r="G270" s="39">
        <v>0.3</v>
      </c>
      <c r="H270" s="38">
        <v>0</v>
      </c>
      <c r="I270" s="38">
        <f>ROUND(G270*H270,6)</f>
        <v>0</v>
      </c>
      <c r="L270" s="40">
        <v>0</v>
      </c>
      <c r="M270" s="34">
        <f>ROUND(ROUND(L270,2)*ROUND(G270,1),2)</f>
        <v>0</v>
      </c>
      <c r="N270" s="38" t="s">
        <v>54</v>
      </c>
      <c r="O270">
        <f>(M270*21)/100</f>
        <v>0</v>
      </c>
      <c r="P270" t="s">
        <v>28</v>
      </c>
    </row>
    <row r="271" spans="1:16" x14ac:dyDescent="0.2">
      <c r="A271" s="37" t="s">
        <v>55</v>
      </c>
      <c r="E271" s="41" t="s">
        <v>718</v>
      </c>
    </row>
    <row r="272" spans="1:16" x14ac:dyDescent="0.2">
      <c r="A272" s="37" t="s">
        <v>56</v>
      </c>
      <c r="E272" s="42" t="s">
        <v>719</v>
      </c>
    </row>
    <row r="273" spans="1:16" ht="38.25" x14ac:dyDescent="0.2">
      <c r="A273" t="s">
        <v>57</v>
      </c>
      <c r="E273" s="41" t="s">
        <v>720</v>
      </c>
    </row>
    <row r="274" spans="1:16" ht="25.5" x14ac:dyDescent="0.2">
      <c r="A274" t="s">
        <v>50</v>
      </c>
      <c r="B274" s="36" t="s">
        <v>721</v>
      </c>
      <c r="C274" s="36" t="s">
        <v>722</v>
      </c>
      <c r="D274" s="37" t="s">
        <v>5</v>
      </c>
      <c r="E274" s="13" t="s">
        <v>723</v>
      </c>
      <c r="F274" s="38" t="s">
        <v>153</v>
      </c>
      <c r="G274" s="39">
        <v>215.1</v>
      </c>
      <c r="H274" s="38">
        <v>0</v>
      </c>
      <c r="I274" s="38">
        <f>ROUND(G274*H274,6)</f>
        <v>0</v>
      </c>
      <c r="L274" s="40">
        <v>0</v>
      </c>
      <c r="M274" s="34">
        <f>ROUND(ROUND(L274,2)*ROUND(G274,1),2)</f>
        <v>0</v>
      </c>
      <c r="N274" s="38" t="s">
        <v>54</v>
      </c>
      <c r="O274">
        <f>(M274*21)/100</f>
        <v>0</v>
      </c>
      <c r="P274" t="s">
        <v>28</v>
      </c>
    </row>
    <row r="275" spans="1:16" ht="25.5" x14ac:dyDescent="0.2">
      <c r="A275" s="37" t="s">
        <v>55</v>
      </c>
      <c r="E275" s="41" t="s">
        <v>724</v>
      </c>
    </row>
    <row r="276" spans="1:16" ht="38.25" x14ac:dyDescent="0.2">
      <c r="A276" s="37" t="s">
        <v>56</v>
      </c>
      <c r="E276" s="42" t="s">
        <v>725</v>
      </c>
    </row>
    <row r="277" spans="1:16" ht="38.25" x14ac:dyDescent="0.2">
      <c r="A277" t="s">
        <v>57</v>
      </c>
      <c r="E277" s="41" t="s">
        <v>726</v>
      </c>
    </row>
    <row r="278" spans="1:16" x14ac:dyDescent="0.2">
      <c r="A278" t="s">
        <v>50</v>
      </c>
      <c r="B278" s="36" t="s">
        <v>727</v>
      </c>
      <c r="C278" s="36" t="s">
        <v>728</v>
      </c>
      <c r="D278" s="37" t="s">
        <v>5</v>
      </c>
      <c r="E278" s="13" t="s">
        <v>729</v>
      </c>
      <c r="F278" s="38" t="s">
        <v>153</v>
      </c>
      <c r="G278" s="39">
        <v>32.299999999999997</v>
      </c>
      <c r="H278" s="38">
        <v>0</v>
      </c>
      <c r="I278" s="38">
        <f>ROUND(G278*H278,6)</f>
        <v>0</v>
      </c>
      <c r="L278" s="40">
        <v>0</v>
      </c>
      <c r="M278" s="34">
        <f>ROUND(ROUND(L278,2)*ROUND(G278,1),2)</f>
        <v>0</v>
      </c>
      <c r="N278" s="38" t="s">
        <v>54</v>
      </c>
      <c r="O278">
        <f>(M278*21)/100</f>
        <v>0</v>
      </c>
      <c r="P278" t="s">
        <v>28</v>
      </c>
    </row>
    <row r="279" spans="1:16" x14ac:dyDescent="0.2">
      <c r="A279" s="37" t="s">
        <v>55</v>
      </c>
      <c r="E279" s="41" t="s">
        <v>730</v>
      </c>
    </row>
    <row r="280" spans="1:16" x14ac:dyDescent="0.2">
      <c r="A280" s="37" t="s">
        <v>56</v>
      </c>
      <c r="E280" s="42" t="s">
        <v>731</v>
      </c>
    </row>
    <row r="281" spans="1:16" ht="51" x14ac:dyDescent="0.2">
      <c r="A281" t="s">
        <v>57</v>
      </c>
      <c r="E281" s="41" t="s">
        <v>732</v>
      </c>
    </row>
    <row r="282" spans="1:16" x14ac:dyDescent="0.2">
      <c r="A282" t="s">
        <v>50</v>
      </c>
      <c r="B282" s="36" t="s">
        <v>733</v>
      </c>
      <c r="C282" s="36" t="s">
        <v>734</v>
      </c>
      <c r="D282" s="37" t="s">
        <v>5</v>
      </c>
      <c r="E282" s="13" t="s">
        <v>735</v>
      </c>
      <c r="F282" s="38" t="s">
        <v>153</v>
      </c>
      <c r="G282" s="39">
        <v>328.6</v>
      </c>
      <c r="H282" s="38">
        <v>0</v>
      </c>
      <c r="I282" s="38">
        <f>ROUND(G282*H282,6)</f>
        <v>0</v>
      </c>
      <c r="L282" s="40">
        <v>0</v>
      </c>
      <c r="M282" s="34">
        <f>ROUND(ROUND(L282,2)*ROUND(G282,1),2)</f>
        <v>0</v>
      </c>
      <c r="N282" s="38" t="s">
        <v>54</v>
      </c>
      <c r="O282">
        <f>(M282*21)/100</f>
        <v>0</v>
      </c>
      <c r="P282" t="s">
        <v>28</v>
      </c>
    </row>
    <row r="283" spans="1:16" ht="63.75" x14ac:dyDescent="0.2">
      <c r="A283" s="37" t="s">
        <v>55</v>
      </c>
      <c r="E283" s="41" t="s">
        <v>736</v>
      </c>
    </row>
    <row r="284" spans="1:16" ht="38.25" x14ac:dyDescent="0.2">
      <c r="A284" s="37" t="s">
        <v>56</v>
      </c>
      <c r="E284" s="42" t="s">
        <v>737</v>
      </c>
    </row>
    <row r="285" spans="1:16" ht="38.25" x14ac:dyDescent="0.2">
      <c r="A285" t="s">
        <v>57</v>
      </c>
      <c r="E285" s="41" t="s">
        <v>738</v>
      </c>
    </row>
    <row r="286" spans="1:16" x14ac:dyDescent="0.2">
      <c r="A286" t="s">
        <v>50</v>
      </c>
      <c r="B286" s="36" t="s">
        <v>739</v>
      </c>
      <c r="C286" s="36" t="s">
        <v>740</v>
      </c>
      <c r="D286" s="37" t="s">
        <v>5</v>
      </c>
      <c r="E286" s="13" t="s">
        <v>741</v>
      </c>
      <c r="F286" s="38" t="s">
        <v>153</v>
      </c>
      <c r="G286" s="39">
        <v>78.400000000000006</v>
      </c>
      <c r="H286" s="38">
        <v>0</v>
      </c>
      <c r="I286" s="38">
        <f>ROUND(G286*H286,6)</f>
        <v>0</v>
      </c>
      <c r="L286" s="40">
        <v>0</v>
      </c>
      <c r="M286" s="34">
        <f>ROUND(ROUND(L286,2)*ROUND(G286,1),2)</f>
        <v>0</v>
      </c>
      <c r="N286" s="38" t="s">
        <v>54</v>
      </c>
      <c r="O286">
        <f>(M286*21)/100</f>
        <v>0</v>
      </c>
      <c r="P286" t="s">
        <v>28</v>
      </c>
    </row>
    <row r="287" spans="1:16" ht="25.5" x14ac:dyDescent="0.2">
      <c r="A287" s="37" t="s">
        <v>55</v>
      </c>
      <c r="E287" s="41" t="s">
        <v>742</v>
      </c>
    </row>
    <row r="288" spans="1:16" ht="25.5" x14ac:dyDescent="0.2">
      <c r="A288" s="37" t="s">
        <v>56</v>
      </c>
      <c r="E288" s="42" t="s">
        <v>743</v>
      </c>
    </row>
    <row r="289" spans="1:16" ht="38.25" x14ac:dyDescent="0.2">
      <c r="A289" t="s">
        <v>57</v>
      </c>
      <c r="E289" s="41" t="s">
        <v>726</v>
      </c>
    </row>
    <row r="290" spans="1:16" x14ac:dyDescent="0.2">
      <c r="A290" t="s">
        <v>50</v>
      </c>
      <c r="B290" s="36" t="s">
        <v>744</v>
      </c>
      <c r="C290" s="36" t="s">
        <v>425</v>
      </c>
      <c r="D290" s="37" t="s">
        <v>5</v>
      </c>
      <c r="E290" s="13" t="s">
        <v>426</v>
      </c>
      <c r="F290" s="38" t="s">
        <v>153</v>
      </c>
      <c r="G290" s="39">
        <v>33.200000000000003</v>
      </c>
      <c r="H290" s="38">
        <v>0</v>
      </c>
      <c r="I290" s="38">
        <f>ROUND(G290*H290,6)</f>
        <v>0</v>
      </c>
      <c r="L290" s="40">
        <v>0</v>
      </c>
      <c r="M290" s="34">
        <f>ROUND(ROUND(L290,2)*ROUND(G290,1),2)</f>
        <v>0</v>
      </c>
      <c r="N290" s="38" t="s">
        <v>54</v>
      </c>
      <c r="O290">
        <f>(M290*21)/100</f>
        <v>0</v>
      </c>
      <c r="P290" t="s">
        <v>28</v>
      </c>
    </row>
    <row r="291" spans="1:16" ht="25.5" x14ac:dyDescent="0.2">
      <c r="A291" s="37" t="s">
        <v>55</v>
      </c>
      <c r="E291" s="41" t="s">
        <v>745</v>
      </c>
    </row>
    <row r="292" spans="1:16" x14ac:dyDescent="0.2">
      <c r="A292" s="37" t="s">
        <v>56</v>
      </c>
      <c r="E292" s="42" t="s">
        <v>746</v>
      </c>
    </row>
    <row r="293" spans="1:16" ht="102" x14ac:dyDescent="0.2">
      <c r="A293" t="s">
        <v>57</v>
      </c>
      <c r="E293" s="41" t="s">
        <v>429</v>
      </c>
    </row>
    <row r="294" spans="1:16" x14ac:dyDescent="0.2">
      <c r="A294" t="s">
        <v>47</v>
      </c>
      <c r="C294" s="33" t="s">
        <v>69</v>
      </c>
      <c r="E294" s="35" t="s">
        <v>150</v>
      </c>
      <c r="J294" s="34">
        <f>0</f>
        <v>0</v>
      </c>
      <c r="K294" s="34">
        <f>0</f>
        <v>0</v>
      </c>
      <c r="L294" s="34">
        <f>0+L295</f>
        <v>0</v>
      </c>
      <c r="M294" s="34">
        <f>0+M295</f>
        <v>0</v>
      </c>
    </row>
    <row r="295" spans="1:16" x14ac:dyDescent="0.2">
      <c r="A295" t="s">
        <v>50</v>
      </c>
      <c r="B295" s="36" t="s">
        <v>747</v>
      </c>
      <c r="C295" s="36" t="s">
        <v>748</v>
      </c>
      <c r="D295" s="37" t="s">
        <v>5</v>
      </c>
      <c r="E295" s="13" t="s">
        <v>749</v>
      </c>
      <c r="F295" s="38" t="s">
        <v>153</v>
      </c>
      <c r="G295" s="39">
        <v>73.78</v>
      </c>
      <c r="H295" s="38">
        <v>0</v>
      </c>
      <c r="I295" s="38">
        <f>ROUND(G295*H295,6)</f>
        <v>0</v>
      </c>
      <c r="L295" s="40">
        <v>0</v>
      </c>
      <c r="M295" s="34">
        <f>ROUND(ROUND(L295,2)*ROUND(G295,1),2)</f>
        <v>0</v>
      </c>
      <c r="N295" s="38" t="s">
        <v>54</v>
      </c>
      <c r="O295">
        <f>(M295*21)/100</f>
        <v>0</v>
      </c>
      <c r="P295" t="s">
        <v>28</v>
      </c>
    </row>
    <row r="296" spans="1:16" ht="25.5" x14ac:dyDescent="0.2">
      <c r="A296" s="37" t="s">
        <v>55</v>
      </c>
      <c r="E296" s="41" t="s">
        <v>750</v>
      </c>
    </row>
    <row r="297" spans="1:16" x14ac:dyDescent="0.2">
      <c r="A297" s="37" t="s">
        <v>56</v>
      </c>
      <c r="E297" s="42" t="s">
        <v>751</v>
      </c>
    </row>
    <row r="298" spans="1:16" ht="140.25" x14ac:dyDescent="0.2">
      <c r="A298" t="s">
        <v>57</v>
      </c>
      <c r="E298" s="41" t="s">
        <v>752</v>
      </c>
    </row>
    <row r="299" spans="1:16" x14ac:dyDescent="0.2">
      <c r="A299" t="s">
        <v>47</v>
      </c>
      <c r="C299" s="33" t="s">
        <v>73</v>
      </c>
      <c r="E299" s="35" t="s">
        <v>753</v>
      </c>
      <c r="J299" s="34">
        <f>0</f>
        <v>0</v>
      </c>
      <c r="K299" s="34">
        <f>0</f>
        <v>0</v>
      </c>
      <c r="L299" s="34">
        <f>0+L300+L304</f>
        <v>0</v>
      </c>
      <c r="M299" s="34">
        <f>0+M300+M304</f>
        <v>0</v>
      </c>
    </row>
    <row r="300" spans="1:16" ht="25.5" x14ac:dyDescent="0.2">
      <c r="A300" t="s">
        <v>50</v>
      </c>
      <c r="B300" s="36" t="s">
        <v>754</v>
      </c>
      <c r="C300" s="36" t="s">
        <v>755</v>
      </c>
      <c r="D300" s="37" t="s">
        <v>5</v>
      </c>
      <c r="E300" s="13" t="s">
        <v>756</v>
      </c>
      <c r="F300" s="38" t="s">
        <v>147</v>
      </c>
      <c r="G300" s="39">
        <v>89</v>
      </c>
      <c r="H300" s="38">
        <v>0</v>
      </c>
      <c r="I300" s="38">
        <f>ROUND(G300*H300,6)</f>
        <v>0</v>
      </c>
      <c r="L300" s="40">
        <v>0</v>
      </c>
      <c r="M300" s="34">
        <f>ROUND(ROUND(L300,2)*ROUND(G300,1),2)</f>
        <v>0</v>
      </c>
      <c r="N300" s="38" t="s">
        <v>54</v>
      </c>
      <c r="O300">
        <f>(M300*21)/100</f>
        <v>0</v>
      </c>
      <c r="P300" t="s">
        <v>28</v>
      </c>
    </row>
    <row r="301" spans="1:16" x14ac:dyDescent="0.2">
      <c r="A301" s="37" t="s">
        <v>55</v>
      </c>
      <c r="E301" s="41" t="s">
        <v>757</v>
      </c>
    </row>
    <row r="302" spans="1:16" x14ac:dyDescent="0.2">
      <c r="A302" s="37" t="s">
        <v>56</v>
      </c>
      <c r="E302" s="42" t="s">
        <v>758</v>
      </c>
    </row>
    <row r="303" spans="1:16" ht="76.5" x14ac:dyDescent="0.2">
      <c r="A303" t="s">
        <v>57</v>
      </c>
      <c r="E303" s="41" t="s">
        <v>759</v>
      </c>
    </row>
    <row r="304" spans="1:16" x14ac:dyDescent="0.2">
      <c r="A304" t="s">
        <v>50</v>
      </c>
      <c r="B304" s="36" t="s">
        <v>760</v>
      </c>
      <c r="C304" s="36" t="s">
        <v>761</v>
      </c>
      <c r="D304" s="37" t="s">
        <v>5</v>
      </c>
      <c r="E304" s="13" t="s">
        <v>762</v>
      </c>
      <c r="F304" s="38" t="s">
        <v>147</v>
      </c>
      <c r="G304" s="39">
        <v>129.69999999999999</v>
      </c>
      <c r="H304" s="38">
        <v>0</v>
      </c>
      <c r="I304" s="38">
        <f>ROUND(G304*H304,6)</f>
        <v>0</v>
      </c>
      <c r="L304" s="40">
        <v>0</v>
      </c>
      <c r="M304" s="34">
        <f>ROUND(ROUND(L304,2)*ROUND(G304,1),2)</f>
        <v>0</v>
      </c>
      <c r="N304" s="38" t="s">
        <v>54</v>
      </c>
      <c r="O304">
        <f>(M304*21)/100</f>
        <v>0</v>
      </c>
      <c r="P304" t="s">
        <v>28</v>
      </c>
    </row>
    <row r="305" spans="1:16" x14ac:dyDescent="0.2">
      <c r="A305" s="37" t="s">
        <v>55</v>
      </c>
      <c r="E305" s="41" t="s">
        <v>763</v>
      </c>
    </row>
    <row r="306" spans="1:16" ht="38.25" x14ac:dyDescent="0.2">
      <c r="A306" s="37" t="s">
        <v>56</v>
      </c>
      <c r="E306" s="42" t="s">
        <v>764</v>
      </c>
    </row>
    <row r="307" spans="1:16" ht="89.25" x14ac:dyDescent="0.2">
      <c r="A307" t="s">
        <v>57</v>
      </c>
      <c r="E307" s="41" t="s">
        <v>765</v>
      </c>
    </row>
    <row r="308" spans="1:16" x14ac:dyDescent="0.2">
      <c r="A308" t="s">
        <v>47</v>
      </c>
      <c r="C308" s="33" t="s">
        <v>48</v>
      </c>
      <c r="E308" s="35" t="s">
        <v>49</v>
      </c>
      <c r="J308" s="34">
        <f>0</f>
        <v>0</v>
      </c>
      <c r="K308" s="34">
        <f>0</f>
        <v>0</v>
      </c>
      <c r="L308" s="34">
        <f>0+L309+L313+L317+L321+L325+L329+L333</f>
        <v>0</v>
      </c>
      <c r="M308" s="34">
        <f>0+M309+M313+M317+M321+M325+M329+M333</f>
        <v>0</v>
      </c>
    </row>
    <row r="309" spans="1:16" ht="25.5" x14ac:dyDescent="0.2">
      <c r="A309" t="s">
        <v>50</v>
      </c>
      <c r="B309" s="36" t="s">
        <v>766</v>
      </c>
      <c r="C309" s="36" t="s">
        <v>767</v>
      </c>
      <c r="D309" s="37" t="s">
        <v>5</v>
      </c>
      <c r="E309" s="13" t="s">
        <v>768</v>
      </c>
      <c r="F309" s="38" t="s">
        <v>160</v>
      </c>
      <c r="G309" s="39">
        <v>86</v>
      </c>
      <c r="H309" s="38">
        <v>0</v>
      </c>
      <c r="I309" s="38">
        <f>ROUND(G309*H309,6)</f>
        <v>0</v>
      </c>
      <c r="L309" s="40">
        <v>0</v>
      </c>
      <c r="M309" s="34">
        <f>ROUND(ROUND(L309,2)*ROUND(G309,1),2)</f>
        <v>0</v>
      </c>
      <c r="N309" s="38" t="s">
        <v>54</v>
      </c>
      <c r="O309">
        <f>(M309*21)/100</f>
        <v>0</v>
      </c>
      <c r="P309" t="s">
        <v>28</v>
      </c>
    </row>
    <row r="310" spans="1:16" x14ac:dyDescent="0.2">
      <c r="A310" s="37" t="s">
        <v>55</v>
      </c>
      <c r="E310" s="41" t="s">
        <v>769</v>
      </c>
    </row>
    <row r="311" spans="1:16" x14ac:dyDescent="0.2">
      <c r="A311" s="37" t="s">
        <v>56</v>
      </c>
      <c r="E311" s="42" t="s">
        <v>770</v>
      </c>
    </row>
    <row r="312" spans="1:16" ht="114.75" x14ac:dyDescent="0.2">
      <c r="A312" t="s">
        <v>57</v>
      </c>
      <c r="E312" s="41" t="s">
        <v>771</v>
      </c>
    </row>
    <row r="313" spans="1:16" ht="25.5" x14ac:dyDescent="0.2">
      <c r="A313" t="s">
        <v>50</v>
      </c>
      <c r="B313" s="36" t="s">
        <v>772</v>
      </c>
      <c r="C313" s="36" t="s">
        <v>773</v>
      </c>
      <c r="D313" s="37" t="s">
        <v>5</v>
      </c>
      <c r="E313" s="13" t="s">
        <v>774</v>
      </c>
      <c r="F313" s="38" t="s">
        <v>147</v>
      </c>
      <c r="G313" s="39">
        <v>64</v>
      </c>
      <c r="H313" s="38">
        <v>0</v>
      </c>
      <c r="I313" s="38">
        <f>ROUND(G313*H313,6)</f>
        <v>0</v>
      </c>
      <c r="L313" s="40">
        <v>0</v>
      </c>
      <c r="M313" s="34">
        <f>ROUND(ROUND(L313,2)*ROUND(G313,1),2)</f>
        <v>0</v>
      </c>
      <c r="N313" s="38" t="s">
        <v>54</v>
      </c>
      <c r="O313">
        <f>(M313*0)/100</f>
        <v>0</v>
      </c>
      <c r="P313" t="s">
        <v>127</v>
      </c>
    </row>
    <row r="314" spans="1:16" x14ac:dyDescent="0.2">
      <c r="A314" s="37" t="s">
        <v>55</v>
      </c>
      <c r="E314" s="41" t="s">
        <v>5</v>
      </c>
    </row>
    <row r="315" spans="1:16" x14ac:dyDescent="0.2">
      <c r="A315" s="37" t="s">
        <v>56</v>
      </c>
      <c r="E315" s="42" t="s">
        <v>775</v>
      </c>
    </row>
    <row r="316" spans="1:16" ht="191.25" x14ac:dyDescent="0.2">
      <c r="A316" t="s">
        <v>57</v>
      </c>
      <c r="E316" s="41" t="s">
        <v>776</v>
      </c>
    </row>
    <row r="317" spans="1:16" ht="25.5" x14ac:dyDescent="0.2">
      <c r="A317" t="s">
        <v>50</v>
      </c>
      <c r="B317" s="36" t="s">
        <v>777</v>
      </c>
      <c r="C317" s="36" t="s">
        <v>778</v>
      </c>
      <c r="D317" s="37" t="s">
        <v>5</v>
      </c>
      <c r="E317" s="13" t="s">
        <v>779</v>
      </c>
      <c r="F317" s="38" t="s">
        <v>147</v>
      </c>
      <c r="G317" s="39">
        <v>117.6</v>
      </c>
      <c r="H317" s="38">
        <v>0</v>
      </c>
      <c r="I317" s="38">
        <f>ROUND(G317*H317,6)</f>
        <v>0</v>
      </c>
      <c r="L317" s="40">
        <v>0</v>
      </c>
      <c r="M317" s="34">
        <f>ROUND(ROUND(L317,2)*ROUND(G317,1),2)</f>
        <v>0</v>
      </c>
      <c r="N317" s="38" t="s">
        <v>54</v>
      </c>
      <c r="O317">
        <f>(M317*21)/100</f>
        <v>0</v>
      </c>
      <c r="P317" t="s">
        <v>28</v>
      </c>
    </row>
    <row r="318" spans="1:16" x14ac:dyDescent="0.2">
      <c r="A318" s="37" t="s">
        <v>55</v>
      </c>
      <c r="E318" s="41" t="s">
        <v>5</v>
      </c>
    </row>
    <row r="319" spans="1:16" ht="38.25" x14ac:dyDescent="0.2">
      <c r="A319" s="37" t="s">
        <v>56</v>
      </c>
      <c r="E319" s="42" t="s">
        <v>780</v>
      </c>
    </row>
    <row r="320" spans="1:16" ht="191.25" x14ac:dyDescent="0.2">
      <c r="A320" t="s">
        <v>57</v>
      </c>
      <c r="E320" s="41" t="s">
        <v>776</v>
      </c>
    </row>
    <row r="321" spans="1:16" x14ac:dyDescent="0.2">
      <c r="A321" t="s">
        <v>50</v>
      </c>
      <c r="B321" s="36" t="s">
        <v>781</v>
      </c>
      <c r="C321" s="36" t="s">
        <v>782</v>
      </c>
      <c r="D321" s="37" t="s">
        <v>5</v>
      </c>
      <c r="E321" s="13" t="s">
        <v>783</v>
      </c>
      <c r="F321" s="38" t="s">
        <v>147</v>
      </c>
      <c r="G321" s="39">
        <v>501.2</v>
      </c>
      <c r="H321" s="38">
        <v>0</v>
      </c>
      <c r="I321" s="38">
        <f>ROUND(G321*H321,6)</f>
        <v>0</v>
      </c>
      <c r="L321" s="40">
        <v>0</v>
      </c>
      <c r="M321" s="34">
        <f>ROUND(ROUND(L321,2)*ROUND(G321,1),2)</f>
        <v>0</v>
      </c>
      <c r="N321" s="38" t="s">
        <v>54</v>
      </c>
      <c r="O321">
        <f>(M321*21)/100</f>
        <v>0</v>
      </c>
      <c r="P321" t="s">
        <v>28</v>
      </c>
    </row>
    <row r="322" spans="1:16" x14ac:dyDescent="0.2">
      <c r="A322" s="37" t="s">
        <v>55</v>
      </c>
      <c r="E322" s="41" t="s">
        <v>784</v>
      </c>
    </row>
    <row r="323" spans="1:16" x14ac:dyDescent="0.2">
      <c r="A323" s="37" t="s">
        <v>56</v>
      </c>
      <c r="E323" s="42" t="s">
        <v>785</v>
      </c>
    </row>
    <row r="324" spans="1:16" ht="191.25" x14ac:dyDescent="0.2">
      <c r="A324" t="s">
        <v>57</v>
      </c>
      <c r="E324" s="41" t="s">
        <v>786</v>
      </c>
    </row>
    <row r="325" spans="1:16" x14ac:dyDescent="0.2">
      <c r="A325" t="s">
        <v>50</v>
      </c>
      <c r="B325" s="36" t="s">
        <v>787</v>
      </c>
      <c r="C325" s="36" t="s">
        <v>788</v>
      </c>
      <c r="D325" s="37" t="s">
        <v>5</v>
      </c>
      <c r="E325" s="13" t="s">
        <v>789</v>
      </c>
      <c r="F325" s="38" t="s">
        <v>53</v>
      </c>
      <c r="G325" s="39">
        <v>1</v>
      </c>
      <c r="H325" s="38">
        <v>0</v>
      </c>
      <c r="I325" s="38">
        <f>ROUND(G325*H325,6)</f>
        <v>0</v>
      </c>
      <c r="L325" s="40">
        <v>0</v>
      </c>
      <c r="M325" s="34">
        <f>ROUND(ROUND(L325,2)*ROUND(G325,1),2)</f>
        <v>0</v>
      </c>
      <c r="N325" s="38" t="s">
        <v>54</v>
      </c>
      <c r="O325">
        <f>(M325*21)/100</f>
        <v>0</v>
      </c>
      <c r="P325" t="s">
        <v>28</v>
      </c>
    </row>
    <row r="326" spans="1:16" x14ac:dyDescent="0.2">
      <c r="A326" s="37" t="s">
        <v>55</v>
      </c>
      <c r="E326" s="41" t="s">
        <v>5</v>
      </c>
    </row>
    <row r="327" spans="1:16" x14ac:dyDescent="0.2">
      <c r="A327" s="37" t="s">
        <v>56</v>
      </c>
      <c r="E327" s="42" t="s">
        <v>5</v>
      </c>
    </row>
    <row r="328" spans="1:16" x14ac:dyDescent="0.2">
      <c r="A328" t="s">
        <v>57</v>
      </c>
      <c r="E328" s="41" t="s">
        <v>5</v>
      </c>
    </row>
    <row r="329" spans="1:16" ht="25.5" x14ac:dyDescent="0.2">
      <c r="A329" t="s">
        <v>50</v>
      </c>
      <c r="B329" s="36" t="s">
        <v>790</v>
      </c>
      <c r="C329" s="36" t="s">
        <v>791</v>
      </c>
      <c r="D329" s="37" t="s">
        <v>26</v>
      </c>
      <c r="E329" s="13" t="s">
        <v>792</v>
      </c>
      <c r="F329" s="38" t="s">
        <v>147</v>
      </c>
      <c r="G329" s="39">
        <v>930</v>
      </c>
      <c r="H329" s="38">
        <v>0</v>
      </c>
      <c r="I329" s="38">
        <f>ROUND(G329*H329,6)</f>
        <v>0</v>
      </c>
      <c r="L329" s="40">
        <v>0</v>
      </c>
      <c r="M329" s="34">
        <f>ROUND(ROUND(L329,2)*ROUND(G329,1),2)</f>
        <v>0</v>
      </c>
      <c r="N329" s="38" t="s">
        <v>54</v>
      </c>
      <c r="O329">
        <f>(M329*21)/100</f>
        <v>0</v>
      </c>
      <c r="P329" t="s">
        <v>28</v>
      </c>
    </row>
    <row r="330" spans="1:16" x14ac:dyDescent="0.2">
      <c r="A330" s="37" t="s">
        <v>55</v>
      </c>
      <c r="E330" s="41" t="s">
        <v>793</v>
      </c>
    </row>
    <row r="331" spans="1:16" x14ac:dyDescent="0.2">
      <c r="A331" s="37" t="s">
        <v>56</v>
      </c>
      <c r="E331" s="42" t="s">
        <v>794</v>
      </c>
    </row>
    <row r="332" spans="1:16" ht="51" x14ac:dyDescent="0.2">
      <c r="A332" t="s">
        <v>57</v>
      </c>
      <c r="E332" s="41" t="s">
        <v>795</v>
      </c>
    </row>
    <row r="333" spans="1:16" ht="25.5" x14ac:dyDescent="0.2">
      <c r="A333" t="s">
        <v>50</v>
      </c>
      <c r="B333" s="36" t="s">
        <v>796</v>
      </c>
      <c r="C333" s="36" t="s">
        <v>791</v>
      </c>
      <c r="D333" s="37" t="s">
        <v>28</v>
      </c>
      <c r="E333" s="13" t="s">
        <v>792</v>
      </c>
      <c r="F333" s="38" t="s">
        <v>147</v>
      </c>
      <c r="G333" s="39">
        <v>92.5</v>
      </c>
      <c r="H333" s="38">
        <v>0</v>
      </c>
      <c r="I333" s="38">
        <f>ROUND(G333*H333,6)</f>
        <v>0</v>
      </c>
      <c r="L333" s="40">
        <v>0</v>
      </c>
      <c r="M333" s="34">
        <f>ROUND(ROUND(L333,2)*ROUND(G333,1),2)</f>
        <v>0</v>
      </c>
      <c r="N333" s="38" t="s">
        <v>54</v>
      </c>
      <c r="O333">
        <f>(M333*21)/100</f>
        <v>0</v>
      </c>
      <c r="P333" t="s">
        <v>28</v>
      </c>
    </row>
    <row r="334" spans="1:16" x14ac:dyDescent="0.2">
      <c r="A334" s="37" t="s">
        <v>55</v>
      </c>
      <c r="E334" s="41" t="s">
        <v>797</v>
      </c>
    </row>
    <row r="335" spans="1:16" ht="25.5" x14ac:dyDescent="0.2">
      <c r="A335" s="37" t="s">
        <v>56</v>
      </c>
      <c r="E335" s="42" t="s">
        <v>798</v>
      </c>
    </row>
    <row r="336" spans="1:16" ht="51" x14ac:dyDescent="0.2">
      <c r="A336" t="s">
        <v>57</v>
      </c>
      <c r="E336" s="41" t="s">
        <v>795</v>
      </c>
    </row>
    <row r="337" spans="1:16" x14ac:dyDescent="0.2">
      <c r="A337" t="s">
        <v>47</v>
      </c>
      <c r="C337" s="33" t="s">
        <v>81</v>
      </c>
      <c r="E337" s="35" t="s">
        <v>442</v>
      </c>
      <c r="J337" s="34">
        <f>0</f>
        <v>0</v>
      </c>
      <c r="K337" s="34">
        <f>0</f>
        <v>0</v>
      </c>
      <c r="L337" s="34">
        <f>0+L338</f>
        <v>0</v>
      </c>
      <c r="M337" s="34">
        <f>0+M338</f>
        <v>0</v>
      </c>
    </row>
    <row r="338" spans="1:16" x14ac:dyDescent="0.2">
      <c r="A338" t="s">
        <v>50</v>
      </c>
      <c r="B338" s="36" t="s">
        <v>799</v>
      </c>
      <c r="C338" s="36" t="s">
        <v>800</v>
      </c>
      <c r="D338" s="37" t="s">
        <v>5</v>
      </c>
      <c r="E338" s="13" t="s">
        <v>801</v>
      </c>
      <c r="F338" s="38" t="s">
        <v>160</v>
      </c>
      <c r="G338" s="39">
        <v>19.2</v>
      </c>
      <c r="H338" s="38">
        <v>0</v>
      </c>
      <c r="I338" s="38">
        <f>ROUND(G338*H338,6)</f>
        <v>0</v>
      </c>
      <c r="L338" s="40">
        <v>0</v>
      </c>
      <c r="M338" s="34">
        <f>ROUND(ROUND(L338,2)*ROUND(G338,1),2)</f>
        <v>0</v>
      </c>
      <c r="N338" s="38" t="s">
        <v>54</v>
      </c>
      <c r="O338">
        <f>(M338*21)/100</f>
        <v>0</v>
      </c>
      <c r="P338" t="s">
        <v>28</v>
      </c>
    </row>
    <row r="339" spans="1:16" x14ac:dyDescent="0.2">
      <c r="A339" s="37" t="s">
        <v>55</v>
      </c>
      <c r="E339" s="41" t="s">
        <v>802</v>
      </c>
    </row>
    <row r="340" spans="1:16" x14ac:dyDescent="0.2">
      <c r="A340" s="37" t="s">
        <v>56</v>
      </c>
      <c r="E340" s="42" t="s">
        <v>803</v>
      </c>
    </row>
    <row r="341" spans="1:16" ht="255" x14ac:dyDescent="0.2">
      <c r="A341" t="s">
        <v>57</v>
      </c>
      <c r="E341" s="41" t="s">
        <v>804</v>
      </c>
    </row>
    <row r="342" spans="1:16" x14ac:dyDescent="0.2">
      <c r="A342" t="s">
        <v>47</v>
      </c>
      <c r="C342" s="33" t="s">
        <v>85</v>
      </c>
      <c r="E342" s="35" t="s">
        <v>236</v>
      </c>
      <c r="J342" s="34">
        <f>0</f>
        <v>0</v>
      </c>
      <c r="K342" s="34">
        <f>0</f>
        <v>0</v>
      </c>
      <c r="L342" s="34">
        <f>0+L343+L347+L351+L355+L359+L363+L367+L371+L375+L379+L383+L387+L391+L395+L399+L403+L407+L411+L415+L419+L423+L427</f>
        <v>0</v>
      </c>
      <c r="M342" s="34">
        <f>0+M343+M347+M351+M355+M359+M363+M367+M371+M375+M379+M383+M387+M391+M395+M399+M403+M407+M411+M415+M419+M423+M427</f>
        <v>0</v>
      </c>
    </row>
    <row r="343" spans="1:16" x14ac:dyDescent="0.2">
      <c r="A343" t="s">
        <v>50</v>
      </c>
      <c r="B343" s="36" t="s">
        <v>805</v>
      </c>
      <c r="C343" s="36" t="s">
        <v>806</v>
      </c>
      <c r="D343" s="37" t="s">
        <v>5</v>
      </c>
      <c r="E343" s="13" t="s">
        <v>807</v>
      </c>
      <c r="F343" s="38" t="s">
        <v>160</v>
      </c>
      <c r="G343" s="39">
        <v>160.30000000000001</v>
      </c>
      <c r="H343" s="38">
        <v>0</v>
      </c>
      <c r="I343" s="38">
        <f>ROUND(G343*H343,6)</f>
        <v>0</v>
      </c>
      <c r="L343" s="40">
        <v>0</v>
      </c>
      <c r="M343" s="34">
        <f>ROUND(ROUND(L343,2)*ROUND(G343,1),2)</f>
        <v>0</v>
      </c>
      <c r="N343" s="38" t="s">
        <v>54</v>
      </c>
      <c r="O343">
        <f>(M343*21)/100</f>
        <v>0</v>
      </c>
      <c r="P343" t="s">
        <v>28</v>
      </c>
    </row>
    <row r="344" spans="1:16" x14ac:dyDescent="0.2">
      <c r="A344" s="37" t="s">
        <v>55</v>
      </c>
      <c r="E344" s="41" t="s">
        <v>808</v>
      </c>
    </row>
    <row r="345" spans="1:16" x14ac:dyDescent="0.2">
      <c r="A345" s="37" t="s">
        <v>56</v>
      </c>
      <c r="E345" s="42" t="s">
        <v>809</v>
      </c>
    </row>
    <row r="346" spans="1:16" ht="63.75" x14ac:dyDescent="0.2">
      <c r="A346" t="s">
        <v>57</v>
      </c>
      <c r="E346" s="41" t="s">
        <v>810</v>
      </c>
    </row>
    <row r="347" spans="1:16" x14ac:dyDescent="0.2">
      <c r="A347" t="s">
        <v>50</v>
      </c>
      <c r="B347" s="36" t="s">
        <v>811</v>
      </c>
      <c r="C347" s="36" t="s">
        <v>812</v>
      </c>
      <c r="D347" s="37" t="s">
        <v>5</v>
      </c>
      <c r="E347" s="13" t="s">
        <v>813</v>
      </c>
      <c r="F347" s="38" t="s">
        <v>147</v>
      </c>
      <c r="G347" s="39">
        <v>8</v>
      </c>
      <c r="H347" s="38">
        <v>0</v>
      </c>
      <c r="I347" s="38">
        <f>ROUND(G347*H347,6)</f>
        <v>0</v>
      </c>
      <c r="L347" s="40">
        <v>0</v>
      </c>
      <c r="M347" s="34">
        <f>ROUND(ROUND(L347,2)*ROUND(G347,1),2)</f>
        <v>0</v>
      </c>
      <c r="N347" s="38" t="s">
        <v>54</v>
      </c>
      <c r="O347">
        <f>(M347*21)/100</f>
        <v>0</v>
      </c>
      <c r="P347" t="s">
        <v>28</v>
      </c>
    </row>
    <row r="348" spans="1:16" x14ac:dyDescent="0.2">
      <c r="A348" s="37" t="s">
        <v>55</v>
      </c>
      <c r="E348" s="41" t="s">
        <v>814</v>
      </c>
    </row>
    <row r="349" spans="1:16" x14ac:dyDescent="0.2">
      <c r="A349" s="37" t="s">
        <v>56</v>
      </c>
      <c r="E349" s="42" t="s">
        <v>815</v>
      </c>
    </row>
    <row r="350" spans="1:16" ht="25.5" x14ac:dyDescent="0.2">
      <c r="A350" t="s">
        <v>57</v>
      </c>
      <c r="E350" s="41" t="s">
        <v>816</v>
      </c>
    </row>
    <row r="351" spans="1:16" x14ac:dyDescent="0.2">
      <c r="A351" t="s">
        <v>50</v>
      </c>
      <c r="B351" s="36" t="s">
        <v>817</v>
      </c>
      <c r="C351" s="36" t="s">
        <v>818</v>
      </c>
      <c r="D351" s="37" t="s">
        <v>5</v>
      </c>
      <c r="E351" s="13" t="s">
        <v>819</v>
      </c>
      <c r="F351" s="38" t="s">
        <v>160</v>
      </c>
      <c r="G351" s="39">
        <v>59</v>
      </c>
      <c r="H351" s="38">
        <v>0</v>
      </c>
      <c r="I351" s="38">
        <f>ROUND(G351*H351,6)</f>
        <v>0</v>
      </c>
      <c r="L351" s="40">
        <v>0</v>
      </c>
      <c r="M351" s="34">
        <f>ROUND(ROUND(L351,2)*ROUND(G351,1),2)</f>
        <v>0</v>
      </c>
      <c r="N351" s="38" t="s">
        <v>54</v>
      </c>
      <c r="O351">
        <f>(M351*21)/100</f>
        <v>0</v>
      </c>
      <c r="P351" t="s">
        <v>28</v>
      </c>
    </row>
    <row r="352" spans="1:16" x14ac:dyDescent="0.2">
      <c r="A352" s="37" t="s">
        <v>55</v>
      </c>
      <c r="E352" s="41" t="s">
        <v>820</v>
      </c>
    </row>
    <row r="353" spans="1:16" x14ac:dyDescent="0.2">
      <c r="A353" s="37" t="s">
        <v>56</v>
      </c>
      <c r="E353" s="42" t="s">
        <v>821</v>
      </c>
    </row>
    <row r="354" spans="1:16" ht="25.5" x14ac:dyDescent="0.2">
      <c r="A354" t="s">
        <v>57</v>
      </c>
      <c r="E354" s="41" t="s">
        <v>816</v>
      </c>
    </row>
    <row r="355" spans="1:16" ht="25.5" x14ac:dyDescent="0.2">
      <c r="A355" t="s">
        <v>50</v>
      </c>
      <c r="B355" s="36" t="s">
        <v>822</v>
      </c>
      <c r="C355" s="36" t="s">
        <v>823</v>
      </c>
      <c r="D355" s="37" t="s">
        <v>5</v>
      </c>
      <c r="E355" s="13" t="s">
        <v>824</v>
      </c>
      <c r="F355" s="38" t="s">
        <v>160</v>
      </c>
      <c r="G355" s="39">
        <v>59</v>
      </c>
      <c r="H355" s="38">
        <v>0</v>
      </c>
      <c r="I355" s="38">
        <f>ROUND(G355*H355,6)</f>
        <v>0</v>
      </c>
      <c r="L355" s="40">
        <v>0</v>
      </c>
      <c r="M355" s="34">
        <f>ROUND(ROUND(L355,2)*ROUND(G355,1),2)</f>
        <v>0</v>
      </c>
      <c r="N355" s="38" t="s">
        <v>54</v>
      </c>
      <c r="O355">
        <f>(M355*21)/100</f>
        <v>0</v>
      </c>
      <c r="P355" t="s">
        <v>28</v>
      </c>
    </row>
    <row r="356" spans="1:16" x14ac:dyDescent="0.2">
      <c r="A356" s="37" t="s">
        <v>55</v>
      </c>
      <c r="E356" s="41" t="s">
        <v>5</v>
      </c>
    </row>
    <row r="357" spans="1:16" x14ac:dyDescent="0.2">
      <c r="A357" s="37" t="s">
        <v>56</v>
      </c>
      <c r="E357" s="42" t="s">
        <v>821</v>
      </c>
    </row>
    <row r="358" spans="1:16" ht="38.25" x14ac:dyDescent="0.2">
      <c r="A358" t="s">
        <v>57</v>
      </c>
      <c r="E358" s="41" t="s">
        <v>825</v>
      </c>
    </row>
    <row r="359" spans="1:16" x14ac:dyDescent="0.2">
      <c r="A359" t="s">
        <v>50</v>
      </c>
      <c r="B359" s="36" t="s">
        <v>826</v>
      </c>
      <c r="C359" s="36" t="s">
        <v>827</v>
      </c>
      <c r="D359" s="37" t="s">
        <v>26</v>
      </c>
      <c r="E359" s="13" t="s">
        <v>828</v>
      </c>
      <c r="F359" s="38" t="s">
        <v>160</v>
      </c>
      <c r="G359" s="39">
        <v>6.2</v>
      </c>
      <c r="H359" s="38">
        <v>0</v>
      </c>
      <c r="I359" s="38">
        <f>ROUND(G359*H359,6)</f>
        <v>0</v>
      </c>
      <c r="L359" s="40">
        <v>0</v>
      </c>
      <c r="M359" s="34">
        <f>ROUND(ROUND(L359,2)*ROUND(G359,1),2)</f>
        <v>0</v>
      </c>
      <c r="N359" s="38" t="s">
        <v>54</v>
      </c>
      <c r="O359">
        <f>(M359*21)/100</f>
        <v>0</v>
      </c>
      <c r="P359" t="s">
        <v>28</v>
      </c>
    </row>
    <row r="360" spans="1:16" ht="38.25" x14ac:dyDescent="0.2">
      <c r="A360" s="37" t="s">
        <v>55</v>
      </c>
      <c r="E360" s="41" t="s">
        <v>829</v>
      </c>
    </row>
    <row r="361" spans="1:16" x14ac:dyDescent="0.2">
      <c r="A361" s="37" t="s">
        <v>56</v>
      </c>
      <c r="E361" s="42" t="s">
        <v>830</v>
      </c>
    </row>
    <row r="362" spans="1:16" ht="293.25" x14ac:dyDescent="0.2">
      <c r="A362" t="s">
        <v>57</v>
      </c>
      <c r="E362" s="41" t="s">
        <v>831</v>
      </c>
    </row>
    <row r="363" spans="1:16" x14ac:dyDescent="0.2">
      <c r="A363" t="s">
        <v>50</v>
      </c>
      <c r="B363" s="36" t="s">
        <v>832</v>
      </c>
      <c r="C363" s="36" t="s">
        <v>827</v>
      </c>
      <c r="D363" s="37" t="s">
        <v>28</v>
      </c>
      <c r="E363" s="13" t="s">
        <v>828</v>
      </c>
      <c r="F363" s="38" t="s">
        <v>160</v>
      </c>
      <c r="G363" s="39">
        <v>6.2</v>
      </c>
      <c r="H363" s="38">
        <v>0</v>
      </c>
      <c r="I363" s="38">
        <f>ROUND(G363*H363,6)</f>
        <v>0</v>
      </c>
      <c r="L363" s="40">
        <v>0</v>
      </c>
      <c r="M363" s="34">
        <f>ROUND(ROUND(L363,2)*ROUND(G363,1),2)</f>
        <v>0</v>
      </c>
      <c r="N363" s="38" t="s">
        <v>54</v>
      </c>
      <c r="O363">
        <f>(M363*21)/100</f>
        <v>0</v>
      </c>
      <c r="P363" t="s">
        <v>28</v>
      </c>
    </row>
    <row r="364" spans="1:16" ht="38.25" x14ac:dyDescent="0.2">
      <c r="A364" s="37" t="s">
        <v>55</v>
      </c>
      <c r="E364" s="41" t="s">
        <v>833</v>
      </c>
    </row>
    <row r="365" spans="1:16" x14ac:dyDescent="0.2">
      <c r="A365" s="37" t="s">
        <v>56</v>
      </c>
      <c r="E365" s="42" t="s">
        <v>830</v>
      </c>
    </row>
    <row r="366" spans="1:16" ht="293.25" x14ac:dyDescent="0.2">
      <c r="A366" t="s">
        <v>57</v>
      </c>
      <c r="E366" s="41" t="s">
        <v>831</v>
      </c>
    </row>
    <row r="367" spans="1:16" x14ac:dyDescent="0.2">
      <c r="A367" t="s">
        <v>50</v>
      </c>
      <c r="B367" s="36" t="s">
        <v>834</v>
      </c>
      <c r="C367" s="36" t="s">
        <v>835</v>
      </c>
      <c r="D367" s="37" t="s">
        <v>5</v>
      </c>
      <c r="E367" s="13" t="s">
        <v>836</v>
      </c>
      <c r="F367" s="38" t="s">
        <v>53</v>
      </c>
      <c r="G367" s="39">
        <v>1</v>
      </c>
      <c r="H367" s="38">
        <v>0</v>
      </c>
      <c r="I367" s="38">
        <f>ROUND(G367*H367,6)</f>
        <v>0</v>
      </c>
      <c r="L367" s="40">
        <v>0</v>
      </c>
      <c r="M367" s="34">
        <f>ROUND(ROUND(L367,2)*ROUND(G367,1),2)</f>
        <v>0</v>
      </c>
      <c r="N367" s="38" t="s">
        <v>54</v>
      </c>
      <c r="O367">
        <f>(M367*21)/100</f>
        <v>0</v>
      </c>
      <c r="P367" t="s">
        <v>28</v>
      </c>
    </row>
    <row r="368" spans="1:16" x14ac:dyDescent="0.2">
      <c r="A368" s="37" t="s">
        <v>55</v>
      </c>
      <c r="E368" s="41" t="s">
        <v>837</v>
      </c>
    </row>
    <row r="369" spans="1:16" x14ac:dyDescent="0.2">
      <c r="A369" s="37" t="s">
        <v>56</v>
      </c>
      <c r="E369" s="42" t="s">
        <v>5</v>
      </c>
    </row>
    <row r="370" spans="1:16" ht="140.25" x14ac:dyDescent="0.2">
      <c r="A370" t="s">
        <v>57</v>
      </c>
      <c r="E370" s="41" t="s">
        <v>838</v>
      </c>
    </row>
    <row r="371" spans="1:16" x14ac:dyDescent="0.2">
      <c r="A371" t="s">
        <v>50</v>
      </c>
      <c r="B371" s="36" t="s">
        <v>839</v>
      </c>
      <c r="C371" s="36" t="s">
        <v>840</v>
      </c>
      <c r="D371" s="37" t="s">
        <v>5</v>
      </c>
      <c r="E371" s="13" t="s">
        <v>841</v>
      </c>
      <c r="F371" s="38" t="s">
        <v>842</v>
      </c>
      <c r="G371" s="39">
        <v>2</v>
      </c>
      <c r="H371" s="38">
        <v>0</v>
      </c>
      <c r="I371" s="38">
        <f>ROUND(G371*H371,6)</f>
        <v>0</v>
      </c>
      <c r="L371" s="40">
        <v>0</v>
      </c>
      <c r="M371" s="34">
        <f>ROUND(ROUND(L371,2)*ROUND(G371,1),2)</f>
        <v>0</v>
      </c>
      <c r="N371" s="38" t="s">
        <v>54</v>
      </c>
      <c r="O371">
        <f>(M371*21)/100</f>
        <v>0</v>
      </c>
      <c r="P371" t="s">
        <v>28</v>
      </c>
    </row>
    <row r="372" spans="1:16" x14ac:dyDescent="0.2">
      <c r="A372" s="37" t="s">
        <v>55</v>
      </c>
      <c r="E372" s="41" t="s">
        <v>843</v>
      </c>
    </row>
    <row r="373" spans="1:16" x14ac:dyDescent="0.2">
      <c r="A373" s="37" t="s">
        <v>56</v>
      </c>
      <c r="E373" s="42" t="s">
        <v>5</v>
      </c>
    </row>
    <row r="374" spans="1:16" ht="369.75" x14ac:dyDescent="0.2">
      <c r="A374" t="s">
        <v>57</v>
      </c>
      <c r="E374" s="41" t="s">
        <v>424</v>
      </c>
    </row>
    <row r="375" spans="1:16" x14ac:dyDescent="0.2">
      <c r="A375" t="s">
        <v>50</v>
      </c>
      <c r="B375" s="36" t="s">
        <v>844</v>
      </c>
      <c r="C375" s="36" t="s">
        <v>845</v>
      </c>
      <c r="D375" s="37" t="s">
        <v>5</v>
      </c>
      <c r="E375" s="13" t="s">
        <v>846</v>
      </c>
      <c r="F375" s="38" t="s">
        <v>847</v>
      </c>
      <c r="G375" s="39">
        <v>1500</v>
      </c>
      <c r="H375" s="38">
        <v>0</v>
      </c>
      <c r="I375" s="38">
        <f>ROUND(G375*H375,6)</f>
        <v>0</v>
      </c>
      <c r="L375" s="40">
        <v>0</v>
      </c>
      <c r="M375" s="34">
        <f>ROUND(ROUND(L375,2)*ROUND(G375,1),2)</f>
        <v>0</v>
      </c>
      <c r="N375" s="38" t="s">
        <v>54</v>
      </c>
      <c r="O375">
        <f>(M375*21)/100</f>
        <v>0</v>
      </c>
      <c r="P375" t="s">
        <v>28</v>
      </c>
    </row>
    <row r="376" spans="1:16" x14ac:dyDescent="0.2">
      <c r="A376" s="37" t="s">
        <v>55</v>
      </c>
      <c r="E376" s="41" t="s">
        <v>848</v>
      </c>
    </row>
    <row r="377" spans="1:16" x14ac:dyDescent="0.2">
      <c r="A377" s="37" t="s">
        <v>56</v>
      </c>
      <c r="E377" s="42" t="s">
        <v>5</v>
      </c>
    </row>
    <row r="378" spans="1:16" ht="357" x14ac:dyDescent="0.2">
      <c r="A378" t="s">
        <v>57</v>
      </c>
      <c r="E378" s="41" t="s">
        <v>849</v>
      </c>
    </row>
    <row r="379" spans="1:16" x14ac:dyDescent="0.2">
      <c r="A379" t="s">
        <v>50</v>
      </c>
      <c r="B379" s="36" t="s">
        <v>850</v>
      </c>
      <c r="C379" s="36" t="s">
        <v>851</v>
      </c>
      <c r="D379" s="37" t="s">
        <v>5</v>
      </c>
      <c r="E379" s="13" t="s">
        <v>852</v>
      </c>
      <c r="F379" s="38" t="s">
        <v>147</v>
      </c>
      <c r="G379" s="39">
        <v>259.39999999999998</v>
      </c>
      <c r="H379" s="38">
        <v>0</v>
      </c>
      <c r="I379" s="38">
        <f>ROUND(G379*H379,6)</f>
        <v>0</v>
      </c>
      <c r="L379" s="40">
        <v>0</v>
      </c>
      <c r="M379" s="34">
        <f>ROUND(ROUND(L379,2)*ROUND(G379,1),2)</f>
        <v>0</v>
      </c>
      <c r="N379" s="38" t="s">
        <v>54</v>
      </c>
      <c r="O379">
        <f>(M379*21)/100</f>
        <v>0</v>
      </c>
      <c r="P379" t="s">
        <v>28</v>
      </c>
    </row>
    <row r="380" spans="1:16" x14ac:dyDescent="0.2">
      <c r="A380" s="37" t="s">
        <v>55</v>
      </c>
      <c r="E380" s="41" t="s">
        <v>853</v>
      </c>
    </row>
    <row r="381" spans="1:16" ht="38.25" x14ac:dyDescent="0.2">
      <c r="A381" s="37" t="s">
        <v>56</v>
      </c>
      <c r="E381" s="42" t="s">
        <v>854</v>
      </c>
    </row>
    <row r="382" spans="1:16" ht="25.5" x14ac:dyDescent="0.2">
      <c r="A382" t="s">
        <v>57</v>
      </c>
      <c r="E382" s="41" t="s">
        <v>855</v>
      </c>
    </row>
    <row r="383" spans="1:16" x14ac:dyDescent="0.2">
      <c r="A383" t="s">
        <v>50</v>
      </c>
      <c r="B383" s="36" t="s">
        <v>856</v>
      </c>
      <c r="C383" s="36" t="s">
        <v>857</v>
      </c>
      <c r="D383" s="37" t="s">
        <v>5</v>
      </c>
      <c r="E383" s="13" t="s">
        <v>858</v>
      </c>
      <c r="F383" s="38" t="s">
        <v>147</v>
      </c>
      <c r="G383" s="39">
        <v>129.69999999999999</v>
      </c>
      <c r="H383" s="38">
        <v>0</v>
      </c>
      <c r="I383" s="38">
        <f>ROUND(G383*H383,6)</f>
        <v>0</v>
      </c>
      <c r="L383" s="40">
        <v>0</v>
      </c>
      <c r="M383" s="34">
        <f>ROUND(ROUND(L383,2)*ROUND(G383,1),2)</f>
        <v>0</v>
      </c>
      <c r="N383" s="38" t="s">
        <v>54</v>
      </c>
      <c r="O383">
        <f>(M383*21)/100</f>
        <v>0</v>
      </c>
      <c r="P383" t="s">
        <v>28</v>
      </c>
    </row>
    <row r="384" spans="1:16" x14ac:dyDescent="0.2">
      <c r="A384" s="37" t="s">
        <v>55</v>
      </c>
      <c r="E384" s="41" t="s">
        <v>859</v>
      </c>
    </row>
    <row r="385" spans="1:16" ht="38.25" x14ac:dyDescent="0.2">
      <c r="A385" s="37" t="s">
        <v>56</v>
      </c>
      <c r="E385" s="42" t="s">
        <v>764</v>
      </c>
    </row>
    <row r="386" spans="1:16" ht="25.5" x14ac:dyDescent="0.2">
      <c r="A386" t="s">
        <v>57</v>
      </c>
      <c r="E386" s="41" t="s">
        <v>855</v>
      </c>
    </row>
    <row r="387" spans="1:16" x14ac:dyDescent="0.2">
      <c r="A387" t="s">
        <v>50</v>
      </c>
      <c r="B387" s="36" t="s">
        <v>860</v>
      </c>
      <c r="C387" s="36" t="s">
        <v>861</v>
      </c>
      <c r="D387" s="37" t="s">
        <v>5</v>
      </c>
      <c r="E387" s="13" t="s">
        <v>862</v>
      </c>
      <c r="F387" s="38" t="s">
        <v>147</v>
      </c>
      <c r="G387" s="39">
        <v>501.2</v>
      </c>
      <c r="H387" s="38">
        <v>0</v>
      </c>
      <c r="I387" s="38">
        <f>ROUND(G387*H387,6)</f>
        <v>0</v>
      </c>
      <c r="L387" s="40">
        <v>0</v>
      </c>
      <c r="M387" s="34">
        <f>ROUND(ROUND(L387,2)*ROUND(G387,1),2)</f>
        <v>0</v>
      </c>
      <c r="N387" s="38" t="s">
        <v>54</v>
      </c>
      <c r="O387">
        <f>(M387*21)/100</f>
        <v>0</v>
      </c>
      <c r="P387" t="s">
        <v>28</v>
      </c>
    </row>
    <row r="388" spans="1:16" x14ac:dyDescent="0.2">
      <c r="A388" s="37" t="s">
        <v>55</v>
      </c>
      <c r="E388" s="41" t="s">
        <v>863</v>
      </c>
    </row>
    <row r="389" spans="1:16" x14ac:dyDescent="0.2">
      <c r="A389" s="37" t="s">
        <v>56</v>
      </c>
      <c r="E389" s="42" t="s">
        <v>785</v>
      </c>
    </row>
    <row r="390" spans="1:16" ht="25.5" x14ac:dyDescent="0.2">
      <c r="A390" t="s">
        <v>57</v>
      </c>
      <c r="E390" s="41" t="s">
        <v>855</v>
      </c>
    </row>
    <row r="391" spans="1:16" x14ac:dyDescent="0.2">
      <c r="A391" t="s">
        <v>50</v>
      </c>
      <c r="B391" s="36" t="s">
        <v>864</v>
      </c>
      <c r="C391" s="36" t="s">
        <v>865</v>
      </c>
      <c r="D391" s="37" t="s">
        <v>5</v>
      </c>
      <c r="E391" s="13" t="s">
        <v>866</v>
      </c>
      <c r="F391" s="38" t="s">
        <v>153</v>
      </c>
      <c r="G391" s="39">
        <v>211.6</v>
      </c>
      <c r="H391" s="38">
        <v>0</v>
      </c>
      <c r="I391" s="38">
        <f>ROUND(G391*H391,6)</f>
        <v>0</v>
      </c>
      <c r="L391" s="40">
        <v>0</v>
      </c>
      <c r="M391" s="34">
        <f>ROUND(ROUND(L391,2)*ROUND(G391,1),2)</f>
        <v>0</v>
      </c>
      <c r="N391" s="38" t="s">
        <v>54</v>
      </c>
      <c r="O391">
        <f>(M391*21)/100</f>
        <v>0</v>
      </c>
      <c r="P391" t="s">
        <v>28</v>
      </c>
    </row>
    <row r="392" spans="1:16" x14ac:dyDescent="0.2">
      <c r="A392" s="37" t="s">
        <v>55</v>
      </c>
      <c r="E392" s="41" t="s">
        <v>5</v>
      </c>
    </row>
    <row r="393" spans="1:16" x14ac:dyDescent="0.2">
      <c r="A393" s="37" t="s">
        <v>56</v>
      </c>
      <c r="E393" s="42" t="s">
        <v>867</v>
      </c>
    </row>
    <row r="394" spans="1:16" ht="114.75" x14ac:dyDescent="0.2">
      <c r="A394" t="s">
        <v>57</v>
      </c>
      <c r="E394" s="41" t="s">
        <v>868</v>
      </c>
    </row>
    <row r="395" spans="1:16" x14ac:dyDescent="0.2">
      <c r="A395" t="s">
        <v>50</v>
      </c>
      <c r="B395" s="36" t="s">
        <v>869</v>
      </c>
      <c r="C395" s="36" t="s">
        <v>870</v>
      </c>
      <c r="D395" s="37" t="s">
        <v>5</v>
      </c>
      <c r="E395" s="13" t="s">
        <v>871</v>
      </c>
      <c r="F395" s="38" t="s">
        <v>312</v>
      </c>
      <c r="G395" s="39">
        <v>7152.1</v>
      </c>
      <c r="H395" s="38">
        <v>0</v>
      </c>
      <c r="I395" s="38">
        <f>ROUND(G395*H395,6)</f>
        <v>0</v>
      </c>
      <c r="L395" s="40">
        <v>0</v>
      </c>
      <c r="M395" s="34">
        <f>ROUND(ROUND(L395,2)*ROUND(G395,1),2)</f>
        <v>0</v>
      </c>
      <c r="N395" s="38" t="s">
        <v>54</v>
      </c>
      <c r="O395">
        <f>(M395*21)/100</f>
        <v>0</v>
      </c>
      <c r="P395" t="s">
        <v>28</v>
      </c>
    </row>
    <row r="396" spans="1:16" ht="25.5" x14ac:dyDescent="0.2">
      <c r="A396" s="37" t="s">
        <v>55</v>
      </c>
      <c r="E396" s="41" t="s">
        <v>565</v>
      </c>
    </row>
    <row r="397" spans="1:16" x14ac:dyDescent="0.2">
      <c r="A397" s="37" t="s">
        <v>56</v>
      </c>
      <c r="E397" s="42" t="s">
        <v>872</v>
      </c>
    </row>
    <row r="398" spans="1:16" ht="25.5" x14ac:dyDescent="0.2">
      <c r="A398" t="s">
        <v>57</v>
      </c>
      <c r="E398" s="41" t="s">
        <v>873</v>
      </c>
    </row>
    <row r="399" spans="1:16" x14ac:dyDescent="0.2">
      <c r="A399" t="s">
        <v>50</v>
      </c>
      <c r="B399" s="36" t="s">
        <v>874</v>
      </c>
      <c r="C399" s="36" t="s">
        <v>875</v>
      </c>
      <c r="D399" s="37" t="s">
        <v>5</v>
      </c>
      <c r="E399" s="13" t="s">
        <v>876</v>
      </c>
      <c r="F399" s="38" t="s">
        <v>53</v>
      </c>
      <c r="G399" s="39">
        <v>116</v>
      </c>
      <c r="H399" s="38">
        <v>0</v>
      </c>
      <c r="I399" s="38">
        <f>ROUND(G399*H399,6)</f>
        <v>0</v>
      </c>
      <c r="L399" s="40">
        <v>0</v>
      </c>
      <c r="M399" s="34">
        <f>ROUND(ROUND(L399,2)*ROUND(G399,1),2)</f>
        <v>0</v>
      </c>
      <c r="N399" s="38" t="s">
        <v>54</v>
      </c>
      <c r="O399">
        <f>(M399*21)/100</f>
        <v>0</v>
      </c>
      <c r="P399" t="s">
        <v>28</v>
      </c>
    </row>
    <row r="400" spans="1:16" x14ac:dyDescent="0.2">
      <c r="A400" s="37" t="s">
        <v>55</v>
      </c>
      <c r="E400" s="41" t="s">
        <v>877</v>
      </c>
    </row>
    <row r="401" spans="1:16" x14ac:dyDescent="0.2">
      <c r="A401" s="37" t="s">
        <v>56</v>
      </c>
      <c r="E401" s="42" t="s">
        <v>878</v>
      </c>
    </row>
    <row r="402" spans="1:16" ht="114.75" x14ac:dyDescent="0.2">
      <c r="A402" t="s">
        <v>57</v>
      </c>
      <c r="E402" s="41" t="s">
        <v>879</v>
      </c>
    </row>
    <row r="403" spans="1:16" x14ac:dyDescent="0.2">
      <c r="A403" t="s">
        <v>50</v>
      </c>
      <c r="B403" s="36" t="s">
        <v>880</v>
      </c>
      <c r="C403" s="36" t="s">
        <v>881</v>
      </c>
      <c r="D403" s="37" t="s">
        <v>5</v>
      </c>
      <c r="E403" s="13" t="s">
        <v>882</v>
      </c>
      <c r="F403" s="38" t="s">
        <v>312</v>
      </c>
      <c r="G403" s="39">
        <v>768</v>
      </c>
      <c r="H403" s="38">
        <v>0</v>
      </c>
      <c r="I403" s="38">
        <f>ROUND(G403*H403,6)</f>
        <v>0</v>
      </c>
      <c r="L403" s="40">
        <v>0</v>
      </c>
      <c r="M403" s="34">
        <f>ROUND(ROUND(L403,2)*ROUND(G403,1),2)</f>
        <v>0</v>
      </c>
      <c r="N403" s="38" t="s">
        <v>54</v>
      </c>
      <c r="O403">
        <f>(M403*21)/100</f>
        <v>0</v>
      </c>
      <c r="P403" t="s">
        <v>28</v>
      </c>
    </row>
    <row r="404" spans="1:16" x14ac:dyDescent="0.2">
      <c r="A404" s="37" t="s">
        <v>55</v>
      </c>
      <c r="E404" s="41" t="s">
        <v>883</v>
      </c>
    </row>
    <row r="405" spans="1:16" ht="25.5" x14ac:dyDescent="0.2">
      <c r="A405" s="37" t="s">
        <v>56</v>
      </c>
      <c r="E405" s="42" t="s">
        <v>884</v>
      </c>
    </row>
    <row r="406" spans="1:16" ht="25.5" x14ac:dyDescent="0.2">
      <c r="A406" t="s">
        <v>57</v>
      </c>
      <c r="E406" s="41" t="s">
        <v>873</v>
      </c>
    </row>
    <row r="407" spans="1:16" x14ac:dyDescent="0.2">
      <c r="A407" t="s">
        <v>50</v>
      </c>
      <c r="B407" s="36" t="s">
        <v>885</v>
      </c>
      <c r="C407" s="36" t="s">
        <v>886</v>
      </c>
      <c r="D407" s="37" t="s">
        <v>5</v>
      </c>
      <c r="E407" s="13" t="s">
        <v>887</v>
      </c>
      <c r="F407" s="38" t="s">
        <v>131</v>
      </c>
      <c r="G407" s="39">
        <v>120</v>
      </c>
      <c r="H407" s="38">
        <v>0</v>
      </c>
      <c r="I407" s="38">
        <f>ROUND(G407*H407,6)</f>
        <v>0</v>
      </c>
      <c r="L407" s="40">
        <v>0</v>
      </c>
      <c r="M407" s="34">
        <f>ROUND(ROUND(L407,2)*ROUND(G407,1),2)</f>
        <v>0</v>
      </c>
      <c r="N407" s="38" t="s">
        <v>54</v>
      </c>
      <c r="O407">
        <f>(M407*21)/100</f>
        <v>0</v>
      </c>
      <c r="P407" t="s">
        <v>28</v>
      </c>
    </row>
    <row r="408" spans="1:16" ht="25.5" x14ac:dyDescent="0.2">
      <c r="A408" s="37" t="s">
        <v>55</v>
      </c>
      <c r="E408" s="41" t="s">
        <v>888</v>
      </c>
    </row>
    <row r="409" spans="1:16" x14ac:dyDescent="0.2">
      <c r="A409" s="37" t="s">
        <v>56</v>
      </c>
      <c r="E409" s="42" t="s">
        <v>889</v>
      </c>
    </row>
    <row r="410" spans="1:16" ht="114.75" x14ac:dyDescent="0.2">
      <c r="A410" t="s">
        <v>57</v>
      </c>
      <c r="E410" s="41" t="s">
        <v>890</v>
      </c>
    </row>
    <row r="411" spans="1:16" ht="25.5" x14ac:dyDescent="0.2">
      <c r="A411" t="s">
        <v>50</v>
      </c>
      <c r="B411" s="36" t="s">
        <v>891</v>
      </c>
      <c r="C411" s="36" t="s">
        <v>892</v>
      </c>
      <c r="D411" s="37" t="s">
        <v>5</v>
      </c>
      <c r="E411" s="13" t="s">
        <v>893</v>
      </c>
      <c r="F411" s="38" t="s">
        <v>153</v>
      </c>
      <c r="G411" s="39">
        <v>54.8</v>
      </c>
      <c r="H411" s="38">
        <v>0</v>
      </c>
      <c r="I411" s="38">
        <f>ROUND(G411*H411,6)</f>
        <v>0</v>
      </c>
      <c r="L411" s="40">
        <v>0</v>
      </c>
      <c r="M411" s="34">
        <f>ROUND(ROUND(L411,2)*ROUND(G411,1),2)</f>
        <v>0</v>
      </c>
      <c r="N411" s="38" t="s">
        <v>54</v>
      </c>
      <c r="O411">
        <f>(M411*21)/100</f>
        <v>0</v>
      </c>
      <c r="P411" t="s">
        <v>28</v>
      </c>
    </row>
    <row r="412" spans="1:16" x14ac:dyDescent="0.2">
      <c r="A412" s="37" t="s">
        <v>55</v>
      </c>
      <c r="E412" s="41" t="s">
        <v>894</v>
      </c>
    </row>
    <row r="413" spans="1:16" ht="38.25" x14ac:dyDescent="0.2">
      <c r="A413" s="37" t="s">
        <v>56</v>
      </c>
      <c r="E413" s="42" t="s">
        <v>895</v>
      </c>
    </row>
    <row r="414" spans="1:16" ht="89.25" x14ac:dyDescent="0.2">
      <c r="A414" t="s">
        <v>57</v>
      </c>
      <c r="E414" s="41" t="s">
        <v>896</v>
      </c>
    </row>
    <row r="415" spans="1:16" x14ac:dyDescent="0.2">
      <c r="A415" t="s">
        <v>50</v>
      </c>
      <c r="B415" s="36" t="s">
        <v>897</v>
      </c>
      <c r="C415" s="36" t="s">
        <v>898</v>
      </c>
      <c r="D415" s="37" t="s">
        <v>5</v>
      </c>
      <c r="E415" s="13" t="s">
        <v>899</v>
      </c>
      <c r="F415" s="38" t="s">
        <v>312</v>
      </c>
      <c r="G415" s="39">
        <v>1852.2</v>
      </c>
      <c r="H415" s="38">
        <v>0</v>
      </c>
      <c r="I415" s="38">
        <f>ROUND(G415*H415,6)</f>
        <v>0</v>
      </c>
      <c r="L415" s="40">
        <v>0</v>
      </c>
      <c r="M415" s="34">
        <f>ROUND(ROUND(L415,2)*ROUND(G415,1),2)</f>
        <v>0</v>
      </c>
      <c r="N415" s="38" t="s">
        <v>54</v>
      </c>
      <c r="O415">
        <f>(M415*21)/100</f>
        <v>0</v>
      </c>
      <c r="P415" t="s">
        <v>28</v>
      </c>
    </row>
    <row r="416" spans="1:16" x14ac:dyDescent="0.2">
      <c r="A416" s="37" t="s">
        <v>55</v>
      </c>
      <c r="E416" s="41" t="s">
        <v>5</v>
      </c>
    </row>
    <row r="417" spans="1:16" x14ac:dyDescent="0.2">
      <c r="A417" s="37" t="s">
        <v>56</v>
      </c>
      <c r="E417" s="42" t="s">
        <v>900</v>
      </c>
    </row>
    <row r="418" spans="1:16" ht="25.5" x14ac:dyDescent="0.2">
      <c r="A418" t="s">
        <v>57</v>
      </c>
      <c r="E418" s="41" t="s">
        <v>873</v>
      </c>
    </row>
    <row r="419" spans="1:16" x14ac:dyDescent="0.2">
      <c r="A419" t="s">
        <v>50</v>
      </c>
      <c r="B419" s="36" t="s">
        <v>901</v>
      </c>
      <c r="C419" s="36" t="s">
        <v>902</v>
      </c>
      <c r="D419" s="37" t="s">
        <v>5</v>
      </c>
      <c r="E419" s="13" t="s">
        <v>903</v>
      </c>
      <c r="F419" s="38" t="s">
        <v>153</v>
      </c>
      <c r="G419" s="39">
        <v>19.8</v>
      </c>
      <c r="H419" s="38">
        <v>0</v>
      </c>
      <c r="I419" s="38">
        <f>ROUND(G419*H419,6)</f>
        <v>0</v>
      </c>
      <c r="L419" s="40">
        <v>0</v>
      </c>
      <c r="M419" s="34">
        <f>ROUND(ROUND(L419,2)*ROUND(G419,1),2)</f>
        <v>0</v>
      </c>
      <c r="N419" s="38" t="s">
        <v>54</v>
      </c>
      <c r="O419">
        <f>(M419*21)/100</f>
        <v>0</v>
      </c>
      <c r="P419" t="s">
        <v>28</v>
      </c>
    </row>
    <row r="420" spans="1:16" x14ac:dyDescent="0.2">
      <c r="A420" s="37" t="s">
        <v>55</v>
      </c>
      <c r="E420" s="41" t="s">
        <v>5</v>
      </c>
    </row>
    <row r="421" spans="1:16" ht="25.5" x14ac:dyDescent="0.2">
      <c r="A421" s="37" t="s">
        <v>56</v>
      </c>
      <c r="E421" s="42" t="s">
        <v>904</v>
      </c>
    </row>
    <row r="422" spans="1:16" ht="89.25" x14ac:dyDescent="0.2">
      <c r="A422" t="s">
        <v>57</v>
      </c>
      <c r="E422" s="41" t="s">
        <v>896</v>
      </c>
    </row>
    <row r="423" spans="1:16" x14ac:dyDescent="0.2">
      <c r="A423" t="s">
        <v>50</v>
      </c>
      <c r="B423" s="36" t="s">
        <v>905</v>
      </c>
      <c r="C423" s="36" t="s">
        <v>906</v>
      </c>
      <c r="D423" s="37" t="s">
        <v>5</v>
      </c>
      <c r="E423" s="13" t="s">
        <v>907</v>
      </c>
      <c r="F423" s="38" t="s">
        <v>312</v>
      </c>
      <c r="G423" s="39">
        <v>592</v>
      </c>
      <c r="H423" s="38">
        <v>0</v>
      </c>
      <c r="I423" s="38">
        <f>ROUND(G423*H423,6)</f>
        <v>0</v>
      </c>
      <c r="L423" s="40">
        <v>0</v>
      </c>
      <c r="M423" s="34">
        <f>ROUND(ROUND(L423,2)*ROUND(G423,1),2)</f>
        <v>0</v>
      </c>
      <c r="N423" s="38" t="s">
        <v>54</v>
      </c>
      <c r="O423">
        <f>(M423*21)/100</f>
        <v>0</v>
      </c>
      <c r="P423" t="s">
        <v>28</v>
      </c>
    </row>
    <row r="424" spans="1:16" x14ac:dyDescent="0.2">
      <c r="A424" s="37" t="s">
        <v>55</v>
      </c>
      <c r="E424" s="41" t="s">
        <v>5</v>
      </c>
    </row>
    <row r="425" spans="1:16" ht="25.5" x14ac:dyDescent="0.2">
      <c r="A425" s="37" t="s">
        <v>56</v>
      </c>
      <c r="E425" s="42" t="s">
        <v>908</v>
      </c>
    </row>
    <row r="426" spans="1:16" ht="25.5" x14ac:dyDescent="0.2">
      <c r="A426" t="s">
        <v>57</v>
      </c>
      <c r="E426" s="41" t="s">
        <v>873</v>
      </c>
    </row>
    <row r="427" spans="1:16" x14ac:dyDescent="0.2">
      <c r="A427" t="s">
        <v>50</v>
      </c>
      <c r="B427" s="36" t="s">
        <v>909</v>
      </c>
      <c r="C427" s="36" t="s">
        <v>910</v>
      </c>
      <c r="D427" s="37" t="s">
        <v>5</v>
      </c>
      <c r="E427" s="13" t="s">
        <v>911</v>
      </c>
      <c r="F427" s="38" t="s">
        <v>53</v>
      </c>
      <c r="G427" s="39">
        <v>8</v>
      </c>
      <c r="H427" s="38">
        <v>0</v>
      </c>
      <c r="I427" s="38">
        <f>ROUND(G427*H427,6)</f>
        <v>0</v>
      </c>
      <c r="L427" s="40">
        <v>0</v>
      </c>
      <c r="M427" s="34">
        <f>ROUND(ROUND(L427,2)*ROUND(G427,1),2)</f>
        <v>0</v>
      </c>
      <c r="N427" s="38" t="s">
        <v>54</v>
      </c>
      <c r="O427">
        <f>(M427*21)/100</f>
        <v>0</v>
      </c>
      <c r="P427" t="s">
        <v>28</v>
      </c>
    </row>
    <row r="428" spans="1:16" x14ac:dyDescent="0.2">
      <c r="A428" s="37" t="s">
        <v>55</v>
      </c>
      <c r="E428" s="41" t="s">
        <v>5</v>
      </c>
    </row>
    <row r="429" spans="1:16" x14ac:dyDescent="0.2">
      <c r="A429" s="37" t="s">
        <v>56</v>
      </c>
      <c r="E429" s="42" t="s">
        <v>912</v>
      </c>
    </row>
    <row r="430" spans="1:16" ht="89.25" x14ac:dyDescent="0.2">
      <c r="A430" t="s">
        <v>57</v>
      </c>
      <c r="E430" s="41" t="s">
        <v>913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27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914</v>
      </c>
      <c r="M3" s="43">
        <f>Rekapitulace!C21</f>
        <v>0</v>
      </c>
      <c r="N3" s="25" t="s">
        <v>0</v>
      </c>
      <c r="O3" t="s">
        <v>23</v>
      </c>
      <c r="P3" t="s">
        <v>28</v>
      </c>
    </row>
    <row r="4" spans="1:20" ht="32.1" customHeight="1" x14ac:dyDescent="0.2">
      <c r="A4" s="28" t="s">
        <v>20</v>
      </c>
      <c r="B4" s="29" t="s">
        <v>29</v>
      </c>
      <c r="C4" s="2" t="s">
        <v>914</v>
      </c>
      <c r="D4" s="9"/>
      <c r="E4" s="3" t="s">
        <v>915</v>
      </c>
      <c r="F4" s="9"/>
      <c r="G4" s="9"/>
      <c r="H4" s="9"/>
      <c r="O4" t="s">
        <v>24</v>
      </c>
      <c r="P4" t="s">
        <v>28</v>
      </c>
    </row>
    <row r="5" spans="1:20" ht="12.75" customHeight="1" x14ac:dyDescent="0.2">
      <c r="A5" s="1" t="s">
        <v>30</v>
      </c>
      <c r="B5" s="1" t="s">
        <v>31</v>
      </c>
      <c r="C5" s="1" t="s">
        <v>32</v>
      </c>
      <c r="D5" s="1" t="s">
        <v>33</v>
      </c>
      <c r="E5" s="1" t="s">
        <v>34</v>
      </c>
      <c r="F5" s="1" t="s">
        <v>35</v>
      </c>
      <c r="G5" s="1" t="s">
        <v>36</v>
      </c>
      <c r="H5" s="1" t="s">
        <v>37</v>
      </c>
      <c r="I5" s="1" t="s">
        <v>38</v>
      </c>
      <c r="J5" s="27"/>
      <c r="K5" s="27"/>
      <c r="L5" s="1" t="s">
        <v>39</v>
      </c>
      <c r="M5" s="1"/>
      <c r="N5" s="1" t="s">
        <v>43</v>
      </c>
      <c r="O5" t="s">
        <v>25</v>
      </c>
      <c r="P5" t="s">
        <v>28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40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41</v>
      </c>
      <c r="K7" s="27" t="s">
        <v>42</v>
      </c>
      <c r="L7" s="27" t="s">
        <v>41</v>
      </c>
      <c r="M7" s="27" t="s">
        <v>42</v>
      </c>
      <c r="N7" s="1"/>
      <c r="S7" t="s">
        <v>44</v>
      </c>
      <c r="T7">
        <f>COUNTIFS(L8:L64,"=0",A8:A64,"P")+COUNTIFS(L8:L64,"",A8:A64,"P")+SUM(Q8:Q64)</f>
        <v>14</v>
      </c>
    </row>
    <row r="8" spans="1:20" x14ac:dyDescent="0.2">
      <c r="A8" t="s">
        <v>45</v>
      </c>
      <c r="C8" s="30" t="s">
        <v>918</v>
      </c>
      <c r="E8" s="32" t="s">
        <v>917</v>
      </c>
      <c r="J8" s="31">
        <f>0+J9+J22+J31</f>
        <v>0</v>
      </c>
      <c r="K8" s="31">
        <f>0+K9+K22+K31</f>
        <v>0</v>
      </c>
      <c r="L8" s="31">
        <f>0+L9+L22+L31</f>
        <v>0</v>
      </c>
      <c r="M8" s="31">
        <f>0+M9+M22+M31</f>
        <v>0</v>
      </c>
    </row>
    <row r="9" spans="1:20" x14ac:dyDescent="0.2">
      <c r="A9" t="s">
        <v>47</v>
      </c>
      <c r="C9" s="33" t="s">
        <v>127</v>
      </c>
      <c r="E9" s="35" t="s">
        <v>128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x14ac:dyDescent="0.2">
      <c r="A10" t="s">
        <v>50</v>
      </c>
      <c r="B10" s="36" t="s">
        <v>26</v>
      </c>
      <c r="C10" s="36" t="s">
        <v>919</v>
      </c>
      <c r="D10" s="37" t="s">
        <v>26</v>
      </c>
      <c r="E10" s="13" t="s">
        <v>920</v>
      </c>
      <c r="F10" s="38" t="s">
        <v>131</v>
      </c>
      <c r="G10" s="39">
        <v>0.1</v>
      </c>
      <c r="H10" s="38">
        <v>0</v>
      </c>
      <c r="I10" s="38">
        <f>ROUND(G10*H10,6)</f>
        <v>0</v>
      </c>
      <c r="L10" s="40">
        <v>0</v>
      </c>
      <c r="M10" s="34">
        <f>ROUND(ROUND(L10,2)*ROUND(G10,1),2)</f>
        <v>0</v>
      </c>
      <c r="N10" s="38" t="s">
        <v>54</v>
      </c>
      <c r="O10">
        <f>(M10*21)/100</f>
        <v>0</v>
      </c>
      <c r="P10" t="s">
        <v>28</v>
      </c>
    </row>
    <row r="11" spans="1:20" x14ac:dyDescent="0.2">
      <c r="A11" s="37" t="s">
        <v>55</v>
      </c>
      <c r="E11" s="41" t="s">
        <v>921</v>
      </c>
    </row>
    <row r="12" spans="1:20" x14ac:dyDescent="0.2">
      <c r="A12" s="37" t="s">
        <v>56</v>
      </c>
      <c r="E12" s="42" t="s">
        <v>922</v>
      </c>
    </row>
    <row r="13" spans="1:20" ht="25.5" x14ac:dyDescent="0.2">
      <c r="A13" t="s">
        <v>57</v>
      </c>
      <c r="E13" s="41" t="s">
        <v>464</v>
      </c>
    </row>
    <row r="14" spans="1:20" x14ac:dyDescent="0.2">
      <c r="A14" t="s">
        <v>50</v>
      </c>
      <c r="B14" s="36" t="s">
        <v>28</v>
      </c>
      <c r="C14" s="36" t="s">
        <v>919</v>
      </c>
      <c r="D14" s="37" t="s">
        <v>28</v>
      </c>
      <c r="E14" s="13" t="s">
        <v>920</v>
      </c>
      <c r="F14" s="38" t="s">
        <v>131</v>
      </c>
      <c r="G14" s="39">
        <v>18.3</v>
      </c>
      <c r="H14" s="38">
        <v>0</v>
      </c>
      <c r="I14" s="38">
        <f>ROUND(G14*H14,6)</f>
        <v>0</v>
      </c>
      <c r="L14" s="40">
        <v>0</v>
      </c>
      <c r="M14" s="34">
        <f>ROUND(ROUND(L14,2)*ROUND(G14,1),2)</f>
        <v>0</v>
      </c>
      <c r="N14" s="38" t="s">
        <v>54</v>
      </c>
      <c r="O14">
        <f>(M14*21)/100</f>
        <v>0</v>
      </c>
      <c r="P14" t="s">
        <v>28</v>
      </c>
    </row>
    <row r="15" spans="1:20" ht="25.5" x14ac:dyDescent="0.2">
      <c r="A15" s="37" t="s">
        <v>55</v>
      </c>
      <c r="E15" s="41" t="s">
        <v>923</v>
      </c>
    </row>
    <row r="16" spans="1:20" ht="38.25" x14ac:dyDescent="0.2">
      <c r="A16" s="37" t="s">
        <v>56</v>
      </c>
      <c r="E16" s="42" t="s">
        <v>924</v>
      </c>
    </row>
    <row r="17" spans="1:16" ht="25.5" x14ac:dyDescent="0.2">
      <c r="A17" t="s">
        <v>57</v>
      </c>
      <c r="E17" s="41" t="s">
        <v>464</v>
      </c>
    </row>
    <row r="18" spans="1:16" x14ac:dyDescent="0.2">
      <c r="A18" t="s">
        <v>50</v>
      </c>
      <c r="B18" s="36" t="s">
        <v>27</v>
      </c>
      <c r="C18" s="36" t="s">
        <v>925</v>
      </c>
      <c r="D18" s="37" t="s">
        <v>5</v>
      </c>
      <c r="E18" s="13" t="s">
        <v>926</v>
      </c>
      <c r="F18" s="38" t="s">
        <v>97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ROUND(ROUND(L18,2)*ROUND(G18,1),2)</f>
        <v>0</v>
      </c>
      <c r="N18" s="38" t="s">
        <v>54</v>
      </c>
      <c r="O18">
        <f>(M18*21)/100</f>
        <v>0</v>
      </c>
      <c r="P18" t="s">
        <v>28</v>
      </c>
    </row>
    <row r="19" spans="1:16" ht="25.5" x14ac:dyDescent="0.2">
      <c r="A19" s="37" t="s">
        <v>55</v>
      </c>
      <c r="E19" s="41" t="s">
        <v>927</v>
      </c>
    </row>
    <row r="20" spans="1:16" x14ac:dyDescent="0.2">
      <c r="A20" s="37" t="s">
        <v>56</v>
      </c>
      <c r="E20" s="42" t="s">
        <v>5</v>
      </c>
    </row>
    <row r="21" spans="1:16" ht="25.5" x14ac:dyDescent="0.2">
      <c r="A21" t="s">
        <v>57</v>
      </c>
      <c r="E21" s="41" t="s">
        <v>928</v>
      </c>
    </row>
    <row r="22" spans="1:16" x14ac:dyDescent="0.2">
      <c r="A22" t="s">
        <v>47</v>
      </c>
      <c r="C22" s="33" t="s">
        <v>26</v>
      </c>
      <c r="E22" s="35" t="s">
        <v>369</v>
      </c>
      <c r="J22" s="34">
        <f>0</f>
        <v>0</v>
      </c>
      <c r="K22" s="34">
        <f>0</f>
        <v>0</v>
      </c>
      <c r="L22" s="34">
        <f>0+L23+L27</f>
        <v>0</v>
      </c>
      <c r="M22" s="34">
        <f>0+M23+M27</f>
        <v>0</v>
      </c>
    </row>
    <row r="23" spans="1:16" x14ac:dyDescent="0.2">
      <c r="A23" t="s">
        <v>50</v>
      </c>
      <c r="B23" s="36" t="s">
        <v>65</v>
      </c>
      <c r="C23" s="36" t="s">
        <v>929</v>
      </c>
      <c r="D23" s="37" t="s">
        <v>5</v>
      </c>
      <c r="E23" s="13" t="s">
        <v>930</v>
      </c>
      <c r="F23" s="38" t="s">
        <v>153</v>
      </c>
      <c r="G23" s="39">
        <v>9.8000000000000007</v>
      </c>
      <c r="H23" s="38">
        <v>0</v>
      </c>
      <c r="I23" s="38">
        <f>ROUND(G23*H23,6)</f>
        <v>0</v>
      </c>
      <c r="L23" s="40">
        <v>0</v>
      </c>
      <c r="M23" s="34">
        <f>ROUND(ROUND(L23,2)*ROUND(G23,1),2)</f>
        <v>0</v>
      </c>
      <c r="N23" s="38" t="s">
        <v>54</v>
      </c>
      <c r="O23">
        <f>(M23*21)/100</f>
        <v>0</v>
      </c>
      <c r="P23" t="s">
        <v>28</v>
      </c>
    </row>
    <row r="24" spans="1:16" x14ac:dyDescent="0.2">
      <c r="A24" s="37" t="s">
        <v>55</v>
      </c>
      <c r="E24" s="41" t="s">
        <v>5</v>
      </c>
    </row>
    <row r="25" spans="1:16" x14ac:dyDescent="0.2">
      <c r="A25" s="37" t="s">
        <v>56</v>
      </c>
      <c r="E25" s="42" t="s">
        <v>931</v>
      </c>
    </row>
    <row r="26" spans="1:16" ht="318.75" x14ac:dyDescent="0.2">
      <c r="A26" t="s">
        <v>57</v>
      </c>
      <c r="E26" s="41" t="s">
        <v>932</v>
      </c>
    </row>
    <row r="27" spans="1:16" x14ac:dyDescent="0.2">
      <c r="A27" t="s">
        <v>50</v>
      </c>
      <c r="B27" s="36" t="s">
        <v>69</v>
      </c>
      <c r="C27" s="36" t="s">
        <v>400</v>
      </c>
      <c r="D27" s="37" t="s">
        <v>5</v>
      </c>
      <c r="E27" s="13" t="s">
        <v>401</v>
      </c>
      <c r="F27" s="38" t="s">
        <v>153</v>
      </c>
      <c r="G27" s="39">
        <v>9.8000000000000007</v>
      </c>
      <c r="H27" s="38">
        <v>0</v>
      </c>
      <c r="I27" s="38">
        <f>ROUND(G27*H27,6)</f>
        <v>0</v>
      </c>
      <c r="L27" s="40">
        <v>0</v>
      </c>
      <c r="M27" s="34">
        <f>ROUND(ROUND(L27,2)*ROUND(G27,1),2)</f>
        <v>0</v>
      </c>
      <c r="N27" s="38" t="s">
        <v>54</v>
      </c>
      <c r="O27">
        <f>(M27*21)/100</f>
        <v>0</v>
      </c>
      <c r="P27" t="s">
        <v>28</v>
      </c>
    </row>
    <row r="28" spans="1:16" x14ac:dyDescent="0.2">
      <c r="A28" s="37" t="s">
        <v>55</v>
      </c>
      <c r="E28" s="41" t="s">
        <v>5</v>
      </c>
    </row>
    <row r="29" spans="1:16" x14ac:dyDescent="0.2">
      <c r="A29" s="37" t="s">
        <v>56</v>
      </c>
      <c r="E29" s="42" t="s">
        <v>931</v>
      </c>
    </row>
    <row r="30" spans="1:16" ht="229.5" x14ac:dyDescent="0.2">
      <c r="A30" t="s">
        <v>57</v>
      </c>
      <c r="E30" s="41" t="s">
        <v>403</v>
      </c>
    </row>
    <row r="31" spans="1:16" x14ac:dyDescent="0.2">
      <c r="A31" t="s">
        <v>47</v>
      </c>
      <c r="C31" s="33" t="s">
        <v>48</v>
      </c>
      <c r="E31" s="35" t="s">
        <v>933</v>
      </c>
      <c r="J31" s="34">
        <f>0</f>
        <v>0</v>
      </c>
      <c r="K31" s="34">
        <f>0</f>
        <v>0</v>
      </c>
      <c r="L31" s="34">
        <f>0+L32+L36+L40+L44+L48+L52+L56+L60+L64</f>
        <v>0</v>
      </c>
      <c r="M31" s="34">
        <f>0+M32+M36+M40+M44+M48+M52+M56+M60+M64</f>
        <v>0</v>
      </c>
    </row>
    <row r="32" spans="1:16" ht="25.5" x14ac:dyDescent="0.2">
      <c r="A32" t="s">
        <v>50</v>
      </c>
      <c r="B32" s="36" t="s">
        <v>73</v>
      </c>
      <c r="C32" s="36" t="s">
        <v>767</v>
      </c>
      <c r="D32" s="37" t="s">
        <v>5</v>
      </c>
      <c r="E32" s="13" t="s">
        <v>768</v>
      </c>
      <c r="F32" s="38" t="s">
        <v>160</v>
      </c>
      <c r="G32" s="39">
        <v>35</v>
      </c>
      <c r="H32" s="38">
        <v>0</v>
      </c>
      <c r="I32" s="38">
        <f>ROUND(G32*H32,6)</f>
        <v>0</v>
      </c>
      <c r="L32" s="40">
        <v>0</v>
      </c>
      <c r="M32" s="34">
        <f>ROUND(ROUND(L32,2)*ROUND(G32,1),2)</f>
        <v>0</v>
      </c>
      <c r="N32" s="38" t="s">
        <v>54</v>
      </c>
      <c r="O32">
        <f>(M32*21)/100</f>
        <v>0</v>
      </c>
      <c r="P32" t="s">
        <v>28</v>
      </c>
    </row>
    <row r="33" spans="1:16" x14ac:dyDescent="0.2">
      <c r="A33" s="37" t="s">
        <v>55</v>
      </c>
      <c r="E33" s="41" t="s">
        <v>934</v>
      </c>
    </row>
    <row r="34" spans="1:16" x14ac:dyDescent="0.2">
      <c r="A34" s="37" t="s">
        <v>56</v>
      </c>
      <c r="E34" s="42" t="s">
        <v>935</v>
      </c>
    </row>
    <row r="35" spans="1:16" ht="114.75" x14ac:dyDescent="0.2">
      <c r="A35" t="s">
        <v>57</v>
      </c>
      <c r="E35" s="41" t="s">
        <v>771</v>
      </c>
    </row>
    <row r="36" spans="1:16" x14ac:dyDescent="0.2">
      <c r="A36" t="s">
        <v>50</v>
      </c>
      <c r="B36" s="36" t="s">
        <v>48</v>
      </c>
      <c r="C36" s="36" t="s">
        <v>936</v>
      </c>
      <c r="D36" s="37" t="s">
        <v>5</v>
      </c>
      <c r="E36" s="13" t="s">
        <v>937</v>
      </c>
      <c r="F36" s="38" t="s">
        <v>160</v>
      </c>
      <c r="G36" s="39">
        <v>35</v>
      </c>
      <c r="H36" s="38">
        <v>0</v>
      </c>
      <c r="I36" s="38">
        <f>ROUND(G36*H36,6)</f>
        <v>0</v>
      </c>
      <c r="L36" s="40">
        <v>0</v>
      </c>
      <c r="M36" s="34">
        <f>ROUND(ROUND(L36,2)*ROUND(G36,1),2)</f>
        <v>0</v>
      </c>
      <c r="N36" s="38" t="s">
        <v>54</v>
      </c>
      <c r="O36">
        <f>(M36*21)/100</f>
        <v>0</v>
      </c>
      <c r="P36" t="s">
        <v>28</v>
      </c>
    </row>
    <row r="37" spans="1:16" x14ac:dyDescent="0.2">
      <c r="A37" s="37" t="s">
        <v>55</v>
      </c>
      <c r="E37" s="41" t="s">
        <v>5</v>
      </c>
    </row>
    <row r="38" spans="1:16" x14ac:dyDescent="0.2">
      <c r="A38" s="37" t="s">
        <v>56</v>
      </c>
      <c r="E38" s="42" t="s">
        <v>935</v>
      </c>
    </row>
    <row r="39" spans="1:16" ht="140.25" x14ac:dyDescent="0.2">
      <c r="A39" t="s">
        <v>57</v>
      </c>
      <c r="E39" s="41" t="s">
        <v>938</v>
      </c>
    </row>
    <row r="40" spans="1:16" ht="25.5" x14ac:dyDescent="0.2">
      <c r="A40" t="s">
        <v>50</v>
      </c>
      <c r="B40" s="36" t="s">
        <v>81</v>
      </c>
      <c r="C40" s="36" t="s">
        <v>939</v>
      </c>
      <c r="D40" s="37" t="s">
        <v>5</v>
      </c>
      <c r="E40" s="13" t="s">
        <v>940</v>
      </c>
      <c r="F40" s="38" t="s">
        <v>160</v>
      </c>
      <c r="G40" s="39">
        <v>35</v>
      </c>
      <c r="H40" s="38">
        <v>0</v>
      </c>
      <c r="I40" s="38">
        <f>ROUND(G40*H40,6)</f>
        <v>0</v>
      </c>
      <c r="L40" s="40">
        <v>0</v>
      </c>
      <c r="M40" s="34">
        <f>ROUND(ROUND(L40,2)*ROUND(G40,1),2)</f>
        <v>0</v>
      </c>
      <c r="N40" s="38" t="s">
        <v>54</v>
      </c>
      <c r="O40">
        <f>(M40*21)/100</f>
        <v>0</v>
      </c>
      <c r="P40" t="s">
        <v>28</v>
      </c>
    </row>
    <row r="41" spans="1:16" x14ac:dyDescent="0.2">
      <c r="A41" s="37" t="s">
        <v>55</v>
      </c>
      <c r="E41" s="41" t="s">
        <v>941</v>
      </c>
    </row>
    <row r="42" spans="1:16" x14ac:dyDescent="0.2">
      <c r="A42" s="37" t="s">
        <v>56</v>
      </c>
      <c r="E42" s="42" t="s">
        <v>935</v>
      </c>
    </row>
    <row r="43" spans="1:16" ht="127.5" x14ac:dyDescent="0.2">
      <c r="A43" t="s">
        <v>57</v>
      </c>
      <c r="E43" s="41" t="s">
        <v>942</v>
      </c>
    </row>
    <row r="44" spans="1:16" x14ac:dyDescent="0.2">
      <c r="A44" t="s">
        <v>50</v>
      </c>
      <c r="B44" s="36" t="s">
        <v>85</v>
      </c>
      <c r="C44" s="36" t="s">
        <v>943</v>
      </c>
      <c r="D44" s="37" t="s">
        <v>5</v>
      </c>
      <c r="E44" s="13" t="s">
        <v>944</v>
      </c>
      <c r="F44" s="38" t="s">
        <v>53</v>
      </c>
      <c r="G44" s="39">
        <v>2</v>
      </c>
      <c r="H44" s="38">
        <v>0</v>
      </c>
      <c r="I44" s="38">
        <f>ROUND(G44*H44,6)</f>
        <v>0</v>
      </c>
      <c r="L44" s="40">
        <v>0</v>
      </c>
      <c r="M44" s="34">
        <f>ROUND(ROUND(L44,2)*ROUND(G44,1),2)</f>
        <v>0</v>
      </c>
      <c r="N44" s="38" t="s">
        <v>54</v>
      </c>
      <c r="O44">
        <f>(M44*21)/100</f>
        <v>0</v>
      </c>
      <c r="P44" t="s">
        <v>28</v>
      </c>
    </row>
    <row r="45" spans="1:16" x14ac:dyDescent="0.2">
      <c r="A45" s="37" t="s">
        <v>55</v>
      </c>
      <c r="E45" s="41" t="s">
        <v>5</v>
      </c>
    </row>
    <row r="46" spans="1:16" x14ac:dyDescent="0.2">
      <c r="A46" s="37" t="s">
        <v>56</v>
      </c>
      <c r="E46" s="42" t="s">
        <v>5</v>
      </c>
    </row>
    <row r="47" spans="1:16" ht="102" x14ac:dyDescent="0.2">
      <c r="A47" t="s">
        <v>57</v>
      </c>
      <c r="E47" s="41" t="s">
        <v>945</v>
      </c>
    </row>
    <row r="48" spans="1:16" x14ac:dyDescent="0.2">
      <c r="A48" t="s">
        <v>50</v>
      </c>
      <c r="B48" s="36" t="s">
        <v>168</v>
      </c>
      <c r="C48" s="36" t="s">
        <v>946</v>
      </c>
      <c r="D48" s="37" t="s">
        <v>5</v>
      </c>
      <c r="E48" s="13" t="s">
        <v>947</v>
      </c>
      <c r="F48" s="38" t="s">
        <v>948</v>
      </c>
      <c r="G48" s="39">
        <v>1.6</v>
      </c>
      <c r="H48" s="38">
        <v>0</v>
      </c>
      <c r="I48" s="38">
        <f>ROUND(G48*H48,6)</f>
        <v>0</v>
      </c>
      <c r="L48" s="40">
        <v>0</v>
      </c>
      <c r="M48" s="34">
        <f>ROUND(ROUND(L48,2)*ROUND(G48,1),2)</f>
        <v>0</v>
      </c>
      <c r="N48" s="38" t="s">
        <v>54</v>
      </c>
      <c r="O48">
        <f>(M48*21)/100</f>
        <v>0</v>
      </c>
      <c r="P48" t="s">
        <v>28</v>
      </c>
    </row>
    <row r="49" spans="1:16" x14ac:dyDescent="0.2">
      <c r="A49" s="37" t="s">
        <v>55</v>
      </c>
      <c r="E49" s="41" t="s">
        <v>949</v>
      </c>
    </row>
    <row r="50" spans="1:16" x14ac:dyDescent="0.2">
      <c r="A50" s="37" t="s">
        <v>56</v>
      </c>
      <c r="E50" s="42" t="s">
        <v>950</v>
      </c>
    </row>
    <row r="51" spans="1:16" ht="76.5" x14ac:dyDescent="0.2">
      <c r="A51" t="s">
        <v>57</v>
      </c>
      <c r="E51" s="41" t="s">
        <v>951</v>
      </c>
    </row>
    <row r="52" spans="1:16" x14ac:dyDescent="0.2">
      <c r="A52" t="s">
        <v>50</v>
      </c>
      <c r="B52" s="36" t="s">
        <v>173</v>
      </c>
      <c r="C52" s="36" t="s">
        <v>952</v>
      </c>
      <c r="D52" s="37" t="s">
        <v>5</v>
      </c>
      <c r="E52" s="13" t="s">
        <v>953</v>
      </c>
      <c r="F52" s="38" t="s">
        <v>948</v>
      </c>
      <c r="G52" s="39">
        <v>1.6</v>
      </c>
      <c r="H52" s="38">
        <v>0</v>
      </c>
      <c r="I52" s="38">
        <f>ROUND(G52*H52,6)</f>
        <v>0</v>
      </c>
      <c r="L52" s="40">
        <v>0</v>
      </c>
      <c r="M52" s="34">
        <f>ROUND(ROUND(L52,2)*ROUND(G52,1),2)</f>
        <v>0</v>
      </c>
      <c r="N52" s="38" t="s">
        <v>54</v>
      </c>
      <c r="O52">
        <f>(M52*21)/100</f>
        <v>0</v>
      </c>
      <c r="P52" t="s">
        <v>28</v>
      </c>
    </row>
    <row r="53" spans="1:16" x14ac:dyDescent="0.2">
      <c r="A53" s="37" t="s">
        <v>55</v>
      </c>
      <c r="E53" s="41" t="s">
        <v>5</v>
      </c>
    </row>
    <row r="54" spans="1:16" x14ac:dyDescent="0.2">
      <c r="A54" s="37" t="s">
        <v>56</v>
      </c>
      <c r="E54" s="42" t="s">
        <v>950</v>
      </c>
    </row>
    <row r="55" spans="1:16" ht="204" x14ac:dyDescent="0.2">
      <c r="A55" t="s">
        <v>57</v>
      </c>
      <c r="E55" s="41" t="s">
        <v>954</v>
      </c>
    </row>
    <row r="56" spans="1:16" x14ac:dyDescent="0.2">
      <c r="A56" t="s">
        <v>50</v>
      </c>
      <c r="B56" s="36" t="s">
        <v>178</v>
      </c>
      <c r="C56" s="36" t="s">
        <v>955</v>
      </c>
      <c r="D56" s="37" t="s">
        <v>5</v>
      </c>
      <c r="E56" s="13" t="s">
        <v>956</v>
      </c>
      <c r="F56" s="38" t="s">
        <v>948</v>
      </c>
      <c r="G56" s="39">
        <v>1.6</v>
      </c>
      <c r="H56" s="38">
        <v>0</v>
      </c>
      <c r="I56" s="38">
        <f>ROUND(G56*H56,6)</f>
        <v>0</v>
      </c>
      <c r="L56" s="40">
        <v>0</v>
      </c>
      <c r="M56" s="34">
        <f>ROUND(ROUND(L56,2)*ROUND(G56,1),2)</f>
        <v>0</v>
      </c>
      <c r="N56" s="38" t="s">
        <v>54</v>
      </c>
      <c r="O56">
        <f>(M56*21)/100</f>
        <v>0</v>
      </c>
      <c r="P56" t="s">
        <v>28</v>
      </c>
    </row>
    <row r="57" spans="1:16" x14ac:dyDescent="0.2">
      <c r="A57" s="37" t="s">
        <v>55</v>
      </c>
      <c r="E57" s="41" t="s">
        <v>5</v>
      </c>
    </row>
    <row r="58" spans="1:16" x14ac:dyDescent="0.2">
      <c r="A58" s="37" t="s">
        <v>56</v>
      </c>
      <c r="E58" s="42" t="s">
        <v>950</v>
      </c>
    </row>
    <row r="59" spans="1:16" ht="140.25" x14ac:dyDescent="0.2">
      <c r="A59" t="s">
        <v>57</v>
      </c>
      <c r="E59" s="41" t="s">
        <v>957</v>
      </c>
    </row>
    <row r="60" spans="1:16" x14ac:dyDescent="0.2">
      <c r="A60" t="s">
        <v>50</v>
      </c>
      <c r="B60" s="36" t="s">
        <v>182</v>
      </c>
      <c r="C60" s="36" t="s">
        <v>958</v>
      </c>
      <c r="D60" s="37" t="s">
        <v>5</v>
      </c>
      <c r="E60" s="13" t="s">
        <v>959</v>
      </c>
      <c r="F60" s="38" t="s">
        <v>53</v>
      </c>
      <c r="G60" s="39">
        <v>2</v>
      </c>
      <c r="H60" s="38">
        <v>0</v>
      </c>
      <c r="I60" s="38">
        <f>ROUND(G60*H60,6)</f>
        <v>0</v>
      </c>
      <c r="L60" s="40">
        <v>0</v>
      </c>
      <c r="M60" s="34">
        <f>ROUND(ROUND(L60,2)*ROUND(G60,1),2)</f>
        <v>0</v>
      </c>
      <c r="N60" s="38" t="s">
        <v>54</v>
      </c>
      <c r="O60">
        <f>(M60*21)/100</f>
        <v>0</v>
      </c>
      <c r="P60" t="s">
        <v>28</v>
      </c>
    </row>
    <row r="61" spans="1:16" ht="25.5" x14ac:dyDescent="0.2">
      <c r="A61" s="37" t="s">
        <v>55</v>
      </c>
      <c r="E61" s="41" t="s">
        <v>960</v>
      </c>
    </row>
    <row r="62" spans="1:16" x14ac:dyDescent="0.2">
      <c r="A62" s="37" t="s">
        <v>56</v>
      </c>
      <c r="E62" s="42" t="s">
        <v>5</v>
      </c>
    </row>
    <row r="63" spans="1:16" ht="165.75" x14ac:dyDescent="0.2">
      <c r="A63" t="s">
        <v>57</v>
      </c>
      <c r="E63" s="41" t="s">
        <v>961</v>
      </c>
    </row>
    <row r="64" spans="1:16" x14ac:dyDescent="0.2">
      <c r="A64" t="s">
        <v>50</v>
      </c>
      <c r="B64" s="36" t="s">
        <v>186</v>
      </c>
      <c r="C64" s="36" t="s">
        <v>962</v>
      </c>
      <c r="D64" s="37" t="s">
        <v>5</v>
      </c>
      <c r="E64" s="13" t="s">
        <v>963</v>
      </c>
      <c r="F64" s="38" t="s">
        <v>53</v>
      </c>
      <c r="G64" s="39">
        <v>20</v>
      </c>
      <c r="H64" s="38">
        <v>0</v>
      </c>
      <c r="I64" s="38">
        <f>ROUND(G64*H64,6)</f>
        <v>0</v>
      </c>
      <c r="L64" s="40">
        <v>0</v>
      </c>
      <c r="M64" s="34">
        <f>ROUND(ROUND(L64,2)*ROUND(G64,1),2)</f>
        <v>0</v>
      </c>
      <c r="N64" s="38" t="s">
        <v>54</v>
      </c>
      <c r="O64">
        <f>(M64*21)/100</f>
        <v>0</v>
      </c>
      <c r="P64" t="s">
        <v>28</v>
      </c>
    </row>
    <row r="65" spans="1:5" ht="25.5" x14ac:dyDescent="0.2">
      <c r="A65" s="37" t="s">
        <v>55</v>
      </c>
      <c r="E65" s="41" t="s">
        <v>960</v>
      </c>
    </row>
    <row r="66" spans="1:5" x14ac:dyDescent="0.2">
      <c r="A66" s="37" t="s">
        <v>56</v>
      </c>
      <c r="E66" s="42" t="s">
        <v>5</v>
      </c>
    </row>
    <row r="67" spans="1:5" ht="140.25" x14ac:dyDescent="0.2">
      <c r="A67" t="s">
        <v>57</v>
      </c>
      <c r="E67" s="41" t="s">
        <v>964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Rekapitulace</vt:lpstr>
      <vt:lpstr>PS 01</vt:lpstr>
      <vt:lpstr>SO 98-98</vt:lpstr>
      <vt:lpstr>SO 202</vt:lpstr>
      <vt:lpstr>SO 202.1</vt:lpstr>
      <vt:lpstr>SO 201</vt:lpstr>
      <vt:lpstr>SO 101</vt:lpstr>
      <vt:lpstr>SO 401_402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Uživatel systému Windows</cp:lastModifiedBy>
  <dcterms:modified xsi:type="dcterms:W3CDTF">2020-04-22T11:31:15Z</dcterms:modified>
  <cp:category/>
  <cp:contentStatus/>
</cp:coreProperties>
</file>