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90" yWindow="420" windowWidth="16650" windowHeight="13980"/>
  </bookViews>
  <sheets>
    <sheet name="Rekapitulace stavby" sheetId="1" r:id="rId1"/>
    <sheet name="01 - Technologická část" sheetId="2" r:id="rId2"/>
    <sheet name="02 - Zemní práce" sheetId="3" r:id="rId3"/>
    <sheet name="03 - VRN" sheetId="4" r:id="rId4"/>
    <sheet name="01 - Technologická část_01" sheetId="5" r:id="rId5"/>
    <sheet name="02 - Zemní práce_01" sheetId="6" r:id="rId6"/>
    <sheet name="03 - VRN_01" sheetId="7" r:id="rId7"/>
    <sheet name="01 - Technologická část_02" sheetId="8" r:id="rId8"/>
    <sheet name="02 - Zemní práce_02" sheetId="9" r:id="rId9"/>
    <sheet name="03 - VRN_02" sheetId="10" r:id="rId10"/>
    <sheet name="01 - Technologická část_03" sheetId="11" r:id="rId11"/>
    <sheet name="02 - Zemní práce_03" sheetId="12" r:id="rId12"/>
    <sheet name="03 - VRN_03" sheetId="13" r:id="rId13"/>
    <sheet name="1906071-01.1 - VRN" sheetId="14" r:id="rId14"/>
    <sheet name="1906071-01.2 - Elektromon..." sheetId="15" r:id="rId15"/>
    <sheet name="1906071-01.3 - Zemní práce" sheetId="16" r:id="rId16"/>
    <sheet name="1906071-02.1 - VRN" sheetId="17" r:id="rId17"/>
    <sheet name="1906071-02.2 - Elektromon..." sheetId="18" r:id="rId18"/>
    <sheet name="1906071-02.3 - Zemní práce" sheetId="19" r:id="rId19"/>
    <sheet name="SO 01 - Oprava osvětlení ..." sheetId="20" r:id="rId20"/>
    <sheet name="SO 02 - Zemní práce" sheetId="21" r:id="rId21"/>
    <sheet name="VON - VON" sheetId="22" r:id="rId22"/>
  </sheets>
  <definedNames>
    <definedName name="_xlnm._FilterDatabase" localSheetId="1" hidden="1">'01 - Technologická část'!$C$121:$K$239</definedName>
    <definedName name="_xlnm._FilterDatabase" localSheetId="4" hidden="1">'01 - Technologická část_01'!$C$128:$K$223</definedName>
    <definedName name="_xlnm._FilterDatabase" localSheetId="7" hidden="1">'01 - Technologická část_02'!$C$127:$K$297</definedName>
    <definedName name="_xlnm._FilterDatabase" localSheetId="10" hidden="1">'01 - Technologická část_03'!$C$121:$K$233</definedName>
    <definedName name="_xlnm._FilterDatabase" localSheetId="2" hidden="1">'02 - Zemní práce'!$C$125:$K$186</definedName>
    <definedName name="_xlnm._FilterDatabase" localSheetId="5" hidden="1">'02 - Zemní práce_01'!$C$129:$K$173</definedName>
    <definedName name="_xlnm._FilterDatabase" localSheetId="8" hidden="1">'02 - Zemní práce_02'!$C$129:$K$195</definedName>
    <definedName name="_xlnm._FilterDatabase" localSheetId="11" hidden="1">'02 - Zemní práce_03'!$C$125:$K$177</definedName>
    <definedName name="_xlnm._FilterDatabase" localSheetId="3" hidden="1">'03 - VRN'!$C$120:$K$138</definedName>
    <definedName name="_xlnm._FilterDatabase" localSheetId="6" hidden="1">'03 - VRN_01'!$C$124:$K$142</definedName>
    <definedName name="_xlnm._FilterDatabase" localSheetId="9" hidden="1">'03 - VRN_02'!$C$124:$K$142</definedName>
    <definedName name="_xlnm._FilterDatabase" localSheetId="12" hidden="1">'03 - VRN_03'!$C$120:$K$138</definedName>
    <definedName name="_xlnm._FilterDatabase" localSheetId="13" hidden="1">'1906071-01.1 - VRN'!$C$119:$K$130</definedName>
    <definedName name="_xlnm._FilterDatabase" localSheetId="14" hidden="1">'1906071-01.2 - Elektromon...'!$C$122:$K$205</definedName>
    <definedName name="_xlnm._FilterDatabase" localSheetId="15" hidden="1">'1906071-01.3 - Zemní práce'!$C$125:$K$185</definedName>
    <definedName name="_xlnm._FilterDatabase" localSheetId="16" hidden="1">'1906071-02.1 - VRN'!$C$120:$K$132</definedName>
    <definedName name="_xlnm._FilterDatabase" localSheetId="17" hidden="1">'1906071-02.2 - Elektromon...'!$C$122:$K$214</definedName>
    <definedName name="_xlnm._FilterDatabase" localSheetId="18" hidden="1">'1906071-02.3 - Zemní práce'!$C$124:$K$154</definedName>
    <definedName name="_xlnm._FilterDatabase" localSheetId="19" hidden="1">'SO 01 - Oprava osvětlení ...'!$C$124:$K$202</definedName>
    <definedName name="_xlnm._FilterDatabase" localSheetId="20" hidden="1">'SO 02 - Zemní práce'!$C$123:$K$141</definedName>
    <definedName name="_xlnm._FilterDatabase" localSheetId="21" hidden="1">'VON - VON'!$C$121:$K$147</definedName>
    <definedName name="_xlnm.Print_Titles" localSheetId="1">'01 - Technologická část'!$121:$121</definedName>
    <definedName name="_xlnm.Print_Titles" localSheetId="4">'01 - Technologická část_01'!$128:$128</definedName>
    <definedName name="_xlnm.Print_Titles" localSheetId="7">'01 - Technologická část_02'!$127:$127</definedName>
    <definedName name="_xlnm.Print_Titles" localSheetId="10">'01 - Technologická část_03'!$121:$121</definedName>
    <definedName name="_xlnm.Print_Titles" localSheetId="2">'02 - Zemní práce'!$125:$125</definedName>
    <definedName name="_xlnm.Print_Titles" localSheetId="5">'02 - Zemní práce_01'!$129:$129</definedName>
    <definedName name="_xlnm.Print_Titles" localSheetId="8">'02 - Zemní práce_02'!$129:$129</definedName>
    <definedName name="_xlnm.Print_Titles" localSheetId="11">'02 - Zemní práce_03'!$125:$125</definedName>
    <definedName name="_xlnm.Print_Titles" localSheetId="3">'03 - VRN'!$120:$120</definedName>
    <definedName name="_xlnm.Print_Titles" localSheetId="6">'03 - VRN_01'!$124:$124</definedName>
    <definedName name="_xlnm.Print_Titles" localSheetId="9">'03 - VRN_02'!$124:$124</definedName>
    <definedName name="_xlnm.Print_Titles" localSheetId="12">'03 - VRN_03'!$120:$120</definedName>
    <definedName name="_xlnm.Print_Titles" localSheetId="13">'1906071-01.1 - VRN'!$119:$119</definedName>
    <definedName name="_xlnm.Print_Titles" localSheetId="14">'1906071-01.2 - Elektromon...'!$122:$122</definedName>
    <definedName name="_xlnm.Print_Titles" localSheetId="15">'1906071-01.3 - Zemní práce'!$125:$125</definedName>
    <definedName name="_xlnm.Print_Titles" localSheetId="16">'1906071-02.1 - VRN'!$120:$120</definedName>
    <definedName name="_xlnm.Print_Titles" localSheetId="17">'1906071-02.2 - Elektromon...'!$122:$122</definedName>
    <definedName name="_xlnm.Print_Titles" localSheetId="18">'1906071-02.3 - Zemní práce'!$124:$124</definedName>
    <definedName name="_xlnm.Print_Titles" localSheetId="0">'Rekapitulace stavby'!$92:$92</definedName>
    <definedName name="_xlnm.Print_Titles" localSheetId="19">'SO 01 - Oprava osvětlení ...'!$124:$124</definedName>
    <definedName name="_xlnm.Print_Titles" localSheetId="20">'SO 02 - Zemní práce'!$123:$123</definedName>
    <definedName name="_xlnm.Print_Titles" localSheetId="21">'VON - VON'!$121:$121</definedName>
    <definedName name="_xlnm.Print_Area" localSheetId="1">'01 - Technologická část'!$C$4:$J$76,'01 - Technologická část'!$C$107:$K$239</definedName>
    <definedName name="_xlnm.Print_Area" localSheetId="4">'01 - Technologická část_01'!$C$4:$J$76,'01 - Technologická část_01'!$C$112:$K$223</definedName>
    <definedName name="_xlnm.Print_Area" localSheetId="7">'01 - Technologická část_02'!$C$4:$J$76,'01 - Technologická část_02'!$C$111:$K$297</definedName>
    <definedName name="_xlnm.Print_Area" localSheetId="10">'01 - Technologická část_03'!$C$4:$J$76,'01 - Technologická část_03'!$C$107:$K$233</definedName>
    <definedName name="_xlnm.Print_Area" localSheetId="2">'02 - Zemní práce'!$C$4:$J$76,'02 - Zemní práce'!$C$111:$K$186</definedName>
    <definedName name="_xlnm.Print_Area" localSheetId="5">'02 - Zemní práce_01'!$C$4:$J$76,'02 - Zemní práce_01'!$C$113:$K$173</definedName>
    <definedName name="_xlnm.Print_Area" localSheetId="8">'02 - Zemní práce_02'!$C$4:$J$76,'02 - Zemní práce_02'!$C$113:$K$195</definedName>
    <definedName name="_xlnm.Print_Area" localSheetId="11">'02 - Zemní práce_03'!$C$4:$J$76,'02 - Zemní práce_03'!$C$111:$K$177</definedName>
    <definedName name="_xlnm.Print_Area" localSheetId="3">'03 - VRN'!$C$4:$J$76,'03 - VRN'!$C$106:$K$138</definedName>
    <definedName name="_xlnm.Print_Area" localSheetId="6">'03 - VRN_01'!$C$4:$J$76,'03 - VRN_01'!$C$108:$K$142</definedName>
    <definedName name="_xlnm.Print_Area" localSheetId="9">'03 - VRN_02'!$C$4:$J$76,'03 - VRN_02'!$C$108:$K$142</definedName>
    <definedName name="_xlnm.Print_Area" localSheetId="12">'03 - VRN_03'!$C$4:$J$76,'03 - VRN_03'!$C$106:$K$138</definedName>
    <definedName name="_xlnm.Print_Area" localSheetId="13">'1906071-01.1 - VRN'!$C$4:$J$76,'1906071-01.1 - VRN'!$C$105:$K$130</definedName>
    <definedName name="_xlnm.Print_Area" localSheetId="14">'1906071-01.2 - Elektromon...'!$C$4:$J$76,'1906071-01.2 - Elektromon...'!$C$108:$K$205</definedName>
    <definedName name="_xlnm.Print_Area" localSheetId="15">'1906071-01.3 - Zemní práce'!$C$4:$J$76,'1906071-01.3 - Zemní práce'!$C$111:$K$185</definedName>
    <definedName name="_xlnm.Print_Area" localSheetId="16">'1906071-02.1 - VRN'!$C$4:$J$76,'1906071-02.1 - VRN'!$C$106:$K$132</definedName>
    <definedName name="_xlnm.Print_Area" localSheetId="17">'1906071-02.2 - Elektromon...'!$C$4:$J$76,'1906071-02.2 - Elektromon...'!$C$108:$K$214</definedName>
    <definedName name="_xlnm.Print_Area" localSheetId="18">'1906071-02.3 - Zemní práce'!$C$4:$J$76,'1906071-02.3 - Zemní práce'!$C$110:$K$154</definedName>
    <definedName name="_xlnm.Print_Area" localSheetId="0">'Rekapitulace stavby'!$D$4:$AO$76,'Rekapitulace stavby'!$C$82:$AQ$131</definedName>
    <definedName name="_xlnm.Print_Area" localSheetId="19">'SO 01 - Oprava osvětlení ...'!$C$4:$J$76,'SO 01 - Oprava osvětlení ...'!$C$110:$K$202</definedName>
    <definedName name="_xlnm.Print_Area" localSheetId="20">'SO 02 - Zemní práce'!$C$4:$J$76,'SO 02 - Zemní práce'!$C$109:$K$141</definedName>
    <definedName name="_xlnm.Print_Area" localSheetId="21">'VON - VON'!$C$4:$J$76,'VON - VON'!$C$107:$K$147</definedName>
  </definedNames>
  <calcPr calcId="145621"/>
</workbook>
</file>

<file path=xl/calcChain.xml><?xml version="1.0" encoding="utf-8"?>
<calcChain xmlns="http://schemas.openxmlformats.org/spreadsheetml/2006/main">
  <c r="J39" i="22" l="1"/>
  <c r="J38" i="22"/>
  <c r="AY123" i="1" s="1"/>
  <c r="J37" i="22"/>
  <c r="AX123" i="1"/>
  <c r="BI145" i="22"/>
  <c r="BH145" i="22"/>
  <c r="BG145" i="22"/>
  <c r="BF145" i="22"/>
  <c r="T145" i="22"/>
  <c r="R145" i="22"/>
  <c r="P145" i="22"/>
  <c r="BI142" i="22"/>
  <c r="BH142" i="22"/>
  <c r="BG142" i="22"/>
  <c r="BF142" i="22"/>
  <c r="T142" i="22"/>
  <c r="R142" i="22"/>
  <c r="P142" i="22"/>
  <c r="BI140" i="22"/>
  <c r="BH140" i="22"/>
  <c r="BG140" i="22"/>
  <c r="BF140" i="22"/>
  <c r="T140" i="22"/>
  <c r="R140" i="22"/>
  <c r="P140" i="22"/>
  <c r="BI137" i="22"/>
  <c r="BH137" i="22"/>
  <c r="BG137" i="22"/>
  <c r="BF137" i="22"/>
  <c r="T137" i="22"/>
  <c r="R137" i="22"/>
  <c r="P137" i="22"/>
  <c r="BI135" i="22"/>
  <c r="BH135" i="22"/>
  <c r="BG135" i="22"/>
  <c r="BF135" i="22"/>
  <c r="T135" i="22"/>
  <c r="R135" i="22"/>
  <c r="P135" i="22"/>
  <c r="BI133" i="22"/>
  <c r="BH133" i="22"/>
  <c r="BG133" i="22"/>
  <c r="BF133" i="22"/>
  <c r="T133" i="22"/>
  <c r="R133" i="22"/>
  <c r="P133" i="22"/>
  <c r="BI130" i="22"/>
  <c r="BH130" i="22"/>
  <c r="BG130" i="22"/>
  <c r="BF130" i="22"/>
  <c r="T130" i="22"/>
  <c r="R130" i="22"/>
  <c r="P130" i="22"/>
  <c r="BI127" i="22"/>
  <c r="BH127" i="22"/>
  <c r="BG127" i="22"/>
  <c r="BF127" i="22"/>
  <c r="T127" i="22"/>
  <c r="R127" i="22"/>
  <c r="P127" i="22"/>
  <c r="BI124" i="22"/>
  <c r="BH124" i="22"/>
  <c r="BG124" i="22"/>
  <c r="BF124" i="22"/>
  <c r="T124" i="22"/>
  <c r="R124" i="22"/>
  <c r="P124" i="22"/>
  <c r="F116" i="22"/>
  <c r="E114" i="22"/>
  <c r="F91" i="22"/>
  <c r="E89" i="22"/>
  <c r="J26" i="22"/>
  <c r="E26" i="22"/>
  <c r="J119" i="22" s="1"/>
  <c r="J25" i="22"/>
  <c r="J23" i="22"/>
  <c r="E23" i="22"/>
  <c r="J118" i="22" s="1"/>
  <c r="J22" i="22"/>
  <c r="J20" i="22"/>
  <c r="E20" i="22"/>
  <c r="F94" i="22" s="1"/>
  <c r="J19" i="22"/>
  <c r="J17" i="22"/>
  <c r="E17" i="22"/>
  <c r="F93" i="22" s="1"/>
  <c r="J16" i="22"/>
  <c r="J14" i="22"/>
  <c r="J91" i="22"/>
  <c r="E7" i="22"/>
  <c r="E110" i="22"/>
  <c r="J39" i="21"/>
  <c r="J38" i="21"/>
  <c r="AY122" i="1" s="1"/>
  <c r="J37" i="21"/>
  <c r="AX122" i="1"/>
  <c r="BI139" i="21"/>
  <c r="BH139" i="21"/>
  <c r="BG139" i="21"/>
  <c r="BF139" i="21"/>
  <c r="T139" i="21"/>
  <c r="T138" i="21" s="1"/>
  <c r="R139" i="21"/>
  <c r="R138" i="21"/>
  <c r="P139" i="21"/>
  <c r="P138" i="21" s="1"/>
  <c r="BI136" i="21"/>
  <c r="BH136" i="21"/>
  <c r="BG136" i="21"/>
  <c r="BF136" i="21"/>
  <c r="T136" i="21"/>
  <c r="R136" i="21"/>
  <c r="P136" i="21"/>
  <c r="BI134" i="21"/>
  <c r="BH134" i="21"/>
  <c r="BG134" i="21"/>
  <c r="BF134" i="21"/>
  <c r="T134" i="21"/>
  <c r="R134" i="21"/>
  <c r="P134" i="21"/>
  <c r="BI132" i="21"/>
  <c r="BH132" i="21"/>
  <c r="BG132" i="21"/>
  <c r="BF132" i="21"/>
  <c r="T132" i="21"/>
  <c r="R132" i="21"/>
  <c r="P132" i="21"/>
  <c r="BI129" i="21"/>
  <c r="BH129" i="21"/>
  <c r="BG129" i="21"/>
  <c r="BF129" i="21"/>
  <c r="T129" i="21"/>
  <c r="R129" i="21"/>
  <c r="P129" i="21"/>
  <c r="BI127" i="21"/>
  <c r="BH127" i="21"/>
  <c r="BG127" i="21"/>
  <c r="BF127" i="21"/>
  <c r="T127" i="21"/>
  <c r="R127" i="21"/>
  <c r="P127" i="21"/>
  <c r="F118" i="21"/>
  <c r="E116" i="21"/>
  <c r="F91" i="21"/>
  <c r="E89" i="21"/>
  <c r="J26" i="21"/>
  <c r="E26" i="21"/>
  <c r="J94" i="21" s="1"/>
  <c r="J25" i="21"/>
  <c r="J23" i="21"/>
  <c r="E23" i="21"/>
  <c r="J120" i="21" s="1"/>
  <c r="J22" i="21"/>
  <c r="J20" i="21"/>
  <c r="E20" i="21"/>
  <c r="F94" i="21" s="1"/>
  <c r="J19" i="21"/>
  <c r="J17" i="21"/>
  <c r="E17" i="21"/>
  <c r="F120" i="21" s="1"/>
  <c r="J16" i="21"/>
  <c r="J14" i="21"/>
  <c r="J91" i="21" s="1"/>
  <c r="E7" i="21"/>
  <c r="E112" i="21"/>
  <c r="J126" i="20"/>
  <c r="J39" i="20"/>
  <c r="J38" i="20"/>
  <c r="AY121" i="1"/>
  <c r="J37" i="20"/>
  <c r="AX121" i="1"/>
  <c r="BI201" i="20"/>
  <c r="BH201" i="20"/>
  <c r="BG201" i="20"/>
  <c r="BF201" i="20"/>
  <c r="T201" i="20"/>
  <c r="R201" i="20"/>
  <c r="P201" i="20"/>
  <c r="BI199" i="20"/>
  <c r="BH199" i="20"/>
  <c r="BG199" i="20"/>
  <c r="BF199" i="20"/>
  <c r="T199" i="20"/>
  <c r="R199" i="20"/>
  <c r="P199" i="20"/>
  <c r="BI197" i="20"/>
  <c r="BH197" i="20"/>
  <c r="BG197" i="20"/>
  <c r="BF197" i="20"/>
  <c r="T197" i="20"/>
  <c r="R197" i="20"/>
  <c r="P197" i="20"/>
  <c r="BI195" i="20"/>
  <c r="BH195" i="20"/>
  <c r="BG195" i="20"/>
  <c r="BF195" i="20"/>
  <c r="T195" i="20"/>
  <c r="R195" i="20"/>
  <c r="P195" i="20"/>
  <c r="BI193" i="20"/>
  <c r="BH193" i="20"/>
  <c r="BG193" i="20"/>
  <c r="BF193" i="20"/>
  <c r="T193" i="20"/>
  <c r="R193" i="20"/>
  <c r="P193" i="20"/>
  <c r="BI191" i="20"/>
  <c r="BH191" i="20"/>
  <c r="BG191" i="20"/>
  <c r="BF191" i="20"/>
  <c r="T191" i="20"/>
  <c r="R191" i="20"/>
  <c r="P191" i="20"/>
  <c r="BI189" i="20"/>
  <c r="BH189" i="20"/>
  <c r="BG189" i="20"/>
  <c r="BF189" i="20"/>
  <c r="T189" i="20"/>
  <c r="R189" i="20"/>
  <c r="P189" i="20"/>
  <c r="BI187" i="20"/>
  <c r="BH187" i="20"/>
  <c r="BG187" i="20"/>
  <c r="BF187" i="20"/>
  <c r="T187" i="20"/>
  <c r="R187" i="20"/>
  <c r="P187" i="20"/>
  <c r="BI185" i="20"/>
  <c r="BH185" i="20"/>
  <c r="BG185" i="20"/>
  <c r="BF185" i="20"/>
  <c r="T185" i="20"/>
  <c r="R185" i="20"/>
  <c r="P185" i="20"/>
  <c r="BI182" i="20"/>
  <c r="BH182" i="20"/>
  <c r="BG182" i="20"/>
  <c r="BF182" i="20"/>
  <c r="T182" i="20"/>
  <c r="R182" i="20"/>
  <c r="P182" i="20"/>
  <c r="BI180" i="20"/>
  <c r="BH180" i="20"/>
  <c r="BG180" i="20"/>
  <c r="BF180" i="20"/>
  <c r="T180" i="20"/>
  <c r="R180" i="20"/>
  <c r="P180" i="20"/>
  <c r="BI178" i="20"/>
  <c r="BH178" i="20"/>
  <c r="BG178" i="20"/>
  <c r="BF178" i="20"/>
  <c r="T178" i="20"/>
  <c r="R178" i="20"/>
  <c r="P178" i="20"/>
  <c r="BI176" i="20"/>
  <c r="BH176" i="20"/>
  <c r="BG176" i="20"/>
  <c r="BF176" i="20"/>
  <c r="T176" i="20"/>
  <c r="R176" i="20"/>
  <c r="P176" i="20"/>
  <c r="BI174" i="20"/>
  <c r="BH174" i="20"/>
  <c r="BG174" i="20"/>
  <c r="BF174" i="20"/>
  <c r="T174" i="20"/>
  <c r="R174" i="20"/>
  <c r="P174" i="20"/>
  <c r="BI170" i="20"/>
  <c r="BH170" i="20"/>
  <c r="BG170" i="20"/>
  <c r="BF170" i="20"/>
  <c r="T170" i="20"/>
  <c r="R170" i="20"/>
  <c r="P170" i="20"/>
  <c r="BI168" i="20"/>
  <c r="BH168" i="20"/>
  <c r="BG168" i="20"/>
  <c r="BF168" i="20"/>
  <c r="T168" i="20"/>
  <c r="R168" i="20"/>
  <c r="P168" i="20"/>
  <c r="BI166" i="20"/>
  <c r="BH166" i="20"/>
  <c r="BG166" i="20"/>
  <c r="BF166" i="20"/>
  <c r="T166" i="20"/>
  <c r="R166" i="20"/>
  <c r="P166" i="20"/>
  <c r="BI164" i="20"/>
  <c r="BH164" i="20"/>
  <c r="BG164" i="20"/>
  <c r="BF164" i="20"/>
  <c r="T164" i="20"/>
  <c r="R164" i="20"/>
  <c r="P164" i="20"/>
  <c r="BI162" i="20"/>
  <c r="BH162" i="20"/>
  <c r="BG162" i="20"/>
  <c r="BF162" i="20"/>
  <c r="T162" i="20"/>
  <c r="R162" i="20"/>
  <c r="P162" i="20"/>
  <c r="BI160" i="20"/>
  <c r="BH160" i="20"/>
  <c r="BG160" i="20"/>
  <c r="BF160" i="20"/>
  <c r="T160" i="20"/>
  <c r="R160" i="20"/>
  <c r="P160" i="20"/>
  <c r="BI158" i="20"/>
  <c r="BH158" i="20"/>
  <c r="BG158" i="20"/>
  <c r="BF158" i="20"/>
  <c r="T158" i="20"/>
  <c r="R158" i="20"/>
  <c r="P158" i="20"/>
  <c r="BI156" i="20"/>
  <c r="BH156" i="20"/>
  <c r="BG156" i="20"/>
  <c r="BF156" i="20"/>
  <c r="T156" i="20"/>
  <c r="R156" i="20"/>
  <c r="P156" i="20"/>
  <c r="BI154" i="20"/>
  <c r="BH154" i="20"/>
  <c r="BG154" i="20"/>
  <c r="BF154" i="20"/>
  <c r="T154" i="20"/>
  <c r="R154" i="20"/>
  <c r="P154" i="20"/>
  <c r="BI152" i="20"/>
  <c r="BH152" i="20"/>
  <c r="BG152" i="20"/>
  <c r="BF152" i="20"/>
  <c r="T152" i="20"/>
  <c r="R152" i="20"/>
  <c r="P152" i="20"/>
  <c r="BI150" i="20"/>
  <c r="BH150" i="20"/>
  <c r="BG150" i="20"/>
  <c r="BF150" i="20"/>
  <c r="T150" i="20"/>
  <c r="R150" i="20"/>
  <c r="P150" i="20"/>
  <c r="BI148" i="20"/>
  <c r="BH148" i="20"/>
  <c r="BG148" i="20"/>
  <c r="BF148" i="20"/>
  <c r="T148" i="20"/>
  <c r="R148" i="20"/>
  <c r="P148" i="20"/>
  <c r="BI146" i="20"/>
  <c r="BH146" i="20"/>
  <c r="BG146" i="20"/>
  <c r="BF146" i="20"/>
  <c r="T146" i="20"/>
  <c r="R146" i="20"/>
  <c r="P146" i="20"/>
  <c r="BI144" i="20"/>
  <c r="BH144" i="20"/>
  <c r="BG144" i="20"/>
  <c r="BF144" i="20"/>
  <c r="T144" i="20"/>
  <c r="R144" i="20"/>
  <c r="P144" i="20"/>
  <c r="BI142" i="20"/>
  <c r="BH142" i="20"/>
  <c r="BG142" i="20"/>
  <c r="BF142" i="20"/>
  <c r="T142" i="20"/>
  <c r="R142" i="20"/>
  <c r="P142" i="20"/>
  <c r="BI139" i="20"/>
  <c r="BH139" i="20"/>
  <c r="BG139" i="20"/>
  <c r="BF139" i="20"/>
  <c r="T139" i="20"/>
  <c r="R139" i="20"/>
  <c r="P139" i="20"/>
  <c r="BI137" i="20"/>
  <c r="BH137" i="20"/>
  <c r="BG137" i="20"/>
  <c r="BF137" i="20"/>
  <c r="T137" i="20"/>
  <c r="R137" i="20"/>
  <c r="P137" i="20"/>
  <c r="BI134" i="20"/>
  <c r="BH134" i="20"/>
  <c r="BG134" i="20"/>
  <c r="BF134" i="20"/>
  <c r="T134" i="20"/>
  <c r="R134" i="20"/>
  <c r="P134" i="20"/>
  <c r="BI131" i="20"/>
  <c r="BH131" i="20"/>
  <c r="BG131" i="20"/>
  <c r="BF131" i="20"/>
  <c r="T131" i="20"/>
  <c r="R131" i="20"/>
  <c r="P131" i="20"/>
  <c r="BI128" i="20"/>
  <c r="BH128" i="20"/>
  <c r="BG128" i="20"/>
  <c r="BF128" i="20"/>
  <c r="T128" i="20"/>
  <c r="R128" i="20"/>
  <c r="P128" i="20"/>
  <c r="J99" i="20"/>
  <c r="F119" i="20"/>
  <c r="E117" i="20"/>
  <c r="F91" i="20"/>
  <c r="E89" i="20"/>
  <c r="J26" i="20"/>
  <c r="E26" i="20"/>
  <c r="J94" i="20"/>
  <c r="J25" i="20"/>
  <c r="J23" i="20"/>
  <c r="E23" i="20"/>
  <c r="J93" i="20"/>
  <c r="J22" i="20"/>
  <c r="J20" i="20"/>
  <c r="E20" i="20"/>
  <c r="F122" i="20"/>
  <c r="J19" i="20"/>
  <c r="J17" i="20"/>
  <c r="E17" i="20"/>
  <c r="F121" i="20"/>
  <c r="J16" i="20"/>
  <c r="J14" i="20"/>
  <c r="J91" i="20" s="1"/>
  <c r="E7" i="20"/>
  <c r="E113" i="20" s="1"/>
  <c r="J39" i="19"/>
  <c r="J38" i="19"/>
  <c r="AY119" i="1"/>
  <c r="J37" i="19"/>
  <c r="AX119" i="1"/>
  <c r="BI153" i="19"/>
  <c r="BH153" i="19"/>
  <c r="BG153" i="19"/>
  <c r="BF153" i="19"/>
  <c r="T153" i="19"/>
  <c r="R153" i="19"/>
  <c r="P153" i="19"/>
  <c r="BI151" i="19"/>
  <c r="BH151" i="19"/>
  <c r="BG151" i="19"/>
  <c r="BF151" i="19"/>
  <c r="T151" i="19"/>
  <c r="R151" i="19"/>
  <c r="P151" i="19"/>
  <c r="BI149" i="19"/>
  <c r="BH149" i="19"/>
  <c r="BG149" i="19"/>
  <c r="BF149" i="19"/>
  <c r="T149" i="19"/>
  <c r="R149" i="19"/>
  <c r="P149" i="19"/>
  <c r="BI147" i="19"/>
  <c r="BH147" i="19"/>
  <c r="BG147" i="19"/>
  <c r="BF147" i="19"/>
  <c r="T147" i="19"/>
  <c r="R147" i="19"/>
  <c r="P147" i="19"/>
  <c r="BI145" i="19"/>
  <c r="BH145" i="19"/>
  <c r="BG145" i="19"/>
  <c r="BF145" i="19"/>
  <c r="T145" i="19"/>
  <c r="R145" i="19"/>
  <c r="P145" i="19"/>
  <c r="BI143" i="19"/>
  <c r="BH143" i="19"/>
  <c r="BG143" i="19"/>
  <c r="BF143" i="19"/>
  <c r="T143" i="19"/>
  <c r="R143" i="19"/>
  <c r="P143" i="19"/>
  <c r="BI140" i="19"/>
  <c r="BH140" i="19"/>
  <c r="BG140" i="19"/>
  <c r="BF140" i="19"/>
  <c r="T140" i="19"/>
  <c r="R140" i="19"/>
  <c r="P140" i="19"/>
  <c r="BI138" i="19"/>
  <c r="BH138" i="19"/>
  <c r="BG138" i="19"/>
  <c r="BF138" i="19"/>
  <c r="T138" i="19"/>
  <c r="R138" i="19"/>
  <c r="P138" i="19"/>
  <c r="BI134" i="19"/>
  <c r="BH134" i="19"/>
  <c r="BG134" i="19"/>
  <c r="BF134" i="19"/>
  <c r="T134" i="19"/>
  <c r="R134" i="19"/>
  <c r="P134" i="19"/>
  <c r="BI128" i="19"/>
  <c r="BH128" i="19"/>
  <c r="BG128" i="19"/>
  <c r="BF128" i="19"/>
  <c r="T128" i="19"/>
  <c r="R128" i="19"/>
  <c r="P128" i="19"/>
  <c r="J122" i="19"/>
  <c r="J121" i="19"/>
  <c r="F121" i="19"/>
  <c r="F119" i="19"/>
  <c r="E117" i="19"/>
  <c r="J94" i="19"/>
  <c r="J93" i="19"/>
  <c r="F93" i="19"/>
  <c r="F91" i="19"/>
  <c r="E89" i="19"/>
  <c r="J20" i="19"/>
  <c r="E20" i="19"/>
  <c r="F122" i="19" s="1"/>
  <c r="J19" i="19"/>
  <c r="J14" i="19"/>
  <c r="J91" i="19" s="1"/>
  <c r="E7" i="19"/>
  <c r="E85" i="19"/>
  <c r="J39" i="18"/>
  <c r="J38" i="18"/>
  <c r="AY118" i="1" s="1"/>
  <c r="J37" i="18"/>
  <c r="AX118" i="1" s="1"/>
  <c r="BI213" i="18"/>
  <c r="BH213" i="18"/>
  <c r="BG213" i="18"/>
  <c r="BF213" i="18"/>
  <c r="T213" i="18"/>
  <c r="R213" i="18"/>
  <c r="P213" i="18"/>
  <c r="BI211" i="18"/>
  <c r="BH211" i="18"/>
  <c r="BG211" i="18"/>
  <c r="BF211" i="18"/>
  <c r="T211" i="18"/>
  <c r="R211" i="18"/>
  <c r="P211" i="18"/>
  <c r="BI209" i="18"/>
  <c r="BH209" i="18"/>
  <c r="BG209" i="18"/>
  <c r="BF209" i="18"/>
  <c r="T209" i="18"/>
  <c r="R209" i="18"/>
  <c r="P209" i="18"/>
  <c r="BI207" i="18"/>
  <c r="BH207" i="18"/>
  <c r="BG207" i="18"/>
  <c r="BF207" i="18"/>
  <c r="T207" i="18"/>
  <c r="R207" i="18"/>
  <c r="P207" i="18"/>
  <c r="BI205" i="18"/>
  <c r="BH205" i="18"/>
  <c r="BG205" i="18"/>
  <c r="BF205" i="18"/>
  <c r="T205" i="18"/>
  <c r="R205" i="18"/>
  <c r="P205" i="18"/>
  <c r="BI203" i="18"/>
  <c r="BH203" i="18"/>
  <c r="BG203" i="18"/>
  <c r="BF203" i="18"/>
  <c r="T203" i="18"/>
  <c r="R203" i="18"/>
  <c r="P203" i="18"/>
  <c r="BI201" i="18"/>
  <c r="BH201" i="18"/>
  <c r="BG201" i="18"/>
  <c r="BF201" i="18"/>
  <c r="T201" i="18"/>
  <c r="R201" i="18"/>
  <c r="P201" i="18"/>
  <c r="BI199" i="18"/>
  <c r="BH199" i="18"/>
  <c r="BG199" i="18"/>
  <c r="BF199" i="18"/>
  <c r="T199" i="18"/>
  <c r="R199" i="18"/>
  <c r="P199" i="18"/>
  <c r="BI197" i="18"/>
  <c r="BH197" i="18"/>
  <c r="BG197" i="18"/>
  <c r="BF197" i="18"/>
  <c r="T197" i="18"/>
  <c r="R197" i="18"/>
  <c r="P197" i="18"/>
  <c r="BI195" i="18"/>
  <c r="BH195" i="18"/>
  <c r="BG195" i="18"/>
  <c r="BF195" i="18"/>
  <c r="T195" i="18"/>
  <c r="R195" i="18"/>
  <c r="P195" i="18"/>
  <c r="BI193" i="18"/>
  <c r="BH193" i="18"/>
  <c r="BG193" i="18"/>
  <c r="BF193" i="18"/>
  <c r="T193" i="18"/>
  <c r="R193" i="18"/>
  <c r="P193" i="18"/>
  <c r="BI191" i="18"/>
  <c r="BH191" i="18"/>
  <c r="BG191" i="18"/>
  <c r="BF191" i="18"/>
  <c r="T191" i="18"/>
  <c r="R191" i="18"/>
  <c r="P191" i="18"/>
  <c r="BI189" i="18"/>
  <c r="BH189" i="18"/>
  <c r="BG189" i="18"/>
  <c r="BF189" i="18"/>
  <c r="T189" i="18"/>
  <c r="R189" i="18"/>
  <c r="P189" i="18"/>
  <c r="BI187" i="18"/>
  <c r="BH187" i="18"/>
  <c r="BG187" i="18"/>
  <c r="BF187" i="18"/>
  <c r="T187" i="18"/>
  <c r="R187" i="18"/>
  <c r="P187" i="18"/>
  <c r="BI185" i="18"/>
  <c r="BH185" i="18"/>
  <c r="BG185" i="18"/>
  <c r="BF185" i="18"/>
  <c r="T185" i="18"/>
  <c r="R185" i="18"/>
  <c r="P185" i="18"/>
  <c r="BI183" i="18"/>
  <c r="BH183" i="18"/>
  <c r="BG183" i="18"/>
  <c r="BF183" i="18"/>
  <c r="T183" i="18"/>
  <c r="R183" i="18"/>
  <c r="P183" i="18"/>
  <c r="BI181" i="18"/>
  <c r="BH181" i="18"/>
  <c r="BG181" i="18"/>
  <c r="BF181" i="18"/>
  <c r="T181" i="18"/>
  <c r="R181" i="18"/>
  <c r="P181" i="18"/>
  <c r="BI179" i="18"/>
  <c r="BH179" i="18"/>
  <c r="BG179" i="18"/>
  <c r="BF179" i="18"/>
  <c r="T179" i="18"/>
  <c r="R179" i="18"/>
  <c r="P179" i="18"/>
  <c r="BI177" i="18"/>
  <c r="BH177" i="18"/>
  <c r="BG177" i="18"/>
  <c r="BF177" i="18"/>
  <c r="T177" i="18"/>
  <c r="R177" i="18"/>
  <c r="P177" i="18"/>
  <c r="BI175" i="18"/>
  <c r="BH175" i="18"/>
  <c r="BG175" i="18"/>
  <c r="BF175" i="18"/>
  <c r="T175" i="18"/>
  <c r="R175" i="18"/>
  <c r="P175" i="18"/>
  <c r="BI173" i="18"/>
  <c r="BH173" i="18"/>
  <c r="BG173" i="18"/>
  <c r="BF173" i="18"/>
  <c r="T173" i="18"/>
  <c r="R173" i="18"/>
  <c r="P173" i="18"/>
  <c r="BI171" i="18"/>
  <c r="BH171" i="18"/>
  <c r="BG171" i="18"/>
  <c r="BF171" i="18"/>
  <c r="T171" i="18"/>
  <c r="R171" i="18"/>
  <c r="P171" i="18"/>
  <c r="BI169" i="18"/>
  <c r="BH169" i="18"/>
  <c r="BG169" i="18"/>
  <c r="BF169" i="18"/>
  <c r="T169" i="18"/>
  <c r="R169" i="18"/>
  <c r="P169" i="18"/>
  <c r="BI167" i="18"/>
  <c r="BH167" i="18"/>
  <c r="BG167" i="18"/>
  <c r="BF167" i="18"/>
  <c r="T167" i="18"/>
  <c r="R167" i="18"/>
  <c r="P167" i="18"/>
  <c r="BI164" i="18"/>
  <c r="BH164" i="18"/>
  <c r="BG164" i="18"/>
  <c r="BF164" i="18"/>
  <c r="T164" i="18"/>
  <c r="R164" i="18"/>
  <c r="P164" i="18"/>
  <c r="BI162" i="18"/>
  <c r="BH162" i="18"/>
  <c r="BG162" i="18"/>
  <c r="BF162" i="18"/>
  <c r="T162" i="18"/>
  <c r="R162" i="18"/>
  <c r="P162" i="18"/>
  <c r="BI160" i="18"/>
  <c r="BH160" i="18"/>
  <c r="BG160" i="18"/>
  <c r="BF160" i="18"/>
  <c r="T160" i="18"/>
  <c r="R160" i="18"/>
  <c r="P160" i="18"/>
  <c r="BI158" i="18"/>
  <c r="BH158" i="18"/>
  <c r="BG158" i="18"/>
  <c r="BF158" i="18"/>
  <c r="T158" i="18"/>
  <c r="R158" i="18"/>
  <c r="P158" i="18"/>
  <c r="BI156" i="18"/>
  <c r="BH156" i="18"/>
  <c r="BG156" i="18"/>
  <c r="BF156" i="18"/>
  <c r="T156" i="18"/>
  <c r="R156" i="18"/>
  <c r="P156" i="18"/>
  <c r="BI154" i="18"/>
  <c r="BH154" i="18"/>
  <c r="BG154" i="18"/>
  <c r="BF154" i="18"/>
  <c r="T154" i="18"/>
  <c r="R154" i="18"/>
  <c r="P154" i="18"/>
  <c r="BI152" i="18"/>
  <c r="BH152" i="18"/>
  <c r="BG152" i="18"/>
  <c r="BF152" i="18"/>
  <c r="T152" i="18"/>
  <c r="R152" i="18"/>
  <c r="P152" i="18"/>
  <c r="BI150" i="18"/>
  <c r="BH150" i="18"/>
  <c r="BG150" i="18"/>
  <c r="BF150" i="18"/>
  <c r="T150" i="18"/>
  <c r="R150" i="18"/>
  <c r="P150" i="18"/>
  <c r="BI148" i="18"/>
  <c r="BH148" i="18"/>
  <c r="BG148" i="18"/>
  <c r="BF148" i="18"/>
  <c r="T148" i="18"/>
  <c r="R148" i="18"/>
  <c r="P148" i="18"/>
  <c r="BI146" i="18"/>
  <c r="BH146" i="18"/>
  <c r="BG146" i="18"/>
  <c r="BF146" i="18"/>
  <c r="T146" i="18"/>
  <c r="R146" i="18"/>
  <c r="P146" i="18"/>
  <c r="BI144" i="18"/>
  <c r="BH144" i="18"/>
  <c r="BG144" i="18"/>
  <c r="BF144" i="18"/>
  <c r="T144" i="18"/>
  <c r="R144" i="18"/>
  <c r="P144" i="18"/>
  <c r="BI142" i="18"/>
  <c r="BH142" i="18"/>
  <c r="BG142" i="18"/>
  <c r="BF142" i="18"/>
  <c r="T142" i="18"/>
  <c r="R142" i="18"/>
  <c r="P142" i="18"/>
  <c r="BI140" i="18"/>
  <c r="BH140" i="18"/>
  <c r="BG140" i="18"/>
  <c r="BF140" i="18"/>
  <c r="T140" i="18"/>
  <c r="R140" i="18"/>
  <c r="P140" i="18"/>
  <c r="BI138" i="18"/>
  <c r="BH138" i="18"/>
  <c r="BG138" i="18"/>
  <c r="BF138" i="18"/>
  <c r="T138" i="18"/>
  <c r="R138" i="18"/>
  <c r="P138" i="18"/>
  <c r="BI136" i="18"/>
  <c r="BH136" i="18"/>
  <c r="BG136" i="18"/>
  <c r="BF136" i="18"/>
  <c r="T136" i="18"/>
  <c r="R136" i="18"/>
  <c r="P136" i="18"/>
  <c r="BI134" i="18"/>
  <c r="BH134" i="18"/>
  <c r="BG134" i="18"/>
  <c r="BF134" i="18"/>
  <c r="T134" i="18"/>
  <c r="R134" i="18"/>
  <c r="P134" i="18"/>
  <c r="BI132" i="18"/>
  <c r="BH132" i="18"/>
  <c r="BG132" i="18"/>
  <c r="BF132" i="18"/>
  <c r="T132" i="18"/>
  <c r="R132" i="18"/>
  <c r="P132" i="18"/>
  <c r="BI130" i="18"/>
  <c r="BH130" i="18"/>
  <c r="BG130" i="18"/>
  <c r="BF130" i="18"/>
  <c r="T130" i="18"/>
  <c r="R130" i="18"/>
  <c r="P130" i="18"/>
  <c r="BI126" i="18"/>
  <c r="BH126" i="18"/>
  <c r="BG126" i="18"/>
  <c r="BF126" i="18"/>
  <c r="T126" i="18"/>
  <c r="R126" i="18"/>
  <c r="P126" i="18"/>
  <c r="J120" i="18"/>
  <c r="J119" i="18"/>
  <c r="F119" i="18"/>
  <c r="F117" i="18"/>
  <c r="E115" i="18"/>
  <c r="J94" i="18"/>
  <c r="J93" i="18"/>
  <c r="F93" i="18"/>
  <c r="F91" i="18"/>
  <c r="E89" i="18"/>
  <c r="J20" i="18"/>
  <c r="E20" i="18"/>
  <c r="F120" i="18"/>
  <c r="J19" i="18"/>
  <c r="J14" i="18"/>
  <c r="J117" i="18"/>
  <c r="E7" i="18"/>
  <c r="E85" i="18" s="1"/>
  <c r="J39" i="17"/>
  <c r="J38" i="17"/>
  <c r="AY117" i="1"/>
  <c r="J37" i="17"/>
  <c r="AX117" i="1"/>
  <c r="BI130" i="17"/>
  <c r="BH130" i="17"/>
  <c r="BG130" i="17"/>
  <c r="BF130" i="17"/>
  <c r="T130" i="17"/>
  <c r="R130" i="17"/>
  <c r="P130" i="17"/>
  <c r="BI127" i="17"/>
  <c r="BH127" i="17"/>
  <c r="BG127" i="17"/>
  <c r="BF127" i="17"/>
  <c r="T127" i="17"/>
  <c r="R127" i="17"/>
  <c r="P127" i="17"/>
  <c r="BI125" i="17"/>
  <c r="BH125" i="17"/>
  <c r="BG125" i="17"/>
  <c r="BF125" i="17"/>
  <c r="T125" i="17"/>
  <c r="R125" i="17"/>
  <c r="P125" i="17"/>
  <c r="BI123" i="17"/>
  <c r="BH123" i="17"/>
  <c r="BG123" i="17"/>
  <c r="BF123" i="17"/>
  <c r="T123" i="17"/>
  <c r="R123" i="17"/>
  <c r="P123" i="17"/>
  <c r="J118" i="17"/>
  <c r="J117" i="17"/>
  <c r="F117" i="17"/>
  <c r="F115" i="17"/>
  <c r="E113" i="17"/>
  <c r="J94" i="17"/>
  <c r="J93" i="17"/>
  <c r="F93" i="17"/>
  <c r="F91" i="17"/>
  <c r="E89" i="17"/>
  <c r="J20" i="17"/>
  <c r="E20" i="17"/>
  <c r="F94" i="17" s="1"/>
  <c r="J19" i="17"/>
  <c r="J14" i="17"/>
  <c r="J91" i="17" s="1"/>
  <c r="E7" i="17"/>
  <c r="E109" i="17"/>
  <c r="J39" i="16"/>
  <c r="J38" i="16"/>
  <c r="AY115" i="1"/>
  <c r="J37" i="16"/>
  <c r="AX115" i="1" s="1"/>
  <c r="BI184" i="16"/>
  <c r="BH184" i="16"/>
  <c r="BG184" i="16"/>
  <c r="BF184" i="16"/>
  <c r="T184" i="16"/>
  <c r="R184" i="16"/>
  <c r="P184" i="16"/>
  <c r="BI182" i="16"/>
  <c r="BH182" i="16"/>
  <c r="BG182" i="16"/>
  <c r="BF182" i="16"/>
  <c r="T182" i="16"/>
  <c r="R182" i="16"/>
  <c r="P182" i="16"/>
  <c r="BI180" i="16"/>
  <c r="BH180" i="16"/>
  <c r="BG180" i="16"/>
  <c r="BF180" i="16"/>
  <c r="T180" i="16"/>
  <c r="R180" i="16"/>
  <c r="P180" i="16"/>
  <c r="BI178" i="16"/>
  <c r="BH178" i="16"/>
  <c r="BG178" i="16"/>
  <c r="BF178" i="16"/>
  <c r="T178" i="16"/>
  <c r="R178" i="16"/>
  <c r="P178" i="16"/>
  <c r="BI176" i="16"/>
  <c r="BH176" i="16"/>
  <c r="BG176" i="16"/>
  <c r="BF176" i="16"/>
  <c r="T176" i="16"/>
  <c r="R176" i="16"/>
  <c r="P176" i="16"/>
  <c r="BI174" i="16"/>
  <c r="BH174" i="16"/>
  <c r="BG174" i="16"/>
  <c r="BF174" i="16"/>
  <c r="T174" i="16"/>
  <c r="R174" i="16"/>
  <c r="P174" i="16"/>
  <c r="BI172" i="16"/>
  <c r="BH172" i="16"/>
  <c r="BG172" i="16"/>
  <c r="BF172" i="16"/>
  <c r="T172" i="16"/>
  <c r="R172" i="16"/>
  <c r="P172" i="16"/>
  <c r="BI170" i="16"/>
  <c r="BH170" i="16"/>
  <c r="BG170" i="16"/>
  <c r="BF170" i="16"/>
  <c r="T170" i="16"/>
  <c r="R170" i="16"/>
  <c r="P170" i="16"/>
  <c r="BI168" i="16"/>
  <c r="BH168" i="16"/>
  <c r="BG168" i="16"/>
  <c r="BF168" i="16"/>
  <c r="T168" i="16"/>
  <c r="R168" i="16"/>
  <c r="P168" i="16"/>
  <c r="BI166" i="16"/>
  <c r="BH166" i="16"/>
  <c r="BG166" i="16"/>
  <c r="BF166" i="16"/>
  <c r="T166" i="16"/>
  <c r="R166" i="16"/>
  <c r="P166" i="16"/>
  <c r="BI164" i="16"/>
  <c r="BH164" i="16"/>
  <c r="BG164" i="16"/>
  <c r="BF164" i="16"/>
  <c r="T164" i="16"/>
  <c r="R164" i="16"/>
  <c r="P164" i="16"/>
  <c r="BI162" i="16"/>
  <c r="BH162" i="16"/>
  <c r="BG162" i="16"/>
  <c r="BF162" i="16"/>
  <c r="T162" i="16"/>
  <c r="R162" i="16"/>
  <c r="P162" i="16"/>
  <c r="BI160" i="16"/>
  <c r="BH160" i="16"/>
  <c r="BG160" i="16"/>
  <c r="BF160" i="16"/>
  <c r="T160" i="16"/>
  <c r="R160" i="16"/>
  <c r="P160" i="16"/>
  <c r="BI157" i="16"/>
  <c r="BH157" i="16"/>
  <c r="BG157" i="16"/>
  <c r="BF157" i="16"/>
  <c r="T157" i="16"/>
  <c r="R157" i="16"/>
  <c r="P157" i="16"/>
  <c r="BI155" i="16"/>
  <c r="BH155" i="16"/>
  <c r="BG155" i="16"/>
  <c r="BF155" i="16"/>
  <c r="T155" i="16"/>
  <c r="R155" i="16"/>
  <c r="P155" i="16"/>
  <c r="BI153" i="16"/>
  <c r="BH153" i="16"/>
  <c r="BG153" i="16"/>
  <c r="BF153" i="16"/>
  <c r="T153" i="16"/>
  <c r="R153" i="16"/>
  <c r="P153" i="16"/>
  <c r="BI150" i="16"/>
  <c r="BH150" i="16"/>
  <c r="BG150" i="16"/>
  <c r="BF150" i="16"/>
  <c r="T150" i="16"/>
  <c r="R150" i="16"/>
  <c r="P150" i="16"/>
  <c r="BI148" i="16"/>
  <c r="BH148" i="16"/>
  <c r="BG148" i="16"/>
  <c r="BF148" i="16"/>
  <c r="T148" i="16"/>
  <c r="R148" i="16"/>
  <c r="P148" i="16"/>
  <c r="BI144" i="16"/>
  <c r="BH144" i="16"/>
  <c r="BG144" i="16"/>
  <c r="BF144" i="16"/>
  <c r="T144" i="16"/>
  <c r="T143" i="16" s="1"/>
  <c r="R144" i="16"/>
  <c r="R143" i="16"/>
  <c r="P144" i="16"/>
  <c r="P143" i="16" s="1"/>
  <c r="BI141" i="16"/>
  <c r="BH141" i="16"/>
  <c r="BG141" i="16"/>
  <c r="BF141" i="16"/>
  <c r="T141" i="16"/>
  <c r="R141" i="16"/>
  <c r="P141" i="16"/>
  <c r="BI139" i="16"/>
  <c r="BH139" i="16"/>
  <c r="BG139" i="16"/>
  <c r="BF139" i="16"/>
  <c r="T139" i="16"/>
  <c r="R139" i="16"/>
  <c r="P139" i="16"/>
  <c r="BI137" i="16"/>
  <c r="BH137" i="16"/>
  <c r="BG137" i="16"/>
  <c r="BF137" i="16"/>
  <c r="T137" i="16"/>
  <c r="R137" i="16"/>
  <c r="P137" i="16"/>
  <c r="BI132" i="16"/>
  <c r="BH132" i="16"/>
  <c r="BG132" i="16"/>
  <c r="BF132" i="16"/>
  <c r="T132" i="16"/>
  <c r="R132" i="16"/>
  <c r="P132" i="16"/>
  <c r="BI129" i="16"/>
  <c r="BH129" i="16"/>
  <c r="BG129" i="16"/>
  <c r="BF129" i="16"/>
  <c r="T129" i="16"/>
  <c r="R129" i="16"/>
  <c r="P129" i="16"/>
  <c r="J123" i="16"/>
  <c r="J122" i="16"/>
  <c r="F122" i="16"/>
  <c r="F120" i="16"/>
  <c r="E118" i="16"/>
  <c r="J94" i="16"/>
  <c r="J93" i="16"/>
  <c r="F93" i="16"/>
  <c r="F91" i="16"/>
  <c r="E89" i="16"/>
  <c r="J20" i="16"/>
  <c r="E20" i="16"/>
  <c r="F123" i="16" s="1"/>
  <c r="J19" i="16"/>
  <c r="J14" i="16"/>
  <c r="J120" i="16" s="1"/>
  <c r="E7" i="16"/>
  <c r="E85" i="16" s="1"/>
  <c r="J39" i="15"/>
  <c r="J38" i="15"/>
  <c r="AY114" i="1" s="1"/>
  <c r="J37" i="15"/>
  <c r="AX114" i="1"/>
  <c r="BI204" i="15"/>
  <c r="BH204" i="15"/>
  <c r="BG204" i="15"/>
  <c r="BF204" i="15"/>
  <c r="T204" i="15"/>
  <c r="R204" i="15"/>
  <c r="P204" i="15"/>
  <c r="BI202" i="15"/>
  <c r="BH202" i="15"/>
  <c r="BG202" i="15"/>
  <c r="BF202" i="15"/>
  <c r="T202" i="15"/>
  <c r="R202" i="15"/>
  <c r="P202" i="15"/>
  <c r="BI200" i="15"/>
  <c r="BH200" i="15"/>
  <c r="BG200" i="15"/>
  <c r="BF200" i="15"/>
  <c r="T200" i="15"/>
  <c r="R200" i="15"/>
  <c r="P200" i="15"/>
  <c r="BI198" i="15"/>
  <c r="BH198" i="15"/>
  <c r="BG198" i="15"/>
  <c r="BF198" i="15"/>
  <c r="T198" i="15"/>
  <c r="R198" i="15"/>
  <c r="P198" i="15"/>
  <c r="BI196" i="15"/>
  <c r="BH196" i="15"/>
  <c r="BG196" i="15"/>
  <c r="BF196" i="15"/>
  <c r="T196" i="15"/>
  <c r="R196" i="15"/>
  <c r="P196" i="15"/>
  <c r="BI194" i="15"/>
  <c r="BH194" i="15"/>
  <c r="BG194" i="15"/>
  <c r="BF194" i="15"/>
  <c r="T194" i="15"/>
  <c r="R194" i="15"/>
  <c r="P194" i="15"/>
  <c r="BI192" i="15"/>
  <c r="BH192" i="15"/>
  <c r="BG192" i="15"/>
  <c r="BF192" i="15"/>
  <c r="T192" i="15"/>
  <c r="R192" i="15"/>
  <c r="P192" i="15"/>
  <c r="BI190" i="15"/>
  <c r="BH190" i="15"/>
  <c r="BG190" i="15"/>
  <c r="BF190" i="15"/>
  <c r="T190" i="15"/>
  <c r="R190" i="15"/>
  <c r="P190" i="15"/>
  <c r="BI188" i="15"/>
  <c r="BH188" i="15"/>
  <c r="BG188" i="15"/>
  <c r="BF188" i="15"/>
  <c r="T188" i="15"/>
  <c r="R188" i="15"/>
  <c r="P188" i="15"/>
  <c r="BI186" i="15"/>
  <c r="BH186" i="15"/>
  <c r="BG186" i="15"/>
  <c r="BF186" i="15"/>
  <c r="T186" i="15"/>
  <c r="R186" i="15"/>
  <c r="P186" i="15"/>
  <c r="BI184" i="15"/>
  <c r="BH184" i="15"/>
  <c r="BG184" i="15"/>
  <c r="BF184" i="15"/>
  <c r="T184" i="15"/>
  <c r="R184" i="15"/>
  <c r="P184" i="15"/>
  <c r="BI182" i="15"/>
  <c r="BH182" i="15"/>
  <c r="BG182" i="15"/>
  <c r="BF182" i="15"/>
  <c r="T182" i="15"/>
  <c r="R182" i="15"/>
  <c r="P182" i="15"/>
  <c r="BI177" i="15"/>
  <c r="BH177" i="15"/>
  <c r="BG177" i="15"/>
  <c r="BF177" i="15"/>
  <c r="T177" i="15"/>
  <c r="R177" i="15"/>
  <c r="P177" i="15"/>
  <c r="BI175" i="15"/>
  <c r="BH175" i="15"/>
  <c r="BG175" i="15"/>
  <c r="BF175" i="15"/>
  <c r="T175" i="15"/>
  <c r="R175" i="15"/>
  <c r="P175" i="15"/>
  <c r="BI173" i="15"/>
  <c r="BH173" i="15"/>
  <c r="BG173" i="15"/>
  <c r="BF173" i="15"/>
  <c r="T173" i="15"/>
  <c r="R173" i="15"/>
  <c r="P173" i="15"/>
  <c r="BI171" i="15"/>
  <c r="BH171" i="15"/>
  <c r="BG171" i="15"/>
  <c r="BF171" i="15"/>
  <c r="T171" i="15"/>
  <c r="R171" i="15"/>
  <c r="P171" i="15"/>
  <c r="BI169" i="15"/>
  <c r="BH169" i="15"/>
  <c r="BG169" i="15"/>
  <c r="BF169" i="15"/>
  <c r="T169" i="15"/>
  <c r="R169" i="15"/>
  <c r="P169" i="15"/>
  <c r="BI166" i="15"/>
  <c r="BH166" i="15"/>
  <c r="BG166" i="15"/>
  <c r="BF166" i="15"/>
  <c r="T166" i="15"/>
  <c r="R166" i="15"/>
  <c r="P166" i="15"/>
  <c r="BI164" i="15"/>
  <c r="BH164" i="15"/>
  <c r="BG164" i="15"/>
  <c r="BF164" i="15"/>
  <c r="T164" i="15"/>
  <c r="R164" i="15"/>
  <c r="P164" i="15"/>
  <c r="BI162" i="15"/>
  <c r="BH162" i="15"/>
  <c r="BG162" i="15"/>
  <c r="BF162" i="15"/>
  <c r="T162" i="15"/>
  <c r="R162" i="15"/>
  <c r="P162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6" i="15"/>
  <c r="BH136" i="15"/>
  <c r="BG136" i="15"/>
  <c r="BF136" i="15"/>
  <c r="T136" i="15"/>
  <c r="R136" i="15"/>
  <c r="P136" i="15"/>
  <c r="BI134" i="15"/>
  <c r="BH134" i="15"/>
  <c r="BG134" i="15"/>
  <c r="BF134" i="15"/>
  <c r="T134" i="15"/>
  <c r="R134" i="15"/>
  <c r="P134" i="15"/>
  <c r="BI131" i="15"/>
  <c r="BH131" i="15"/>
  <c r="BG131" i="15"/>
  <c r="BF131" i="15"/>
  <c r="T131" i="15"/>
  <c r="R131" i="15"/>
  <c r="P131" i="15"/>
  <c r="BI129" i="15"/>
  <c r="BH129" i="15"/>
  <c r="BG129" i="15"/>
  <c r="BF129" i="15"/>
  <c r="T129" i="15"/>
  <c r="R129" i="15"/>
  <c r="P129" i="15"/>
  <c r="BI126" i="15"/>
  <c r="BH126" i="15"/>
  <c r="BG126" i="15"/>
  <c r="BF126" i="15"/>
  <c r="T126" i="15"/>
  <c r="R126" i="15"/>
  <c r="P126" i="15"/>
  <c r="J120" i="15"/>
  <c r="J119" i="15"/>
  <c r="F119" i="15"/>
  <c r="F117" i="15"/>
  <c r="E115" i="15"/>
  <c r="J94" i="15"/>
  <c r="J93" i="15"/>
  <c r="F93" i="15"/>
  <c r="F91" i="15"/>
  <c r="E89" i="15"/>
  <c r="J20" i="15"/>
  <c r="E20" i="15"/>
  <c r="F94" i="15" s="1"/>
  <c r="J19" i="15"/>
  <c r="J14" i="15"/>
  <c r="J117" i="15" s="1"/>
  <c r="E7" i="15"/>
  <c r="E85" i="15"/>
  <c r="J39" i="14"/>
  <c r="J38" i="14"/>
  <c r="AY113" i="1" s="1"/>
  <c r="J37" i="14"/>
  <c r="AX113" i="1" s="1"/>
  <c r="BI128" i="14"/>
  <c r="BH128" i="14"/>
  <c r="BG128" i="14"/>
  <c r="BF128" i="14"/>
  <c r="T128" i="14"/>
  <c r="R128" i="14"/>
  <c r="P128" i="14"/>
  <c r="BI125" i="14"/>
  <c r="BH125" i="14"/>
  <c r="BG125" i="14"/>
  <c r="BF125" i="14"/>
  <c r="T125" i="14"/>
  <c r="R125" i="14"/>
  <c r="P125" i="14"/>
  <c r="BI123" i="14"/>
  <c r="BH123" i="14"/>
  <c r="BG123" i="14"/>
  <c r="BF123" i="14"/>
  <c r="T123" i="14"/>
  <c r="R123" i="14"/>
  <c r="P123" i="14"/>
  <c r="BI121" i="14"/>
  <c r="BH121" i="14"/>
  <c r="BG121" i="14"/>
  <c r="BF121" i="14"/>
  <c r="T121" i="14"/>
  <c r="R121" i="14"/>
  <c r="P121" i="14"/>
  <c r="J117" i="14"/>
  <c r="J116" i="14"/>
  <c r="F116" i="14"/>
  <c r="F114" i="14"/>
  <c r="E112" i="14"/>
  <c r="J94" i="14"/>
  <c r="J93" i="14"/>
  <c r="F93" i="14"/>
  <c r="F91" i="14"/>
  <c r="E89" i="14"/>
  <c r="J20" i="14"/>
  <c r="E20" i="14"/>
  <c r="F94" i="14"/>
  <c r="J19" i="14"/>
  <c r="J14" i="14"/>
  <c r="J91" i="14" s="1"/>
  <c r="E7" i="14"/>
  <c r="E108" i="14" s="1"/>
  <c r="J39" i="13"/>
  <c r="J38" i="13"/>
  <c r="AY111" i="1"/>
  <c r="J37" i="13"/>
  <c r="AX111" i="1"/>
  <c r="BI136" i="13"/>
  <c r="BH136" i="13"/>
  <c r="BG136" i="13"/>
  <c r="BF136" i="13"/>
  <c r="T136" i="13"/>
  <c r="R136" i="13"/>
  <c r="P136" i="13"/>
  <c r="BI133" i="13"/>
  <c r="BH133" i="13"/>
  <c r="BG133" i="13"/>
  <c r="BF133" i="13"/>
  <c r="T133" i="13"/>
  <c r="R133" i="13"/>
  <c r="P133" i="13"/>
  <c r="BI130" i="13"/>
  <c r="BH130" i="13"/>
  <c r="BG130" i="13"/>
  <c r="BF130" i="13"/>
  <c r="T130" i="13"/>
  <c r="R130" i="13"/>
  <c r="P130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BI123" i="13"/>
  <c r="BH123" i="13"/>
  <c r="BG123" i="13"/>
  <c r="BF123" i="13"/>
  <c r="T123" i="13"/>
  <c r="R123" i="13"/>
  <c r="P123" i="13"/>
  <c r="J118" i="13"/>
  <c r="J117" i="13"/>
  <c r="F117" i="13"/>
  <c r="F115" i="13"/>
  <c r="E113" i="13"/>
  <c r="J94" i="13"/>
  <c r="J93" i="13"/>
  <c r="F93" i="13"/>
  <c r="F91" i="13"/>
  <c r="E89" i="13"/>
  <c r="J20" i="13"/>
  <c r="E20" i="13"/>
  <c r="F118" i="13" s="1"/>
  <c r="J19" i="13"/>
  <c r="J14" i="13"/>
  <c r="J91" i="13" s="1"/>
  <c r="E7" i="13"/>
  <c r="E85" i="13" s="1"/>
  <c r="J39" i="12"/>
  <c r="J38" i="12"/>
  <c r="AY110" i="1"/>
  <c r="J37" i="12"/>
  <c r="AX110" i="1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71" i="12"/>
  <c r="BH171" i="12"/>
  <c r="BG171" i="12"/>
  <c r="BF171" i="12"/>
  <c r="T171" i="12"/>
  <c r="R171" i="12"/>
  <c r="P171" i="12"/>
  <c r="BI169" i="12"/>
  <c r="BH169" i="12"/>
  <c r="BG169" i="12"/>
  <c r="BF169" i="12"/>
  <c r="T169" i="12"/>
  <c r="R169" i="12"/>
  <c r="P169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8" i="12"/>
  <c r="BH148" i="12"/>
  <c r="BG148" i="12"/>
  <c r="BF148" i="12"/>
  <c r="T148" i="12"/>
  <c r="R148" i="12"/>
  <c r="P148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2" i="12"/>
  <c r="BH132" i="12"/>
  <c r="BG132" i="12"/>
  <c r="BF132" i="12"/>
  <c r="T132" i="12"/>
  <c r="T131" i="12" s="1"/>
  <c r="R132" i="12"/>
  <c r="R131" i="12"/>
  <c r="P132" i="12"/>
  <c r="P131" i="12" s="1"/>
  <c r="BI129" i="12"/>
  <c r="BH129" i="12"/>
  <c r="BG129" i="12"/>
  <c r="BF129" i="12"/>
  <c r="T129" i="12"/>
  <c r="T128" i="12"/>
  <c r="T127" i="12" s="1"/>
  <c r="R129" i="12"/>
  <c r="R128" i="12"/>
  <c r="R127" i="12"/>
  <c r="P129" i="12"/>
  <c r="P128" i="12" s="1"/>
  <c r="P127" i="12" s="1"/>
  <c r="J123" i="12"/>
  <c r="J122" i="12"/>
  <c r="F122" i="12"/>
  <c r="F120" i="12"/>
  <c r="E118" i="12"/>
  <c r="J94" i="12"/>
  <c r="J93" i="12"/>
  <c r="F93" i="12"/>
  <c r="F91" i="12"/>
  <c r="E89" i="12"/>
  <c r="J20" i="12"/>
  <c r="E20" i="12"/>
  <c r="F123" i="12"/>
  <c r="J19" i="12"/>
  <c r="J14" i="12"/>
  <c r="J120" i="12" s="1"/>
  <c r="E7" i="12"/>
  <c r="E114" i="12" s="1"/>
  <c r="J39" i="11"/>
  <c r="J38" i="11"/>
  <c r="AY109" i="1"/>
  <c r="J37" i="11"/>
  <c r="AX109" i="1" s="1"/>
  <c r="BI232" i="11"/>
  <c r="BH232" i="11"/>
  <c r="BG232" i="11"/>
  <c r="BF232" i="11"/>
  <c r="T232" i="11"/>
  <c r="R232" i="11"/>
  <c r="P232" i="11"/>
  <c r="BI230" i="11"/>
  <c r="BH230" i="11"/>
  <c r="BG230" i="11"/>
  <c r="BF230" i="11"/>
  <c r="T230" i="11"/>
  <c r="R230" i="11"/>
  <c r="P230" i="11"/>
  <c r="BI227" i="11"/>
  <c r="BH227" i="11"/>
  <c r="BG227" i="11"/>
  <c r="BF227" i="11"/>
  <c r="T227" i="11"/>
  <c r="R227" i="11"/>
  <c r="P227" i="11"/>
  <c r="BI223" i="11"/>
  <c r="BH223" i="11"/>
  <c r="BG223" i="11"/>
  <c r="BF223" i="11"/>
  <c r="T223" i="11"/>
  <c r="R223" i="11"/>
  <c r="P223" i="11"/>
  <c r="BI221" i="11"/>
  <c r="BH221" i="11"/>
  <c r="BG221" i="11"/>
  <c r="BF221" i="11"/>
  <c r="T221" i="11"/>
  <c r="R221" i="11"/>
  <c r="P221" i="11"/>
  <c r="BI219" i="11"/>
  <c r="BH219" i="11"/>
  <c r="BG219" i="11"/>
  <c r="BF219" i="11"/>
  <c r="T219" i="11"/>
  <c r="R219" i="11"/>
  <c r="P219" i="11"/>
  <c r="BI217" i="11"/>
  <c r="BH217" i="11"/>
  <c r="BG217" i="11"/>
  <c r="BF217" i="11"/>
  <c r="T217" i="11"/>
  <c r="R217" i="11"/>
  <c r="P217" i="11"/>
  <c r="BI215" i="11"/>
  <c r="BH215" i="11"/>
  <c r="BG215" i="11"/>
  <c r="BF215" i="11"/>
  <c r="T215" i="11"/>
  <c r="R215" i="11"/>
  <c r="P215" i="1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201" i="11"/>
  <c r="BH201" i="11"/>
  <c r="BG201" i="11"/>
  <c r="BF201" i="11"/>
  <c r="T201" i="11"/>
  <c r="R201" i="11"/>
  <c r="P201" i="1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95" i="11"/>
  <c r="BH195" i="11"/>
  <c r="BG195" i="11"/>
  <c r="BF195" i="11"/>
  <c r="T195" i="11"/>
  <c r="R195" i="11"/>
  <c r="P195" i="11"/>
  <c r="BI193" i="11"/>
  <c r="BH193" i="11"/>
  <c r="BG193" i="11"/>
  <c r="BF193" i="11"/>
  <c r="T193" i="11"/>
  <c r="R193" i="11"/>
  <c r="P193" i="11"/>
  <c r="BI191" i="11"/>
  <c r="BH191" i="11"/>
  <c r="BG191" i="11"/>
  <c r="BF191" i="11"/>
  <c r="T191" i="11"/>
  <c r="R191" i="11"/>
  <c r="P191" i="11"/>
  <c r="BI189" i="11"/>
  <c r="BH189" i="11"/>
  <c r="BG189" i="11"/>
  <c r="BF189" i="11"/>
  <c r="T189" i="11"/>
  <c r="R189" i="11"/>
  <c r="P189" i="11"/>
  <c r="BI187" i="11"/>
  <c r="BH187" i="11"/>
  <c r="BG187" i="11"/>
  <c r="BF187" i="11"/>
  <c r="T187" i="11"/>
  <c r="R187" i="11"/>
  <c r="P187" i="11"/>
  <c r="BI185" i="11"/>
  <c r="BH185" i="11"/>
  <c r="BG185" i="11"/>
  <c r="BF185" i="11"/>
  <c r="T185" i="11"/>
  <c r="R185" i="11"/>
  <c r="P185" i="11"/>
  <c r="BI183" i="11"/>
  <c r="BH183" i="11"/>
  <c r="BG183" i="11"/>
  <c r="BF183" i="11"/>
  <c r="T183" i="11"/>
  <c r="R183" i="11"/>
  <c r="P183" i="11"/>
  <c r="BI181" i="11"/>
  <c r="BH181" i="11"/>
  <c r="BG181" i="11"/>
  <c r="BF181" i="11"/>
  <c r="T181" i="11"/>
  <c r="R181" i="11"/>
  <c r="P181" i="11"/>
  <c r="BI179" i="11"/>
  <c r="BH179" i="11"/>
  <c r="BG179" i="11"/>
  <c r="BF179" i="11"/>
  <c r="T179" i="11"/>
  <c r="R179" i="11"/>
  <c r="P179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3" i="11"/>
  <c r="BH173" i="11"/>
  <c r="BG173" i="11"/>
  <c r="BF173" i="11"/>
  <c r="T173" i="11"/>
  <c r="R173" i="11"/>
  <c r="P173" i="1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5" i="11"/>
  <c r="BH145" i="11"/>
  <c r="BG145" i="11"/>
  <c r="BF145" i="11"/>
  <c r="T145" i="11"/>
  <c r="R145" i="11"/>
  <c r="P145" i="11"/>
  <c r="BI143" i="11"/>
  <c r="BH143" i="11"/>
  <c r="BG143" i="11"/>
  <c r="BF143" i="11"/>
  <c r="T143" i="11"/>
  <c r="R143" i="11"/>
  <c r="P143" i="11"/>
  <c r="BI140" i="11"/>
  <c r="BH140" i="11"/>
  <c r="BG140" i="11"/>
  <c r="BF140" i="11"/>
  <c r="T140" i="11"/>
  <c r="R140" i="11"/>
  <c r="P140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J119" i="11"/>
  <c r="J118" i="11"/>
  <c r="F118" i="11"/>
  <c r="F116" i="11"/>
  <c r="E114" i="11"/>
  <c r="J94" i="11"/>
  <c r="J93" i="11"/>
  <c r="F93" i="11"/>
  <c r="F91" i="11"/>
  <c r="E89" i="11"/>
  <c r="J20" i="11"/>
  <c r="E20" i="11"/>
  <c r="F119" i="11"/>
  <c r="J19" i="11"/>
  <c r="J14" i="11"/>
  <c r="J116" i="11" s="1"/>
  <c r="E7" i="11"/>
  <c r="E85" i="11" s="1"/>
  <c r="J41" i="10"/>
  <c r="J40" i="10"/>
  <c r="AY107" i="1"/>
  <c r="J39" i="10"/>
  <c r="AX107" i="1" s="1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7" i="10"/>
  <c r="BH127" i="10"/>
  <c r="BG127" i="10"/>
  <c r="BF127" i="10"/>
  <c r="T127" i="10"/>
  <c r="R127" i="10"/>
  <c r="P127" i="10"/>
  <c r="J122" i="10"/>
  <c r="J121" i="10"/>
  <c r="F121" i="10"/>
  <c r="F119" i="10"/>
  <c r="E117" i="10"/>
  <c r="J96" i="10"/>
  <c r="J95" i="10"/>
  <c r="F95" i="10"/>
  <c r="F93" i="10"/>
  <c r="E91" i="10"/>
  <c r="J22" i="10"/>
  <c r="E22" i="10"/>
  <c r="F96" i="10" s="1"/>
  <c r="J21" i="10"/>
  <c r="J16" i="10"/>
  <c r="J119" i="10" s="1"/>
  <c r="E7" i="10"/>
  <c r="E85" i="10" s="1"/>
  <c r="J41" i="9"/>
  <c r="J40" i="9"/>
  <c r="AY106" i="1"/>
  <c r="J39" i="9"/>
  <c r="AX106" i="1" s="1"/>
  <c r="BI194" i="9"/>
  <c r="BH194" i="9"/>
  <c r="BG194" i="9"/>
  <c r="BF194" i="9"/>
  <c r="T194" i="9"/>
  <c r="R194" i="9"/>
  <c r="P194" i="9"/>
  <c r="BI192" i="9"/>
  <c r="BH192" i="9"/>
  <c r="BG192" i="9"/>
  <c r="BF192" i="9"/>
  <c r="T192" i="9"/>
  <c r="R192" i="9"/>
  <c r="P192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36" i="9"/>
  <c r="BH136" i="9"/>
  <c r="BG136" i="9"/>
  <c r="BF136" i="9"/>
  <c r="T136" i="9"/>
  <c r="T135" i="9" s="1"/>
  <c r="R136" i="9"/>
  <c r="R135" i="9" s="1"/>
  <c r="R131" i="9" s="1"/>
  <c r="P136" i="9"/>
  <c r="P135" i="9" s="1"/>
  <c r="BI133" i="9"/>
  <c r="BH133" i="9"/>
  <c r="BG133" i="9"/>
  <c r="BF133" i="9"/>
  <c r="T133" i="9"/>
  <c r="T132" i="9"/>
  <c r="T131" i="9" s="1"/>
  <c r="R133" i="9"/>
  <c r="R132" i="9"/>
  <c r="P133" i="9"/>
  <c r="P132" i="9" s="1"/>
  <c r="J127" i="9"/>
  <c r="J126" i="9"/>
  <c r="F126" i="9"/>
  <c r="F124" i="9"/>
  <c r="E122" i="9"/>
  <c r="J96" i="9"/>
  <c r="J95" i="9"/>
  <c r="F95" i="9"/>
  <c r="F93" i="9"/>
  <c r="E91" i="9"/>
  <c r="J22" i="9"/>
  <c r="E22" i="9"/>
  <c r="F96" i="9"/>
  <c r="J21" i="9"/>
  <c r="J16" i="9"/>
  <c r="J93" i="9" s="1"/>
  <c r="E7" i="9"/>
  <c r="E116" i="9" s="1"/>
  <c r="J41" i="8"/>
  <c r="J40" i="8"/>
  <c r="AY105" i="1"/>
  <c r="J39" i="8"/>
  <c r="AX105" i="1" s="1"/>
  <c r="BI296" i="8"/>
  <c r="BH296" i="8"/>
  <c r="BG296" i="8"/>
  <c r="BF296" i="8"/>
  <c r="T296" i="8"/>
  <c r="R296" i="8"/>
  <c r="P296" i="8"/>
  <c r="BI294" i="8"/>
  <c r="BH294" i="8"/>
  <c r="BG294" i="8"/>
  <c r="BF294" i="8"/>
  <c r="T294" i="8"/>
  <c r="R294" i="8"/>
  <c r="P294" i="8"/>
  <c r="BI292" i="8"/>
  <c r="BH292" i="8"/>
  <c r="BG292" i="8"/>
  <c r="BF292" i="8"/>
  <c r="T292" i="8"/>
  <c r="R292" i="8"/>
  <c r="P292" i="8"/>
  <c r="BI289" i="8"/>
  <c r="BH289" i="8"/>
  <c r="BG289" i="8"/>
  <c r="BF289" i="8"/>
  <c r="T289" i="8"/>
  <c r="R289" i="8"/>
  <c r="P289" i="8"/>
  <c r="BI286" i="8"/>
  <c r="BH286" i="8"/>
  <c r="BG286" i="8"/>
  <c r="BF286" i="8"/>
  <c r="T286" i="8"/>
  <c r="R286" i="8"/>
  <c r="P286" i="8"/>
  <c r="BI282" i="8"/>
  <c r="BH282" i="8"/>
  <c r="BG282" i="8"/>
  <c r="BF282" i="8"/>
  <c r="T282" i="8"/>
  <c r="R282" i="8"/>
  <c r="P282" i="8"/>
  <c r="BI280" i="8"/>
  <c r="BH280" i="8"/>
  <c r="BG280" i="8"/>
  <c r="BF280" i="8"/>
  <c r="T280" i="8"/>
  <c r="R280" i="8"/>
  <c r="P280" i="8"/>
  <c r="BI278" i="8"/>
  <c r="BH278" i="8"/>
  <c r="BG278" i="8"/>
  <c r="BF278" i="8"/>
  <c r="T278" i="8"/>
  <c r="R278" i="8"/>
  <c r="P278" i="8"/>
  <c r="BI276" i="8"/>
  <c r="BH276" i="8"/>
  <c r="BG276" i="8"/>
  <c r="BF276" i="8"/>
  <c r="T276" i="8"/>
  <c r="R276" i="8"/>
  <c r="P276" i="8"/>
  <c r="BI274" i="8"/>
  <c r="BH274" i="8"/>
  <c r="BG274" i="8"/>
  <c r="BF274" i="8"/>
  <c r="T274" i="8"/>
  <c r="R274" i="8"/>
  <c r="P274" i="8"/>
  <c r="BI272" i="8"/>
  <c r="BH272" i="8"/>
  <c r="BG272" i="8"/>
  <c r="BF272" i="8"/>
  <c r="T272" i="8"/>
  <c r="R272" i="8"/>
  <c r="P272" i="8"/>
  <c r="BI270" i="8"/>
  <c r="BH270" i="8"/>
  <c r="BG270" i="8"/>
  <c r="BF270" i="8"/>
  <c r="T270" i="8"/>
  <c r="R270" i="8"/>
  <c r="P270" i="8"/>
  <c r="BI268" i="8"/>
  <c r="BH268" i="8"/>
  <c r="BG268" i="8"/>
  <c r="BF268" i="8"/>
  <c r="T268" i="8"/>
  <c r="R268" i="8"/>
  <c r="P268" i="8"/>
  <c r="BI266" i="8"/>
  <c r="BH266" i="8"/>
  <c r="BG266" i="8"/>
  <c r="BF266" i="8"/>
  <c r="T266" i="8"/>
  <c r="R266" i="8"/>
  <c r="P266" i="8"/>
  <c r="BI264" i="8"/>
  <c r="BH264" i="8"/>
  <c r="BG264" i="8"/>
  <c r="BF264" i="8"/>
  <c r="T264" i="8"/>
  <c r="R264" i="8"/>
  <c r="P264" i="8"/>
  <c r="BI262" i="8"/>
  <c r="BH262" i="8"/>
  <c r="BG262" i="8"/>
  <c r="BF262" i="8"/>
  <c r="T262" i="8"/>
  <c r="R262" i="8"/>
  <c r="P262" i="8"/>
  <c r="BI260" i="8"/>
  <c r="BH260" i="8"/>
  <c r="BG260" i="8"/>
  <c r="BF260" i="8"/>
  <c r="T260" i="8"/>
  <c r="R260" i="8"/>
  <c r="P260" i="8"/>
  <c r="BI258" i="8"/>
  <c r="BH258" i="8"/>
  <c r="BG258" i="8"/>
  <c r="BF258" i="8"/>
  <c r="T258" i="8"/>
  <c r="R258" i="8"/>
  <c r="P258" i="8"/>
  <c r="BI256" i="8"/>
  <c r="BH256" i="8"/>
  <c r="BG256" i="8"/>
  <c r="BF256" i="8"/>
  <c r="T256" i="8"/>
  <c r="R256" i="8"/>
  <c r="P256" i="8"/>
  <c r="BI254" i="8"/>
  <c r="BH254" i="8"/>
  <c r="BG254" i="8"/>
  <c r="BF254" i="8"/>
  <c r="T254" i="8"/>
  <c r="R254" i="8"/>
  <c r="P254" i="8"/>
  <c r="BI252" i="8"/>
  <c r="BH252" i="8"/>
  <c r="BG252" i="8"/>
  <c r="BF252" i="8"/>
  <c r="T252" i="8"/>
  <c r="R252" i="8"/>
  <c r="P252" i="8"/>
  <c r="BI250" i="8"/>
  <c r="BH250" i="8"/>
  <c r="BG250" i="8"/>
  <c r="BF250" i="8"/>
  <c r="T250" i="8"/>
  <c r="R250" i="8"/>
  <c r="P250" i="8"/>
  <c r="BI248" i="8"/>
  <c r="BH248" i="8"/>
  <c r="BG248" i="8"/>
  <c r="BF248" i="8"/>
  <c r="T248" i="8"/>
  <c r="R248" i="8"/>
  <c r="P248" i="8"/>
  <c r="BI246" i="8"/>
  <c r="BH246" i="8"/>
  <c r="BG246" i="8"/>
  <c r="BF246" i="8"/>
  <c r="T246" i="8"/>
  <c r="R246" i="8"/>
  <c r="P246" i="8"/>
  <c r="BI244" i="8"/>
  <c r="BH244" i="8"/>
  <c r="BG244" i="8"/>
  <c r="BF244" i="8"/>
  <c r="T244" i="8"/>
  <c r="R244" i="8"/>
  <c r="P244" i="8"/>
  <c r="BI242" i="8"/>
  <c r="BH242" i="8"/>
  <c r="BG242" i="8"/>
  <c r="BF242" i="8"/>
  <c r="T242" i="8"/>
  <c r="R242" i="8"/>
  <c r="P242" i="8"/>
  <c r="BI239" i="8"/>
  <c r="BH239" i="8"/>
  <c r="BG239" i="8"/>
  <c r="BF239" i="8"/>
  <c r="T239" i="8"/>
  <c r="R239" i="8"/>
  <c r="P239" i="8"/>
  <c r="BI237" i="8"/>
  <c r="BH237" i="8"/>
  <c r="BG237" i="8"/>
  <c r="BF237" i="8"/>
  <c r="T237" i="8"/>
  <c r="R237" i="8"/>
  <c r="P237" i="8"/>
  <c r="BI235" i="8"/>
  <c r="BH235" i="8"/>
  <c r="BG235" i="8"/>
  <c r="BF235" i="8"/>
  <c r="T235" i="8"/>
  <c r="R235" i="8"/>
  <c r="P235" i="8"/>
  <c r="BI233" i="8"/>
  <c r="BH233" i="8"/>
  <c r="BG233" i="8"/>
  <c r="BF233" i="8"/>
  <c r="T233" i="8"/>
  <c r="R233" i="8"/>
  <c r="P233" i="8"/>
  <c r="BI231" i="8"/>
  <c r="BH231" i="8"/>
  <c r="BG231" i="8"/>
  <c r="BF231" i="8"/>
  <c r="T231" i="8"/>
  <c r="R231" i="8"/>
  <c r="P231" i="8"/>
  <c r="BI229" i="8"/>
  <c r="BH229" i="8"/>
  <c r="BG229" i="8"/>
  <c r="BF229" i="8"/>
  <c r="T229" i="8"/>
  <c r="R229" i="8"/>
  <c r="P229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3" i="8"/>
  <c r="BH223" i="8"/>
  <c r="BG223" i="8"/>
  <c r="BF223" i="8"/>
  <c r="T223" i="8"/>
  <c r="R223" i="8"/>
  <c r="P223" i="8"/>
  <c r="BI221" i="8"/>
  <c r="BH221" i="8"/>
  <c r="BG221" i="8"/>
  <c r="BF221" i="8"/>
  <c r="T221" i="8"/>
  <c r="R221" i="8"/>
  <c r="P221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9" i="8"/>
  <c r="BH209" i="8"/>
  <c r="BG209" i="8"/>
  <c r="BF209" i="8"/>
  <c r="T209" i="8"/>
  <c r="R209" i="8"/>
  <c r="P209" i="8"/>
  <c r="BI207" i="8"/>
  <c r="BH207" i="8"/>
  <c r="BG207" i="8"/>
  <c r="BF207" i="8"/>
  <c r="T207" i="8"/>
  <c r="R207" i="8"/>
  <c r="P207" i="8"/>
  <c r="BI205" i="8"/>
  <c r="BH205" i="8"/>
  <c r="BG205" i="8"/>
  <c r="BF205" i="8"/>
  <c r="T205" i="8"/>
  <c r="R205" i="8"/>
  <c r="P205" i="8"/>
  <c r="BI202" i="8"/>
  <c r="BH202" i="8"/>
  <c r="BG202" i="8"/>
  <c r="BF202" i="8"/>
  <c r="T202" i="8"/>
  <c r="R202" i="8"/>
  <c r="P202" i="8"/>
  <c r="BI200" i="8"/>
  <c r="BH200" i="8"/>
  <c r="BG200" i="8"/>
  <c r="BF200" i="8"/>
  <c r="T200" i="8"/>
  <c r="R200" i="8"/>
  <c r="P200" i="8"/>
  <c r="BI198" i="8"/>
  <c r="BH198" i="8"/>
  <c r="BG198" i="8"/>
  <c r="BF198" i="8"/>
  <c r="T198" i="8"/>
  <c r="R198" i="8"/>
  <c r="P198" i="8"/>
  <c r="BI196" i="8"/>
  <c r="BH196" i="8"/>
  <c r="BG196" i="8"/>
  <c r="BF196" i="8"/>
  <c r="T196" i="8"/>
  <c r="R196" i="8"/>
  <c r="P196" i="8"/>
  <c r="BI192" i="8"/>
  <c r="BH192" i="8"/>
  <c r="BG192" i="8"/>
  <c r="BF192" i="8"/>
  <c r="T192" i="8"/>
  <c r="R192" i="8"/>
  <c r="P192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4" i="8"/>
  <c r="BH184" i="8"/>
  <c r="BG184" i="8"/>
  <c r="BF184" i="8"/>
  <c r="T184" i="8"/>
  <c r="R184" i="8"/>
  <c r="P184" i="8"/>
  <c r="BI182" i="8"/>
  <c r="BH182" i="8"/>
  <c r="BG182" i="8"/>
  <c r="BF182" i="8"/>
  <c r="T182" i="8"/>
  <c r="R182" i="8"/>
  <c r="P182" i="8"/>
  <c r="BI179" i="8"/>
  <c r="BH179" i="8"/>
  <c r="BG179" i="8"/>
  <c r="BF179" i="8"/>
  <c r="T179" i="8"/>
  <c r="R179" i="8"/>
  <c r="P179" i="8"/>
  <c r="BI177" i="8"/>
  <c r="BH177" i="8"/>
  <c r="BG177" i="8"/>
  <c r="BF177" i="8"/>
  <c r="T177" i="8"/>
  <c r="R177" i="8"/>
  <c r="P177" i="8"/>
  <c r="BI175" i="8"/>
  <c r="BH175" i="8"/>
  <c r="BG175" i="8"/>
  <c r="BF175" i="8"/>
  <c r="T175" i="8"/>
  <c r="R175" i="8"/>
  <c r="P175" i="8"/>
  <c r="BI172" i="8"/>
  <c r="BH172" i="8"/>
  <c r="BG172" i="8"/>
  <c r="BF172" i="8"/>
  <c r="T172" i="8"/>
  <c r="R172" i="8"/>
  <c r="P172" i="8"/>
  <c r="BI170" i="8"/>
  <c r="BH170" i="8"/>
  <c r="BG170" i="8"/>
  <c r="BF170" i="8"/>
  <c r="T170" i="8"/>
  <c r="R170" i="8"/>
  <c r="P170" i="8"/>
  <c r="BI167" i="8"/>
  <c r="BH167" i="8"/>
  <c r="BG167" i="8"/>
  <c r="BF167" i="8"/>
  <c r="T167" i="8"/>
  <c r="R167" i="8"/>
  <c r="P167" i="8"/>
  <c r="BI164" i="8"/>
  <c r="BH164" i="8"/>
  <c r="BG164" i="8"/>
  <c r="BF164" i="8"/>
  <c r="T164" i="8"/>
  <c r="R164" i="8"/>
  <c r="P164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4" i="8"/>
  <c r="BH144" i="8"/>
  <c r="BG144" i="8"/>
  <c r="BF144" i="8"/>
  <c r="T144" i="8"/>
  <c r="R144" i="8"/>
  <c r="P144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J125" i="8"/>
  <c r="J124" i="8"/>
  <c r="F124" i="8"/>
  <c r="F122" i="8"/>
  <c r="E120" i="8"/>
  <c r="J96" i="8"/>
  <c r="J95" i="8"/>
  <c r="F95" i="8"/>
  <c r="F93" i="8"/>
  <c r="E91" i="8"/>
  <c r="J22" i="8"/>
  <c r="E22" i="8"/>
  <c r="F96" i="8"/>
  <c r="J21" i="8"/>
  <c r="J16" i="8"/>
  <c r="J93" i="8" s="1"/>
  <c r="E7" i="8"/>
  <c r="E114" i="8" s="1"/>
  <c r="J41" i="7"/>
  <c r="J40" i="7"/>
  <c r="AY103" i="1"/>
  <c r="J39" i="7"/>
  <c r="AX103" i="1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J122" i="7"/>
  <c r="J121" i="7"/>
  <c r="F121" i="7"/>
  <c r="F119" i="7"/>
  <c r="E117" i="7"/>
  <c r="J96" i="7"/>
  <c r="J95" i="7"/>
  <c r="F95" i="7"/>
  <c r="F93" i="7"/>
  <c r="E91" i="7"/>
  <c r="J22" i="7"/>
  <c r="E22" i="7"/>
  <c r="F122" i="7" s="1"/>
  <c r="J21" i="7"/>
  <c r="J16" i="7"/>
  <c r="J93" i="7" s="1"/>
  <c r="E7" i="7"/>
  <c r="E85" i="7"/>
  <c r="J41" i="6"/>
  <c r="J40" i="6"/>
  <c r="AY102" i="1" s="1"/>
  <c r="J39" i="6"/>
  <c r="AX102" i="1" s="1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3" i="6"/>
  <c r="BH143" i="6"/>
  <c r="BG143" i="6"/>
  <c r="BF143" i="6"/>
  <c r="T143" i="6"/>
  <c r="R143" i="6"/>
  <c r="P143" i="6"/>
  <c r="BI136" i="6"/>
  <c r="BH136" i="6"/>
  <c r="BG136" i="6"/>
  <c r="BF136" i="6"/>
  <c r="T136" i="6"/>
  <c r="T135" i="6" s="1"/>
  <c r="R136" i="6"/>
  <c r="R135" i="6" s="1"/>
  <c r="P136" i="6"/>
  <c r="P135" i="6" s="1"/>
  <c r="BI133" i="6"/>
  <c r="BH133" i="6"/>
  <c r="BG133" i="6"/>
  <c r="BF133" i="6"/>
  <c r="T133" i="6"/>
  <c r="T132" i="6" s="1"/>
  <c r="R133" i="6"/>
  <c r="R132" i="6"/>
  <c r="R131" i="6" s="1"/>
  <c r="P133" i="6"/>
  <c r="P132" i="6" s="1"/>
  <c r="P131" i="6" s="1"/>
  <c r="J127" i="6"/>
  <c r="J126" i="6"/>
  <c r="F126" i="6"/>
  <c r="F124" i="6"/>
  <c r="E122" i="6"/>
  <c r="J96" i="6"/>
  <c r="J95" i="6"/>
  <c r="F95" i="6"/>
  <c r="F93" i="6"/>
  <c r="E91" i="6"/>
  <c r="J22" i="6"/>
  <c r="E22" i="6"/>
  <c r="F127" i="6" s="1"/>
  <c r="J21" i="6"/>
  <c r="J16" i="6"/>
  <c r="J93" i="6" s="1"/>
  <c r="E7" i="6"/>
  <c r="E116" i="6"/>
  <c r="J159" i="5"/>
  <c r="J41" i="5"/>
  <c r="J40" i="5"/>
  <c r="AY101" i="1"/>
  <c r="J39" i="5"/>
  <c r="AX101" i="1" s="1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J102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J126" i="5"/>
  <c r="J125" i="5"/>
  <c r="F125" i="5"/>
  <c r="F123" i="5"/>
  <c r="E121" i="5"/>
  <c r="J96" i="5"/>
  <c r="J95" i="5"/>
  <c r="F95" i="5"/>
  <c r="F93" i="5"/>
  <c r="E91" i="5"/>
  <c r="J22" i="5"/>
  <c r="E22" i="5"/>
  <c r="F126" i="5" s="1"/>
  <c r="J21" i="5"/>
  <c r="J16" i="5"/>
  <c r="J93" i="5" s="1"/>
  <c r="E7" i="5"/>
  <c r="E115" i="5"/>
  <c r="J39" i="4"/>
  <c r="J38" i="4"/>
  <c r="AY98" i="1" s="1"/>
  <c r="J37" i="4"/>
  <c r="AX98" i="1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J118" i="4"/>
  <c r="J117" i="4"/>
  <c r="F117" i="4"/>
  <c r="F115" i="4"/>
  <c r="E113" i="4"/>
  <c r="J94" i="4"/>
  <c r="J93" i="4"/>
  <c r="F93" i="4"/>
  <c r="F91" i="4"/>
  <c r="E89" i="4"/>
  <c r="J20" i="4"/>
  <c r="E20" i="4"/>
  <c r="F118" i="4" s="1"/>
  <c r="J19" i="4"/>
  <c r="J14" i="4"/>
  <c r="J115" i="4" s="1"/>
  <c r="E7" i="4"/>
  <c r="E109" i="4"/>
  <c r="J39" i="3"/>
  <c r="J38" i="3"/>
  <c r="AY97" i="1"/>
  <c r="J37" i="3"/>
  <c r="AX97" i="1" s="1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2" i="3"/>
  <c r="BH132" i="3"/>
  <c r="BG132" i="3"/>
  <c r="BF132" i="3"/>
  <c r="T132" i="3"/>
  <c r="T131" i="3" s="1"/>
  <c r="T127" i="3" s="1"/>
  <c r="R132" i="3"/>
  <c r="R131" i="3"/>
  <c r="P132" i="3"/>
  <c r="P131" i="3" s="1"/>
  <c r="BI129" i="3"/>
  <c r="BH129" i="3"/>
  <c r="BG129" i="3"/>
  <c r="BF129" i="3"/>
  <c r="T129" i="3"/>
  <c r="T128" i="3"/>
  <c r="R129" i="3"/>
  <c r="R128" i="3"/>
  <c r="R127" i="3"/>
  <c r="P129" i="3"/>
  <c r="P128" i="3" s="1"/>
  <c r="J123" i="3"/>
  <c r="J122" i="3"/>
  <c r="F122" i="3"/>
  <c r="F120" i="3"/>
  <c r="E118" i="3"/>
  <c r="J94" i="3"/>
  <c r="J93" i="3"/>
  <c r="F93" i="3"/>
  <c r="F91" i="3"/>
  <c r="E89" i="3"/>
  <c r="J20" i="3"/>
  <c r="E20" i="3"/>
  <c r="F94" i="3"/>
  <c r="J19" i="3"/>
  <c r="J14" i="3"/>
  <c r="J91" i="3" s="1"/>
  <c r="E7" i="3"/>
  <c r="E114" i="3" s="1"/>
  <c r="J39" i="2"/>
  <c r="J38" i="2"/>
  <c r="AY96" i="1"/>
  <c r="J37" i="2"/>
  <c r="AX96" i="1" s="1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9" i="2"/>
  <c r="J118" i="2"/>
  <c r="F118" i="2"/>
  <c r="F116" i="2"/>
  <c r="E114" i="2"/>
  <c r="J94" i="2"/>
  <c r="J93" i="2"/>
  <c r="F93" i="2"/>
  <c r="F91" i="2"/>
  <c r="E89" i="2"/>
  <c r="J20" i="2"/>
  <c r="E20" i="2"/>
  <c r="F94" i="2" s="1"/>
  <c r="J19" i="2"/>
  <c r="J14" i="2"/>
  <c r="J116" i="2" s="1"/>
  <c r="E7" i="2"/>
  <c r="E85" i="2" s="1"/>
  <c r="CK129" i="1"/>
  <c r="CJ129" i="1"/>
  <c r="CI129" i="1"/>
  <c r="CH129" i="1"/>
  <c r="CG129" i="1"/>
  <c r="CF129" i="1"/>
  <c r="BZ129" i="1"/>
  <c r="CE129" i="1"/>
  <c r="CK128" i="1"/>
  <c r="CJ128" i="1"/>
  <c r="CI128" i="1"/>
  <c r="CH128" i="1"/>
  <c r="CG128" i="1"/>
  <c r="CF128" i="1"/>
  <c r="BZ128" i="1"/>
  <c r="CE128" i="1"/>
  <c r="CK127" i="1"/>
  <c r="CJ127" i="1"/>
  <c r="CI127" i="1"/>
  <c r="CH127" i="1"/>
  <c r="CG127" i="1"/>
  <c r="CF127" i="1"/>
  <c r="BZ127" i="1"/>
  <c r="CE127" i="1"/>
  <c r="CK126" i="1"/>
  <c r="CJ126" i="1"/>
  <c r="CI126" i="1"/>
  <c r="CH126" i="1"/>
  <c r="CG126" i="1"/>
  <c r="CF126" i="1"/>
  <c r="BZ126" i="1"/>
  <c r="CE126" i="1"/>
  <c r="L90" i="1"/>
  <c r="AM90" i="1"/>
  <c r="AM89" i="1"/>
  <c r="L89" i="1"/>
  <c r="AM87" i="1"/>
  <c r="L87" i="1"/>
  <c r="L85" i="1"/>
  <c r="L84" i="1"/>
  <c r="BK142" i="22"/>
  <c r="J137" i="22"/>
  <c r="BK136" i="21"/>
  <c r="BK134" i="21"/>
  <c r="BK189" i="20"/>
  <c r="J185" i="20"/>
  <c r="J182" i="20"/>
  <c r="J170" i="20"/>
  <c r="BK164" i="20"/>
  <c r="BK162" i="20"/>
  <c r="J160" i="20"/>
  <c r="J152" i="20"/>
  <c r="BK150" i="20"/>
  <c r="BK148" i="20"/>
  <c r="J146" i="20"/>
  <c r="BK144" i="20"/>
  <c r="BK142" i="20"/>
  <c r="J139" i="20"/>
  <c r="BK134" i="20"/>
  <c r="J131" i="20"/>
  <c r="J143" i="19"/>
  <c r="J134" i="19"/>
  <c r="J128" i="19"/>
  <c r="BK211" i="18"/>
  <c r="BK207" i="18"/>
  <c r="BK201" i="18"/>
  <c r="BK199" i="18"/>
  <c r="BK187" i="18"/>
  <c r="J185" i="18"/>
  <c r="J181" i="18"/>
  <c r="J179" i="18"/>
  <c r="BK177" i="18"/>
  <c r="J171" i="18"/>
  <c r="J160" i="18"/>
  <c r="BK158" i="18"/>
  <c r="J156" i="18"/>
  <c r="J152" i="18"/>
  <c r="BK150" i="18"/>
  <c r="BK148" i="18"/>
  <c r="J146" i="18"/>
  <c r="BK142" i="18"/>
  <c r="BK138" i="18"/>
  <c r="J136" i="18"/>
  <c r="BK132" i="18"/>
  <c r="J130" i="18"/>
  <c r="BK130" i="17"/>
  <c r="BK127" i="17"/>
  <c r="J125" i="17"/>
  <c r="BK172" i="16"/>
  <c r="BK170" i="16"/>
  <c r="J166" i="16"/>
  <c r="J162" i="16"/>
  <c r="J153" i="16"/>
  <c r="BK150" i="16"/>
  <c r="J148" i="16"/>
  <c r="J144" i="16"/>
  <c r="BK141" i="16"/>
  <c r="BK139" i="16"/>
  <c r="BK137" i="16"/>
  <c r="J132" i="16"/>
  <c r="J129" i="16"/>
  <c r="J200" i="15"/>
  <c r="BK198" i="15"/>
  <c r="J194" i="15"/>
  <c r="BK192" i="15"/>
  <c r="BK190" i="15"/>
  <c r="J188" i="15"/>
  <c r="BK186" i="15"/>
  <c r="J175" i="15"/>
  <c r="BK173" i="15"/>
  <c r="BK169" i="15"/>
  <c r="J154" i="15"/>
  <c r="J152" i="15"/>
  <c r="BK146" i="15"/>
  <c r="BK144" i="15"/>
  <c r="BK138" i="15"/>
  <c r="BK136" i="15"/>
  <c r="BK131" i="15"/>
  <c r="BK123" i="14"/>
  <c r="BK121" i="14"/>
  <c r="BK136" i="13"/>
  <c r="J127" i="13"/>
  <c r="BK123" i="13"/>
  <c r="J176" i="12"/>
  <c r="BK169" i="12"/>
  <c r="J167" i="12"/>
  <c r="J163" i="12"/>
  <c r="J161" i="12"/>
  <c r="BK159" i="12"/>
  <c r="J157" i="12"/>
  <c r="BK155" i="12"/>
  <c r="BK148" i="12"/>
  <c r="J145" i="12"/>
  <c r="BK143" i="12"/>
  <c r="BK138" i="12"/>
  <c r="J132" i="12"/>
  <c r="BK129" i="12"/>
  <c r="BK230" i="11"/>
  <c r="J227" i="11"/>
  <c r="BK219" i="11"/>
  <c r="J215" i="11"/>
  <c r="BK213" i="11"/>
  <c r="J207" i="11"/>
  <c r="BK205" i="11"/>
  <c r="J203" i="11"/>
  <c r="BK201" i="11"/>
  <c r="BK199" i="11"/>
  <c r="J197" i="11"/>
  <c r="BK193" i="11"/>
  <c r="J191" i="11"/>
  <c r="BK189" i="11"/>
  <c r="J187" i="11"/>
  <c r="J185" i="11"/>
  <c r="BK179" i="11"/>
  <c r="BK177" i="11"/>
  <c r="J166" i="11"/>
  <c r="BK161" i="11"/>
  <c r="J154" i="11"/>
  <c r="J151" i="11"/>
  <c r="J148" i="11"/>
  <c r="BK131" i="11"/>
  <c r="J128" i="11"/>
  <c r="BK126" i="11"/>
  <c r="J123" i="11"/>
  <c r="BK140" i="10"/>
  <c r="BK134" i="10"/>
  <c r="J130" i="10"/>
  <c r="J194" i="9"/>
  <c r="BK192" i="9"/>
  <c r="J189" i="9"/>
  <c r="J183" i="9"/>
  <c r="BK179" i="9"/>
  <c r="J165" i="9"/>
  <c r="BK159" i="9"/>
  <c r="BK157" i="9"/>
  <c r="BK153" i="9"/>
  <c r="J151" i="9"/>
  <c r="BK147" i="9"/>
  <c r="BK136" i="9"/>
  <c r="J133" i="9"/>
  <c r="BK296" i="8"/>
  <c r="J296" i="8"/>
  <c r="J294" i="8"/>
  <c r="BK292" i="8"/>
  <c r="J289" i="8"/>
  <c r="J286" i="8"/>
  <c r="BK282" i="8"/>
  <c r="BK278" i="8"/>
  <c r="J276" i="8"/>
  <c r="J264" i="8"/>
  <c r="BK256" i="8"/>
  <c r="J254" i="8"/>
  <c r="J244" i="8"/>
  <c r="J239" i="8"/>
  <c r="J229" i="8"/>
  <c r="BK227" i="8"/>
  <c r="J225" i="8"/>
  <c r="BK223" i="8"/>
  <c r="BK221" i="8"/>
  <c r="BK219" i="8"/>
  <c r="J217" i="8"/>
  <c r="J215" i="8"/>
  <c r="J213" i="8"/>
  <c r="J211" i="8"/>
  <c r="BK209" i="8"/>
  <c r="J207" i="8"/>
  <c r="J202" i="8"/>
  <c r="J198" i="8"/>
  <c r="BK192" i="8"/>
  <c r="BK186" i="8"/>
  <c r="BK177" i="8"/>
  <c r="J175" i="8"/>
  <c r="BK170" i="8"/>
  <c r="BK167" i="8"/>
  <c r="J161" i="8"/>
  <c r="J159" i="8"/>
  <c r="BK150" i="8"/>
  <c r="J147" i="8"/>
  <c r="J141" i="8"/>
  <c r="J139" i="8"/>
  <c r="BK134" i="8"/>
  <c r="J132" i="8"/>
  <c r="J129" i="8"/>
  <c r="BK140" i="7"/>
  <c r="BK137" i="7"/>
  <c r="J134" i="7"/>
  <c r="J132" i="7"/>
  <c r="J127" i="7"/>
  <c r="J172" i="6"/>
  <c r="BK170" i="6"/>
  <c r="BK167" i="6"/>
  <c r="J165" i="6"/>
  <c r="BK163" i="6"/>
  <c r="BK161" i="6"/>
  <c r="J159" i="6"/>
  <c r="J157" i="6"/>
  <c r="BK155" i="6"/>
  <c r="BK153" i="6"/>
  <c r="J149" i="6"/>
  <c r="J143" i="6"/>
  <c r="BK136" i="6"/>
  <c r="BK133" i="6"/>
  <c r="J218" i="5"/>
  <c r="J212" i="5"/>
  <c r="J209" i="5"/>
  <c r="J207" i="5"/>
  <c r="BK195" i="5"/>
  <c r="BK193" i="5"/>
  <c r="BK191" i="5"/>
  <c r="BK187" i="5"/>
  <c r="BK184" i="5"/>
  <c r="J182" i="5"/>
  <c r="BK176" i="5"/>
  <c r="BK174" i="5"/>
  <c r="BK172" i="5"/>
  <c r="J170" i="5"/>
  <c r="J166" i="5"/>
  <c r="J163" i="5"/>
  <c r="BK161" i="5"/>
  <c r="J151" i="5"/>
  <c r="BK149" i="5"/>
  <c r="BK143" i="5"/>
  <c r="BK140" i="5"/>
  <c r="BK137" i="5"/>
  <c r="BK133" i="4"/>
  <c r="BK130" i="4"/>
  <c r="J127" i="4"/>
  <c r="BK178" i="3"/>
  <c r="BK176" i="3"/>
  <c r="BK174" i="3"/>
  <c r="BK168" i="3"/>
  <c r="BK161" i="3"/>
  <c r="BK159" i="3"/>
  <c r="J156" i="3"/>
  <c r="J154" i="3"/>
  <c r="J152" i="3"/>
  <c r="BK142" i="3"/>
  <c r="BK138" i="3"/>
  <c r="BK238" i="2"/>
  <c r="J238" i="2"/>
  <c r="J236" i="2"/>
  <c r="J229" i="2"/>
  <c r="BK223" i="2"/>
  <c r="BK221" i="2"/>
  <c r="BK205" i="2"/>
  <c r="BK203" i="2"/>
  <c r="J201" i="2"/>
  <c r="BK199" i="2"/>
  <c r="BK197" i="2"/>
  <c r="BK195" i="2"/>
  <c r="J191" i="2"/>
  <c r="J182" i="2"/>
  <c r="BK180" i="2"/>
  <c r="BK178" i="2"/>
  <c r="J176" i="2"/>
  <c r="J172" i="2"/>
  <c r="J170" i="2"/>
  <c r="BK168" i="2"/>
  <c r="BK165" i="2"/>
  <c r="J163" i="2"/>
  <c r="J161" i="2"/>
  <c r="J158" i="2"/>
  <c r="J154" i="2"/>
  <c r="BK151" i="2"/>
  <c r="BK149" i="2"/>
  <c r="BK144" i="2"/>
  <c r="BK132" i="2"/>
  <c r="J127" i="2"/>
  <c r="AS112" i="1"/>
  <c r="BK145" i="22"/>
  <c r="J142" i="22"/>
  <c r="BK140" i="22"/>
  <c r="J140" i="22"/>
  <c r="BK133" i="22"/>
  <c r="BK130" i="22"/>
  <c r="J127" i="22"/>
  <c r="BK124" i="22"/>
  <c r="BK139" i="21"/>
  <c r="J134" i="21"/>
  <c r="BK132" i="21"/>
  <c r="J129" i="21"/>
  <c r="J127" i="21"/>
  <c r="BK201" i="20"/>
  <c r="J199" i="20"/>
  <c r="BK193" i="20"/>
  <c r="J191" i="20"/>
  <c r="J180" i="20"/>
  <c r="BK178" i="20"/>
  <c r="BK168" i="20"/>
  <c r="J154" i="20"/>
  <c r="J150" i="20"/>
  <c r="BK146" i="20"/>
  <c r="J144" i="20"/>
  <c r="J137" i="20"/>
  <c r="J134" i="20"/>
  <c r="BK131" i="20"/>
  <c r="J128" i="20"/>
  <c r="J151" i="19"/>
  <c r="J149" i="19"/>
  <c r="BK147" i="19"/>
  <c r="J140" i="19"/>
  <c r="J138" i="19"/>
  <c r="J195" i="18"/>
  <c r="BK189" i="18"/>
  <c r="J187" i="18"/>
  <c r="BK185" i="18"/>
  <c r="BK183" i="18"/>
  <c r="J177" i="18"/>
  <c r="BK173" i="18"/>
  <c r="BK171" i="18"/>
  <c r="J169" i="18"/>
  <c r="BK167" i="18"/>
  <c r="J162" i="18"/>
  <c r="J154" i="18"/>
  <c r="BK146" i="18"/>
  <c r="BK144" i="18"/>
  <c r="J142" i="18"/>
  <c r="BK140" i="18"/>
  <c r="BK134" i="18"/>
  <c r="BK130" i="18"/>
  <c r="J123" i="17"/>
  <c r="J184" i="16"/>
  <c r="J182" i="16"/>
  <c r="BK180" i="16"/>
  <c r="J178" i="16"/>
  <c r="J168" i="16"/>
  <c r="BK157" i="16"/>
  <c r="BK148" i="16"/>
  <c r="J139" i="16"/>
  <c r="BK132" i="16"/>
  <c r="J204" i="15"/>
  <c r="BK202" i="15"/>
  <c r="BK196" i="15"/>
  <c r="BK194" i="15"/>
  <c r="J190" i="15"/>
  <c r="J186" i="15"/>
  <c r="J184" i="15"/>
  <c r="J177" i="15"/>
  <c r="BK175" i="15"/>
  <c r="J173" i="15"/>
  <c r="J171" i="15"/>
  <c r="J169" i="15"/>
  <c r="J166" i="15"/>
  <c r="J164" i="15"/>
  <c r="BK162" i="15"/>
  <c r="BK160" i="15"/>
  <c r="BK158" i="15"/>
  <c r="BK156" i="15"/>
  <c r="J156" i="15"/>
  <c r="BK150" i="15"/>
  <c r="BK148" i="15"/>
  <c r="J131" i="15"/>
  <c r="J129" i="15"/>
  <c r="BK126" i="15"/>
  <c r="J128" i="14"/>
  <c r="J121" i="14"/>
  <c r="BK133" i="13"/>
  <c r="BK125" i="13"/>
  <c r="BK176" i="12"/>
  <c r="BK174" i="12"/>
  <c r="J171" i="12"/>
  <c r="J165" i="12"/>
  <c r="J159" i="12"/>
  <c r="BK150" i="12"/>
  <c r="J143" i="12"/>
  <c r="J138" i="12"/>
  <c r="BK227" i="11"/>
  <c r="J223" i="11"/>
  <c r="J219" i="11"/>
  <c r="J217" i="11"/>
  <c r="BK215" i="11"/>
  <c r="BK195" i="11"/>
  <c r="BK183" i="11"/>
  <c r="J179" i="11"/>
  <c r="J175" i="11"/>
  <c r="BK166" i="11"/>
  <c r="BK163" i="11"/>
  <c r="J156" i="11"/>
  <c r="BK154" i="11"/>
  <c r="BK148" i="11"/>
  <c r="J145" i="11"/>
  <c r="J143" i="11"/>
  <c r="BK140" i="11"/>
  <c r="J137" i="11"/>
  <c r="J134" i="11"/>
  <c r="J131" i="11"/>
  <c r="BK128" i="11"/>
  <c r="J126" i="11"/>
  <c r="BK123" i="11"/>
  <c r="BK137" i="10"/>
  <c r="J132" i="10"/>
  <c r="BK130" i="10"/>
  <c r="J127" i="10"/>
  <c r="J192" i="9"/>
  <c r="BK189" i="9"/>
  <c r="BK187" i="9"/>
  <c r="BK181" i="9"/>
  <c r="J175" i="9"/>
  <c r="BK165" i="9"/>
  <c r="J153" i="9"/>
  <c r="BK151" i="9"/>
  <c r="BK145" i="9"/>
  <c r="BK143" i="9"/>
  <c r="J136" i="9"/>
  <c r="BK133" i="9"/>
  <c r="BK286" i="8"/>
  <c r="J282" i="8"/>
  <c r="BK274" i="8"/>
  <c r="BK272" i="8"/>
  <c r="BK270" i="8"/>
  <c r="J266" i="8"/>
  <c r="BK260" i="8"/>
  <c r="BK258" i="8"/>
  <c r="BK252" i="8"/>
  <c r="J248" i="8"/>
  <c r="BK246" i="8"/>
  <c r="BK239" i="8"/>
  <c r="J237" i="8"/>
  <c r="J235" i="8"/>
  <c r="J233" i="8"/>
  <c r="BK231" i="8"/>
  <c r="BK225" i="8"/>
  <c r="J219" i="8"/>
  <c r="BK211" i="8"/>
  <c r="BK207" i="8"/>
  <c r="BK190" i="8"/>
  <c r="J188" i="8"/>
  <c r="J184" i="8"/>
  <c r="BK182" i="8"/>
  <c r="J179" i="8"/>
  <c r="J177" i="8"/>
  <c r="BK172" i="8"/>
  <c r="BK159" i="8"/>
  <c r="J155" i="8"/>
  <c r="BK153" i="8"/>
  <c r="BK147" i="8"/>
  <c r="J144" i="8"/>
  <c r="J136" i="8"/>
  <c r="BK129" i="8"/>
  <c r="BK134" i="7"/>
  <c r="J130" i="7"/>
  <c r="J155" i="6"/>
  <c r="J153" i="6"/>
  <c r="BK149" i="6"/>
  <c r="BK147" i="6"/>
  <c r="BK143" i="6"/>
  <c r="BK220" i="5"/>
  <c r="BK218" i="5"/>
  <c r="J215" i="5"/>
  <c r="BK212" i="5"/>
  <c r="J205" i="5"/>
  <c r="BK203" i="5"/>
  <c r="J201" i="5"/>
  <c r="J199" i="5"/>
  <c r="J191" i="5"/>
  <c r="BK189" i="5"/>
  <c r="BK178" i="5"/>
  <c r="J172" i="5"/>
  <c r="BK170" i="5"/>
  <c r="J168" i="5"/>
  <c r="BK156" i="5"/>
  <c r="BK154" i="5"/>
  <c r="BK151" i="5"/>
  <c r="BK147" i="5"/>
  <c r="BK145" i="5"/>
  <c r="J143" i="5"/>
  <c r="J133" i="5"/>
  <c r="BK130" i="5"/>
  <c r="J133" i="4"/>
  <c r="BK127" i="4"/>
  <c r="J125" i="4"/>
  <c r="BK123" i="4"/>
  <c r="J180" i="3"/>
  <c r="J176" i="3"/>
  <c r="J174" i="3"/>
  <c r="J172" i="3"/>
  <c r="BK166" i="3"/>
  <c r="J163" i="3"/>
  <c r="BK156" i="3"/>
  <c r="BK154" i="3"/>
  <c r="J147" i="3"/>
  <c r="J144" i="3"/>
  <c r="J142" i="3"/>
  <c r="BK140" i="3"/>
  <c r="J132" i="3"/>
  <c r="J129" i="3"/>
  <c r="J233" i="2"/>
  <c r="J221" i="2"/>
  <c r="BK219" i="2"/>
  <c r="J217" i="2"/>
  <c r="J215" i="2"/>
  <c r="J213" i="2"/>
  <c r="J207" i="2"/>
  <c r="BK201" i="2"/>
  <c r="J195" i="2"/>
  <c r="J193" i="2"/>
  <c r="BK186" i="2"/>
  <c r="J184" i="2"/>
  <c r="BK182" i="2"/>
  <c r="J180" i="2"/>
  <c r="BK174" i="2"/>
  <c r="J168" i="2"/>
  <c r="BK161" i="2"/>
  <c r="BK146" i="2"/>
  <c r="J144" i="2"/>
  <c r="J141" i="2"/>
  <c r="BK138" i="2"/>
  <c r="BK135" i="2"/>
  <c r="J132" i="2"/>
  <c r="BK129" i="2"/>
  <c r="BK127" i="2"/>
  <c r="BK125" i="2"/>
  <c r="BK123" i="2"/>
  <c r="AS116" i="1"/>
  <c r="AS104" i="1"/>
  <c r="J145" i="22"/>
  <c r="BK137" i="22"/>
  <c r="BK135" i="22"/>
  <c r="J135" i="22"/>
  <c r="J133" i="22"/>
  <c r="J124" i="22"/>
  <c r="J139" i="21"/>
  <c r="J132" i="21"/>
  <c r="J201" i="20"/>
  <c r="BK199" i="20"/>
  <c r="BK197" i="20"/>
  <c r="J195" i="20"/>
  <c r="BK191" i="20"/>
  <c r="BK187" i="20"/>
  <c r="BK182" i="20"/>
  <c r="J176" i="20"/>
  <c r="J174" i="20"/>
  <c r="BK170" i="20"/>
  <c r="BK166" i="20"/>
  <c r="J162" i="20"/>
  <c r="BK160" i="20"/>
  <c r="J158" i="20"/>
  <c r="BK156" i="20"/>
  <c r="BK154" i="20"/>
  <c r="BK152" i="20"/>
  <c r="J148" i="20"/>
  <c r="J142" i="20"/>
  <c r="BK137" i="20"/>
  <c r="BK128" i="20"/>
  <c r="J153" i="19"/>
  <c r="J147" i="19"/>
  <c r="J145" i="19"/>
  <c r="BK138" i="19"/>
  <c r="BK134" i="19"/>
  <c r="J209" i="18"/>
  <c r="BK205" i="18"/>
  <c r="J203" i="18"/>
  <c r="J201" i="18"/>
  <c r="J199" i="18"/>
  <c r="J197" i="18"/>
  <c r="J193" i="18"/>
  <c r="BK191" i="18"/>
  <c r="J183" i="18"/>
  <c r="BK181" i="18"/>
  <c r="BK175" i="18"/>
  <c r="J173" i="18"/>
  <c r="J167" i="18"/>
  <c r="J164" i="18"/>
  <c r="BK156" i="18"/>
  <c r="BK154" i="18"/>
  <c r="J144" i="18"/>
  <c r="J134" i="18"/>
  <c r="J132" i="18"/>
  <c r="BK126" i="18"/>
  <c r="J127" i="17"/>
  <c r="BK123" i="17"/>
  <c r="BK176" i="16"/>
  <c r="J174" i="16"/>
  <c r="J170" i="16"/>
  <c r="J164" i="16"/>
  <c r="BK162" i="16"/>
  <c r="J160" i="16"/>
  <c r="J155" i="16"/>
  <c r="J150" i="16"/>
  <c r="BK144" i="16"/>
  <c r="J141" i="16"/>
  <c r="BK129" i="16"/>
  <c r="BK204" i="15"/>
  <c r="J202" i="15"/>
  <c r="BK200" i="15"/>
  <c r="J198" i="15"/>
  <c r="J192" i="15"/>
  <c r="BK184" i="15"/>
  <c r="J182" i="15"/>
  <c r="BK171" i="15"/>
  <c r="BK154" i="15"/>
  <c r="J150" i="15"/>
  <c r="J148" i="15"/>
  <c r="J146" i="15"/>
  <c r="J142" i="15"/>
  <c r="J140" i="15"/>
  <c r="J136" i="15"/>
  <c r="J134" i="15"/>
  <c r="BK129" i="15"/>
  <c r="BK125" i="14"/>
  <c r="J123" i="14"/>
  <c r="J133" i="13"/>
  <c r="J130" i="13"/>
  <c r="BK127" i="13"/>
  <c r="J123" i="13"/>
  <c r="BK171" i="12"/>
  <c r="J169" i="12"/>
  <c r="BK152" i="12"/>
  <c r="J150" i="12"/>
  <c r="J148" i="12"/>
  <c r="BK145" i="12"/>
  <c r="J140" i="12"/>
  <c r="BK132" i="12"/>
  <c r="J129" i="12"/>
  <c r="BK232" i="11"/>
  <c r="J232" i="11"/>
  <c r="J230" i="11"/>
  <c r="BK221" i="11"/>
  <c r="BK217" i="11"/>
  <c r="BK211" i="11"/>
  <c r="J209" i="11"/>
  <c r="J199" i="11"/>
  <c r="BK197" i="11"/>
  <c r="J195" i="11"/>
  <c r="J193" i="11"/>
  <c r="J189" i="11"/>
  <c r="BK187" i="11"/>
  <c r="J181" i="11"/>
  <c r="BK173" i="11"/>
  <c r="J171" i="11"/>
  <c r="BK168" i="11"/>
  <c r="J163" i="11"/>
  <c r="J161" i="11"/>
  <c r="J159" i="11"/>
  <c r="BK151" i="11"/>
  <c r="BK143" i="11"/>
  <c r="J140" i="11"/>
  <c r="BK137" i="11"/>
  <c r="BK134" i="11"/>
  <c r="J140" i="10"/>
  <c r="BK132" i="10"/>
  <c r="BK127" i="10"/>
  <c r="BK194" i="9"/>
  <c r="J187" i="9"/>
  <c r="J185" i="9"/>
  <c r="BK183" i="9"/>
  <c r="J181" i="9"/>
  <c r="J179" i="9"/>
  <c r="J177" i="9"/>
  <c r="BK175" i="9"/>
  <c r="J173" i="9"/>
  <c r="J169" i="9"/>
  <c r="J167" i="9"/>
  <c r="BK161" i="9"/>
  <c r="J159" i="9"/>
  <c r="J147" i="9"/>
  <c r="J292" i="8"/>
  <c r="BK280" i="8"/>
  <c r="J278" i="8"/>
  <c r="J274" i="8"/>
  <c r="BK268" i="8"/>
  <c r="J268" i="8"/>
  <c r="BK266" i="8"/>
  <c r="BK264" i="8"/>
  <c r="BK262" i="8"/>
  <c r="J258" i="8"/>
  <c r="BK254" i="8"/>
  <c r="J252" i="8"/>
  <c r="J250" i="8"/>
  <c r="J246" i="8"/>
  <c r="BK244" i="8"/>
  <c r="J242" i="8"/>
  <c r="J223" i="8"/>
  <c r="BK217" i="8"/>
  <c r="J209" i="8"/>
  <c r="BK205" i="8"/>
  <c r="BK202" i="8"/>
  <c r="J200" i="8"/>
  <c r="BK196" i="8"/>
  <c r="J192" i="8"/>
  <c r="J190" i="8"/>
  <c r="J186" i="8"/>
  <c r="BK179" i="8"/>
  <c r="J170" i="8"/>
  <c r="J164" i="8"/>
  <c r="BK161" i="8"/>
  <c r="J157" i="8"/>
  <c r="J153" i="8"/>
  <c r="BK141" i="8"/>
  <c r="BK136" i="8"/>
  <c r="J134" i="8"/>
  <c r="BK132" i="8"/>
  <c r="J140" i="7"/>
  <c r="BK132" i="7"/>
  <c r="BK130" i="7"/>
  <c r="BK127" i="7"/>
  <c r="BK172" i="6"/>
  <c r="J170" i="6"/>
  <c r="J167" i="6"/>
  <c r="BK165" i="6"/>
  <c r="J163" i="6"/>
  <c r="J161" i="6"/>
  <c r="BK159" i="6"/>
  <c r="BK157" i="6"/>
  <c r="J147" i="6"/>
  <c r="J136" i="6"/>
  <c r="J133" i="6"/>
  <c r="J222" i="5"/>
  <c r="BK209" i="5"/>
  <c r="J203" i="5"/>
  <c r="BK201" i="5"/>
  <c r="J197" i="5"/>
  <c r="J187" i="5"/>
  <c r="BK182" i="5"/>
  <c r="BK180" i="5"/>
  <c r="J178" i="5"/>
  <c r="J176" i="5"/>
  <c r="J174" i="5"/>
  <c r="BK168" i="5"/>
  <c r="BK166" i="5"/>
  <c r="BK163" i="5"/>
  <c r="J161" i="5"/>
  <c r="J156" i="5"/>
  <c r="J154" i="5"/>
  <c r="J149" i="5"/>
  <c r="J147" i="5"/>
  <c r="J145" i="5"/>
  <c r="J137" i="5"/>
  <c r="BK135" i="5"/>
  <c r="J130" i="5"/>
  <c r="J136" i="4"/>
  <c r="BK185" i="3"/>
  <c r="J183" i="3"/>
  <c r="BK180" i="3"/>
  <c r="BK172" i="3"/>
  <c r="J170" i="3"/>
  <c r="J168" i="3"/>
  <c r="J166" i="3"/>
  <c r="BK149" i="3"/>
  <c r="BK147" i="3"/>
  <c r="BK144" i="3"/>
  <c r="J138" i="3"/>
  <c r="BK132" i="3"/>
  <c r="BK129" i="3"/>
  <c r="BK236" i="2"/>
  <c r="BK233" i="2"/>
  <c r="BK229" i="2"/>
  <c r="BK227" i="2"/>
  <c r="J225" i="2"/>
  <c r="BK217" i="2"/>
  <c r="BK215" i="2"/>
  <c r="BK211" i="2"/>
  <c r="J209" i="2"/>
  <c r="J197" i="2"/>
  <c r="BK193" i="2"/>
  <c r="BK191" i="2"/>
  <c r="J188" i="2"/>
  <c r="J186" i="2"/>
  <c r="BK176" i="2"/>
  <c r="BK163" i="2"/>
  <c r="BK158" i="2"/>
  <c r="BK156" i="2"/>
  <c r="J146" i="2"/>
  <c r="BK141" i="2"/>
  <c r="J135" i="2"/>
  <c r="J125" i="2"/>
  <c r="J123" i="2"/>
  <c r="AS120" i="1"/>
  <c r="AS100" i="1"/>
  <c r="AS95" i="1"/>
  <c r="J130" i="22"/>
  <c r="BK127" i="22"/>
  <c r="J136" i="21"/>
  <c r="BK129" i="21"/>
  <c r="BK127" i="21"/>
  <c r="J197" i="20"/>
  <c r="BK195" i="20"/>
  <c r="J193" i="20"/>
  <c r="J189" i="20"/>
  <c r="J187" i="20"/>
  <c r="BK185" i="20"/>
  <c r="BK180" i="20"/>
  <c r="J178" i="20"/>
  <c r="BK176" i="20"/>
  <c r="BK174" i="20"/>
  <c r="J168" i="20"/>
  <c r="J166" i="20"/>
  <c r="J164" i="20"/>
  <c r="BK158" i="20"/>
  <c r="J156" i="20"/>
  <c r="BK139" i="20"/>
  <c r="BK153" i="19"/>
  <c r="BK151" i="19"/>
  <c r="BK149" i="19"/>
  <c r="BK145" i="19"/>
  <c r="BK143" i="19"/>
  <c r="BK140" i="19"/>
  <c r="BK128" i="19"/>
  <c r="BK213" i="18"/>
  <c r="J213" i="18"/>
  <c r="J211" i="18"/>
  <c r="BK209" i="18"/>
  <c r="J207" i="18"/>
  <c r="J205" i="18"/>
  <c r="BK203" i="18"/>
  <c r="BK197" i="18"/>
  <c r="BK195" i="18"/>
  <c r="BK193" i="18"/>
  <c r="J191" i="18"/>
  <c r="J189" i="18"/>
  <c r="BK179" i="18"/>
  <c r="J175" i="18"/>
  <c r="BK169" i="18"/>
  <c r="BK164" i="18"/>
  <c r="BK162" i="18"/>
  <c r="BK160" i="18"/>
  <c r="J158" i="18"/>
  <c r="BK152" i="18"/>
  <c r="J150" i="18"/>
  <c r="J148" i="18"/>
  <c r="J140" i="18"/>
  <c r="J138" i="18"/>
  <c r="BK136" i="18"/>
  <c r="J126" i="18"/>
  <c r="J130" i="17"/>
  <c r="BK125" i="17"/>
  <c r="BK184" i="16"/>
  <c r="BK182" i="16"/>
  <c r="J180" i="16"/>
  <c r="BK178" i="16"/>
  <c r="J176" i="16"/>
  <c r="BK174" i="16"/>
  <c r="J172" i="16"/>
  <c r="BK168" i="16"/>
  <c r="BK166" i="16"/>
  <c r="BK164" i="16"/>
  <c r="BK160" i="16"/>
  <c r="J157" i="16"/>
  <c r="BK155" i="16"/>
  <c r="BK153" i="16"/>
  <c r="J137" i="16"/>
  <c r="J196" i="15"/>
  <c r="BK188" i="15"/>
  <c r="BK182" i="15"/>
  <c r="BK177" i="15"/>
  <c r="BK166" i="15"/>
  <c r="BK164" i="15"/>
  <c r="J162" i="15"/>
  <c r="J160" i="15"/>
  <c r="J158" i="15"/>
  <c r="BK152" i="15"/>
  <c r="J144" i="15"/>
  <c r="BK142" i="15"/>
  <c r="BK140" i="15"/>
  <c r="J138" i="15"/>
  <c r="BK134" i="15"/>
  <c r="J126" i="15"/>
  <c r="BK128" i="14"/>
  <c r="J125" i="14"/>
  <c r="J136" i="13"/>
  <c r="BK130" i="13"/>
  <c r="J125" i="13"/>
  <c r="J174" i="12"/>
  <c r="BK167" i="12"/>
  <c r="BK165" i="12"/>
  <c r="BK163" i="12"/>
  <c r="BK161" i="12"/>
  <c r="BK157" i="12"/>
  <c r="J155" i="12"/>
  <c r="J152" i="12"/>
  <c r="BK140" i="12"/>
  <c r="BK223" i="11"/>
  <c r="J221" i="11"/>
  <c r="J213" i="11"/>
  <c r="J211" i="11"/>
  <c r="BK209" i="11"/>
  <c r="BK207" i="11"/>
  <c r="J205" i="11"/>
  <c r="BK203" i="11"/>
  <c r="J201" i="11"/>
  <c r="BK191" i="11"/>
  <c r="BK185" i="11"/>
  <c r="J183" i="11"/>
  <c r="BK181" i="11"/>
  <c r="J177" i="11"/>
  <c r="BK175" i="11"/>
  <c r="J173" i="11"/>
  <c r="BK171" i="11"/>
  <c r="J168" i="11"/>
  <c r="BK159" i="11"/>
  <c r="BK156" i="11"/>
  <c r="BK145" i="11"/>
  <c r="J137" i="10"/>
  <c r="J134" i="10"/>
  <c r="BK185" i="9"/>
  <c r="BK177" i="9"/>
  <c r="BK173" i="9"/>
  <c r="BK169" i="9"/>
  <c r="BK167" i="9"/>
  <c r="J161" i="9"/>
  <c r="J157" i="9"/>
  <c r="J145" i="9"/>
  <c r="J143" i="9"/>
  <c r="BK294" i="8"/>
  <c r="BK289" i="8"/>
  <c r="J280" i="8"/>
  <c r="BK276" i="8"/>
  <c r="J272" i="8"/>
  <c r="J270" i="8"/>
  <c r="J262" i="8"/>
  <c r="J260" i="8"/>
  <c r="J256" i="8"/>
  <c r="BK250" i="8"/>
  <c r="BK248" i="8"/>
  <c r="BK242" i="8"/>
  <c r="BK237" i="8"/>
  <c r="BK235" i="8"/>
  <c r="BK233" i="8"/>
  <c r="J231" i="8"/>
  <c r="BK229" i="8"/>
  <c r="J227" i="8"/>
  <c r="J221" i="8"/>
  <c r="BK215" i="8"/>
  <c r="BK213" i="8"/>
  <c r="J205" i="8"/>
  <c r="BK200" i="8"/>
  <c r="BK198" i="8"/>
  <c r="J196" i="8"/>
  <c r="BK188" i="8"/>
  <c r="BK184" i="8"/>
  <c r="J182" i="8"/>
  <c r="BK175" i="8"/>
  <c r="J172" i="8"/>
  <c r="J167" i="8"/>
  <c r="BK164" i="8"/>
  <c r="BK157" i="8"/>
  <c r="BK155" i="8"/>
  <c r="J150" i="8"/>
  <c r="BK144" i="8"/>
  <c r="BK139" i="8"/>
  <c r="J137" i="7"/>
  <c r="BK222" i="5"/>
  <c r="J220" i="5"/>
  <c r="BK215" i="5"/>
  <c r="BK207" i="5"/>
  <c r="BK205" i="5"/>
  <c r="BK199" i="5"/>
  <c r="BK197" i="5"/>
  <c r="J195" i="5"/>
  <c r="J193" i="5"/>
  <c r="J189" i="5"/>
  <c r="J184" i="5"/>
  <c r="J180" i="5"/>
  <c r="J140" i="5"/>
  <c r="J135" i="5"/>
  <c r="BK133" i="5"/>
  <c r="BK136" i="4"/>
  <c r="J130" i="4"/>
  <c r="BK125" i="4"/>
  <c r="J123" i="4"/>
  <c r="J185" i="3"/>
  <c r="BK183" i="3"/>
  <c r="J178" i="3"/>
  <c r="BK170" i="3"/>
  <c r="BK163" i="3"/>
  <c r="J161" i="3"/>
  <c r="J159" i="3"/>
  <c r="BK152" i="3"/>
  <c r="J149" i="3"/>
  <c r="J140" i="3"/>
  <c r="J227" i="2"/>
  <c r="BK225" i="2"/>
  <c r="J223" i="2"/>
  <c r="J219" i="2"/>
  <c r="BK213" i="2"/>
  <c r="J211" i="2"/>
  <c r="BK209" i="2"/>
  <c r="BK207" i="2"/>
  <c r="J205" i="2"/>
  <c r="J203" i="2"/>
  <c r="J199" i="2"/>
  <c r="BK188" i="2"/>
  <c r="BK184" i="2"/>
  <c r="J178" i="2"/>
  <c r="J174" i="2"/>
  <c r="BK172" i="2"/>
  <c r="BK170" i="2"/>
  <c r="J165" i="2"/>
  <c r="J156" i="2"/>
  <c r="BK154" i="2"/>
  <c r="J151" i="2"/>
  <c r="J149" i="2"/>
  <c r="J138" i="2"/>
  <c r="J129" i="2"/>
  <c r="AS108" i="1"/>
  <c r="P127" i="3" l="1"/>
  <c r="T131" i="6"/>
  <c r="P131" i="9"/>
  <c r="P130" i="9" s="1"/>
  <c r="AU106" i="1" s="1"/>
  <c r="P167" i="2"/>
  <c r="P232" i="2"/>
  <c r="P122" i="2" s="1"/>
  <c r="AU96" i="1" s="1"/>
  <c r="T137" i="3"/>
  <c r="T136" i="3"/>
  <c r="T126" i="3" s="1"/>
  <c r="R182" i="3"/>
  <c r="BK122" i="4"/>
  <c r="BK121" i="4"/>
  <c r="J121" i="4" s="1"/>
  <c r="R142" i="6"/>
  <c r="R141" i="6" s="1"/>
  <c r="R130" i="6" s="1"/>
  <c r="P169" i="6"/>
  <c r="T126" i="7"/>
  <c r="T125" i="7" s="1"/>
  <c r="T204" i="8"/>
  <c r="P285" i="8"/>
  <c r="T142" i="9"/>
  <c r="T141" i="9" s="1"/>
  <c r="T130" i="9" s="1"/>
  <c r="R191" i="9"/>
  <c r="T126" i="10"/>
  <c r="T125" i="10" s="1"/>
  <c r="BK170" i="11"/>
  <c r="J170" i="11" s="1"/>
  <c r="J99" i="11" s="1"/>
  <c r="BK226" i="11"/>
  <c r="J226" i="11"/>
  <c r="J100" i="11" s="1"/>
  <c r="P137" i="12"/>
  <c r="P136" i="12" s="1"/>
  <c r="P126" i="12" s="1"/>
  <c r="AU110" i="1" s="1"/>
  <c r="T173" i="12"/>
  <c r="P122" i="13"/>
  <c r="P121" i="13"/>
  <c r="AU111" i="1" s="1"/>
  <c r="P120" i="14"/>
  <c r="AU113" i="1" s="1"/>
  <c r="BK125" i="15"/>
  <c r="BK124" i="15" s="1"/>
  <c r="J124" i="15" s="1"/>
  <c r="J99" i="15" s="1"/>
  <c r="P168" i="15"/>
  <c r="P128" i="16"/>
  <c r="P127" i="16"/>
  <c r="T147" i="16"/>
  <c r="BK152" i="16"/>
  <c r="J152" i="16" s="1"/>
  <c r="J104" i="16" s="1"/>
  <c r="BK122" i="17"/>
  <c r="BK121" i="17"/>
  <c r="J121" i="17" s="1"/>
  <c r="J98" i="17" s="1"/>
  <c r="R125" i="18"/>
  <c r="R124" i="18"/>
  <c r="BK166" i="18"/>
  <c r="J166" i="18"/>
  <c r="J101" i="18" s="1"/>
  <c r="P127" i="19"/>
  <c r="P126" i="19" s="1"/>
  <c r="P137" i="19"/>
  <c r="BK142" i="19"/>
  <c r="J142" i="19"/>
  <c r="J103" i="19" s="1"/>
  <c r="BK127" i="20"/>
  <c r="T173" i="20"/>
  <c r="T172" i="20"/>
  <c r="BK184" i="20"/>
  <c r="J184" i="20"/>
  <c r="J103" i="20" s="1"/>
  <c r="P126" i="21"/>
  <c r="P131" i="21"/>
  <c r="BK123" i="22"/>
  <c r="P139" i="22"/>
  <c r="R167" i="2"/>
  <c r="R232" i="2"/>
  <c r="R122" i="2" s="1"/>
  <c r="R137" i="3"/>
  <c r="R136" i="3"/>
  <c r="R126" i="3" s="1"/>
  <c r="P182" i="3"/>
  <c r="T122" i="4"/>
  <c r="T121" i="4"/>
  <c r="BK160" i="5"/>
  <c r="J160" i="5"/>
  <c r="J103" i="5" s="1"/>
  <c r="R160" i="5"/>
  <c r="R158" i="5" s="1"/>
  <c r="P165" i="5"/>
  <c r="BK211" i="5"/>
  <c r="J211" i="5" s="1"/>
  <c r="J105" i="5" s="1"/>
  <c r="T211" i="5"/>
  <c r="P142" i="6"/>
  <c r="P141" i="6" s="1"/>
  <c r="P130" i="6" s="1"/>
  <c r="AU102" i="1" s="1"/>
  <c r="P126" i="7"/>
  <c r="P125" i="7" s="1"/>
  <c r="AU103" i="1" s="1"/>
  <c r="BK195" i="8"/>
  <c r="J195" i="8"/>
  <c r="J102" i="8" s="1"/>
  <c r="P195" i="8"/>
  <c r="P194" i="8" s="1"/>
  <c r="R204" i="8"/>
  <c r="T285" i="8"/>
  <c r="BK142" i="9"/>
  <c r="BK141" i="9" s="1"/>
  <c r="J141" i="9" s="1"/>
  <c r="J104" i="9" s="1"/>
  <c r="BK191" i="9"/>
  <c r="J191" i="9" s="1"/>
  <c r="J106" i="9" s="1"/>
  <c r="T191" i="9"/>
  <c r="BK126" i="10"/>
  <c r="BK125" i="10" s="1"/>
  <c r="J125" i="10" s="1"/>
  <c r="J100" i="10" s="1"/>
  <c r="P170" i="11"/>
  <c r="P226" i="11"/>
  <c r="P122" i="11" s="1"/>
  <c r="AU109" i="1" s="1"/>
  <c r="BK137" i="12"/>
  <c r="BK136" i="12" s="1"/>
  <c r="J136" i="12" s="1"/>
  <c r="J102" i="12" s="1"/>
  <c r="BK173" i="12"/>
  <c r="J173" i="12" s="1"/>
  <c r="J104" i="12" s="1"/>
  <c r="T122" i="13"/>
  <c r="T121" i="13"/>
  <c r="R120" i="14"/>
  <c r="T125" i="15"/>
  <c r="T124" i="15" s="1"/>
  <c r="BK168" i="15"/>
  <c r="J168" i="15" s="1"/>
  <c r="J101" i="15" s="1"/>
  <c r="T128" i="16"/>
  <c r="T127" i="16"/>
  <c r="P147" i="16"/>
  <c r="T152" i="16"/>
  <c r="T122" i="17"/>
  <c r="T121" i="17"/>
  <c r="P125" i="18"/>
  <c r="P124" i="18"/>
  <c r="R166" i="18"/>
  <c r="T127" i="19"/>
  <c r="T126" i="19" s="1"/>
  <c r="BK137" i="19"/>
  <c r="J137" i="19" s="1"/>
  <c r="J102" i="19" s="1"/>
  <c r="R142" i="19"/>
  <c r="P127" i="20"/>
  <c r="R173" i="20"/>
  <c r="R172" i="20"/>
  <c r="T184" i="20"/>
  <c r="R126" i="21"/>
  <c r="R123" i="22"/>
  <c r="R122" i="22"/>
  <c r="R139" i="22"/>
  <c r="T167" i="2"/>
  <c r="T232" i="2"/>
  <c r="T122" i="2" s="1"/>
  <c r="BK137" i="3"/>
  <c r="J137" i="3"/>
  <c r="J103" i="3" s="1"/>
  <c r="BK182" i="3"/>
  <c r="J182" i="3" s="1"/>
  <c r="J104" i="3" s="1"/>
  <c r="R122" i="4"/>
  <c r="R121" i="4"/>
  <c r="P160" i="5"/>
  <c r="P158" i="5"/>
  <c r="P129" i="5" s="1"/>
  <c r="AU101" i="1" s="1"/>
  <c r="T160" i="5"/>
  <c r="T158" i="5"/>
  <c r="T165" i="5"/>
  <c r="T129" i="5" s="1"/>
  <c r="P211" i="5"/>
  <c r="T142" i="6"/>
  <c r="T141" i="6" s="1"/>
  <c r="T130" i="6" s="1"/>
  <c r="T169" i="6"/>
  <c r="BK126" i="7"/>
  <c r="J126" i="7" s="1"/>
  <c r="J101" i="7" s="1"/>
  <c r="T195" i="8"/>
  <c r="T194" i="8"/>
  <c r="T128" i="8" s="1"/>
  <c r="P204" i="8"/>
  <c r="P128" i="8" s="1"/>
  <c r="AU105" i="1" s="1"/>
  <c r="R285" i="8"/>
  <c r="R142" i="9"/>
  <c r="R141" i="9" s="1"/>
  <c r="R130" i="9" s="1"/>
  <c r="P191" i="9"/>
  <c r="P126" i="10"/>
  <c r="P125" i="10" s="1"/>
  <c r="AU107" i="1" s="1"/>
  <c r="R170" i="11"/>
  <c r="R122" i="11"/>
  <c r="R226" i="11"/>
  <c r="T137" i="12"/>
  <c r="T136" i="12" s="1"/>
  <c r="T126" i="12" s="1"/>
  <c r="P173" i="12"/>
  <c r="BK122" i="13"/>
  <c r="J122" i="13" s="1"/>
  <c r="J99" i="13" s="1"/>
  <c r="T120" i="14"/>
  <c r="P125" i="15"/>
  <c r="P124" i="15" s="1"/>
  <c r="P123" i="15" s="1"/>
  <c r="AU114" i="1" s="1"/>
  <c r="R168" i="15"/>
  <c r="BK128" i="16"/>
  <c r="J128" i="16"/>
  <c r="J100" i="16" s="1"/>
  <c r="R147" i="16"/>
  <c r="P152" i="16"/>
  <c r="R122" i="17"/>
  <c r="R121" i="17" s="1"/>
  <c r="BK125" i="18"/>
  <c r="J125" i="18" s="1"/>
  <c r="J100" i="18" s="1"/>
  <c r="T166" i="18"/>
  <c r="BK127" i="19"/>
  <c r="J127" i="19" s="1"/>
  <c r="J100" i="19" s="1"/>
  <c r="R137" i="19"/>
  <c r="R136" i="19"/>
  <c r="T142" i="19"/>
  <c r="R127" i="20"/>
  <c r="BK173" i="20"/>
  <c r="J173" i="20"/>
  <c r="J102" i="20" s="1"/>
  <c r="P184" i="20"/>
  <c r="BK126" i="21"/>
  <c r="J126" i="21"/>
  <c r="J100" i="21" s="1"/>
  <c r="T126" i="21"/>
  <c r="T131" i="21"/>
  <c r="T123" i="22"/>
  <c r="BK139" i="22"/>
  <c r="J139" i="22"/>
  <c r="J100" i="22" s="1"/>
  <c r="BK167" i="2"/>
  <c r="J167" i="2" s="1"/>
  <c r="J99" i="2" s="1"/>
  <c r="BK232" i="2"/>
  <c r="J232" i="2"/>
  <c r="J100" i="2" s="1"/>
  <c r="P137" i="3"/>
  <c r="P136" i="3" s="1"/>
  <c r="P126" i="3" s="1"/>
  <c r="AU97" i="1" s="1"/>
  <c r="T182" i="3"/>
  <c r="P122" i="4"/>
  <c r="P121" i="4"/>
  <c r="AU98" i="1" s="1"/>
  <c r="BK165" i="5"/>
  <c r="J165" i="5" s="1"/>
  <c r="J104" i="5" s="1"/>
  <c r="R165" i="5"/>
  <c r="R211" i="5"/>
  <c r="BK142" i="6"/>
  <c r="J142" i="6"/>
  <c r="J105" i="6" s="1"/>
  <c r="BK169" i="6"/>
  <c r="J169" i="6" s="1"/>
  <c r="J106" i="6" s="1"/>
  <c r="R169" i="6"/>
  <c r="R126" i="7"/>
  <c r="R125" i="7" s="1"/>
  <c r="R195" i="8"/>
  <c r="R194" i="8" s="1"/>
  <c r="R128" i="8" s="1"/>
  <c r="BK204" i="8"/>
  <c r="J204" i="8"/>
  <c r="J103" i="8" s="1"/>
  <c r="BK285" i="8"/>
  <c r="J285" i="8" s="1"/>
  <c r="J104" i="8" s="1"/>
  <c r="P142" i="9"/>
  <c r="P141" i="9"/>
  <c r="R126" i="10"/>
  <c r="R125" i="10"/>
  <c r="T170" i="11"/>
  <c r="T122" i="11"/>
  <c r="T226" i="11"/>
  <c r="R137" i="12"/>
  <c r="R136" i="12" s="1"/>
  <c r="R126" i="12" s="1"/>
  <c r="R173" i="12"/>
  <c r="R122" i="13"/>
  <c r="R121" i="13" s="1"/>
  <c r="BK120" i="14"/>
  <c r="J120" i="14" s="1"/>
  <c r="R125" i="15"/>
  <c r="R124" i="15" s="1"/>
  <c r="R123" i="15" s="1"/>
  <c r="T168" i="15"/>
  <c r="R128" i="16"/>
  <c r="R127" i="16" s="1"/>
  <c r="BK147" i="16"/>
  <c r="J147" i="16" s="1"/>
  <c r="J103" i="16" s="1"/>
  <c r="R152" i="16"/>
  <c r="P122" i="17"/>
  <c r="P121" i="17" s="1"/>
  <c r="AU117" i="1" s="1"/>
  <c r="T125" i="18"/>
  <c r="T124" i="18"/>
  <c r="T123" i="18" s="1"/>
  <c r="P166" i="18"/>
  <c r="R127" i="19"/>
  <c r="R126" i="19"/>
  <c r="R125" i="19" s="1"/>
  <c r="T137" i="19"/>
  <c r="T136" i="19" s="1"/>
  <c r="P142" i="19"/>
  <c r="T127" i="20"/>
  <c r="T125" i="20"/>
  <c r="P173" i="20"/>
  <c r="P172" i="20"/>
  <c r="R184" i="20"/>
  <c r="BK131" i="21"/>
  <c r="J131" i="21" s="1"/>
  <c r="J101" i="21" s="1"/>
  <c r="R131" i="21"/>
  <c r="P123" i="22"/>
  <c r="P122" i="22" s="1"/>
  <c r="AU123" i="1" s="1"/>
  <c r="T139" i="22"/>
  <c r="E110" i="2"/>
  <c r="BE125" i="2"/>
  <c r="BE132" i="2"/>
  <c r="BE141" i="2"/>
  <c r="BE144" i="2"/>
  <c r="BE158" i="2"/>
  <c r="BE161" i="2"/>
  <c r="BE163" i="2"/>
  <c r="BE165" i="2"/>
  <c r="BE180" i="2"/>
  <c r="BE193" i="2"/>
  <c r="BE195" i="2"/>
  <c r="BE197" i="2"/>
  <c r="BE215" i="2"/>
  <c r="BE229" i="2"/>
  <c r="BE236" i="2"/>
  <c r="E85" i="3"/>
  <c r="F123" i="3"/>
  <c r="BE142" i="3"/>
  <c r="BE156" i="3"/>
  <c r="BE166" i="3"/>
  <c r="BE172" i="3"/>
  <c r="BE174" i="3"/>
  <c r="BE180" i="3"/>
  <c r="BK131" i="3"/>
  <c r="J131" i="3" s="1"/>
  <c r="J101" i="3" s="1"/>
  <c r="J91" i="4"/>
  <c r="BE137" i="5"/>
  <c r="BE140" i="5"/>
  <c r="BE143" i="5"/>
  <c r="BE182" i="5"/>
  <c r="BE187" i="5"/>
  <c r="BE191" i="5"/>
  <c r="BE201" i="5"/>
  <c r="BK135" i="6"/>
  <c r="J135" i="6"/>
  <c r="J103" i="6" s="1"/>
  <c r="F96" i="7"/>
  <c r="BE127" i="7"/>
  <c r="BE132" i="7"/>
  <c r="BE134" i="7"/>
  <c r="BE137" i="7"/>
  <c r="BE140" i="7"/>
  <c r="E85" i="8"/>
  <c r="BE129" i="8"/>
  <c r="BE132" i="8"/>
  <c r="BE134" i="8"/>
  <c r="BE144" i="8"/>
  <c r="BE147" i="8"/>
  <c r="BE150" i="8"/>
  <c r="BE159" i="8"/>
  <c r="BE177" i="8"/>
  <c r="BE207" i="8"/>
  <c r="BE217" i="8"/>
  <c r="BE221" i="8"/>
  <c r="BE223" i="8"/>
  <c r="BE225" i="8"/>
  <c r="BE252" i="8"/>
  <c r="BE264" i="8"/>
  <c r="BE266" i="8"/>
  <c r="BE280" i="8"/>
  <c r="BE282" i="8"/>
  <c r="BE292" i="8"/>
  <c r="J124" i="9"/>
  <c r="F127" i="9"/>
  <c r="BE133" i="9"/>
  <c r="BE145" i="9"/>
  <c r="BE147" i="9"/>
  <c r="BE151" i="9"/>
  <c r="BE161" i="9"/>
  <c r="BE179" i="9"/>
  <c r="BE187" i="9"/>
  <c r="E111" i="10"/>
  <c r="BE127" i="10"/>
  <c r="BE130" i="10"/>
  <c r="BE140" i="10"/>
  <c r="F94" i="11"/>
  <c r="BE131" i="11"/>
  <c r="BE140" i="11"/>
  <c r="BE148" i="11"/>
  <c r="BE151" i="11"/>
  <c r="BE154" i="11"/>
  <c r="BE161" i="11"/>
  <c r="BE163" i="11"/>
  <c r="BE179" i="11"/>
  <c r="BE187" i="11"/>
  <c r="BE193" i="11"/>
  <c r="BE195" i="11"/>
  <c r="BE217" i="11"/>
  <c r="BE223" i="11"/>
  <c r="BE227" i="11"/>
  <c r="BK122" i="11"/>
  <c r="J122" i="11" s="1"/>
  <c r="J91" i="12"/>
  <c r="F94" i="12"/>
  <c r="BE129" i="12"/>
  <c r="BE132" i="12"/>
  <c r="BE140" i="12"/>
  <c r="BE143" i="12"/>
  <c r="BE145" i="12"/>
  <c r="BE148" i="12"/>
  <c r="BE169" i="12"/>
  <c r="BE174" i="12"/>
  <c r="BE176" i="12"/>
  <c r="BK128" i="12"/>
  <c r="J115" i="13"/>
  <c r="J114" i="14"/>
  <c r="F117" i="14"/>
  <c r="BE123" i="14"/>
  <c r="J91" i="15"/>
  <c r="E111" i="15"/>
  <c r="BE129" i="15"/>
  <c r="BE144" i="15"/>
  <c r="BE146" i="15"/>
  <c r="BE150" i="15"/>
  <c r="BE171" i="15"/>
  <c r="BE173" i="15"/>
  <c r="BE184" i="15"/>
  <c r="BE190" i="15"/>
  <c r="BE192" i="15"/>
  <c r="BE196" i="15"/>
  <c r="BE200" i="15"/>
  <c r="J91" i="16"/>
  <c r="E114" i="16"/>
  <c r="BE129" i="16"/>
  <c r="BE141" i="16"/>
  <c r="BE144" i="16"/>
  <c r="F118" i="17"/>
  <c r="BE123" i="17"/>
  <c r="J91" i="18"/>
  <c r="F94" i="18"/>
  <c r="E111" i="18"/>
  <c r="BE130" i="18"/>
  <c r="BE132" i="18"/>
  <c r="BE142" i="18"/>
  <c r="BE154" i="18"/>
  <c r="BE169" i="18"/>
  <c r="BE175" i="18"/>
  <c r="BE181" i="18"/>
  <c r="BE183" i="18"/>
  <c r="BE185" i="18"/>
  <c r="BE211" i="18"/>
  <c r="BE213" i="18"/>
  <c r="E113" i="19"/>
  <c r="BE128" i="19"/>
  <c r="BE147" i="19"/>
  <c r="BE149" i="19"/>
  <c r="BE151" i="19"/>
  <c r="E85" i="20"/>
  <c r="F93" i="20"/>
  <c r="J122" i="20"/>
  <c r="BE128" i="20"/>
  <c r="BE142" i="20"/>
  <c r="BE144" i="20"/>
  <c r="BE146" i="20"/>
  <c r="BE148" i="20"/>
  <c r="BE150" i="20"/>
  <c r="BE152" i="20"/>
  <c r="BE160" i="20"/>
  <c r="BE162" i="20"/>
  <c r="BE170" i="20"/>
  <c r="BE191" i="20"/>
  <c r="BE199" i="20"/>
  <c r="F93" i="21"/>
  <c r="J118" i="21"/>
  <c r="J121" i="21"/>
  <c r="BE139" i="21"/>
  <c r="E85" i="22"/>
  <c r="J93" i="22"/>
  <c r="J94" i="22"/>
  <c r="J116" i="22"/>
  <c r="F119" i="22"/>
  <c r="BE124" i="22"/>
  <c r="BE137" i="22"/>
  <c r="F119" i="2"/>
  <c r="BE127" i="2"/>
  <c r="BE129" i="2"/>
  <c r="BE146" i="2"/>
  <c r="BE149" i="2"/>
  <c r="BE154" i="2"/>
  <c r="BE168" i="2"/>
  <c r="BE172" i="2"/>
  <c r="BE178" i="2"/>
  <c r="BE182" i="2"/>
  <c r="BE199" i="2"/>
  <c r="BE201" i="2"/>
  <c r="BE203" i="2"/>
  <c r="BE219" i="2"/>
  <c r="BE221" i="2"/>
  <c r="J120" i="3"/>
  <c r="BE138" i="3"/>
  <c r="BE140" i="3"/>
  <c r="BE152" i="3"/>
  <c r="BE161" i="3"/>
  <c r="BE176" i="3"/>
  <c r="BE185" i="3"/>
  <c r="BE123" i="4"/>
  <c r="BE130" i="4"/>
  <c r="E85" i="5"/>
  <c r="J123" i="5"/>
  <c r="BE151" i="5"/>
  <c r="BE161" i="5"/>
  <c r="BE166" i="5"/>
  <c r="BE170" i="5"/>
  <c r="BE172" i="5"/>
  <c r="BE174" i="5"/>
  <c r="BE184" i="5"/>
  <c r="BE189" i="5"/>
  <c r="BE193" i="5"/>
  <c r="BE197" i="5"/>
  <c r="BE205" i="5"/>
  <c r="BE209" i="5"/>
  <c r="BE212" i="5"/>
  <c r="BE215" i="5"/>
  <c r="BE218" i="5"/>
  <c r="E85" i="6"/>
  <c r="F96" i="6"/>
  <c r="BE133" i="6"/>
  <c r="BE161" i="6"/>
  <c r="BE163" i="6"/>
  <c r="BE167" i="6"/>
  <c r="BE170" i="6"/>
  <c r="BE172" i="6"/>
  <c r="E111" i="7"/>
  <c r="J122" i="8"/>
  <c r="F125" i="8"/>
  <c r="BE155" i="8"/>
  <c r="BE161" i="8"/>
  <c r="BE175" i="8"/>
  <c r="BE179" i="8"/>
  <c r="BE184" i="8"/>
  <c r="BE186" i="8"/>
  <c r="BE192" i="8"/>
  <c r="BE205" i="8"/>
  <c r="BE211" i="8"/>
  <c r="BE219" i="8"/>
  <c r="BE229" i="8"/>
  <c r="BE233" i="8"/>
  <c r="BE235" i="8"/>
  <c r="BE258" i="8"/>
  <c r="BE270" i="8"/>
  <c r="BE274" i="8"/>
  <c r="BE286" i="8"/>
  <c r="BE289" i="8"/>
  <c r="E85" i="9"/>
  <c r="BE136" i="9"/>
  <c r="BE143" i="9"/>
  <c r="BE153" i="9"/>
  <c r="BE189" i="9"/>
  <c r="BE192" i="9"/>
  <c r="J93" i="10"/>
  <c r="F122" i="10"/>
  <c r="BE134" i="10"/>
  <c r="BE137" i="10"/>
  <c r="E110" i="11"/>
  <c r="BE123" i="11"/>
  <c r="BE126" i="11"/>
  <c r="BE128" i="11"/>
  <c r="BE145" i="11"/>
  <c r="BE175" i="11"/>
  <c r="BE183" i="11"/>
  <c r="BE191" i="11"/>
  <c r="BE201" i="11"/>
  <c r="BE203" i="11"/>
  <c r="BE205" i="11"/>
  <c r="BE213" i="11"/>
  <c r="BE219" i="11"/>
  <c r="BE232" i="11"/>
  <c r="E85" i="12"/>
  <c r="BE138" i="12"/>
  <c r="BE155" i="12"/>
  <c r="BE157" i="12"/>
  <c r="BE159" i="12"/>
  <c r="BE163" i="12"/>
  <c r="BE165" i="12"/>
  <c r="BK131" i="12"/>
  <c r="J131" i="12" s="1"/>
  <c r="J101" i="12" s="1"/>
  <c r="F94" i="13"/>
  <c r="BE123" i="13"/>
  <c r="BE125" i="13"/>
  <c r="BE133" i="13"/>
  <c r="BE136" i="13"/>
  <c r="E85" i="14"/>
  <c r="BE128" i="14"/>
  <c r="F120" i="15"/>
  <c r="BE136" i="15"/>
  <c r="BE156" i="15"/>
  <c r="BE158" i="15"/>
  <c r="BE164" i="15"/>
  <c r="BE166" i="15"/>
  <c r="BE169" i="15"/>
  <c r="BE175" i="15"/>
  <c r="BE186" i="15"/>
  <c r="BE188" i="15"/>
  <c r="BE194" i="15"/>
  <c r="BE204" i="15"/>
  <c r="F94" i="16"/>
  <c r="BE132" i="16"/>
  <c r="BE137" i="16"/>
  <c r="BE148" i="16"/>
  <c r="BE174" i="16"/>
  <c r="BE178" i="16"/>
  <c r="BE182" i="16"/>
  <c r="E85" i="17"/>
  <c r="J115" i="17"/>
  <c r="BE134" i="18"/>
  <c r="BE138" i="18"/>
  <c r="BE140" i="18"/>
  <c r="BE144" i="18"/>
  <c r="BE146" i="18"/>
  <c r="BE148" i="18"/>
  <c r="BE158" i="18"/>
  <c r="BE160" i="18"/>
  <c r="BE177" i="18"/>
  <c r="BE187" i="18"/>
  <c r="BE201" i="18"/>
  <c r="BE207" i="18"/>
  <c r="BE140" i="19"/>
  <c r="BE153" i="19"/>
  <c r="F94" i="20"/>
  <c r="J119" i="20"/>
  <c r="BE131" i="20"/>
  <c r="BE201" i="20"/>
  <c r="F121" i="21"/>
  <c r="BE132" i="21"/>
  <c r="BE136" i="21"/>
  <c r="BK138" i="21"/>
  <c r="J138" i="21" s="1"/>
  <c r="J102" i="21" s="1"/>
  <c r="F118" i="22"/>
  <c r="BE130" i="22"/>
  <c r="BE135" i="22"/>
  <c r="BE151" i="2"/>
  <c r="BE156" i="2"/>
  <c r="BE170" i="2"/>
  <c r="BE176" i="2"/>
  <c r="BE188" i="2"/>
  <c r="BE205" i="2"/>
  <c r="BE209" i="2"/>
  <c r="BE223" i="2"/>
  <c r="BE227" i="2"/>
  <c r="BE233" i="2"/>
  <c r="BE149" i="3"/>
  <c r="BE159" i="3"/>
  <c r="BE168" i="3"/>
  <c r="BE183" i="3"/>
  <c r="BK128" i="3"/>
  <c r="BK127" i="3" s="1"/>
  <c r="J127" i="3" s="1"/>
  <c r="J99" i="3" s="1"/>
  <c r="F94" i="4"/>
  <c r="BE127" i="4"/>
  <c r="BE133" i="4"/>
  <c r="BE135" i="5"/>
  <c r="BE149" i="5"/>
  <c r="BE154" i="5"/>
  <c r="BE163" i="5"/>
  <c r="BE176" i="5"/>
  <c r="BE180" i="5"/>
  <c r="BE195" i="5"/>
  <c r="BE207" i="5"/>
  <c r="BE222" i="5"/>
  <c r="J124" i="6"/>
  <c r="BE136" i="6"/>
  <c r="BE143" i="6"/>
  <c r="BE147" i="6"/>
  <c r="BE149" i="6"/>
  <c r="BE153" i="6"/>
  <c r="J119" i="7"/>
  <c r="BE136" i="8"/>
  <c r="BE157" i="8"/>
  <c r="BE164" i="8"/>
  <c r="BE167" i="8"/>
  <c r="BE170" i="8"/>
  <c r="BE172" i="8"/>
  <c r="BE198" i="8"/>
  <c r="BE200" i="8"/>
  <c r="BE209" i="8"/>
  <c r="BE213" i="8"/>
  <c r="BE215" i="8"/>
  <c r="BE227" i="8"/>
  <c r="BE237" i="8"/>
  <c r="BE244" i="8"/>
  <c r="BE254" i="8"/>
  <c r="BE262" i="8"/>
  <c r="BE276" i="8"/>
  <c r="BE278" i="8"/>
  <c r="BE157" i="9"/>
  <c r="BE159" i="9"/>
  <c r="BE167" i="9"/>
  <c r="BE177" i="9"/>
  <c r="BE183" i="9"/>
  <c r="BE132" i="10"/>
  <c r="J91" i="11"/>
  <c r="BE159" i="11"/>
  <c r="BE171" i="11"/>
  <c r="BE177" i="11"/>
  <c r="BE185" i="11"/>
  <c r="BE189" i="11"/>
  <c r="BE197" i="11"/>
  <c r="BE199" i="11"/>
  <c r="BE207" i="11"/>
  <c r="BE211" i="11"/>
  <c r="BE230" i="11"/>
  <c r="BE152" i="12"/>
  <c r="BE161" i="12"/>
  <c r="BE167" i="12"/>
  <c r="E109" i="13"/>
  <c r="BE127" i="13"/>
  <c r="BE121" i="14"/>
  <c r="BE131" i="15"/>
  <c r="BE134" i="15"/>
  <c r="BE138" i="15"/>
  <c r="BE140" i="15"/>
  <c r="BE152" i="15"/>
  <c r="BE154" i="15"/>
  <c r="BE177" i="15"/>
  <c r="BE198" i="15"/>
  <c r="BE139" i="16"/>
  <c r="BE150" i="16"/>
  <c r="BE153" i="16"/>
  <c r="BE160" i="16"/>
  <c r="BE162" i="16"/>
  <c r="BE164" i="16"/>
  <c r="BE168" i="16"/>
  <c r="BE170" i="16"/>
  <c r="BE172" i="16"/>
  <c r="BE184" i="16"/>
  <c r="BK143" i="16"/>
  <c r="J143" i="16" s="1"/>
  <c r="J101" i="16"/>
  <c r="BE125" i="17"/>
  <c r="BE127" i="17"/>
  <c r="BE130" i="17"/>
  <c r="BE136" i="18"/>
  <c r="BE150" i="18"/>
  <c r="BE156" i="18"/>
  <c r="BE179" i="18"/>
  <c r="BE191" i="18"/>
  <c r="BE197" i="18"/>
  <c r="BE199" i="18"/>
  <c r="BE205" i="18"/>
  <c r="BE209" i="18"/>
  <c r="F94" i="19"/>
  <c r="J119" i="19"/>
  <c r="BE134" i="19"/>
  <c r="BE143" i="19"/>
  <c r="BE145" i="19"/>
  <c r="J121" i="20"/>
  <c r="BE134" i="20"/>
  <c r="BE137" i="20"/>
  <c r="BE139" i="20"/>
  <c r="BE158" i="20"/>
  <c r="BE164" i="20"/>
  <c r="BE168" i="20"/>
  <c r="BE174" i="20"/>
  <c r="BE180" i="20"/>
  <c r="BE182" i="20"/>
  <c r="BE185" i="20"/>
  <c r="BE187" i="20"/>
  <c r="BE189" i="20"/>
  <c r="BE195" i="20"/>
  <c r="E85" i="21"/>
  <c r="J93" i="21"/>
  <c r="BE134" i="21"/>
  <c r="BE127" i="22"/>
  <c r="BE133" i="22"/>
  <c r="BE140" i="22"/>
  <c r="BE145" i="22"/>
  <c r="J91" i="2"/>
  <c r="BE123" i="2"/>
  <c r="BE135" i="2"/>
  <c r="BE138" i="2"/>
  <c r="BE174" i="2"/>
  <c r="BE184" i="2"/>
  <c r="BE186" i="2"/>
  <c r="BE191" i="2"/>
  <c r="BE207" i="2"/>
  <c r="BE211" i="2"/>
  <c r="BE213" i="2"/>
  <c r="BE217" i="2"/>
  <c r="BE225" i="2"/>
  <c r="BE238" i="2"/>
  <c r="BK122" i="2"/>
  <c r="J122" i="2"/>
  <c r="J98" i="2" s="1"/>
  <c r="BE129" i="3"/>
  <c r="BE132" i="3"/>
  <c r="BE144" i="3"/>
  <c r="BE147" i="3"/>
  <c r="BE154" i="3"/>
  <c r="BE163" i="3"/>
  <c r="BE170" i="3"/>
  <c r="BE178" i="3"/>
  <c r="E85" i="4"/>
  <c r="BE125" i="4"/>
  <c r="BE136" i="4"/>
  <c r="F96" i="5"/>
  <c r="BE130" i="5"/>
  <c r="BE133" i="5"/>
  <c r="BE145" i="5"/>
  <c r="BE147" i="5"/>
  <c r="BE156" i="5"/>
  <c r="BE168" i="5"/>
  <c r="BE178" i="5"/>
  <c r="BE199" i="5"/>
  <c r="BE203" i="5"/>
  <c r="BE220" i="5"/>
  <c r="BE155" i="6"/>
  <c r="BE157" i="6"/>
  <c r="BE159" i="6"/>
  <c r="BE165" i="6"/>
  <c r="BK132" i="6"/>
  <c r="BK131" i="6" s="1"/>
  <c r="J131" i="6"/>
  <c r="J101" i="6" s="1"/>
  <c r="BE130" i="7"/>
  <c r="BE139" i="8"/>
  <c r="BE141" i="8"/>
  <c r="BE153" i="8"/>
  <c r="BE182" i="8"/>
  <c r="BE188" i="8"/>
  <c r="BE190" i="8"/>
  <c r="BE196" i="8"/>
  <c r="BE202" i="8"/>
  <c r="BE231" i="8"/>
  <c r="BE239" i="8"/>
  <c r="BE242" i="8"/>
  <c r="BE246" i="8"/>
  <c r="BE248" i="8"/>
  <c r="BE250" i="8"/>
  <c r="BE256" i="8"/>
  <c r="BE260" i="8"/>
  <c r="BE268" i="8"/>
  <c r="BE272" i="8"/>
  <c r="BE294" i="8"/>
  <c r="BE296" i="8"/>
  <c r="BE165" i="9"/>
  <c r="BE169" i="9"/>
  <c r="BE173" i="9"/>
  <c r="BE175" i="9"/>
  <c r="BE181" i="9"/>
  <c r="BE185" i="9"/>
  <c r="BE194" i="9"/>
  <c r="BK132" i="9"/>
  <c r="J132" i="9" s="1"/>
  <c r="J102" i="9"/>
  <c r="BK135" i="9"/>
  <c r="J135" i="9"/>
  <c r="J103" i="9" s="1"/>
  <c r="BE134" i="11"/>
  <c r="BE137" i="11"/>
  <c r="BE143" i="11"/>
  <c r="BE156" i="11"/>
  <c r="BE166" i="11"/>
  <c r="BE168" i="11"/>
  <c r="BE173" i="11"/>
  <c r="BE181" i="11"/>
  <c r="BE209" i="11"/>
  <c r="BE215" i="11"/>
  <c r="BE221" i="11"/>
  <c r="BE150" i="12"/>
  <c r="BE171" i="12"/>
  <c r="BE130" i="13"/>
  <c r="BE125" i="14"/>
  <c r="BE126" i="15"/>
  <c r="BE142" i="15"/>
  <c r="BE148" i="15"/>
  <c r="BE160" i="15"/>
  <c r="BE162" i="15"/>
  <c r="BE182" i="15"/>
  <c r="BE202" i="15"/>
  <c r="BE155" i="16"/>
  <c r="BE157" i="16"/>
  <c r="BE166" i="16"/>
  <c r="BE176" i="16"/>
  <c r="BE180" i="16"/>
  <c r="BE126" i="18"/>
  <c r="BE152" i="18"/>
  <c r="BE162" i="18"/>
  <c r="BE164" i="18"/>
  <c r="BE167" i="18"/>
  <c r="BE171" i="18"/>
  <c r="BE173" i="18"/>
  <c r="BE189" i="18"/>
  <c r="BE193" i="18"/>
  <c r="BE195" i="18"/>
  <c r="BE203" i="18"/>
  <c r="BE138" i="19"/>
  <c r="BE154" i="20"/>
  <c r="BE156" i="20"/>
  <c r="BE166" i="20"/>
  <c r="BE176" i="20"/>
  <c r="BE178" i="20"/>
  <c r="BE193" i="20"/>
  <c r="BE197" i="20"/>
  <c r="BE127" i="21"/>
  <c r="BE129" i="21"/>
  <c r="BE142" i="22"/>
  <c r="F37" i="4"/>
  <c r="BB98" i="1"/>
  <c r="F40" i="6"/>
  <c r="BC102" i="1"/>
  <c r="F38" i="8"/>
  <c r="BA105" i="1"/>
  <c r="F38" i="17"/>
  <c r="BC117" i="1"/>
  <c r="F37" i="21"/>
  <c r="BB122" i="1"/>
  <c r="F37" i="2"/>
  <c r="BB96" i="1"/>
  <c r="F40" i="5"/>
  <c r="BC101" i="1"/>
  <c r="F38" i="7"/>
  <c r="BA103" i="1"/>
  <c r="F39" i="12"/>
  <c r="BD110" i="1" s="1"/>
  <c r="J36" i="13"/>
  <c r="AW111" i="1"/>
  <c r="F38" i="15"/>
  <c r="BC114" i="1" s="1"/>
  <c r="F36" i="17"/>
  <c r="BA117" i="1"/>
  <c r="F36" i="18"/>
  <c r="BA118" i="1" s="1"/>
  <c r="J36" i="21"/>
  <c r="AW122" i="1"/>
  <c r="F39" i="22"/>
  <c r="BD123" i="1" s="1"/>
  <c r="J38" i="9"/>
  <c r="AW106" i="1"/>
  <c r="J38" i="10"/>
  <c r="AW107" i="1" s="1"/>
  <c r="F36" i="12"/>
  <c r="BA110" i="1"/>
  <c r="F36" i="13"/>
  <c r="BA111" i="1" s="1"/>
  <c r="F39" i="15"/>
  <c r="BD114" i="1"/>
  <c r="J36" i="19"/>
  <c r="AW119" i="1" s="1"/>
  <c r="F39" i="19"/>
  <c r="BD119" i="1"/>
  <c r="F39" i="20"/>
  <c r="BD121" i="1" s="1"/>
  <c r="F38" i="22"/>
  <c r="BC123" i="1"/>
  <c r="F38" i="4"/>
  <c r="BC98" i="1" s="1"/>
  <c r="F37" i="13"/>
  <c r="BB111" i="1"/>
  <c r="F37" i="15"/>
  <c r="BB114" i="1"/>
  <c r="F38" i="18"/>
  <c r="BC118" i="1"/>
  <c r="F37" i="22"/>
  <c r="BB123" i="1"/>
  <c r="AS99" i="1"/>
  <c r="J36" i="3"/>
  <c r="AW97" i="1"/>
  <c r="F38" i="6"/>
  <c r="BA102" i="1" s="1"/>
  <c r="F40" i="9"/>
  <c r="BC106" i="1"/>
  <c r="F37" i="14"/>
  <c r="BB113" i="1" s="1"/>
  <c r="F39" i="16"/>
  <c r="BD115" i="1" s="1"/>
  <c r="F37" i="18"/>
  <c r="BB118" i="1" s="1"/>
  <c r="J38" i="5"/>
  <c r="AW101" i="1"/>
  <c r="F41" i="7"/>
  <c r="BD103" i="1" s="1"/>
  <c r="F38" i="9"/>
  <c r="BA106" i="1"/>
  <c r="F41" i="10"/>
  <c r="BD107" i="1" s="1"/>
  <c r="F38" i="14"/>
  <c r="BC113" i="1"/>
  <c r="F37" i="19"/>
  <c r="BB119" i="1" s="1"/>
  <c r="F38" i="3"/>
  <c r="BC97" i="1" s="1"/>
  <c r="F41" i="6"/>
  <c r="BD102" i="1" s="1"/>
  <c r="F40" i="8"/>
  <c r="BC105" i="1"/>
  <c r="J36" i="17"/>
  <c r="AW117" i="1" s="1"/>
  <c r="F36" i="3"/>
  <c r="BA97" i="1"/>
  <c r="F38" i="5"/>
  <c r="BA101" i="1" s="1"/>
  <c r="F36" i="11"/>
  <c r="BA109" i="1"/>
  <c r="F37" i="17"/>
  <c r="BB117" i="1" s="1"/>
  <c r="F37" i="20"/>
  <c r="BB121" i="1" s="1"/>
  <c r="F36" i="4"/>
  <c r="BA98" i="1" s="1"/>
  <c r="J32" i="4"/>
  <c r="AG98" i="1"/>
  <c r="F40" i="7"/>
  <c r="BC103" i="1" s="1"/>
  <c r="F41" i="8"/>
  <c r="BD105" i="1"/>
  <c r="F37" i="11"/>
  <c r="BB109" i="1" s="1"/>
  <c r="F36" i="16"/>
  <c r="BA115" i="1"/>
  <c r="F36" i="19"/>
  <c r="BA119" i="1" s="1"/>
  <c r="F38" i="19"/>
  <c r="BC119" i="1" s="1"/>
  <c r="J36" i="20"/>
  <c r="AW121" i="1" s="1"/>
  <c r="F39" i="4"/>
  <c r="BD98" i="1"/>
  <c r="J38" i="8"/>
  <c r="AW105" i="1" s="1"/>
  <c r="F38" i="10"/>
  <c r="BA107" i="1"/>
  <c r="F39" i="17"/>
  <c r="BD117" i="1" s="1"/>
  <c r="J36" i="18"/>
  <c r="AW118" i="1"/>
  <c r="F36" i="2"/>
  <c r="BA96" i="1" s="1"/>
  <c r="F39" i="5"/>
  <c r="BB101" i="1" s="1"/>
  <c r="F39" i="7"/>
  <c r="BB103" i="1" s="1"/>
  <c r="F38" i="12"/>
  <c r="BC110" i="1"/>
  <c r="J36" i="14"/>
  <c r="AW113" i="1" s="1"/>
  <c r="F36" i="21"/>
  <c r="BA122" i="1"/>
  <c r="F39" i="21"/>
  <c r="BD122" i="1" s="1"/>
  <c r="F38" i="2"/>
  <c r="BC96" i="1"/>
  <c r="F41" i="5"/>
  <c r="BD101" i="1" s="1"/>
  <c r="J38" i="7"/>
  <c r="AW103" i="1" s="1"/>
  <c r="F39" i="9"/>
  <c r="BB106" i="1" s="1"/>
  <c r="F39" i="10"/>
  <c r="BB107" i="1"/>
  <c r="J36" i="11"/>
  <c r="AW109" i="1" s="1"/>
  <c r="F36" i="14"/>
  <c r="BA113" i="1"/>
  <c r="J32" i="14"/>
  <c r="AG113" i="1" s="1"/>
  <c r="J36" i="16"/>
  <c r="AW115" i="1"/>
  <c r="F38" i="21"/>
  <c r="BC122" i="1" s="1"/>
  <c r="J32" i="11"/>
  <c r="AG109" i="1" s="1"/>
  <c r="F39" i="2"/>
  <c r="BD96" i="1" s="1"/>
  <c r="F40" i="10"/>
  <c r="BC107" i="1"/>
  <c r="F37" i="12"/>
  <c r="BB110" i="1" s="1"/>
  <c r="F39" i="13"/>
  <c r="BD111" i="1"/>
  <c r="J36" i="15"/>
  <c r="AW114" i="1" s="1"/>
  <c r="F39" i="3"/>
  <c r="BD97" i="1"/>
  <c r="F39" i="6"/>
  <c r="BB102" i="1" s="1"/>
  <c r="F41" i="9"/>
  <c r="BD106" i="1" s="1"/>
  <c r="F39" i="11"/>
  <c r="BD109" i="1" s="1"/>
  <c r="F37" i="16"/>
  <c r="BB115" i="1"/>
  <c r="F38" i="20"/>
  <c r="BC121" i="1"/>
  <c r="J36" i="2"/>
  <c r="AW96" i="1"/>
  <c r="J36" i="4"/>
  <c r="AW98" i="1"/>
  <c r="F38" i="11"/>
  <c r="BC109" i="1"/>
  <c r="F38" i="13"/>
  <c r="BC111" i="1"/>
  <c r="F36" i="15"/>
  <c r="BA114" i="1"/>
  <c r="F38" i="16"/>
  <c r="BC115" i="1"/>
  <c r="F39" i="18"/>
  <c r="BD118" i="1"/>
  <c r="F36" i="20"/>
  <c r="BA121" i="1"/>
  <c r="J36" i="22"/>
  <c r="AW123" i="1"/>
  <c r="F37" i="3"/>
  <c r="BB97" i="1"/>
  <c r="J38" i="6"/>
  <c r="AW102" i="1"/>
  <c r="F39" i="8"/>
  <c r="BB105" i="1"/>
  <c r="J36" i="12"/>
  <c r="AW110" i="1"/>
  <c r="F39" i="14"/>
  <c r="BD113" i="1"/>
  <c r="F36" i="22"/>
  <c r="BA123" i="1"/>
  <c r="R129" i="5" l="1"/>
  <c r="R146" i="16"/>
  <c r="T125" i="19"/>
  <c r="BK122" i="22"/>
  <c r="J122" i="22"/>
  <c r="J98" i="22" s="1"/>
  <c r="P136" i="19"/>
  <c r="T146" i="16"/>
  <c r="R126" i="16"/>
  <c r="R125" i="21"/>
  <c r="R124" i="21" s="1"/>
  <c r="P146" i="16"/>
  <c r="T123" i="15"/>
  <c r="T122" i="22"/>
  <c r="T125" i="21"/>
  <c r="T124" i="21" s="1"/>
  <c r="R125" i="20"/>
  <c r="P125" i="20"/>
  <c r="AU121" i="1" s="1"/>
  <c r="P123" i="18"/>
  <c r="AU118" i="1"/>
  <c r="T126" i="16"/>
  <c r="P125" i="21"/>
  <c r="P124" i="21" s="1"/>
  <c r="AU122" i="1" s="1"/>
  <c r="BK127" i="12"/>
  <c r="J127" i="12" s="1"/>
  <c r="J99" i="12" s="1"/>
  <c r="P125" i="19"/>
  <c r="AU119" i="1"/>
  <c r="R123" i="18"/>
  <c r="P126" i="16"/>
  <c r="AU115" i="1"/>
  <c r="J128" i="3"/>
  <c r="J100" i="3" s="1"/>
  <c r="BK136" i="3"/>
  <c r="J136" i="3"/>
  <c r="J102" i="3"/>
  <c r="J98" i="4"/>
  <c r="J122" i="4"/>
  <c r="J99" i="4"/>
  <c r="J132" i="6"/>
  <c r="J102" i="6" s="1"/>
  <c r="BK125" i="7"/>
  <c r="J125" i="7"/>
  <c r="J100" i="7"/>
  <c r="BK194" i="8"/>
  <c r="J194" i="8" s="1"/>
  <c r="J101" i="8" s="1"/>
  <c r="J98" i="14"/>
  <c r="J125" i="15"/>
  <c r="J100" i="15" s="1"/>
  <c r="BK127" i="16"/>
  <c r="J127" i="16"/>
  <c r="J99" i="16" s="1"/>
  <c r="J122" i="17"/>
  <c r="J99" i="17"/>
  <c r="BK124" i="18"/>
  <c r="BK123" i="18" s="1"/>
  <c r="J123" i="18" s="1"/>
  <c r="J32" i="18" s="1"/>
  <c r="AG118" i="1" s="1"/>
  <c r="BK136" i="19"/>
  <c r="J136" i="19"/>
  <c r="J101" i="19" s="1"/>
  <c r="J127" i="20"/>
  <c r="J100" i="20"/>
  <c r="J123" i="22"/>
  <c r="J99" i="22" s="1"/>
  <c r="BK158" i="5"/>
  <c r="J158" i="5"/>
  <c r="J101" i="5"/>
  <c r="BK141" i="6"/>
  <c r="J141" i="6" s="1"/>
  <c r="J104" i="6" s="1"/>
  <c r="BK131" i="9"/>
  <c r="BK130" i="9" s="1"/>
  <c r="J130" i="9" s="1"/>
  <c r="J100" i="9" s="1"/>
  <c r="J142" i="9"/>
  <c r="J105" i="9" s="1"/>
  <c r="J126" i="10"/>
  <c r="J101" i="10"/>
  <c r="J98" i="11"/>
  <c r="J128" i="12"/>
  <c r="J100" i="12" s="1"/>
  <c r="J137" i="12"/>
  <c r="J103" i="12"/>
  <c r="BK121" i="13"/>
  <c r="J121" i="13" s="1"/>
  <c r="J32" i="13" s="1"/>
  <c r="AG111" i="1" s="1"/>
  <c r="BK126" i="19"/>
  <c r="J126" i="19"/>
  <c r="J99" i="19" s="1"/>
  <c r="BK172" i="20"/>
  <c r="J172" i="20"/>
  <c r="J101" i="20"/>
  <c r="BK125" i="21"/>
  <c r="J125" i="21" s="1"/>
  <c r="J99" i="21" s="1"/>
  <c r="BK130" i="6"/>
  <c r="J130" i="6" s="1"/>
  <c r="J100" i="6" s="1"/>
  <c r="BK123" i="15"/>
  <c r="J123" i="15"/>
  <c r="J98" i="15" s="1"/>
  <c r="BK146" i="16"/>
  <c r="J146" i="16"/>
  <c r="J102" i="16"/>
  <c r="AS94" i="1"/>
  <c r="BC108" i="1"/>
  <c r="AY108" i="1"/>
  <c r="BD112" i="1"/>
  <c r="F35" i="2"/>
  <c r="AZ96" i="1" s="1"/>
  <c r="J35" i="15"/>
  <c r="AV114" i="1"/>
  <c r="AT114" i="1"/>
  <c r="F35" i="4"/>
  <c r="AZ98" i="1"/>
  <c r="J35" i="14"/>
  <c r="AV113" i="1"/>
  <c r="AT113" i="1" s="1"/>
  <c r="J35" i="19"/>
  <c r="AV119" i="1"/>
  <c r="AT119" i="1"/>
  <c r="BC100" i="1"/>
  <c r="AY100" i="1"/>
  <c r="BB104" i="1"/>
  <c r="AX104" i="1"/>
  <c r="BC120" i="1"/>
  <c r="AY120" i="1"/>
  <c r="J37" i="6"/>
  <c r="AV102" i="1" s="1"/>
  <c r="AT102" i="1" s="1"/>
  <c r="F35" i="19"/>
  <c r="AZ119" i="1"/>
  <c r="BD100" i="1"/>
  <c r="BA112" i="1"/>
  <c r="AW112" i="1"/>
  <c r="BA120" i="1"/>
  <c r="AW120" i="1" s="1"/>
  <c r="F37" i="7"/>
  <c r="AZ103" i="1"/>
  <c r="F35" i="12"/>
  <c r="AZ110" i="1" s="1"/>
  <c r="J35" i="17"/>
  <c r="AV117" i="1"/>
  <c r="AT117" i="1"/>
  <c r="J35" i="22"/>
  <c r="AV123" i="1" s="1"/>
  <c r="AT123" i="1" s="1"/>
  <c r="AU112" i="1"/>
  <c r="J32" i="17"/>
  <c r="AG117" i="1" s="1"/>
  <c r="AN117" i="1" s="1"/>
  <c r="AU108" i="1"/>
  <c r="BB112" i="1"/>
  <c r="AX112" i="1" s="1"/>
  <c r="BD120" i="1"/>
  <c r="J37" i="9"/>
  <c r="AV106" i="1" s="1"/>
  <c r="AT106" i="1" s="1"/>
  <c r="J35" i="11"/>
  <c r="AV109" i="1"/>
  <c r="AT109" i="1" s="1"/>
  <c r="BC104" i="1"/>
  <c r="AY104" i="1"/>
  <c r="J35" i="12"/>
  <c r="AV110" i="1" s="1"/>
  <c r="AT110" i="1" s="1"/>
  <c r="AU95" i="1"/>
  <c r="BB95" i="1"/>
  <c r="AX95" i="1" s="1"/>
  <c r="AU100" i="1"/>
  <c r="AU104" i="1"/>
  <c r="BD104" i="1"/>
  <c r="J35" i="3"/>
  <c r="AV97" i="1" s="1"/>
  <c r="AT97" i="1" s="1"/>
  <c r="J37" i="7"/>
  <c r="AV103" i="1" s="1"/>
  <c r="AT103" i="1" s="1"/>
  <c r="F35" i="11"/>
  <c r="AZ109" i="1"/>
  <c r="F35" i="22"/>
  <c r="AZ123" i="1" s="1"/>
  <c r="J35" i="4"/>
  <c r="AV98" i="1"/>
  <c r="AT98" i="1" s="1"/>
  <c r="F37" i="10"/>
  <c r="AZ107" i="1"/>
  <c r="F35" i="16"/>
  <c r="AZ115" i="1" s="1"/>
  <c r="J35" i="21"/>
  <c r="AV122" i="1"/>
  <c r="AT122" i="1"/>
  <c r="J34" i="10"/>
  <c r="AG107" i="1" s="1"/>
  <c r="J32" i="2"/>
  <c r="AG96" i="1"/>
  <c r="BB108" i="1"/>
  <c r="AX108" i="1" s="1"/>
  <c r="BA116" i="1"/>
  <c r="AW116" i="1"/>
  <c r="F35" i="3"/>
  <c r="AZ97" i="1" s="1"/>
  <c r="J37" i="10"/>
  <c r="AV107" i="1"/>
  <c r="AT107" i="1" s="1"/>
  <c r="J35" i="13"/>
  <c r="AV111" i="1"/>
  <c r="AT111" i="1"/>
  <c r="F35" i="17"/>
  <c r="AZ117" i="1" s="1"/>
  <c r="F35" i="21"/>
  <c r="AZ122" i="1"/>
  <c r="BA95" i="1"/>
  <c r="BD95" i="1"/>
  <c r="BB100" i="1"/>
  <c r="BB99" i="1"/>
  <c r="AX99" i="1" s="1"/>
  <c r="BA104" i="1"/>
  <c r="AW104" i="1"/>
  <c r="J35" i="2"/>
  <c r="AV96" i="1" s="1"/>
  <c r="AT96" i="1" s="1"/>
  <c r="F35" i="13"/>
  <c r="AZ111" i="1"/>
  <c r="J35" i="16"/>
  <c r="AV115" i="1" s="1"/>
  <c r="AT115" i="1" s="1"/>
  <c r="BD116" i="1"/>
  <c r="J37" i="5"/>
  <c r="AV101" i="1" s="1"/>
  <c r="AT101" i="1" s="1"/>
  <c r="J37" i="8"/>
  <c r="AV105" i="1" s="1"/>
  <c r="AT105" i="1" s="1"/>
  <c r="J35" i="18"/>
  <c r="AV118" i="1"/>
  <c r="AT118" i="1"/>
  <c r="F35" i="18"/>
  <c r="AZ118" i="1"/>
  <c r="BA108" i="1"/>
  <c r="AW108" i="1" s="1"/>
  <c r="BD108" i="1"/>
  <c r="BC116" i="1"/>
  <c r="AY116" i="1"/>
  <c r="F37" i="5"/>
  <c r="AZ101" i="1" s="1"/>
  <c r="F35" i="14"/>
  <c r="AZ113" i="1"/>
  <c r="J35" i="20"/>
  <c r="AV121" i="1" s="1"/>
  <c r="AT121" i="1" s="1"/>
  <c r="BB120" i="1"/>
  <c r="AX120" i="1"/>
  <c r="F37" i="8"/>
  <c r="AZ105" i="1"/>
  <c r="F37" i="9"/>
  <c r="AZ106" i="1"/>
  <c r="BC95" i="1"/>
  <c r="BA100" i="1"/>
  <c r="AW100" i="1"/>
  <c r="BC112" i="1"/>
  <c r="AY112" i="1" s="1"/>
  <c r="BB116" i="1"/>
  <c r="AX116" i="1"/>
  <c r="F37" i="6"/>
  <c r="AZ102" i="1" s="1"/>
  <c r="F35" i="15"/>
  <c r="AZ114" i="1"/>
  <c r="F35" i="20"/>
  <c r="AZ121" i="1" s="1"/>
  <c r="J41" i="17" l="1"/>
  <c r="J41" i="13"/>
  <c r="J41" i="18"/>
  <c r="J41" i="2"/>
  <c r="J43" i="10"/>
  <c r="BK125" i="20"/>
  <c r="J125" i="20" s="1"/>
  <c r="J98" i="20" s="1"/>
  <c r="BK126" i="3"/>
  <c r="J126" i="3"/>
  <c r="J131" i="9"/>
  <c r="J101" i="9" s="1"/>
  <c r="J98" i="13"/>
  <c r="J98" i="18"/>
  <c r="BK124" i="21"/>
  <c r="J124" i="21" s="1"/>
  <c r="J98" i="21" s="1"/>
  <c r="BK128" i="8"/>
  <c r="J128" i="8" s="1"/>
  <c r="J100" i="8" s="1"/>
  <c r="J41" i="11"/>
  <c r="BK126" i="12"/>
  <c r="J126" i="12" s="1"/>
  <c r="J98" i="12" s="1"/>
  <c r="BK126" i="16"/>
  <c r="J126" i="16"/>
  <c r="J98" i="16" s="1"/>
  <c r="BK129" i="5"/>
  <c r="J129" i="5"/>
  <c r="J100" i="5"/>
  <c r="J41" i="4"/>
  <c r="J41" i="14"/>
  <c r="J124" i="18"/>
  <c r="J99" i="18"/>
  <c r="BK125" i="19"/>
  <c r="J125" i="19" s="1"/>
  <c r="J32" i="19" s="1"/>
  <c r="AG119" i="1" s="1"/>
  <c r="AN119" i="1" s="1"/>
  <c r="AN98" i="1"/>
  <c r="AN113" i="1"/>
  <c r="AN109" i="1"/>
  <c r="AN118" i="1"/>
  <c r="AN111" i="1"/>
  <c r="BD99" i="1"/>
  <c r="AU99" i="1"/>
  <c r="AN107" i="1"/>
  <c r="AN96" i="1"/>
  <c r="BD94" i="1"/>
  <c r="W36" i="1" s="1"/>
  <c r="AZ108" i="1"/>
  <c r="AV108" i="1"/>
  <c r="AT108" i="1"/>
  <c r="AZ120" i="1"/>
  <c r="AV120" i="1" s="1"/>
  <c r="AT120" i="1" s="1"/>
  <c r="AZ116" i="1"/>
  <c r="AV116" i="1" s="1"/>
  <c r="AT116" i="1" s="1"/>
  <c r="J34" i="6"/>
  <c r="AG102" i="1"/>
  <c r="AN102" i="1" s="1"/>
  <c r="J34" i="7"/>
  <c r="AG103" i="1"/>
  <c r="AN103" i="1"/>
  <c r="J32" i="15"/>
  <c r="AG114" i="1" s="1"/>
  <c r="AN114" i="1" s="1"/>
  <c r="AZ112" i="1"/>
  <c r="AV112" i="1" s="1"/>
  <c r="AT112" i="1" s="1"/>
  <c r="AZ104" i="1"/>
  <c r="AV104" i="1"/>
  <c r="AT104" i="1" s="1"/>
  <c r="AZ95" i="1"/>
  <c r="AV95" i="1"/>
  <c r="J32" i="3"/>
  <c r="AG97" i="1" s="1"/>
  <c r="AN97" i="1" s="1"/>
  <c r="BA99" i="1"/>
  <c r="AW99" i="1"/>
  <c r="AX100" i="1"/>
  <c r="BB94" i="1"/>
  <c r="AX94" i="1"/>
  <c r="AZ100" i="1"/>
  <c r="AV100" i="1" s="1"/>
  <c r="AT100" i="1" s="1"/>
  <c r="AU120" i="1"/>
  <c r="AU116" i="1"/>
  <c r="BC99" i="1"/>
  <c r="AY99" i="1" s="1"/>
  <c r="J32" i="22"/>
  <c r="AG123" i="1"/>
  <c r="AN123" i="1" s="1"/>
  <c r="AY95" i="1"/>
  <c r="J34" i="9"/>
  <c r="AG106" i="1"/>
  <c r="AN106" i="1" s="1"/>
  <c r="AW95" i="1"/>
  <c r="J41" i="19" l="1"/>
  <c r="J98" i="19"/>
  <c r="J98" i="3"/>
  <c r="J43" i="7"/>
  <c r="J41" i="22"/>
  <c r="J41" i="3"/>
  <c r="J43" i="6"/>
  <c r="J43" i="9"/>
  <c r="J41" i="15"/>
  <c r="AU94" i="1"/>
  <c r="BA94" i="1"/>
  <c r="AW94" i="1"/>
  <c r="AK33" i="1" s="1"/>
  <c r="BC94" i="1"/>
  <c r="AY94" i="1" s="1"/>
  <c r="AG95" i="1"/>
  <c r="J32" i="20"/>
  <c r="AG121" i="1"/>
  <c r="AN121" i="1" s="1"/>
  <c r="J32" i="21"/>
  <c r="AG122" i="1" s="1"/>
  <c r="AN122" i="1" s="1"/>
  <c r="J34" i="5"/>
  <c r="AG101" i="1"/>
  <c r="AN101" i="1" s="1"/>
  <c r="J34" i="8"/>
  <c r="AG105" i="1" s="1"/>
  <c r="AN105" i="1" s="1"/>
  <c r="AZ99" i="1"/>
  <c r="AV99" i="1"/>
  <c r="AT99" i="1" s="1"/>
  <c r="J32" i="12"/>
  <c r="AG110" i="1" s="1"/>
  <c r="AN110" i="1" s="1"/>
  <c r="AT95" i="1"/>
  <c r="W34" i="1"/>
  <c r="J32" i="16"/>
  <c r="AG115" i="1"/>
  <c r="AN115" i="1" s="1"/>
  <c r="AG116" i="1"/>
  <c r="AN116" i="1" s="1"/>
  <c r="J43" i="5" l="1"/>
  <c r="J41" i="12"/>
  <c r="J41" i="21"/>
  <c r="J41" i="16"/>
  <c r="AN95" i="1"/>
  <c r="J43" i="8"/>
  <c r="J41" i="20"/>
  <c r="AG120" i="1"/>
  <c r="AN120" i="1"/>
  <c r="AG112" i="1"/>
  <c r="AN112" i="1"/>
  <c r="W35" i="1"/>
  <c r="AG100" i="1"/>
  <c r="AZ94" i="1"/>
  <c r="W33" i="1"/>
  <c r="AG108" i="1"/>
  <c r="AN108" i="1"/>
  <c r="AG104" i="1"/>
  <c r="AN104" i="1"/>
  <c r="AN100" i="1" l="1"/>
  <c r="AG99" i="1"/>
  <c r="AN99" i="1"/>
  <c r="AV94" i="1"/>
  <c r="AG94" i="1" l="1"/>
  <c r="AG129" i="1" s="1"/>
  <c r="AT94" i="1"/>
  <c r="CD129" i="1" l="1"/>
  <c r="AN94" i="1"/>
  <c r="AG127" i="1"/>
  <c r="AV127" i="1" s="1"/>
  <c r="BY127" i="1" s="1"/>
  <c r="AV129" i="1"/>
  <c r="BY129" i="1"/>
  <c r="AG126" i="1"/>
  <c r="CD126" i="1"/>
  <c r="AG128" i="1"/>
  <c r="CD128" i="1"/>
  <c r="AK26" i="1"/>
  <c r="CD127" i="1" l="1"/>
  <c r="AN129" i="1"/>
  <c r="W32" i="1"/>
  <c r="AG125" i="1"/>
  <c r="AK27" i="1"/>
  <c r="AV128" i="1"/>
  <c r="BY128" i="1" s="1"/>
  <c r="AN127" i="1"/>
  <c r="AV126" i="1"/>
  <c r="BY126" i="1"/>
  <c r="AK32" i="1" l="1"/>
  <c r="AK29" i="1"/>
  <c r="AN126" i="1"/>
  <c r="AN128" i="1"/>
  <c r="AG131" i="1"/>
  <c r="AK38" i="1" l="1"/>
  <c r="AN125" i="1"/>
  <c r="AN131" i="1"/>
</calcChain>
</file>

<file path=xl/sharedStrings.xml><?xml version="1.0" encoding="utf-8"?>
<sst xmlns="http://schemas.openxmlformats.org/spreadsheetml/2006/main" count="13376" uniqueCount="1435">
  <si>
    <t>Export Komplet</t>
  </si>
  <si>
    <t/>
  </si>
  <si>
    <t>2.0</t>
  </si>
  <si>
    <t>ZAMOK</t>
  </si>
  <si>
    <t>False</t>
  </si>
  <si>
    <t>{7718de4d-b331-44aa-bf1c-6ef229294535}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</si>
  <si>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</si>
  <si>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</si>
  <si>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</si>
  <si>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</si>
  <si>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</si>
  <si>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</si>
  <si>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</si>
  <si>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</si>
  <si>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</si>
  <si>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</si>
  <si>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</si>
  <si>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stanic a zastávek v obvodu OŘ Olomouc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</si>
  <si>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</si>
  <si>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</si>
  <si>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</si>
  <si>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</si>
  <si>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</si>
  <si>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</si>
  <si>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</si>
  <si>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</si>
  <si>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</si>
  <si>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</si>
  <si>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</si>
  <si>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</si>
  <si>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</si>
  <si>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</si>
  <si>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</si>
  <si>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</si>
  <si>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</si>
  <si>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</si>
  <si>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</si>
  <si>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</si>
  <si>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</si>
  <si>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</si>
  <si>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</si>
  <si>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</si>
  <si>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</si>
  <si>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</si>
  <si>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</si>
  <si>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</si>
  <si>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</si>
  <si>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</si>
  <si>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</si>
  <si>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</si>
  <si>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</si>
  <si>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</si>
  <si>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</si>
  <si>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</si>
  <si>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</si>
  <si>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</si>
  <si>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</si>
  <si>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</si>
  <si>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</si>
  <si>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</si>
  <si>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</si>
  <si>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</si>
  <si>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</si>
  <si>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</si>
  <si>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</si>
  <si>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</si>
  <si>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</si>
  <si>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</si>
  <si>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</si>
  <si>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</si>
  <si>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</si>
  <si>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</si>
  <si>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</si>
  <si>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</si>
  <si>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</si>
  <si>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</si>
  <si>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</si>
  <si>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</si>
  <si>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01</t>
  </si>
  <si>
    <t>Oprava osvětlení žst. Zdounky</t>
  </si>
  <si>
    <t>STA</t>
  </si>
  <si>
    <t>1</t>
  </si>
  <si>
    <t>{7207d6fb-0395-47e1-91be-9dfaf41c1023}</t>
  </si>
  <si>
    <t>2</t>
  </si>
  <si>
    <t>/</t>
  </si>
  <si>
    <t>Technologická část</t>
  </si>
  <si>
    <t>Soupis</t>
  </si>
  <si>
    <t>{cb5e7c04-0c13-4c07-9651-70ff1dae5e31}</t>
  </si>
  <si>
    <t>02</t>
  </si>
  <si>
    <t>Zemní práce</t>
  </si>
  <si>
    <t>{dd99d2c5-e3de-492d-ab7c-83b0359661b7}</t>
  </si>
  <si>
    <t>03</t>
  </si>
  <si>
    <t>VRN</t>
  </si>
  <si>
    <t>{a064ebfe-f06d-467e-be5c-893e76e9672f}</t>
  </si>
  <si>
    <t xml:space="preserve">Oprava osvětlení zast. Stražisko a žst. Konice </t>
  </si>
  <si>
    <t>{867a812f-1c9f-4742-8e52-cda2957c7aca}</t>
  </si>
  <si>
    <t>SO 01-36</t>
  </si>
  <si>
    <t>Oprava osvětlení zast. Stražisko</t>
  </si>
  <si>
    <t>{63d952db-208e-48e7-b07f-08d020c09e4f}</t>
  </si>
  <si>
    <t>3</t>
  </si>
  <si>
    <t>{c37a9afb-702f-403b-8dd1-8381bd75836e}</t>
  </si>
  <si>
    <t>{8e7ba92a-89df-4237-9a5e-0f06af2a59db}</t>
  </si>
  <si>
    <t>{b846cbba-ce85-45be-b769-78eba9ab7ecd}</t>
  </si>
  <si>
    <t>SO 02-36</t>
  </si>
  <si>
    <t>Oprava osvětlení ŽST Konice</t>
  </si>
  <si>
    <t>{3b91106a-0103-4186-b69c-f76451cb6e25}</t>
  </si>
  <si>
    <t>{2e4c47bd-fe27-4e47-9ed5-a475b8037caa}</t>
  </si>
  <si>
    <t>{d89063dd-bb5e-463f-a661-019d4ac4f3bc}</t>
  </si>
  <si>
    <t>{9f535f1b-4ca9-4ebe-bc14-8f6deed9d2d1}</t>
  </si>
  <si>
    <t>Oprava osvětlení žst. Staré Město pod S.</t>
  </si>
  <si>
    <t>{fdd30552-436b-4b29-8d2e-d38e1be3d0fb}</t>
  </si>
  <si>
    <t>{3763cb75-8c61-42b1-9776-6dbcd1a2655a}</t>
  </si>
  <si>
    <t>{f5afb5bb-781c-4473-91b3-21b6e2bc0781}</t>
  </si>
  <si>
    <t>{4dc37fe8-46dd-4ccb-9972-d16808730dba}</t>
  </si>
  <si>
    <t>04</t>
  </si>
  <si>
    <t>Oprava napájení PZS a zastávky Bystrovany 4,563</t>
  </si>
  <si>
    <t>{bf02fafd-a812-422b-a057-d51c95105903}</t>
  </si>
  <si>
    <t>1906071-01.1</t>
  </si>
  <si>
    <t>{19d882ed-2bc9-48f8-aafb-06c820a77506}</t>
  </si>
  <si>
    <t>1906071-01.2</t>
  </si>
  <si>
    <t>Elektromontážní práce CS SŽDC</t>
  </si>
  <si>
    <t>{bc37f0b7-e493-4723-8d7d-aaa5428bb22b}</t>
  </si>
  <si>
    <t>1906071-01.3</t>
  </si>
  <si>
    <t>{b366cae9-89e1-4cf3-8514-4b762d61bfb7}</t>
  </si>
  <si>
    <t>05</t>
  </si>
  <si>
    <t>Oprava napájení el. energií PZS 96,103 Nemilany</t>
  </si>
  <si>
    <t>{11473a5a-73c4-4836-884b-ee497cff4640}</t>
  </si>
  <si>
    <t>1906071-02.1</t>
  </si>
  <si>
    <t>{09b0dc1e-85b3-436a-99c7-cc7cd9466750}</t>
  </si>
  <si>
    <t>1906071-02.2</t>
  </si>
  <si>
    <t>{f4390071-5182-4b70-a205-516b256b86e5}</t>
  </si>
  <si>
    <t>1906071-02.3</t>
  </si>
  <si>
    <t>{15c49fd0-4feb-45fa-a4a8-a5315379108a}</t>
  </si>
  <si>
    <t>06</t>
  </si>
  <si>
    <t>Oprava osvětlení nástupiště žst. Blatec</t>
  </si>
  <si>
    <t>{80d210d0-7d13-40cf-a639-0803743a2894}</t>
  </si>
  <si>
    <t>SO 01</t>
  </si>
  <si>
    <t>{f5c678ed-eaca-45c4-9edc-6ea360ea3afc}</t>
  </si>
  <si>
    <t>SO 02</t>
  </si>
  <si>
    <t>{8ab73ca2-24ed-4054-857f-87996df2cd5e}</t>
  </si>
  <si>
    <t>VON</t>
  </si>
  <si>
    <t>{8f8e624f-a7de-422c-b5fe-740ba199b8d5}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</si>
  <si>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</si>
  <si>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</si>
  <si>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</si>
  <si>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</si>
  <si>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</si>
  <si>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</si>
  <si>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</si>
  <si>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</si>
  <si>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</si>
  <si>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</si>
  <si>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</si>
  <si>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Oprava osvětlení žst. Zdounky</t>
  </si>
  <si>
    <t>Soupis:</t>
  </si>
  <si>
    <t>01 - Technologická část</t>
  </si>
  <si>
    <t>70994234</t>
  </si>
  <si>
    <t>SŽDC, s.o. - OŘ Olomouc</t>
  </si>
  <si>
    <t>25525441</t>
  </si>
  <si>
    <t>Signal Projekt, s.r.o.</t>
  </si>
  <si>
    <t>REKAPITULACE ČLENĚNÍ SOUPISU PRACÍ</t>
  </si>
  <si>
    <t>Kód dílu - Popis</t>
  </si>
  <si>
    <t>Cena celkem [CZK]</t>
  </si>
  <si>
    <t>Náklady ze soupisu prací</t>
  </si>
  <si>
    <t>-1</t>
  </si>
  <si>
    <t>OST -    Ostatní</t>
  </si>
  <si>
    <t>VRN -   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</si>
  <si>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</si>
  <si>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</si>
  <si>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</si>
  <si>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</si>
  <si>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</si>
  <si>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</si>
  <si>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</si>
  <si>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</si>
  <si>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</si>
  <si>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</si>
  <si>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</si>
  <si>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</si>
  <si>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</si>
  <si>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</si>
  <si>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7492501760</t>
  </si>
  <si>
    <t>Kabely, vodiče, šňůry Cu - nn Kabel silový 2 a 3-žílový Cu, plastová izolace CYKY 3J1,5  (3Cx 1,5)</t>
  </si>
  <si>
    <t>m</t>
  </si>
  <si>
    <t>Sborník UOŽI 01 2019</t>
  </si>
  <si>
    <t>128</t>
  </si>
  <si>
    <t>ROZPOCET</t>
  </si>
  <si>
    <t>-1352980899</t>
  </si>
  <si>
    <t>PP</t>
  </si>
  <si>
    <t>7493100030</t>
  </si>
  <si>
    <t>Venkovní osvětlení Osvětlovací stožáry sklopné pro přídavnou montáž rozhlasového zařízení výšky do 6m, žárově zinkovaný, vč. výstroje</t>
  </si>
  <si>
    <t>kus</t>
  </si>
  <si>
    <t>8</t>
  </si>
  <si>
    <t>4</t>
  </si>
  <si>
    <t>-1669398534</t>
  </si>
  <si>
    <t>7492104500</t>
  </si>
  <si>
    <t>Spojovací vedení, podpěrné izolátory Spojky, ukončení pasu, ostatní Spojka B20416 kabelová zalévací</t>
  </si>
  <si>
    <t>1396835249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</si>
  <si>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</si>
  <si>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</si>
  <si>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-197094750</t>
  </si>
  <si>
    <t>P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</si>
  <si>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</si>
  <si>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5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</si>
  <si>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</si>
  <si>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</si>
  <si>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-283758084</t>
  </si>
  <si>
    <t xml:space="preserve">Poznámka k položce:_x000D_
ÚPRAVA CENY - Položka zahrnuje dodávku rozvaděče RH osazený dle PD vč.  montáže			_x000D_
</t>
  </si>
  <si>
    <t>6</t>
  </si>
  <si>
    <t>7493100060</t>
  </si>
  <si>
    <t>Venkovní osvětlení Osvětlovací stožáry sklopné výšky od 10 do 12 m, žárově zinkovaný, vč. výstroje, stožár nesmí mít dvířka (z důvodu neoprávněného vstupu)</t>
  </si>
  <si>
    <t>-1284120716</t>
  </si>
  <si>
    <t>Poznámka k položce:_x000D_
přístup ke svorkovnici bude možný až po sklopení stožáru, kdy se dolní část plně otevře a umožní snadný přístup ke svorkovnicím.</t>
  </si>
  <si>
    <t>7</t>
  </si>
  <si>
    <t>7493102210</t>
  </si>
  <si>
    <t>Venkovní osvětlení Rozvaděče pro napájení osvětlení železničních prostranství pro 5 - 8ks 3-f větví s PLC řídícím systémem</t>
  </si>
  <si>
    <t>-979171802</t>
  </si>
  <si>
    <t xml:space="preserve">Poznámka k položce:_x000D_
Bez PLC			_x000D_
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</si>
  <si>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</si>
  <si>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</si>
  <si>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673836875</t>
  </si>
  <si>
    <t>9</t>
  </si>
  <si>
    <t>7493600910</t>
  </si>
  <si>
    <t>Kabelové a zásuvkové skříně, elektroměrové rozvaděče Skříně elektroměrové pro přímé měření Rozváděč pro dvousazbový třífázový elektroměr do 63A kompaktní pilíř včetně základu</t>
  </si>
  <si>
    <t>1582497845</t>
  </si>
  <si>
    <t>10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</si>
  <si>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</si>
  <si>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</si>
  <si>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1488599435</t>
  </si>
  <si>
    <t>11</t>
  </si>
  <si>
    <t>7491600180</t>
  </si>
  <si>
    <t>Uzemnění Vnější Uzemňovací vedení v zemi, páskem FeZn do 120 mm2</t>
  </si>
  <si>
    <t>1744907414</t>
  </si>
  <si>
    <t>12</t>
  </si>
  <si>
    <t>7492501930</t>
  </si>
  <si>
    <t>Kabely, vodiče, šňůry Cu - nn Kabel silový 4 a 5-žílový Cu, plastová izolace CYKY 4J6 (4Bx6)</t>
  </si>
  <si>
    <t>74005882</t>
  </si>
  <si>
    <t xml:space="preserve">Poznámka k položce:_x000D_
CYKY-O 4x6			_x000D_
</t>
  </si>
  <si>
    <t>13</t>
  </si>
  <si>
    <t>7492501880</t>
  </si>
  <si>
    <t>Kabely, vodiče, šňůry Cu - nn Kabel silový 4 a 5-žílový Cu, plastová izolace CYKY 4J16 (4Bx16)</t>
  </si>
  <si>
    <t>570214478</t>
  </si>
  <si>
    <t>14</t>
  </si>
  <si>
    <t>7492501901</t>
  </si>
  <si>
    <t>Kabely, vodiče, šňůry Cu - nn Kabel silový 4 a 5-žílový Cu, plastová izolace CYKY 4J35 (4Bx35)</t>
  </si>
  <si>
    <t>-1523723192</t>
  </si>
  <si>
    <t>7492501920</t>
  </si>
  <si>
    <t>Kabely, vodiče, šňůry Cu - nn Kabel silový 4 a 5-žílový Cu, plastová izolace CYKY 4J4 (4Bx4)</t>
  </si>
  <si>
    <t>-1311630368</t>
  </si>
  <si>
    <t xml:space="preserve">Poznámka k položce:_x000D_
CYKY-O 4x4			_x000D_
</t>
  </si>
  <si>
    <t>16</t>
  </si>
  <si>
    <t>7492501870</t>
  </si>
  <si>
    <t>Kabely, vodiče, šňůry Cu - nn Kabel silový 4 a 5-žílový Cu, plastová izolace CYKY 4J10 (4Bx10)</t>
  </si>
  <si>
    <t>946126867</t>
  </si>
  <si>
    <t>17</t>
  </si>
  <si>
    <t>7593500600</t>
  </si>
  <si>
    <t>Trasy kabelového vedení Kabelové krycí desky a pásy Fólie výstražná modrá š. 34 cm</t>
  </si>
  <si>
    <t>-1909118442</t>
  </si>
  <si>
    <t>18</t>
  </si>
  <si>
    <t>7593501095</t>
  </si>
  <si>
    <t>Trasy kabelového vedení Ohebná dvouplášťová korugovaná chránička KF 09160 průměr 160/136 mm</t>
  </si>
  <si>
    <t>1660742406</t>
  </si>
  <si>
    <t>OST</t>
  </si>
  <si>
    <t xml:space="preserve">   Ostatní</t>
  </si>
  <si>
    <t>19</t>
  </si>
  <si>
    <t>K</t>
  </si>
  <si>
    <t>7491652010</t>
  </si>
  <si>
    <t>Montáž vnějšího uzemnění uzemňovacích vodičů v zemi z pozinkované oceli (FeZn) do 120 mm2</t>
  </si>
  <si>
    <t>512</t>
  </si>
  <si>
    <t>1663348304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</si>
  <si>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</si>
  <si>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20</t>
  </si>
  <si>
    <t>7492553010</t>
  </si>
  <si>
    <t>Montáž kabelů 2- a 3-žílových Cu do 16 mm2</t>
  </si>
  <si>
    <t>383348398</t>
  </si>
  <si>
    <t>Montáž kabelů 2- a 3-žílových Cu do 16 mm2 - uložení do země, chráničky, na rošty, pod omítku apod.</t>
  </si>
  <si>
    <t>7492554010</t>
  </si>
  <si>
    <t>Montáž kabelů 4- a 5-žílových Cu do 16 mm2</t>
  </si>
  <si>
    <t>1877829785</t>
  </si>
  <si>
    <t>Montáž kabelů 4- a 5-žílových Cu do 16 mm2 - uložení do země, chráničky, na rošty, pod omítku apod.</t>
  </si>
  <si>
    <t>22</t>
  </si>
  <si>
    <t>7492554014</t>
  </si>
  <si>
    <t>Montáž kabelů 4- a 5-žílových Cu do 50 mm2</t>
  </si>
  <si>
    <t>-860865045</t>
  </si>
  <si>
    <t>Montáž kabelů 4- a 5-žílových Cu do 50 mm2 - uložení do země, chráničky, na rošty, pod omítku apod.</t>
  </si>
  <si>
    <t>23</t>
  </si>
  <si>
    <t>7492751020</t>
  </si>
  <si>
    <t>Montáž ukončení kabelů nn v rozvaděči nebo na přístroji izolovaných s označením 2 - 5-ti žílových do 2,5 mm2</t>
  </si>
  <si>
    <t>-154690380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</si>
  <si>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</si>
  <si>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24</t>
  </si>
  <si>
    <t>7492751022</t>
  </si>
  <si>
    <t>Montáž ukončení kabelů nn v rozvaděči nebo na přístroji izolovaných s označením 2 - 5-ti žílových do 25 mm2</t>
  </si>
  <si>
    <t>-1742513981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</si>
  <si>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</si>
  <si>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25</t>
  </si>
  <si>
    <t>7492751024</t>
  </si>
  <si>
    <t>Montáž ukončení kabelů nn v rozvaděči nebo na přístroji izolovaných s označením 2 - 5-ti žílových do 70 mm2</t>
  </si>
  <si>
    <t>-1714859936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</si>
  <si>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</si>
  <si>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26</t>
  </si>
  <si>
    <t>7492752012</t>
  </si>
  <si>
    <t>Montáž ukončení kabelů nn kabelovou spojkou 3/4/5 - žílové kabely s plastovou izolací do 35 mm2</t>
  </si>
  <si>
    <t>119328431</t>
  </si>
  <si>
    <t>Montáž ukončení kabelů nn kabelovou spojkou 3/4/5 - žílové kabely s plastovou izolací do 35 mm2 - včetně odizolování pláště a izolace žil kabelu, včetně ukončení žil a stínění (oko)</t>
  </si>
  <si>
    <t>27</t>
  </si>
  <si>
    <t>7493151010</t>
  </si>
  <si>
    <t>Montáž osvětlovacích stožárů včetně výstroje sklopných výšky do 12 m</t>
  </si>
  <si>
    <t>-1866497361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</si>
  <si>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</si>
  <si>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28</t>
  </si>
  <si>
    <t>7493151020</t>
  </si>
  <si>
    <t>Montáž osvětlovacích stožárů včetně výstroje sklopných pro přídavnou montáž rozhlasového zařízení výšky do 12 m</t>
  </si>
  <si>
    <t>-530568416</t>
  </si>
  <si>
    <t>Montáž osvětlovacích stožárů včetně výstroje sklopných pro přídavnou montáž rozhlasového zařízení výšky do 12 m - včetně připojovací svorkovnice pro 2x svítidla, kabelového vedení ke svítidlům a veškerého příslušenství. Neobsahuje základovou konstrukci a montáž svítidla</t>
  </si>
  <si>
    <t>29</t>
  </si>
  <si>
    <t>7493100410</t>
  </si>
  <si>
    <t>Venkovní osvětlení Výložníky pro osvětlovací stožáry JŽ 1-900/ Zvýložník ke stožáru JŽ, JŽD</t>
  </si>
  <si>
    <t>-1036335757</t>
  </si>
  <si>
    <t xml:space="preserve">Poznámka k položce:_x000D_
Výložník délky 0,5m na sklopný stožár			_x000D_
</t>
  </si>
  <si>
    <t>30</t>
  </si>
  <si>
    <t>7493100460</t>
  </si>
  <si>
    <t>Venkovní osvětlení Výložníky pro osvětlovací stožáry Dvouramenný</t>
  </si>
  <si>
    <t>-907189869</t>
  </si>
  <si>
    <t>31</t>
  </si>
  <si>
    <t>7493152010</t>
  </si>
  <si>
    <t>Montáž ocelových výložníků pro osvětlovací stožáry na sloup nebo stěnu výšky do 6 m jednoramenných</t>
  </si>
  <si>
    <t>-2043559551</t>
  </si>
  <si>
    <t>Montáž ocelových výložníků pro osvětlovací stožáry na sloup nebo stěnu výšky do 6 m jednoramenných - včetně veškerého příslušenství a výstroje</t>
  </si>
  <si>
    <t>32</t>
  </si>
  <si>
    <t>7493152015</t>
  </si>
  <si>
    <t>Montáž ocelových výložníků pro osvětlovací stožáry na sloup nebo stěnu výšky do 6 m dvouramenných</t>
  </si>
  <si>
    <t>978644433</t>
  </si>
  <si>
    <t>Montáž ocelových výložníků pro osvětlovací stožáry na sloup nebo stěnu výšky do 6 m dvouramenných - včetně veškerého příslušenství a výstroje</t>
  </si>
  <si>
    <t>33</t>
  </si>
  <si>
    <t>7493152530</t>
  </si>
  <si>
    <t>Montáž svítidla pro železnici na sklopný stožár</t>
  </si>
  <si>
    <t>-1108447735</t>
  </si>
  <si>
    <t>Montáž svítidla pro železnici na sklopný stožár - kompletace a montáž včetně "superlife" světelného zdroje, elektronického předřadníku a připojení kabelu</t>
  </si>
  <si>
    <t>34</t>
  </si>
  <si>
    <t>7493156010</t>
  </si>
  <si>
    <t>Montáž rozvaděče pro napájení osvětlení železničních prostranství do 8 kusů 3-f vývodů</t>
  </si>
  <si>
    <t>-1154526297</t>
  </si>
  <si>
    <t>Montáž rozvaděče pro napájení osvětlení železničních prostranství do 8 kusů 3-f vývodů - do terénu nebo rozvodny včetně elektrovýzbroje</t>
  </si>
  <si>
    <t>35</t>
  </si>
  <si>
    <t>7493171012</t>
  </si>
  <si>
    <t>Demontáž osvětlovacích stožárů výšky přes 6 do 14 m</t>
  </si>
  <si>
    <t>870748282</t>
  </si>
  <si>
    <t>Demontáž osvětlovacích stožárů výšky přes 6 do 14 m - včetně veškeré elektrovýzbroje (svítidla, kabely, rozvodnice)</t>
  </si>
  <si>
    <t>36</t>
  </si>
  <si>
    <t>7493173010</t>
  </si>
  <si>
    <t>Demontáž elektrovýzbroje osvětlovacích stožárů do výšky 14 m</t>
  </si>
  <si>
    <t>-591266858</t>
  </si>
  <si>
    <t>Demontáž elektrovýzbroje osvětlovacích stožárů do výšky 14 m - svítidlo, kabely, rozvodnice</t>
  </si>
  <si>
    <t>37</t>
  </si>
  <si>
    <t>7493174015</t>
  </si>
  <si>
    <t>Demontáž svítidel z osvětlovacího stožáru, osvětlovací věže nebo brány trakčního vedení</t>
  </si>
  <si>
    <t>-1629868588</t>
  </si>
  <si>
    <t>38</t>
  </si>
  <si>
    <t>7493175010</t>
  </si>
  <si>
    <t>Demontáž osvětlení rozvaděče</t>
  </si>
  <si>
    <t>-648740477</t>
  </si>
  <si>
    <t>39</t>
  </si>
  <si>
    <t>7493655015</t>
  </si>
  <si>
    <t>Montáž skříní elektroměrových venkovních pro přímé měření do 80 A pro připojení kabelů do 16 mm2 jednosazbové, včetně jističe do 80 A kompaktní pilíř</t>
  </si>
  <si>
    <t>-1147288587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</si>
  <si>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</si>
  <si>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40</t>
  </si>
  <si>
    <t>7494371015</t>
  </si>
  <si>
    <t>Demontáž zařízení jističe nebo vypínače z rozvaděče nn</t>
  </si>
  <si>
    <t>-1351740764</t>
  </si>
  <si>
    <t>Demontáž zařízení jističe nebo vypínače z rozvaděče nn - stávajícího z rozvaděče nn včetně odpojení přívodních kabelů nebo pasů a nakládky na určený prostředek</t>
  </si>
  <si>
    <t>41</t>
  </si>
  <si>
    <t>7498150520</t>
  </si>
  <si>
    <t>Vyhotovení výchozí revizní zprávy pro opravné práce pro objem investičních nákladů přes 500 000 do 1 000 000 Kč</t>
  </si>
  <si>
    <t>-920493455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</si>
  <si>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</si>
  <si>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42</t>
  </si>
  <si>
    <t>7498150525</t>
  </si>
  <si>
    <t>Vyhotovení výchozí revizní zprávy příplatek za každých dalších i započatých 500 000 Kč přes 1 000 000 Kč</t>
  </si>
  <si>
    <t>-819295558</t>
  </si>
  <si>
    <t>43</t>
  </si>
  <si>
    <t>7498351010</t>
  </si>
  <si>
    <t>Vydání průkazu způsobilosti pro funkční celek, provizorní stav</t>
  </si>
  <si>
    <t>2126542551</t>
  </si>
  <si>
    <t>Vydání průkazu způsobilosti pro funkční celek, provizorní stav - vyhotovení dokladu o silnoproudých zařízeních a vydání průkazu způsobilosti</t>
  </si>
  <si>
    <t>44</t>
  </si>
  <si>
    <t>7498457010</t>
  </si>
  <si>
    <t>Měření intenzity osvětlení instalovaného v rozsahu 1 000 m2 zjišťované plochy</t>
  </si>
  <si>
    <t>522674343</t>
  </si>
  <si>
    <t>Měření intenzity osvětlení instalovaného v rozsahu 1 000 m2 zjišťované plochy - měření intenzity umělého osvětlení v rozsahu tohoto SO dle ČSN EN 12464-1/2 včetně vyhotovení protokolu</t>
  </si>
  <si>
    <t>45</t>
  </si>
  <si>
    <t>7499151010</t>
  </si>
  <si>
    <t>Dokončovací práce na elektrickém zařízení</t>
  </si>
  <si>
    <t>hod</t>
  </si>
  <si>
    <t>31039231</t>
  </si>
  <si>
    <t>Dokončovací práce na elektrickém zařízení - uvádění zařízení do provozu, drobné montážní práce v rozvaděčích, koordinaci se zhotoviteli souvisejících zařízení apod.</t>
  </si>
  <si>
    <t>46</t>
  </si>
  <si>
    <t>7499151030</t>
  </si>
  <si>
    <t>Dokončovací práce zkušební provoz</t>
  </si>
  <si>
    <t>1737955214</t>
  </si>
  <si>
    <t>Dokončovací práce zkušební provoz - včetně prokázání technických a kvalitativních parametrů zařízení</t>
  </si>
  <si>
    <t>47</t>
  </si>
  <si>
    <t>7499151050</t>
  </si>
  <si>
    <t>Dokončovací práce manipulace na zařízeních prováděné provozovatelem</t>
  </si>
  <si>
    <t>94360003</t>
  </si>
  <si>
    <t>Dokončovací práce manipulace na zařízeních prováděné provozovatelem - manipulace nutné pro další práce zhotovitele na technologickém souboru</t>
  </si>
  <si>
    <t>48</t>
  </si>
  <si>
    <t>7593505150</t>
  </si>
  <si>
    <t>Pokládka výstražné fólie do výkopu</t>
  </si>
  <si>
    <t>-410638562</t>
  </si>
  <si>
    <t>49</t>
  </si>
  <si>
    <t>7593505270</t>
  </si>
  <si>
    <t>Montáž kabelového označníku Ball Marker</t>
  </si>
  <si>
    <t>139755315</t>
  </si>
  <si>
    <t>Montáž kabelového označníku Ball Marker - upevnění kabelového označníku na plášť kabelu upevňovacími prvky</t>
  </si>
  <si>
    <t xml:space="preserve">Poznámka k položce:_x000D_
včetně materiálu			_x000D_
</t>
  </si>
  <si>
    <t xml:space="preserve">   Vedlejší rozpočtové náklady</t>
  </si>
  <si>
    <t>50</t>
  </si>
  <si>
    <t>9902100200</t>
  </si>
  <si>
    <t>Doprava dodávek zhotovitele, dodávek objednatele nebo výzisku mechanizací přes 3,5 t sypanin  do 20 km</t>
  </si>
  <si>
    <t>t</t>
  </si>
  <si>
    <t>1274845474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</si>
  <si>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</si>
  <si>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</si>
  <si>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51</t>
  </si>
  <si>
    <t>9902900100</t>
  </si>
  <si>
    <t>Naložení  sypanin, drobného kusového materiálu, suti</t>
  </si>
  <si>
    <t>286784579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</si>
  <si>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</si>
  <si>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52</t>
  </si>
  <si>
    <t>9903100100</t>
  </si>
  <si>
    <t>Přeprava mechanizace na místo prováděných prací o hmotnosti do 12 t přes 50 do 100 km</t>
  </si>
  <si>
    <t>1983279700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</si>
  <si>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</si>
  <si>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02 - Zemní práce</t>
  </si>
  <si>
    <t>HSV -   Práce a dodávky HSV</t>
  </si>
  <si>
    <t xml:space="preserve">    1 -   Zemní práce</t>
  </si>
  <si>
    <t xml:space="preserve">    998 -   Přesun hmot</t>
  </si>
  <si>
    <t>M -    Práce a dodávky M</t>
  </si>
  <si>
    <t xml:space="preserve">    46-M -    Zemní práce při extr.mont.pracích</t>
  </si>
  <si>
    <t>HSV</t>
  </si>
  <si>
    <t xml:space="preserve">  Práce a dodávky HSV</t>
  </si>
  <si>
    <t xml:space="preserve">  Zemní práce</t>
  </si>
  <si>
    <t>122352501</t>
  </si>
  <si>
    <t>Odkopávky a prokopávky nezapažené pro spodní stavbu železnic v hornině třídy těžitelnosti II, skupiny 4 objem do 100 m3 strojně</t>
  </si>
  <si>
    <t>m3</t>
  </si>
  <si>
    <t>CS ÚRS 2020 01</t>
  </si>
  <si>
    <t>-415234095</t>
  </si>
  <si>
    <t>Odkopávky a prokopávky nezapažené pro spodní stavbu železnic strojně v hornině třídy těžitelnosti II skupiny 4 do 100 m3</t>
  </si>
  <si>
    <t>998</t>
  </si>
  <si>
    <t xml:space="preserve">  Přesun hmot</t>
  </si>
  <si>
    <t>998001011</t>
  </si>
  <si>
    <t>Přesun hmot pro piloty nebo podzemní stěny betonované na místě</t>
  </si>
  <si>
    <t>-1987586861</t>
  </si>
  <si>
    <t>Přesun hmot  pro piloty nebo podzemní stěny betonované na místě</t>
  </si>
  <si>
    <t>VV</t>
  </si>
  <si>
    <t>33,9*2,4</t>
  </si>
  <si>
    <t>Součet</t>
  </si>
  <si>
    <t xml:space="preserve">   Práce a dodávky M</t>
  </si>
  <si>
    <t>46-M</t>
  </si>
  <si>
    <t xml:space="preserve">   Zemní práce při extr.mont.pracích</t>
  </si>
  <si>
    <t>460030034</t>
  </si>
  <si>
    <t>Rozebrání dlažeb ručně z kostek drobných do písku spáry zalité</t>
  </si>
  <si>
    <t>m2</t>
  </si>
  <si>
    <t>64</t>
  </si>
  <si>
    <t>605510470</t>
  </si>
  <si>
    <t>Přípravné terénní práce  vytrhání dlažby včetně ručního rozebrání, vytřídění, odhozu na hromady nebo naložení na dopravní prostředek a očistění kostek nebo dlaždic z pískového podkladu z kostek drobných, spáry zalité</t>
  </si>
  <si>
    <t>460030162</t>
  </si>
  <si>
    <t>Odstranění podkladu nebo krytu komunikace z betonu prostého tloušťky do 30 cm</t>
  </si>
  <si>
    <t>1129516450</t>
  </si>
  <si>
    <t>Přípravné terénní práce  odstranění podkladu nebo krytu komunikace včetně rozpojení na kusy a zarovnání styčné spáry z betonu prostého, tloušťky přes 15 do 30 cm</t>
  </si>
  <si>
    <t>460030182</t>
  </si>
  <si>
    <t>Řezání podkladu nebo krytu betonového hloubky do 15 cm</t>
  </si>
  <si>
    <t>216989105</t>
  </si>
  <si>
    <t>Přípravné terénní práce  řezání spár v podkladu nebo krytu betonovém, hloubky přes 10 do 15 cm</t>
  </si>
  <si>
    <t>460070754</t>
  </si>
  <si>
    <t>Hloubení nezapažených jam pro ostatní konstrukce ručně v hornině tř 4</t>
  </si>
  <si>
    <t>-2062700122</t>
  </si>
  <si>
    <t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</si>
  <si>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>1,5*1*1*2+17*2*1*1,2+6</t>
  </si>
  <si>
    <t>460080034</t>
  </si>
  <si>
    <t>Základové konstrukce ze ŽB tř. C 20/25</t>
  </si>
  <si>
    <t>-535994163</t>
  </si>
  <si>
    <t>Základové konstrukce  základ bez bednění do rostlé zeminy z monolitického železobetonu bez výztuže tř. C 20/25</t>
  </si>
  <si>
    <t>460080112</t>
  </si>
  <si>
    <t>Bourání základu betonového se záhozem jámy sypaninou</t>
  </si>
  <si>
    <t>542856785</t>
  </si>
  <si>
    <t>Základové konstrukce  bourání základu včetně záhozu jámy sypaninou, zhutnění a urovnání betonového</t>
  </si>
  <si>
    <t>10*0,5*1*1+3*1*1*1</t>
  </si>
  <si>
    <t>460080201</t>
  </si>
  <si>
    <t>Zřízení nezabudovaného bednění základových konstrukcí</t>
  </si>
  <si>
    <t>-1987512801</t>
  </si>
  <si>
    <t>Základové konstrukce  zřízení bednění základových konstrukcí s případnými vzpěrami nezabudovaného</t>
  </si>
  <si>
    <t>460080301</t>
  </si>
  <si>
    <t>Odstranění nezabudovaného bednění základových konstrukcí</t>
  </si>
  <si>
    <t>1543500362</t>
  </si>
  <si>
    <t>Základové konstrukce  odstranění bednění základových konstrukcí s případnými vzpěrami nezabudovaného</t>
  </si>
  <si>
    <t>460120014</t>
  </si>
  <si>
    <t>Zásyp jam ručně v hornině třídy 4</t>
  </si>
  <si>
    <t>1308634018</t>
  </si>
  <si>
    <t>Ostatní zemní práce při stavbě nadzemních vedení  zásyp jam ručně včetně upěchování a uložení výkopku ve vrstvách, a úpravy povrchu, v hornině třídy 4</t>
  </si>
  <si>
    <t>49,8-33,9+6</t>
  </si>
  <si>
    <t>460150174</t>
  </si>
  <si>
    <t>Hloubení kabelových zapažených i nezapažených rýh ručně š 35 cm, hl 90 cm, v hornině tř 4</t>
  </si>
  <si>
    <t>730765597</t>
  </si>
  <si>
    <t>Hloubení zapažených i nezapažených kabelových rýh ručně včetně urovnání dna s přemístěním výkopku do vzdálenosti 3 m od okraje jámy nebo naložením na dopravní prostředek šířky 35 cm, hloubky 90 cm, v hornině třídy 4</t>
  </si>
  <si>
    <t>460150194</t>
  </si>
  <si>
    <t>Hloubení kabelových zapažených i nezapažených rýh ručně š 35 cm, hl 120 cm, v hornině tř 4</t>
  </si>
  <si>
    <t>-447073885</t>
  </si>
  <si>
    <t>Hloubení zapažených i nezapažených kabelových rýh ručně včetně urovnání dna s přemístěním výkopku do vzdálenosti 3 m od okraje jámy nebo naložením na dopravní prostředek šířky 35 cm, hloubky 120 cm, v hornině třídy 4</t>
  </si>
  <si>
    <t>460310106</t>
  </si>
  <si>
    <t>Řízený zemní protlak strojně v hornině tř 1 až 4 hloubky do 6 m vnějšího průměru do 225 mm</t>
  </si>
  <si>
    <t>-937671073</t>
  </si>
  <si>
    <t>Zemní protlaky strojně  neřízený zemní protlak ( krtek) řízené horizontální vrtání v hornině tř. 1 až 4 pro protlačení PE trub, v hloubce do 6 m vnějšího průměru vrtu přes 160 do 225 mm</t>
  </si>
  <si>
    <t>14*2</t>
  </si>
  <si>
    <t>460400091</t>
  </si>
  <si>
    <t>Pažení stěn rýh nebo jam - rozepření</t>
  </si>
  <si>
    <t>-62941353</t>
  </si>
  <si>
    <t>Pažení výkopů  rozepření stěn rýh nebo jam</t>
  </si>
  <si>
    <t>460400171</t>
  </si>
  <si>
    <t>Odstranění pažení příložného výkopů jam hloubky do 4 m</t>
  </si>
  <si>
    <t>-982360596</t>
  </si>
  <si>
    <t>Pažení výkopů  odstranění pažení příložného plného jam, hloubky do 4 m</t>
  </si>
  <si>
    <t>460510274</t>
  </si>
  <si>
    <t>Kanály do rýhy ze žlabů plastových šířky do 20 cm</t>
  </si>
  <si>
    <t>2035379943</t>
  </si>
  <si>
    <t>Kabelové prostupy, kanály a multikanály  kanály ze žlabů plastových včetně utěsnění, vyspárování a zakrytí víkem do rýhy, bez výkopových prací, vnější šířky přes 10 do 20 cm</t>
  </si>
  <si>
    <t>460560174</t>
  </si>
  <si>
    <t>Zásyp rýh ručně šířky 35 cm, hloubky 90 cm, z horniny třídy 4</t>
  </si>
  <si>
    <t>-451640872</t>
  </si>
  <si>
    <t>Zásyp kabelových rýh ručně s uložením výkopku ve vrstvách včetně zhutnění a urovnání povrchu šířky 35 cm hloubky 90 cm, v hornině třídy 4</t>
  </si>
  <si>
    <t>460560194</t>
  </si>
  <si>
    <t>Zásyp rýh ručně šířky 35 cm, hloubky 120 cm, z horniny třídy 4</t>
  </si>
  <si>
    <t>-628831534</t>
  </si>
  <si>
    <t>Zásyp kabelových rýh ručně s uložením výkopku ve vrstvách včetně zhutnění a urovnání povrchu šířky 35 cm hloubky 120 cm, v hornině třídy 4</t>
  </si>
  <si>
    <t>460650083</t>
  </si>
  <si>
    <t>Zřízení podkladní vrstvy vozovky a chodníku z betonu prostého tloušťky do 20 cm</t>
  </si>
  <si>
    <t>300761955</t>
  </si>
  <si>
    <t>Vozovky a chodníky  zřízení podkladní vrstvy včetně rozprostření a úpravy podkladu z betonu prostého, včetně rozprostření, tloušťky přes 15 do 20 cm</t>
  </si>
  <si>
    <t>460650123</t>
  </si>
  <si>
    <t>Zřízení krytu vozovky a chodníku z betonu prostého tloušťky do 15 cm</t>
  </si>
  <si>
    <t>-513555688</t>
  </si>
  <si>
    <t>Vozovky a chodníky  kryt vozovky z betonu prostého, tloušťky přes 10 do 15 cm</t>
  </si>
  <si>
    <t>460650922</t>
  </si>
  <si>
    <t>Kladení dlažby po překopech z kostek kamenných drobných do lože z kameniva těženého</t>
  </si>
  <si>
    <t>1695215331</t>
  </si>
  <si>
    <t>Vozovky a chodníky  vyspravení krytu komunikací kladení dlažby po překopech pro pokládání kabelů, včetně rozprostření, urovnání a zhutnění podkladu a provedení lože z kameniva těženého z kostek kamenných drobných</t>
  </si>
  <si>
    <t>34575138</t>
  </si>
  <si>
    <t>žlab kabelový s víkem PVC (120x100)</t>
  </si>
  <si>
    <t>1690424573</t>
  </si>
  <si>
    <t>34575139</t>
  </si>
  <si>
    <t>spojka kabelového žlabu PVC (120x100)</t>
  </si>
  <si>
    <t>786423725</t>
  </si>
  <si>
    <t>03 - VRN</t>
  </si>
  <si>
    <t>022101001</t>
  </si>
  <si>
    <t>Geodetické práce Geodetické práce před opravou</t>
  </si>
  <si>
    <t>%</t>
  </si>
  <si>
    <t>1024</t>
  </si>
  <si>
    <t>-1282740436</t>
  </si>
  <si>
    <t>022101021</t>
  </si>
  <si>
    <t>Geodetické práce Geodetické práce po ukončení opravy</t>
  </si>
  <si>
    <t>-490885252</t>
  </si>
  <si>
    <t>023131011</t>
  </si>
  <si>
    <t>Projektové práce Dokumentace skutečného provedení zabezpečovacích, sdělovacích, elektrických zařízení</t>
  </si>
  <si>
    <t>770221354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</si>
  <si>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</si>
  <si>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</si>
  <si>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024101401</t>
  </si>
  <si>
    <t>Inženýrská činnost koordinační a kompletační činnost</t>
  </si>
  <si>
    <t>1382062305</t>
  </si>
  <si>
    <t>Poznámka k položce:_x000D_
Základna pro výpočet - ZRN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</si>
  <si>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</si>
  <si>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</si>
  <si>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971035052</t>
  </si>
  <si>
    <t>032104001</t>
  </si>
  <si>
    <t>Územní vlivy práce na těžce přístupných místech</t>
  </si>
  <si>
    <t>-579888322</t>
  </si>
  <si>
    <t xml:space="preserve">02 - Oprava osvětlení zast. Stražisko a žst. Konice </t>
  </si>
  <si>
    <t>SO 01-36 - Oprava osvětlení zast. Stražisko</t>
  </si>
  <si>
    <t>Úroveň 3:</t>
  </si>
  <si>
    <t>HSV -    Práce a dodávky HSV</t>
  </si>
  <si>
    <t xml:space="preserve">    469 - Stavební práce při elektromontážích</t>
  </si>
  <si>
    <t xml:space="preserve">    5 -    Komunikace pozemní</t>
  </si>
  <si>
    <t>7493100010</t>
  </si>
  <si>
    <t>Venkovní osvětlení Osvětlovací stožáry sklopné výšky do 6 m, žárově zinkovaný, vč. výstroje, stožár nesmí mít dvířka (z důvodu neoprávněného vstupu)</t>
  </si>
  <si>
    <t>-562869633</t>
  </si>
  <si>
    <t>708495938</t>
  </si>
  <si>
    <t>-1278455252</t>
  </si>
  <si>
    <t>1259951804</t>
  </si>
  <si>
    <t>7493102200</t>
  </si>
  <si>
    <t>Venkovní osvětlení Rozvaděče pro napájení osvětlení železničních prostranství do 4ks 3-f větví s PLC řídícím systémem</t>
  </si>
  <si>
    <t>-886261646</t>
  </si>
  <si>
    <t xml:space="preserve">Poznámka k položce:_x000D_
změna položky - rozvaděč bez PLC, vyzbroj dle PD			_x000D_
</t>
  </si>
  <si>
    <t>7493600840</t>
  </si>
  <si>
    <t>Kabelové a zásuvkové skříně, elektroměrové rozvaděče Skříně elektroměrové pro přímé měření Rozváděč pro jednosazbový třífázový elektroměr do 40A kompaktní pilíř včetně základu</t>
  </si>
  <si>
    <t>148326568</t>
  </si>
  <si>
    <t>-1241451239</t>
  </si>
  <si>
    <t>1941819440</t>
  </si>
  <si>
    <t>7492501740</t>
  </si>
  <si>
    <t>Kabely, vodiče, šňůry Cu - nn Kabel silový 2 a 3-žílový Cu, plastová izolace CYKY 3O1,5 (3Ax1,5)</t>
  </si>
  <si>
    <t>926307798</t>
  </si>
  <si>
    <t>-1982924278</t>
  </si>
  <si>
    <t>7592700655</t>
  </si>
  <si>
    <t>Upozorňovadla, značky Návěsti označující místo na trati Fólie výstražná červená š34cm  (HM0673909992034)</t>
  </si>
  <si>
    <t>-1256762178</t>
  </si>
  <si>
    <t>293257412</t>
  </si>
  <si>
    <t xml:space="preserve">   Práce a dodávky HSV</t>
  </si>
  <si>
    <t>469</t>
  </si>
  <si>
    <t>Stavební práce při elektromontážích</t>
  </si>
  <si>
    <t xml:space="preserve">   Komunikace pozemní</t>
  </si>
  <si>
    <t>5905055010</t>
  </si>
  <si>
    <t>Odstranění stávajícího kolejového lože odtěžením v koleji</t>
  </si>
  <si>
    <t>2126614328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</si>
  <si>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</si>
  <si>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5914120070</t>
  </si>
  <si>
    <t>Demontáž nástupiště úrovňového Sudop K (KD,KS) 150</t>
  </si>
  <si>
    <t>-913447978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</si>
  <si>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</si>
  <si>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1721231311</t>
  </si>
  <si>
    <t>2076223008</t>
  </si>
  <si>
    <t>1606128053</t>
  </si>
  <si>
    <t>-493600932</t>
  </si>
  <si>
    <t>1419715013</t>
  </si>
  <si>
    <t>-1800564787</t>
  </si>
  <si>
    <t>-429834418</t>
  </si>
  <si>
    <t>-1162083295</t>
  </si>
  <si>
    <t>1191362104</t>
  </si>
  <si>
    <t>7493154020</t>
  </si>
  <si>
    <t>Montáž venkovních svítidel na strop nebo stěnu zářivkových</t>
  </si>
  <si>
    <t>-2036176485</t>
  </si>
  <si>
    <t>Montáž venkovních svítidel na strop nebo stěnu zářivkových - kompletace a montáž včetně světelného zdroje a připojovacího kabelu</t>
  </si>
  <si>
    <t xml:space="preserve">Poznámka k položce:_x000D_
LED svitidlo			_x000D_
</t>
  </si>
  <si>
    <t>922022495</t>
  </si>
  <si>
    <t>911588502</t>
  </si>
  <si>
    <t>-1004019096</t>
  </si>
  <si>
    <t>-361806745</t>
  </si>
  <si>
    <t>2117698110</t>
  </si>
  <si>
    <t>1338193943</t>
  </si>
  <si>
    <t>309812985</t>
  </si>
  <si>
    <t>-480409494</t>
  </si>
  <si>
    <t>-2059006297</t>
  </si>
  <si>
    <t>1847854007</t>
  </si>
  <si>
    <t>1052309154</t>
  </si>
  <si>
    <t>-1607563971</t>
  </si>
  <si>
    <t>9902100100</t>
  </si>
  <si>
    <t>Doprava dodávek zhotovitele, dodávek objednatele nebo výzisku mechanizací přes 3,5 t sypanin  do 10 km</t>
  </si>
  <si>
    <t>-1508566218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</si>
  <si>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</si>
  <si>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1185745383</t>
  </si>
  <si>
    <t>1814622460</t>
  </si>
  <si>
    <t>1999053362</t>
  </si>
  <si>
    <t>9903200100</t>
  </si>
  <si>
    <t>Přeprava mechanizace na místo prováděných prací o hmotnosti přes 12 t přes 50 do 100 km</t>
  </si>
  <si>
    <t>-646654467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</si>
  <si>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</si>
  <si>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-713523751</t>
  </si>
  <si>
    <t>279411607</t>
  </si>
  <si>
    <t xml:space="preserve">Poznámka k položce:_x000D_
3,2*2,4			_x000D_
</t>
  </si>
  <si>
    <t>3,2*2,4</t>
  </si>
  <si>
    <t>1363683819</t>
  </si>
  <si>
    <t xml:space="preserve">Poznámka k položce:_x000D_
1,5*1*1*4			_x000D_
</t>
  </si>
  <si>
    <t>1,5*1*1*4</t>
  </si>
  <si>
    <t>2002440606</t>
  </si>
  <si>
    <t>-738067403</t>
  </si>
  <si>
    <t xml:space="preserve">Poznámka k položce:_x000D_
9*0,5*0,5*0,8			_x000D_
</t>
  </si>
  <si>
    <t>9*0,5*0,5*0,8</t>
  </si>
  <si>
    <t>-1245886402</t>
  </si>
  <si>
    <t>-1136191750</t>
  </si>
  <si>
    <t>-33415213</t>
  </si>
  <si>
    <t>1845475220</t>
  </si>
  <si>
    <t>2125824321</t>
  </si>
  <si>
    <t>-2030954404</t>
  </si>
  <si>
    <t>643953973</t>
  </si>
  <si>
    <t>1592925569</t>
  </si>
  <si>
    <t>1800754637</t>
  </si>
  <si>
    <t>1668671936</t>
  </si>
  <si>
    <t>-503175277</t>
  </si>
  <si>
    <t>2049208591</t>
  </si>
  <si>
    <t>473107932</t>
  </si>
  <si>
    <t>-1759724037</t>
  </si>
  <si>
    <t>967393020</t>
  </si>
  <si>
    <t>1198798586</t>
  </si>
  <si>
    <t>SO 02-36 - Oprava osvětlení ŽST Konice</t>
  </si>
  <si>
    <t>OST -   Ostatní</t>
  </si>
  <si>
    <t>-866470525</t>
  </si>
  <si>
    <t>1422643456</t>
  </si>
  <si>
    <t>1399137160</t>
  </si>
  <si>
    <t>1932811381</t>
  </si>
  <si>
    <t>7493101970</t>
  </si>
  <si>
    <t>Venkovní osvětlení Svítidla pro montáž na strop nebo stěnu ANTIVANDAL, 2x55W/2G11, třída el. izolace II.</t>
  </si>
  <si>
    <t>-1981121330</t>
  </si>
  <si>
    <t>7493100750</t>
  </si>
  <si>
    <t>Venkovní osvětlení Svítidla pro železnici Patkový držák 4-99.5526 pro svítidlo Spot 1</t>
  </si>
  <si>
    <t>-367968666</t>
  </si>
  <si>
    <t xml:space="preserve">Poznámka k položce:_x000D_
"ÚPRAVA POLOŽKY : Držák svitidla pro sklon 45° vč. montáže a osazení na stěnu
"			_x000D_
</t>
  </si>
  <si>
    <t>-748781985</t>
  </si>
  <si>
    <t>7493102220</t>
  </si>
  <si>
    <t>Venkovní osvětlení Rozvaděče pro napájení osvětlení železničních prostranství pro 9 - 12ks 3-f větví s PLC řídícím systémem</t>
  </si>
  <si>
    <t>1041713084</t>
  </si>
  <si>
    <t xml:space="preserve">Poznámka k položce:_x000D_
ÚPRAVA POLOŽKY -  rozvaděč bez PLC osazený dle PD			_x000D_
</t>
  </si>
  <si>
    <t>498034865</t>
  </si>
  <si>
    <t>7491100440</t>
  </si>
  <si>
    <t>Trubková vedení Kovové elektroinstalační trubky 6036 pr.36 panc.lak.se záv.</t>
  </si>
  <si>
    <t>356939712</t>
  </si>
  <si>
    <t>7491200190</t>
  </si>
  <si>
    <t>Elektroinstalační materiál Elektroinstalační lišty a kabelové žlaby Lišta LV 40x15 vkládací bílá 2m</t>
  </si>
  <si>
    <t>35848044</t>
  </si>
  <si>
    <t>7491200460</t>
  </si>
  <si>
    <t>Elektroinstalační materiál Elektroinstalační lišty a kabelové žlaby Kryt L 40x15 ohybový bílý</t>
  </si>
  <si>
    <t>-1295815841</t>
  </si>
  <si>
    <t>-1064436520</t>
  </si>
  <si>
    <t>362491216</t>
  </si>
  <si>
    <t xml:space="preserve">Poznámka k položce:_x000D_
ÚPRAVA CENY - Položka zahrnuje dodávku rozvaděče RH vč.  montáže			_x000D_
</t>
  </si>
  <si>
    <t>7493600210</t>
  </si>
  <si>
    <t>Kabelové a zásuvkové skříně, elektroměrové rozvaděče Smyčkové přípojkové skříně pro vodiče do průřezu 240 mm2 (SS) se 2 sadami pojistkových spodků velikosti 00 kompaktní pilíř včetně základu</t>
  </si>
  <si>
    <t>-1078257310</t>
  </si>
  <si>
    <t xml:space="preserve">Poznámka k položce:_x000D_
KS3			_x000D_
</t>
  </si>
  <si>
    <t>7494000588</t>
  </si>
  <si>
    <t>Rozvodnicové a rozváděčové skříně Distri Rozvodnicové skříně DistriSet Nástěnné (IP43) pro nástěnnou montáž, jednokřídlé dveře, neprůhledné dveře, vnitřní V x Š 957 x 510, počet řad 6, rozteč 150 mm, počet modulů v řadě 24, krytí IP43</t>
  </si>
  <si>
    <t>1733132309</t>
  </si>
  <si>
    <t xml:space="preserve">Poznámka k položce:_x000D_
ÚPRAVA CENY - Položka zahrnuje dodávku rozvaděče R1 dle PD  vč. demontáže a montáže			_x000D_
</t>
  </si>
  <si>
    <t>-624109245</t>
  </si>
  <si>
    <t>1726239350</t>
  </si>
  <si>
    <t>679585804</t>
  </si>
  <si>
    <t>7492502080</t>
  </si>
  <si>
    <t>Kabely, vodiče, šňůry Cu - nn Kabel silový více-žílový Cu, plastová izolace CYKY 24J1,5 (24Cx1,5)</t>
  </si>
  <si>
    <t>-1025541525</t>
  </si>
  <si>
    <t>-1496158656</t>
  </si>
  <si>
    <t>7492501910</t>
  </si>
  <si>
    <t>Kabely, vodiče, šňůry Cu - nn Kabel silový 4 a 5-žílový Cu, plastová izolace CYKY 4J2,5 (4Bx2,5)</t>
  </si>
  <si>
    <t>-1425525549</t>
  </si>
  <si>
    <t>7492600220</t>
  </si>
  <si>
    <t>Kabely, vodiče, šňůry Al - nn Kabel silový 4 a 5-žílový, plastová izolace 1-AYKY 4x50</t>
  </si>
  <si>
    <t>849717369</t>
  </si>
  <si>
    <t>7492501900</t>
  </si>
  <si>
    <t>Kabely, vodiče, šňůry Cu - nn Kabel silový 4 a 5-žílový Cu, plastová izolace CYKY 4J25 (4Bx25)</t>
  </si>
  <si>
    <t>1701558434</t>
  </si>
  <si>
    <t>7492501840</t>
  </si>
  <si>
    <t>Kabely, vodiče, šňůry Cu - nn Kabel silový 4 a 5-žílový Cu, plastová izolace CYKY 3J50+35 (3Bx50+35)</t>
  </si>
  <si>
    <t>429387829</t>
  </si>
  <si>
    <t>7492502020</t>
  </si>
  <si>
    <t>Kabely, vodiče, šňůry Cu - nn Kabel silový 4 a 5-žílový Cu, plastová izolace CYKY 5J4 (5Cx4)</t>
  </si>
  <si>
    <t>-376272487</t>
  </si>
  <si>
    <t>-260375318</t>
  </si>
  <si>
    <t>1489005272</t>
  </si>
  <si>
    <t>5913280025</t>
  </si>
  <si>
    <t>Demontáž dílů komunikace z betonových dlaždic uložení v podsypu</t>
  </si>
  <si>
    <t>-1727474162</t>
  </si>
  <si>
    <t>Demontáž dílů komunikace z betonových dlaždic uložení v podsypu. Poznámka: 1. V cenách jsou započteny náklady na odstranění dlažby nebo obrubníku a naložení na dopravní prostředek.</t>
  </si>
  <si>
    <t>5913320028</t>
  </si>
  <si>
    <t>Oplocení dráhy demontáž plotového panelu</t>
  </si>
  <si>
    <t>-1235536041</t>
  </si>
  <si>
    <t>Oplocení dráhy demontáž plotového panelu.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</si>
  <si>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2024656087</t>
  </si>
  <si>
    <t xml:space="preserve">  Ostatní</t>
  </si>
  <si>
    <t>-609990524</t>
  </si>
  <si>
    <t>7492300140</t>
  </si>
  <si>
    <t>Závěsný systém vn Ostatní příslušenství Kabelová příchytka 40 C 29-40</t>
  </si>
  <si>
    <t>-1547621065</t>
  </si>
  <si>
    <t>7491153020</t>
  </si>
  <si>
    <t>Montáž trubek kovových elektroinstalačních uložených volně nebo pevně závitových průměru do 42 mm</t>
  </si>
  <si>
    <t>-1280070456</t>
  </si>
  <si>
    <t>Montáž trubek kovových elektroinstalačních uložených volně nebo pevně závitových průměru do 42 mm - včetně naznačení trasy, rozměření, řezání trubek, kladení, osazení, zajištění a upevnění</t>
  </si>
  <si>
    <t>7491251010</t>
  </si>
  <si>
    <t>Montáž lišt elektroinstalačních, kabelových žlabů z PVC-U jednokomorových zaklapávacích rozměru 40/40 mm</t>
  </si>
  <si>
    <t>779932936</t>
  </si>
  <si>
    <t>Montáž lišt elektroinstalačních, kabelových žlabů z PVC-U jednokomorových zaklapávacích rozměru 40/40 mm - na konstrukci, omítku apod. včetně spojek, ohybů, rohů, bez krabic</t>
  </si>
  <si>
    <t>-667168867</t>
  </si>
  <si>
    <t>7492454020</t>
  </si>
  <si>
    <t>Montáž připojovacích systémů pro izolované vodiče a pomocné práce pro kabely vn kabelová příchytka</t>
  </si>
  <si>
    <t>1173431063</t>
  </si>
  <si>
    <t>-15496870</t>
  </si>
  <si>
    <t>-1374965161</t>
  </si>
  <si>
    <t>150615595</t>
  </si>
  <si>
    <t>7492555022</t>
  </si>
  <si>
    <t>Montáž kabelů vícežílových Cu 19 - 24 x 2,5 mm2</t>
  </si>
  <si>
    <t>-1902028942</t>
  </si>
  <si>
    <t>Montáž kabelů vícežílových Cu 19 - 24 x 2,5 mm2 - uložení do země, chráničky, na rošty, pod omítku apod.</t>
  </si>
  <si>
    <t>-1352048100</t>
  </si>
  <si>
    <t>-891131356</t>
  </si>
  <si>
    <t>7492751050</t>
  </si>
  <si>
    <t>Montáž ukončení kabelů nn v rozvaděči nebo na přístroji izolovaných s označením 19 - 24-ti žílových do 4 mm2</t>
  </si>
  <si>
    <t>-122234557</t>
  </si>
  <si>
    <t>Montáž ukončení kabelů nn v rozvaděči nebo na přístroji izolovaných s označením 19 - 24-ti žílových do 4 mm2 - montáž kabelové koncovky nebo záklopky včetně odizolování pláště a izolace žil kabelu, ukončení žil v rozvaděči, upevnění kabelových ok, roz. trubice, zakončení stínění apod.</t>
  </si>
  <si>
    <t>-1818796932</t>
  </si>
  <si>
    <t>1368658994</t>
  </si>
  <si>
    <t>-588826713</t>
  </si>
  <si>
    <t>1928737973</t>
  </si>
  <si>
    <t>-268224277</t>
  </si>
  <si>
    <t>7493156012</t>
  </si>
  <si>
    <t>Montáž rozvaděče pro napájení osvětlení železničních prostranství přes 8 kusů 3-f vývodů</t>
  </si>
  <si>
    <t>-39542871</t>
  </si>
  <si>
    <t>Montáž rozvaděče pro napájení osvětlení železničních prostranství přes 8 kusů 3-f vývodů - do terénu nebo rozvodny včetně elektrovýzbroje</t>
  </si>
  <si>
    <t>549493918</t>
  </si>
  <si>
    <t>-1886466755</t>
  </si>
  <si>
    <t>53</t>
  </si>
  <si>
    <t>7493174010</t>
  </si>
  <si>
    <t>Demontáž svítidel nástěnných, stropních nebo závěsných</t>
  </si>
  <si>
    <t>315657517</t>
  </si>
  <si>
    <t>54</t>
  </si>
  <si>
    <t>929331516</t>
  </si>
  <si>
    <t>55</t>
  </si>
  <si>
    <t>-1993112765</t>
  </si>
  <si>
    <t>56</t>
  </si>
  <si>
    <t>7493653020</t>
  </si>
  <si>
    <t>Montáž skříní přípojkových SS venkovních pro připojení kabelů (i kabelové smyčky) do 240 mm2 kompaktní pilíř s 1-2 sadami jistících prvků</t>
  </si>
  <si>
    <t>-1906875317</t>
  </si>
  <si>
    <t>Montáž skříní přípojkových SS venkovních pro připojení kabelů (i kabelové smyčky) do 240 mm2 kompaktní pilíř s 1-2 sadami jistících prvků - včetně elektrovýzbroje, neobsahuje cenu za zemní práce</t>
  </si>
  <si>
    <t>57</t>
  </si>
  <si>
    <t>-1090274335</t>
  </si>
  <si>
    <t>58</t>
  </si>
  <si>
    <t>792892203</t>
  </si>
  <si>
    <t>59</t>
  </si>
  <si>
    <t>1794652301</t>
  </si>
  <si>
    <t>60</t>
  </si>
  <si>
    <t>875853788</t>
  </si>
  <si>
    <t>61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</si>
  <si>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</si>
  <si>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</si>
  <si>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1638388099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</si>
  <si>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</si>
  <si>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62</t>
  </si>
  <si>
    <t>1989866338</t>
  </si>
  <si>
    <t>63</t>
  </si>
  <si>
    <t>-956921257</t>
  </si>
  <si>
    <t>868652068</t>
  </si>
  <si>
    <t>65</t>
  </si>
  <si>
    <t>630710973</t>
  </si>
  <si>
    <t>66</t>
  </si>
  <si>
    <t>2049845606</t>
  </si>
  <si>
    <t>67</t>
  </si>
  <si>
    <t>1083896260</t>
  </si>
  <si>
    <t>68</t>
  </si>
  <si>
    <t>-87817282</t>
  </si>
  <si>
    <t>69</t>
  </si>
  <si>
    <t>1404970002</t>
  </si>
  <si>
    <t>70</t>
  </si>
  <si>
    <t>185517777</t>
  </si>
  <si>
    <t>71</t>
  </si>
  <si>
    <t>-1831345558</t>
  </si>
  <si>
    <t>72</t>
  </si>
  <si>
    <t>2110384035</t>
  </si>
  <si>
    <t>73</t>
  </si>
  <si>
    <t>-590523710</t>
  </si>
  <si>
    <t>74</t>
  </si>
  <si>
    <t>560562498</t>
  </si>
  <si>
    <t>75</t>
  </si>
  <si>
    <t>-552968554</t>
  </si>
  <si>
    <t>63896800</t>
  </si>
  <si>
    <t>-141537961</t>
  </si>
  <si>
    <t xml:space="preserve">Poznámka k položce:_x000D_
26*2,4			_x000D_
</t>
  </si>
  <si>
    <t>26*2,4</t>
  </si>
  <si>
    <t>353624874</t>
  </si>
  <si>
    <t>-1124998582</t>
  </si>
  <si>
    <t>1322877433</t>
  </si>
  <si>
    <t xml:space="preserve">Poznámka k položce:_x000D_
1,5*1*1*4+12*2*1*1,2+4+4			_x000D_
</t>
  </si>
  <si>
    <t>1,5*1*1*4+12*2*1*1,2+4+4</t>
  </si>
  <si>
    <t>879586715</t>
  </si>
  <si>
    <t>-1293847096</t>
  </si>
  <si>
    <t xml:space="preserve">Poznámka k položce:_x000D_
20*0,5*1*1			_x000D_
</t>
  </si>
  <si>
    <t>20*0,5*1*1</t>
  </si>
  <si>
    <t>230595581</t>
  </si>
  <si>
    <t>1560040981</t>
  </si>
  <si>
    <t>312579493</t>
  </si>
  <si>
    <t xml:space="preserve">Poznámka k položce:_x000D_
42,8-24,8			_x000D_
</t>
  </si>
  <si>
    <t>42,8-24,8</t>
  </si>
  <si>
    <t>498403113</t>
  </si>
  <si>
    <t>-2117878682</t>
  </si>
  <si>
    <t>-1129015182</t>
  </si>
  <si>
    <t xml:space="preserve">Poznámka k položce:_x000D_
14+12			_x000D_
</t>
  </si>
  <si>
    <t>14+12</t>
  </si>
  <si>
    <t>-349154040</t>
  </si>
  <si>
    <t>-1481179403</t>
  </si>
  <si>
    <t>763328629</t>
  </si>
  <si>
    <t>-1363204636</t>
  </si>
  <si>
    <t>-1823543795</t>
  </si>
  <si>
    <t>119113563</t>
  </si>
  <si>
    <t>460650172</t>
  </si>
  <si>
    <t>Očištění kostek kamenných malých z rozebraných dlažeb</t>
  </si>
  <si>
    <t>786773291</t>
  </si>
  <si>
    <t>Vozovky a chodníky  očištění vybouraných kostek nebo dlaždic od spojovacího materiálu s původní výplní spár kamenivem, s odklizením a uložením očištěného materiálu na vzdálenost 3 m z kostek malých</t>
  </si>
  <si>
    <t>-564433215</t>
  </si>
  <si>
    <t>460680184</t>
  </si>
  <si>
    <t>Vybourání otvorů ve zdivu cihelném plochy do 0,25 m2, tloušťky do 60 cm</t>
  </si>
  <si>
    <t>1418718996</t>
  </si>
  <si>
    <t>Prorážení otvorů a ostatní bourací práce  vybourání otvoru ve zdivu cihelném plochy přes 0,09 do 0,25 m2 a tloušťky přes 45 do 60 cm</t>
  </si>
  <si>
    <t>-1464890465</t>
  </si>
  <si>
    <t>1126118757</t>
  </si>
  <si>
    <t>-407147904</t>
  </si>
  <si>
    <t>-1235920764</t>
  </si>
  <si>
    <t>1200633034</t>
  </si>
  <si>
    <t>-2034369613</t>
  </si>
  <si>
    <t>-313740428</t>
  </si>
  <si>
    <t>-1736080544</t>
  </si>
  <si>
    <t>03 - Oprava osvětlení žst. Staré Město pod S.</t>
  </si>
  <si>
    <t>1430018489</t>
  </si>
  <si>
    <t>1081646399</t>
  </si>
  <si>
    <t>221944920</t>
  </si>
  <si>
    <t>1385403700</t>
  </si>
  <si>
    <t>-1851646487</t>
  </si>
  <si>
    <t>1339182185</t>
  </si>
  <si>
    <t>-1796681734</t>
  </si>
  <si>
    <t>53828598</t>
  </si>
  <si>
    <t>-646821136</t>
  </si>
  <si>
    <t>-1448874067</t>
  </si>
  <si>
    <t>7494000584</t>
  </si>
  <si>
    <t>Rozvodnicové a rozváděčové skříně Distri Rozvodnicové skříně DistriSet Nástěnné (IP43) pro nástěnnou montáž, jednokřídlé dveře, neprůhledné dveře, vnitřní V x Š 557 x 510, počet řad 3, rozteč 150 mm, počet modulů v řadě 24, krytí IP43</t>
  </si>
  <si>
    <t>525796744</t>
  </si>
  <si>
    <t xml:space="preserve">Poznámka k položce:_x000D_
ÚPRAVA CENY - Položka zahrnuje dodávku rozvaděče R1-P dle PD  vč. demontáže a montáže			_x000D_
</t>
  </si>
  <si>
    <t>-1867177156</t>
  </si>
  <si>
    <t>1900345224</t>
  </si>
  <si>
    <t>-897662739</t>
  </si>
  <si>
    <t>7492502150</t>
  </si>
  <si>
    <t>Kabely, vodiče, šňůry Cu - nn Kabel silový více-žílový Cu, plastová izolace CYKY 12J2,5  (12Cx2,5)</t>
  </si>
  <si>
    <t>-1505329201</t>
  </si>
  <si>
    <t>-272060540</t>
  </si>
  <si>
    <t>-481597745</t>
  </si>
  <si>
    <t>807375781</t>
  </si>
  <si>
    <t>1488791989</t>
  </si>
  <si>
    <t>-1043114227</t>
  </si>
  <si>
    <t>622602876</t>
  </si>
  <si>
    <t>7492555020</t>
  </si>
  <si>
    <t>Montáž kabelů vícežílových Cu 12 x 2,5 mm2</t>
  </si>
  <si>
    <t>-218893170</t>
  </si>
  <si>
    <t>Montáž kabelů vícežílových Cu 12 x 2,5 mm2 - uložení do země, chráničky, na rošty, pod omítku apod.</t>
  </si>
  <si>
    <t>79026679</t>
  </si>
  <si>
    <t>-2030726547</t>
  </si>
  <si>
    <t>7492751040</t>
  </si>
  <si>
    <t>Montáž ukončení kabelů nn v rozvaděči nebo na přístroji izolovaných s označením 7 - 12-ti žílových do 4 mm2</t>
  </si>
  <si>
    <t>-1609825287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</si>
  <si>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</si>
  <si>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-711050179</t>
  </si>
  <si>
    <t>-1488016459</t>
  </si>
  <si>
    <t>-533773246</t>
  </si>
  <si>
    <t>879269703</t>
  </si>
  <si>
    <t>-209467055</t>
  </si>
  <si>
    <t>-1529335984</t>
  </si>
  <si>
    <t>340051305</t>
  </si>
  <si>
    <t>-2110847810</t>
  </si>
  <si>
    <t>-1024033403</t>
  </si>
  <si>
    <t>1075900261</t>
  </si>
  <si>
    <t>-1272351718</t>
  </si>
  <si>
    <t>342742933</t>
  </si>
  <si>
    <t>-1862030143</t>
  </si>
  <si>
    <t>2057045009</t>
  </si>
  <si>
    <t>874962922</t>
  </si>
  <si>
    <t>654511041</t>
  </si>
  <si>
    <t>-818726073</t>
  </si>
  <si>
    <t>-289708173</t>
  </si>
  <si>
    <t>-6840381</t>
  </si>
  <si>
    <t>1525742610</t>
  </si>
  <si>
    <t>-1965375317</t>
  </si>
  <si>
    <t>1428372010</t>
  </si>
  <si>
    <t>-546982869</t>
  </si>
  <si>
    <t>-1507561506</t>
  </si>
  <si>
    <t>1506860461</t>
  </si>
  <si>
    <t>16*2,4</t>
  </si>
  <si>
    <t>455070120</t>
  </si>
  <si>
    <t>-1507272806</t>
  </si>
  <si>
    <t>1,5*1*1*1+8*2*1*1,2+4+4</t>
  </si>
  <si>
    <t>-817388508</t>
  </si>
  <si>
    <t>-243086810</t>
  </si>
  <si>
    <t>7*0,5*1*1</t>
  </si>
  <si>
    <t>1230703828</t>
  </si>
  <si>
    <t>257409879</t>
  </si>
  <si>
    <t>-1599207446</t>
  </si>
  <si>
    <t>28,7-15,7</t>
  </si>
  <si>
    <t>632170103</t>
  </si>
  <si>
    <t>121958632</t>
  </si>
  <si>
    <t>-88997495</t>
  </si>
  <si>
    <t>769289919</t>
  </si>
  <si>
    <t>1038319997</t>
  </si>
  <si>
    <t>1496841762</t>
  </si>
  <si>
    <t>2026028616</t>
  </si>
  <si>
    <t>547758441</t>
  </si>
  <si>
    <t>538000</t>
  </si>
  <si>
    <t>371837849</t>
  </si>
  <si>
    <t>-734136780</t>
  </si>
  <si>
    <t>733500490</t>
  </si>
  <si>
    <t>1526349238</t>
  </si>
  <si>
    <t>-1044019475</t>
  </si>
  <si>
    <t>-362309744</t>
  </si>
  <si>
    <t>1949926105</t>
  </si>
  <si>
    <t>278864843</t>
  </si>
  <si>
    <t>04 - Oprava napájení PZS a zastávky Bystrovany 4,563</t>
  </si>
  <si>
    <t>1906071-01.1 - VRN</t>
  </si>
  <si>
    <t>dle SO</t>
  </si>
  <si>
    <t>Správa železniční dopravní cesty, státní organizac</t>
  </si>
  <si>
    <t>Tomáš Voldán</t>
  </si>
  <si>
    <t>27767442</t>
  </si>
  <si>
    <t>SB projekt s.r.o.</t>
  </si>
  <si>
    <t>45906565</t>
  </si>
  <si>
    <t>2082651748</t>
  </si>
  <si>
    <t>-862653008</t>
  </si>
  <si>
    <t>2013157805</t>
  </si>
  <si>
    <t>1906071-01.2 - Elektromontážní práce CS SŽDC</t>
  </si>
  <si>
    <t>Bystrovany</t>
  </si>
  <si>
    <t>N00 - Nepojmenované práce</t>
  </si>
  <si>
    <t xml:space="preserve">    N01 - Nepojmenovaný díl</t>
  </si>
  <si>
    <t>OST - Ostatní</t>
  </si>
  <si>
    <t>N00</t>
  </si>
  <si>
    <t>Nepojmenované práce</t>
  </si>
  <si>
    <t>N01</t>
  </si>
  <si>
    <t>Nepojmenovaný díl</t>
  </si>
  <si>
    <t>ÚOŽI 2019 01</t>
  </si>
  <si>
    <t>924372001</t>
  </si>
  <si>
    <t>55+55+38+5+5+10</t>
  </si>
  <si>
    <t>7492502030</t>
  </si>
  <si>
    <t>Kabely, vodiče, šňůry Cu - nn Kabel silový 4 a 5-žílový Cu, plastová izolace CYKY 5J6 (5Cx6)</t>
  </si>
  <si>
    <t>-1863506836</t>
  </si>
  <si>
    <t>-322294759</t>
  </si>
  <si>
    <t>55+55+38+5+5</t>
  </si>
  <si>
    <t>7492652010</t>
  </si>
  <si>
    <t>Montáž kabelů 4- a 5-žílových Al do 25 mm2</t>
  </si>
  <si>
    <t>1022104899</t>
  </si>
  <si>
    <t>7492600190</t>
  </si>
  <si>
    <t>Kabely, vodiče, šňůry Al - nn Kabel silový 4 a 5-žílový, plastová izolace 1-AYKY 4x16</t>
  </si>
  <si>
    <t>871174159</t>
  </si>
  <si>
    <t>7491651020</t>
  </si>
  <si>
    <t>Montáž vnitřního uzemnění uzemňovacích vodičů pevně na povrchu měděných (Cu) do 50 mm2</t>
  </si>
  <si>
    <t>643116662</t>
  </si>
  <si>
    <t>7492500880</t>
  </si>
  <si>
    <t>Kabely, vodiče, šňůry Cu - nn Vodič jednožílový Cu, plastová izolace H07V-K 16 žz (CYA)</t>
  </si>
  <si>
    <t>-936383697</t>
  </si>
  <si>
    <t>1412768229</t>
  </si>
  <si>
    <t>7492756020</t>
  </si>
  <si>
    <t>Pomocné práce pro montáž kabelů montáž označovacího štítku na kabel</t>
  </si>
  <si>
    <t>-731275912</t>
  </si>
  <si>
    <t>230889736</t>
  </si>
  <si>
    <t>7491600920</t>
  </si>
  <si>
    <t>Uzemnění Hromosvodné vedení Pásek pozink. FeZn 30x4</t>
  </si>
  <si>
    <t>kg</t>
  </si>
  <si>
    <t>1218277482</t>
  </si>
  <si>
    <t>7491600190</t>
  </si>
  <si>
    <t>Uzemnění Vnější Uzemňovací vedení v zemi, kruhovým vodičem FeZn do D=10 mm</t>
  </si>
  <si>
    <t>90065297</t>
  </si>
  <si>
    <t>7491654010</t>
  </si>
  <si>
    <t>Montáž svorek spojovacích se 2 šrouby (typ SS, SO, SR03, aj.)</t>
  </si>
  <si>
    <t>955122024</t>
  </si>
  <si>
    <t>7491601320</t>
  </si>
  <si>
    <t>Uzemnění Hromosvodné vedení Svorka SJ02</t>
  </si>
  <si>
    <t>-1656233065</t>
  </si>
  <si>
    <t>7491654012</t>
  </si>
  <si>
    <t>Montáž svorek spojovacích se 3 a více šrouby (typ ST, SJ, SK, SZ, SR01, 02, aj.)</t>
  </si>
  <si>
    <t>317399031</t>
  </si>
  <si>
    <t>7491601460</t>
  </si>
  <si>
    <t>Uzemnění Hromosvodné vedení Svorka SR 3a - litinová</t>
  </si>
  <si>
    <t>-380645635</t>
  </si>
  <si>
    <t>7491601450</t>
  </si>
  <si>
    <t>Uzemnění Hromosvodné vedení Svorka SR 2b</t>
  </si>
  <si>
    <t>-20461641</t>
  </si>
  <si>
    <t>7491652084</t>
  </si>
  <si>
    <t>Montáž vnějšího uzemnění ostatní práce spoj uzemňovacích vodičů svařováním vč. zaizolování</t>
  </si>
  <si>
    <t>1281958541</t>
  </si>
  <si>
    <t>Montáž vnějšího uzemnění ostatní práce spoj uzemňovacích vodičů svařováním vč. zaizolování - včetně přípravy a svařování vč. zaizolování spoje</t>
  </si>
  <si>
    <t>7491652040</t>
  </si>
  <si>
    <t>Montáž vnějšího uzemnění zemnící tyče z pozinkované oceli (FeZn), délky do 2 m</t>
  </si>
  <si>
    <t>1265567929</t>
  </si>
  <si>
    <t>7491600260</t>
  </si>
  <si>
    <t>Uzemnění Vnější Tyč ZT 1,5t T-profil zemnící</t>
  </si>
  <si>
    <t>-1003791904</t>
  </si>
  <si>
    <t>Ostatní</t>
  </si>
  <si>
    <t>7492752010</t>
  </si>
  <si>
    <t>Montáž ukončení kabelů nn kabelovou spojkou 3/4/5 - žílové kabely s plastovou izolací do 16 mm2</t>
  </si>
  <si>
    <t>-2097840782</t>
  </si>
  <si>
    <t>7492104490</t>
  </si>
  <si>
    <t>Spojovací vedení, podpěrné izolátory Spojky, ukončení pasu, ostatní Spojka A20425 kabelová zalévací</t>
  </si>
  <si>
    <t>-1419118968</t>
  </si>
  <si>
    <t>7492756030</t>
  </si>
  <si>
    <t>Pomocné práce pro montáž kabelů vyhledání stávajících kabelů ( měření, sonda )</t>
  </si>
  <si>
    <t>-1402242017</t>
  </si>
  <si>
    <t>Pomocné práce pro montáž kabelů vyhledání stávajících kabelů ( měření, sonda ) - v obvodu žel. stanice nebo na na trati včetně provedení sondy</t>
  </si>
  <si>
    <t>-818303219</t>
  </si>
  <si>
    <t>7493102280-R</t>
  </si>
  <si>
    <t>Rozvaděč RO - náplň viz projektová dokumentace</t>
  </si>
  <si>
    <t>-1146083499</t>
  </si>
  <si>
    <t>""RO - silový" - rozváděč oceloplechový, rozměr 200x60x40 (v, š, hl)"</t>
  </si>
  <si>
    <t>"náplň rozváděče - viz projektová dokumentace"</t>
  </si>
  <si>
    <t>7494153010</t>
  </si>
  <si>
    <t>Montáž prázdných plastových kabelových skříní min. IP 44, výšky do 800 mm, hloubky do 320 mm kompaktní pilíř š do 530 mm</t>
  </si>
  <si>
    <t>132948324</t>
  </si>
  <si>
    <t>7495800100-R</t>
  </si>
  <si>
    <t>Rozváděč RZS - náplň viz projektová dokumentace</t>
  </si>
  <si>
    <t>-72847498</t>
  </si>
  <si>
    <t>-1677801368</t>
  </si>
  <si>
    <t>137256519</t>
  </si>
  <si>
    <t>7494351032</t>
  </si>
  <si>
    <t>Montáž jističů (do 10 kA) třípólových přes 20 do 63 A</t>
  </si>
  <si>
    <t>-1892310333</t>
  </si>
  <si>
    <t>7494003390</t>
  </si>
  <si>
    <t>Modulární přístroje Jističe do 80 A; 10 kA 3-pólové In 25 A, Ue AC 230/400 V / DC 216 V, charakteristika B, 3pól, Icn 10 kA</t>
  </si>
  <si>
    <t>145117667</t>
  </si>
  <si>
    <t>7494756040</t>
  </si>
  <si>
    <t>Montáž svornic rozbočovací můstek do 15 x 16 mm2</t>
  </si>
  <si>
    <t>-1006324107</t>
  </si>
  <si>
    <t>7494010530</t>
  </si>
  <si>
    <t>Přístroje pro spínání a ovládání Svornice a pomocný materiál Svornice Rozbočovací můstek do 15 x 16 mm2</t>
  </si>
  <si>
    <t>944377933</t>
  </si>
  <si>
    <t>7496573020</t>
  </si>
  <si>
    <t>Demontáž kabelových skříní nn zděné nebo betonové</t>
  </si>
  <si>
    <t>-2011916937</t>
  </si>
  <si>
    <t>7498150515</t>
  </si>
  <si>
    <t>Vyhotovení výchozí revizní zprávy pro opravné práce pro objem investičních nákladů přes 100 000 do 500 000 Kč</t>
  </si>
  <si>
    <t>554820509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</si>
  <si>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</si>
  <si>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</si>
  <si>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997996884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</si>
  <si>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</si>
  <si>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1505281128</t>
  </si>
  <si>
    <t>1906071-01.3 - Zemní práce</t>
  </si>
  <si>
    <t>HSV -  Práce a dodávky HSV</t>
  </si>
  <si>
    <t xml:space="preserve">    1 -  Zemní práce</t>
  </si>
  <si>
    <t xml:space="preserve">    997 - Přesun sutě</t>
  </si>
  <si>
    <t>M -  Práce a dodávky M</t>
  </si>
  <si>
    <t xml:space="preserve">    21-M -  Elektromontáže</t>
  </si>
  <si>
    <t xml:space="preserve">    46-M - Zemní práce při extr.mont.pracích</t>
  </si>
  <si>
    <t xml:space="preserve"> Práce a dodávky HSV</t>
  </si>
  <si>
    <t xml:space="preserve"> Zemní práce</t>
  </si>
  <si>
    <t>120901121</t>
  </si>
  <si>
    <t>Bourání zdiva z betonu prostého neprokládaného v odkopávkách nebo prokopávkách ručně</t>
  </si>
  <si>
    <t>CS ÚRS 2019 01</t>
  </si>
  <si>
    <t>-764530574</t>
  </si>
  <si>
    <t>Poznámka k položce:_x000D_
rozbourání základů stávajících stožárků (15ks)</t>
  </si>
  <si>
    <t>132202501</t>
  </si>
  <si>
    <t>Hloubení rýh š do 600 mm vedle kolejí strojně v hornině tř. 3</t>
  </si>
  <si>
    <t>-1148211047</t>
  </si>
  <si>
    <t>25*0,35*0,8</t>
  </si>
  <si>
    <t>(23+7+7+5)*0,8*0,5</t>
  </si>
  <si>
    <t>174101101</t>
  </si>
  <si>
    <t>Zásyp jam, šachet rýh nebo kolem objektů sypaninou se zhutněním</t>
  </si>
  <si>
    <t>121054330</t>
  </si>
  <si>
    <t>460230003</t>
  </si>
  <si>
    <t>Hloubení nezapažených rýh kabelových spojek vn do 10 kV ručně v hornině tř 3</t>
  </si>
  <si>
    <t>1900526491</t>
  </si>
  <si>
    <t>460490051</t>
  </si>
  <si>
    <t>Krytí spojek, koncovek a odbočnic pro kabely do 6 kV cihlami s ložem a zásypem pískem</t>
  </si>
  <si>
    <t>CS ÚRS 2019 02</t>
  </si>
  <si>
    <t>-449413002</t>
  </si>
  <si>
    <t>997</t>
  </si>
  <si>
    <t>Přesun sutě</t>
  </si>
  <si>
    <t>997013511</t>
  </si>
  <si>
    <t>Odvoz suti a vybouraných hmot z meziskládky na skládku do 1 km s naložením a se složením</t>
  </si>
  <si>
    <t>1861540537</t>
  </si>
  <si>
    <t xml:space="preserve"> Práce a dodávky M</t>
  </si>
  <si>
    <t>21-M</t>
  </si>
  <si>
    <t xml:space="preserve"> Elektromontáže</t>
  </si>
  <si>
    <t>460520162</t>
  </si>
  <si>
    <t>Montáž trubek ochranných plastových tuhých D do 50 mm uložených do rýhy</t>
  </si>
  <si>
    <t>697959775</t>
  </si>
  <si>
    <t>34571351</t>
  </si>
  <si>
    <t>trubka elektroinstalační ohebná dvouplášťová korugovaná D 41/50 mm, HDPE+LDPE</t>
  </si>
  <si>
    <t>256</t>
  </si>
  <si>
    <t>1564375989</t>
  </si>
  <si>
    <t>Zemní práce při extr.mont.pracích</t>
  </si>
  <si>
    <t>141721214</t>
  </si>
  <si>
    <t>Řízený zemní protlak délky do 50 m hloubky do 6 m s protlačením potrubí vnějšího průměru vrtu do 180 mm v hornině tř 1 až 4</t>
  </si>
  <si>
    <t>728173162</t>
  </si>
  <si>
    <t>286148020-R1</t>
  </si>
  <si>
    <t>trubka pro protlak DN do 160</t>
  </si>
  <si>
    <t>-487001803</t>
  </si>
  <si>
    <t>460071004</t>
  </si>
  <si>
    <t>Hloubení nezapažených jam strojně v hornině tř 4</t>
  </si>
  <si>
    <t>-1554915789</t>
  </si>
  <si>
    <t>2*(2*2*2)</t>
  </si>
  <si>
    <t>460561811</t>
  </si>
  <si>
    <t>Zásyp rýh strojně včetně zhutnění a urovnání povrchu - ve volném terénu</t>
  </si>
  <si>
    <t>-502557826</t>
  </si>
  <si>
    <t>460030001</t>
  </si>
  <si>
    <t>Sejmutí ornice ručně v hornině třídy 1, vrstva tloušťky do 15 cm</t>
  </si>
  <si>
    <t>1338895058</t>
  </si>
  <si>
    <t>181301101</t>
  </si>
  <si>
    <t>Rozprostření ornice tl vrstvy do 100 mm pl do 500 m2 v rovině nebo ve svahu do 1:5</t>
  </si>
  <si>
    <t>-1267797572</t>
  </si>
  <si>
    <t>460070164</t>
  </si>
  <si>
    <t>Hloubení nezapažených jam pro základy venkovních rozváděčů 1 a 2 ručně v hornině tř 4</t>
  </si>
  <si>
    <t>-367674245</t>
  </si>
  <si>
    <t>460470001</t>
  </si>
  <si>
    <t>Provizorní zajištění potrubí ve výkopech při křížení s kabelem</t>
  </si>
  <si>
    <t>-1479957008</t>
  </si>
  <si>
    <t>460470011</t>
  </si>
  <si>
    <t>Provizorní zajištění kabelů ve výkopech při jejich křížení</t>
  </si>
  <si>
    <t>-648268402</t>
  </si>
  <si>
    <t>460490013</t>
  </si>
  <si>
    <t>Krytí kabelů výstražnou fólií šířky 34 cm</t>
  </si>
  <si>
    <t>-1162195472</t>
  </si>
  <si>
    <t>460030039</t>
  </si>
  <si>
    <t>Rozebrání dlažeb ručně z dlaždic zámkových do písku spáry nezalité</t>
  </si>
  <si>
    <t>769459314</t>
  </si>
  <si>
    <t>460650176</t>
  </si>
  <si>
    <t>Očištění dlaždic betonových tvarovaných nebo zámkových z rozebraných dlažeb</t>
  </si>
  <si>
    <t>-182746586</t>
  </si>
  <si>
    <t>460650932</t>
  </si>
  <si>
    <t>Kladení dlažby po překopech dlaždice betonové zámkové do lože z kameniva těženého</t>
  </si>
  <si>
    <t>553511519</t>
  </si>
  <si>
    <t>451504111</t>
  </si>
  <si>
    <t>Zřízení podkladní vrstvy z kameniva pod dlažbu tl do 100 mm</t>
  </si>
  <si>
    <t>-1405357384</t>
  </si>
  <si>
    <t>58331351</t>
  </si>
  <si>
    <t>kamenivo těžené drobné frakce 0/4</t>
  </si>
  <si>
    <t>-500546237</t>
  </si>
  <si>
    <t>460620007</t>
  </si>
  <si>
    <t>Zatravnění včetně zalití vodou na rovině</t>
  </si>
  <si>
    <t>312273735</t>
  </si>
  <si>
    <t>05 - Oprava napájení el. energií PZS 96,103 Nemilany</t>
  </si>
  <si>
    <t>1906071-02.1 - VRN</t>
  </si>
  <si>
    <t>VRN -  Vedlejší rozpočtové náklady</t>
  </si>
  <si>
    <t xml:space="preserve"> Vedlejší rozpočtové náklady</t>
  </si>
  <si>
    <t>1714025995</t>
  </si>
  <si>
    <t>-64760389</t>
  </si>
  <si>
    <t>2054437991</t>
  </si>
  <si>
    <t>313120250</t>
  </si>
  <si>
    <t>1906071-02.2 - Elektromontážní práce CS SŽDC</t>
  </si>
  <si>
    <t>1340195631</t>
  </si>
  <si>
    <t xml:space="preserve">Poznámka k položce:_x000D_
75+5+20+10+5_x000D_
</t>
  </si>
  <si>
    <t>75+5+20+10+5</t>
  </si>
  <si>
    <t>1160146845</t>
  </si>
  <si>
    <t>-1716274044</t>
  </si>
  <si>
    <t>7492501980</t>
  </si>
  <si>
    <t>Kabely, vodiče, šňůry Cu - nn Kabel silový 4 a 5-žílový Cu, plastová izolace CYKY 5J10 (5Cx10)</t>
  </si>
  <si>
    <t>-564819569</t>
  </si>
  <si>
    <t>-1406261166</t>
  </si>
  <si>
    <t>-1096477441</t>
  </si>
  <si>
    <t>2118976229</t>
  </si>
  <si>
    <t>2104602901</t>
  </si>
  <si>
    <t>460007079</t>
  </si>
  <si>
    <t>-1297396803</t>
  </si>
  <si>
    <t>-725134044</t>
  </si>
  <si>
    <t>1545262880</t>
  </si>
  <si>
    <t>1518652838</t>
  </si>
  <si>
    <t>-501103756</t>
  </si>
  <si>
    <t>-1141549343</t>
  </si>
  <si>
    <t>-813050269</t>
  </si>
  <si>
    <t>-145639718</t>
  </si>
  <si>
    <t>2081984741</t>
  </si>
  <si>
    <t>826050220</t>
  </si>
  <si>
    <t>-1651945589</t>
  </si>
  <si>
    <t>34649348</t>
  </si>
  <si>
    <t>631595694</t>
  </si>
  <si>
    <t>7494151020</t>
  </si>
  <si>
    <t>Montáž modulárních rozvodnic min. IP 55, třída izolace II, počet modulů do 72</t>
  </si>
  <si>
    <t>-1757684966</t>
  </si>
  <si>
    <t>7494000108-R</t>
  </si>
  <si>
    <t>Rozváděč RTR, náplň viz projektová dokumentace</t>
  </si>
  <si>
    <t>819010032</t>
  </si>
  <si>
    <t>7592305032</t>
  </si>
  <si>
    <t>Montáž transformátoru oddělovacího od 5 do 25 kVA</t>
  </si>
  <si>
    <t>-2085651792</t>
  </si>
  <si>
    <t>7495401700-R</t>
  </si>
  <si>
    <t>Transformátory Transformátory nn/nn oddělovací 3-f, 0,4/0,4kV, 10kVA, vzduchem chlazený, IP23</t>
  </si>
  <si>
    <t>470645210</t>
  </si>
  <si>
    <t>1529339035</t>
  </si>
  <si>
    <t>-1924496446</t>
  </si>
  <si>
    <t>-1688053606</t>
  </si>
  <si>
    <t>7494003388</t>
  </si>
  <si>
    <t>Modulární přístroje Jističe do 80 A; 10 kA 3-pólové In 20 A, Ue AC 230/400 V / DC 216 V, charakteristika B, 3pól, Icn 10 kA</t>
  </si>
  <si>
    <t>-782027551</t>
  </si>
  <si>
    <t>7495471020</t>
  </si>
  <si>
    <t>Demontáže transformátorů třífázových vn/nn do 160 kVA</t>
  </si>
  <si>
    <t>1868887546</t>
  </si>
  <si>
    <t>-1718918427</t>
  </si>
  <si>
    <t>7495452010</t>
  </si>
  <si>
    <t>Montáž transformátorů nn/nn 3-f do 63 kVA</t>
  </si>
  <si>
    <t>634945684</t>
  </si>
  <si>
    <t>7495500140</t>
  </si>
  <si>
    <t>Typové trafostanice Traťové trafostanice 6kV Trojfázový transformátor 6/0,4kV, 10kVA, 50(75)Hz</t>
  </si>
  <si>
    <t>-2022450584</t>
  </si>
  <si>
    <t>7494351030</t>
  </si>
  <si>
    <t>Montáž jističů (do 10 kA) třípólových do 20 A</t>
  </si>
  <si>
    <t>-2137097708</t>
  </si>
  <si>
    <t>7494004764</t>
  </si>
  <si>
    <t>Kompaktní jističe Kompaktní jističe do 160A 3-pól 3pól, In 16 A, Icu 25 kA, charakteristika distribuční D, nastavení IR 12,5 - 16 A, Cu/Al kabely 2,5 - 95 mm2</t>
  </si>
  <si>
    <t>38613348</t>
  </si>
  <si>
    <t>7495353020</t>
  </si>
  <si>
    <t>Montáž jistících přístrojů pojistkových patron</t>
  </si>
  <si>
    <t>1999945212</t>
  </si>
  <si>
    <t>7494009229-R</t>
  </si>
  <si>
    <t>Pojistkové systémy Pojistky VN VN pojistkové vložky 2A, Un 6kV</t>
  </si>
  <si>
    <t>-1639731147</t>
  </si>
  <si>
    <t>-900015191</t>
  </si>
  <si>
    <t>-262540139</t>
  </si>
  <si>
    <t>-314408095</t>
  </si>
  <si>
    <t>-580453127</t>
  </si>
  <si>
    <t>1980199141</t>
  </si>
  <si>
    <t>1906071-02.3 - Zemní práce</t>
  </si>
  <si>
    <t>1982422664</t>
  </si>
  <si>
    <t>(65+10)*0,8*0,35</t>
  </si>
  <si>
    <t>5*1,1*0,5</t>
  </si>
  <si>
    <t>178325378</t>
  </si>
  <si>
    <t>1480562981</t>
  </si>
  <si>
    <t>-742405108</t>
  </si>
  <si>
    <t>-1808226551</t>
  </si>
  <si>
    <t>-355481415</t>
  </si>
  <si>
    <t>641950457</t>
  </si>
  <si>
    <t>1579964939</t>
  </si>
  <si>
    <t>-561255218</t>
  </si>
  <si>
    <t>1070798849</t>
  </si>
  <si>
    <t>06 - Oprava osvětlení nástupiště žst. Blatec</t>
  </si>
  <si>
    <t>SO 01 - Oprava osvětlení nástupiště žst. Blatec</t>
  </si>
  <si>
    <t>PSV - Práce a dodávky PSV</t>
  </si>
  <si>
    <t>741 - Elektroinstalace - silnoproud</t>
  </si>
  <si>
    <t>HSV - Práce a dodávky HSV</t>
  </si>
  <si>
    <t xml:space="preserve">    1 - Zemní práce</t>
  </si>
  <si>
    <t>PSV</t>
  </si>
  <si>
    <t>Práce a dodávky PSV</t>
  </si>
  <si>
    <t>741</t>
  </si>
  <si>
    <t>Elektroinstalace - silnoproud</t>
  </si>
  <si>
    <t>-1305300140</t>
  </si>
  <si>
    <t>1108522600</t>
  </si>
  <si>
    <t>2098524119</t>
  </si>
  <si>
    <t>7493100490</t>
  </si>
  <si>
    <t>Venkovní osvětlení Výložníky pro osvětlovací stožáry SK 1- 500 žár.zinek,sadový</t>
  </si>
  <si>
    <t>89746382</t>
  </si>
  <si>
    <t>-1629446418</t>
  </si>
  <si>
    <t xml:space="preserve">Poznámka k položce:_x000D_
 </t>
  </si>
  <si>
    <t>7593500885</t>
  </si>
  <si>
    <t>Trasy kabelového vedení Ohebná dvouplášťová korugovaná chránička 63/50 smotek - červená UV stabilní</t>
  </si>
  <si>
    <t>-1537808647</t>
  </si>
  <si>
    <t>7491600020</t>
  </si>
  <si>
    <t>Uzemnění Vnitřní Uzemňovací vedení na povrchu, páskem FeZn do 120 mm2</t>
  </si>
  <si>
    <t>578546747</t>
  </si>
  <si>
    <t>1833107084</t>
  </si>
  <si>
    <t>502263964</t>
  </si>
  <si>
    <t>1883678964</t>
  </si>
  <si>
    <t>7491601420</t>
  </si>
  <si>
    <t>Uzemnění Hromosvodné vedení Svorka SP1 (SPb)</t>
  </si>
  <si>
    <t>-582936811</t>
  </si>
  <si>
    <t>7491151020</t>
  </si>
  <si>
    <t>Montáž trubek ohebných elektroinstalačních vlnitých pancéřových hadic z PVC uložených volně, pod nebo na omítku, na rošt, na stožár apod. průměru do 63 mm</t>
  </si>
  <si>
    <t>-2014780201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</si>
  <si>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</si>
  <si>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1057917788</t>
  </si>
  <si>
    <t>2002325057</t>
  </si>
  <si>
    <t>-205208744</t>
  </si>
  <si>
    <t>1342154345</t>
  </si>
  <si>
    <t>2023376413</t>
  </si>
  <si>
    <t>-13266703</t>
  </si>
  <si>
    <t>-1600020887</t>
  </si>
  <si>
    <t>7493171010</t>
  </si>
  <si>
    <t>Demontáž osvětlovacích stožárů výšky do 6 m</t>
  </si>
  <si>
    <t>-1138945258</t>
  </si>
  <si>
    <t>Demontáž osvětlovacích stožárů výšky do 6 m - včetně veškeré elektrovýzbroje (svítidla, kabely, rozvodnice)</t>
  </si>
  <si>
    <t>Práce a dodávky HSV</t>
  </si>
  <si>
    <t>1320010001-R</t>
  </si>
  <si>
    <t>Výkop a odkop zeminy ke stávajícím kabelům ručně, zabezpečení výkopu</t>
  </si>
  <si>
    <t>-1261638835</t>
  </si>
  <si>
    <t>1320010021-R</t>
  </si>
  <si>
    <t>Opětovné zřízení kabelového lože z prosáté zeminy ve stávající kabelové trase</t>
  </si>
  <si>
    <t>-402556118</t>
  </si>
  <si>
    <t>1320010031-R</t>
  </si>
  <si>
    <t>Pokládka výstražné folie ve stávající kabelové trase</t>
  </si>
  <si>
    <t>89976953</t>
  </si>
  <si>
    <t>1320010041-R</t>
  </si>
  <si>
    <t>Zához osazené kabelové trasy ručně včetně hutnění</t>
  </si>
  <si>
    <t>163945254</t>
  </si>
  <si>
    <t>1320010051-R</t>
  </si>
  <si>
    <t>Povrchová úprava po záhozu ve stávající kabelové trase</t>
  </si>
  <si>
    <t>765716577</t>
  </si>
  <si>
    <t>-2034827480</t>
  </si>
  <si>
    <t>1588454190</t>
  </si>
  <si>
    <t>7498152020</t>
  </si>
  <si>
    <t>Vyhotovení mimořádné revizní zprávy pro opravné práce pro objem investičních nákladů přes 500 000 do 1 000 000 Kč</t>
  </si>
  <si>
    <t>-1175188352</t>
  </si>
  <si>
    <t>Vyhotovení mimořádné revizní zprávy pro opravné práce pro objem investičních nákladů přes 500 000 do 1 000 000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</si>
  <si>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-1754781101</t>
  </si>
  <si>
    <t>7498452010</t>
  </si>
  <si>
    <t>Měření zemnících sítí zemnicí sítě délky pásku do 1 000 mm</t>
  </si>
  <si>
    <t>-973285300</t>
  </si>
  <si>
    <t>Měření zemnících sítí zemnicí sítě délky pásku do 1 000 mm - včetně vyhotovení protokolu</t>
  </si>
  <si>
    <t>-672197724</t>
  </si>
  <si>
    <t>766229782</t>
  </si>
  <si>
    <t>7499151020</t>
  </si>
  <si>
    <t>Dokončovací práce úprava zapojení stávajících kabelových skříní/rozvaděčů</t>
  </si>
  <si>
    <t>-2099815924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</si>
  <si>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</si>
  <si>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1052160628</t>
  </si>
  <si>
    <t>SO 02 - Zemní práce</t>
  </si>
  <si>
    <t xml:space="preserve">    5 - Komunikace pozemní</t>
  </si>
  <si>
    <t xml:space="preserve">    9 - Ostatní konstrukce a práce, bourání</t>
  </si>
  <si>
    <t>113106121</t>
  </si>
  <si>
    <t>Rozebrání dlažeb z betonových nebo kamenných dlaždic komunikací pro pěší ručně</t>
  </si>
  <si>
    <t>-1526635328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</si>
  <si>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</si>
  <si>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275313611</t>
  </si>
  <si>
    <t>Základové patky z betonu tř. C 16/20</t>
  </si>
  <si>
    <t>-1519432767</t>
  </si>
  <si>
    <t>Základy z betonu prostého patky a bloky z betonu kamenem neprokládaného tř. C 16/20</t>
  </si>
  <si>
    <t>Komunikace pozemní</t>
  </si>
  <si>
    <t>596811122</t>
  </si>
  <si>
    <t>Kladení betonové dlažby komunikací pro pěší do lože z kameniva vel do 0,09 m2 plochy do 300 m2</t>
  </si>
  <si>
    <t>476602244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</si>
  <si>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</si>
  <si>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LGB.1678220</t>
  </si>
  <si>
    <t>dlažba desková betonová 30x30x3,5 cm sedá</t>
  </si>
  <si>
    <t>57722982</t>
  </si>
  <si>
    <t>58341341</t>
  </si>
  <si>
    <t>kamenivo drcené drobné frakce 0/4</t>
  </si>
  <si>
    <t>-1488437546</t>
  </si>
  <si>
    <t>Ostatní konstrukce a práce, bourání</t>
  </si>
  <si>
    <t>961044111</t>
  </si>
  <si>
    <t>Bourání základů z betonu prostého</t>
  </si>
  <si>
    <t>-1938911529</t>
  </si>
  <si>
    <t>Bourání základů z betonu  prostého</t>
  </si>
  <si>
    <t>Poznámka k položce:_x000D_
odborání základu padky stožárů do hloubky 0,5m</t>
  </si>
  <si>
    <t>VON - VON</t>
  </si>
  <si>
    <t>VRN - Vedlejší rozpočtové náklady</t>
  </si>
  <si>
    <t>9901000400</t>
  </si>
  <si>
    <t>Doprava dodávek zhotovitele, dodávek objednatele nebo výzisku mechanizací o nosnosti do 3,5 t do 40 km</t>
  </si>
  <si>
    <t>-1132542887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</si>
  <si>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</si>
  <si>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</si>
  <si>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9902100400</t>
  </si>
  <si>
    <t>Doprava dodávek zhotovitele, dodávek objednatele nebo výzisku mechanizací přes 3,5 t sypanin  do 40 km</t>
  </si>
  <si>
    <t>726693310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</si>
  <si>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</si>
  <si>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9902200400</t>
  </si>
  <si>
    <t>Doprava dodávek zhotovitele, dodávek objednatele nebo výzisku mechanizací přes 3,5 t objemnějšího kusového materiálu do 40 km</t>
  </si>
  <si>
    <t>-1362590431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</si>
  <si>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</si>
  <si>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548108833</t>
  </si>
  <si>
    <t>9902900200</t>
  </si>
  <si>
    <t>Naložení  objemnějšího kusového materiálu, vybouraných hmot</t>
  </si>
  <si>
    <t>-1094203920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</si>
  <si>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</si>
  <si>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9909000100</t>
  </si>
  <si>
    <t>Poplatek za uložení suti nebo hmot na oficiální skládku</t>
  </si>
  <si>
    <t>-1638561281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</si>
  <si>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</si>
  <si>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Vedlejší rozpočtové náklady</t>
  </si>
  <si>
    <t>1757210800</t>
  </si>
  <si>
    <t>022121001</t>
  </si>
  <si>
    <t>Geodetické práce Diagnostika technické infrastruktury Vytýčení trasy inženýrských sítí</t>
  </si>
  <si>
    <t>-1187260012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</si>
  <si>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</si>
  <si>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-2135951116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</si>
</sst>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left" vertical="center"/>
    </xf>
    <xf numFmtId="0" fontId="8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32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3" t="s">
        <v>14</v>
      </c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  <c r="AN5" s="284"/>
      <c r="AO5" s="284"/>
      <c r="AP5" s="22"/>
      <c r="AQ5" s="22"/>
      <c r="AR5" s="20"/>
      <c r="BE5" s="28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5" t="s">
        <v>17</v>
      </c>
      <c r="L6" s="284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2"/>
      <c r="AQ6" s="22"/>
      <c r="AR6" s="20"/>
      <c r="BE6" s="28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1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8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1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8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8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1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81"/>
      <c r="BS13" s="17" t="s">
        <v>6</v>
      </c>
    </row>
    <row r="14" spans="1:74" ht="12.75">
      <c r="B14" s="21"/>
      <c r="C14" s="22"/>
      <c r="D14" s="22"/>
      <c r="E14" s="286" t="s">
        <v>27</v>
      </c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8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1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8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81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1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8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81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1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1"/>
    </row>
    <row r="23" spans="1:71" s="1" customFormat="1" ht="16.5" customHeight="1">
      <c r="B23" s="21"/>
      <c r="C23" s="22"/>
      <c r="D23" s="22"/>
      <c r="E23" s="288" t="s">
        <v>1</v>
      </c>
      <c r="F23" s="288"/>
      <c r="G23" s="288"/>
      <c r="H23" s="288"/>
      <c r="I23" s="288"/>
      <c r="J23" s="288"/>
      <c r="K23" s="288"/>
      <c r="L23" s="288"/>
      <c r="M23" s="288"/>
      <c r="N23" s="288"/>
      <c r="O23" s="288"/>
      <c r="P23" s="288"/>
      <c r="Q23" s="288"/>
      <c r="R23" s="288"/>
      <c r="S23" s="288"/>
      <c r="T23" s="288"/>
      <c r="U23" s="288"/>
      <c r="V23" s="288"/>
      <c r="W23" s="288"/>
      <c r="X23" s="288"/>
      <c r="Y23" s="288"/>
      <c r="Z23" s="288"/>
      <c r="AA23" s="288"/>
      <c r="AB23" s="288"/>
      <c r="AC23" s="288"/>
      <c r="AD23" s="288"/>
      <c r="AE23" s="288"/>
      <c r="AF23" s="288"/>
      <c r="AG23" s="288"/>
      <c r="AH23" s="288"/>
      <c r="AI23" s="288"/>
      <c r="AJ23" s="288"/>
      <c r="AK23" s="288"/>
      <c r="AL23" s="288"/>
      <c r="AM23" s="288"/>
      <c r="AN23" s="288"/>
      <c r="AO23" s="22"/>
      <c r="AP23" s="22"/>
      <c r="AQ23" s="22"/>
      <c r="AR23" s="20"/>
      <c r="BE23" s="28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1"/>
    </row>
    <row r="26" spans="1:71" s="1" customFormat="1" ht="14.45" customHeight="1">
      <c r="B26" s="21"/>
      <c r="C26" s="22"/>
      <c r="D26" s="34" t="s">
        <v>32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89">
        <f>ROUND(AG94,2)</f>
        <v>0</v>
      </c>
      <c r="AL26" s="284"/>
      <c r="AM26" s="284"/>
      <c r="AN26" s="284"/>
      <c r="AO26" s="284"/>
      <c r="AP26" s="22"/>
      <c r="AQ26" s="22"/>
      <c r="AR26" s="20"/>
      <c r="BE26" s="281"/>
    </row>
    <row r="27" spans="1:71" s="1" customFormat="1" ht="14.45" customHeight="1">
      <c r="B27" s="21"/>
      <c r="C27" s="22"/>
      <c r="D27" s="34" t="s">
        <v>33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89">
        <f>ROUND(AG125, 2)</f>
        <v>0</v>
      </c>
      <c r="AL27" s="289"/>
      <c r="AM27" s="289"/>
      <c r="AN27" s="289"/>
      <c r="AO27" s="289"/>
      <c r="AP27" s="22"/>
      <c r="AQ27" s="22"/>
      <c r="AR27" s="20"/>
      <c r="BE27" s="281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1"/>
    </row>
    <row r="29" spans="1:71" s="2" customFormat="1" ht="25.9" customHeight="1">
      <c r="A29" s="35"/>
      <c r="B29" s="36"/>
      <c r="C29" s="37"/>
      <c r="D29" s="39" t="s">
        <v>34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0">
        <f>ROUND(AK26 + AK27, 2)</f>
        <v>0</v>
      </c>
      <c r="AL29" s="291"/>
      <c r="AM29" s="291"/>
      <c r="AN29" s="291"/>
      <c r="AO29" s="291"/>
      <c r="AP29" s="37"/>
      <c r="AQ29" s="37"/>
      <c r="AR29" s="38"/>
      <c r="BE29" s="281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1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2" t="s">
        <v>35</v>
      </c>
      <c r="M31" s="292"/>
      <c r="N31" s="292"/>
      <c r="O31" s="292"/>
      <c r="P31" s="292"/>
      <c r="Q31" s="37"/>
      <c r="R31" s="37"/>
      <c r="S31" s="37"/>
      <c r="T31" s="37"/>
      <c r="U31" s="37"/>
      <c r="V31" s="37"/>
      <c r="W31" s="292" t="s">
        <v>36</v>
      </c>
      <c r="X31" s="292"/>
      <c r="Y31" s="292"/>
      <c r="Z31" s="292"/>
      <c r="AA31" s="292"/>
      <c r="AB31" s="292"/>
      <c r="AC31" s="292"/>
      <c r="AD31" s="292"/>
      <c r="AE31" s="292"/>
      <c r="AF31" s="37"/>
      <c r="AG31" s="37"/>
      <c r="AH31" s="37"/>
      <c r="AI31" s="37"/>
      <c r="AJ31" s="37"/>
      <c r="AK31" s="292" t="s">
        <v>37</v>
      </c>
      <c r="AL31" s="292"/>
      <c r="AM31" s="292"/>
      <c r="AN31" s="292"/>
      <c r="AO31" s="292"/>
      <c r="AP31" s="37"/>
      <c r="AQ31" s="37"/>
      <c r="AR31" s="38"/>
      <c r="BE31" s="281"/>
    </row>
    <row r="32" spans="1:71" s="3" customFormat="1" ht="14.45" customHeight="1">
      <c r="B32" s="41"/>
      <c r="C32" s="42"/>
      <c r="D32" s="29" t="s">
        <v>38</v>
      </c>
      <c r="E32" s="42"/>
      <c r="F32" s="29" t="s">
        <v>39</v>
      </c>
      <c r="G32" s="42"/>
      <c r="H32" s="42"/>
      <c r="I32" s="42"/>
      <c r="J32" s="42"/>
      <c r="K32" s="42"/>
      <c r="L32" s="295">
        <v>0.21</v>
      </c>
      <c r="M32" s="294"/>
      <c r="N32" s="294"/>
      <c r="O32" s="294"/>
      <c r="P32" s="294"/>
      <c r="Q32" s="42"/>
      <c r="R32" s="42"/>
      <c r="S32" s="42"/>
      <c r="T32" s="42"/>
      <c r="U32" s="42"/>
      <c r="V32" s="42"/>
      <c r="W32" s="293">
        <f>ROUND(AZ94 + SUM(CD125:CD129),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2"/>
      <c r="AG32" s="42"/>
      <c r="AH32" s="42"/>
      <c r="AI32" s="42"/>
      <c r="AJ32" s="42"/>
      <c r="AK32" s="293">
        <f>ROUND(AV94 + SUM(BY125:BY129), 2)</f>
        <v>0</v>
      </c>
      <c r="AL32" s="294"/>
      <c r="AM32" s="294"/>
      <c r="AN32" s="294"/>
      <c r="AO32" s="294"/>
      <c r="AP32" s="42"/>
      <c r="AQ32" s="42"/>
      <c r="AR32" s="43"/>
      <c r="BE32" s="282"/>
    </row>
    <row r="33" spans="1:57" s="3" customFormat="1" ht="14.45" customHeight="1">
      <c r="B33" s="41"/>
      <c r="C33" s="42"/>
      <c r="D33" s="42"/>
      <c r="E33" s="42"/>
      <c r="F33" s="29" t="s">
        <v>40</v>
      </c>
      <c r="G33" s="42"/>
      <c r="H33" s="42"/>
      <c r="I33" s="42"/>
      <c r="J33" s="42"/>
      <c r="K33" s="42"/>
      <c r="L33" s="295">
        <v>0.15</v>
      </c>
      <c r="M33" s="294"/>
      <c r="N33" s="294"/>
      <c r="O33" s="294"/>
      <c r="P33" s="294"/>
      <c r="Q33" s="42"/>
      <c r="R33" s="42"/>
      <c r="S33" s="42"/>
      <c r="T33" s="42"/>
      <c r="U33" s="42"/>
      <c r="V33" s="42"/>
      <c r="W33" s="293">
        <f>ROUND(BA94 + SUM(CE125:CE129),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2"/>
      <c r="AG33" s="42"/>
      <c r="AH33" s="42"/>
      <c r="AI33" s="42"/>
      <c r="AJ33" s="42"/>
      <c r="AK33" s="293">
        <f>ROUND(AW94 + SUM(BZ125:BZ129), 2)</f>
        <v>0</v>
      </c>
      <c r="AL33" s="294"/>
      <c r="AM33" s="294"/>
      <c r="AN33" s="294"/>
      <c r="AO33" s="294"/>
      <c r="AP33" s="42"/>
      <c r="AQ33" s="42"/>
      <c r="AR33" s="43"/>
      <c r="BE33" s="282"/>
    </row>
    <row r="34" spans="1:57" s="3" customFormat="1" ht="14.45" hidden="1" customHeight="1">
      <c r="B34" s="41"/>
      <c r="C34" s="42"/>
      <c r="D34" s="42"/>
      <c r="E34" s="42"/>
      <c r="F34" s="29" t="s">
        <v>41</v>
      </c>
      <c r="G34" s="42"/>
      <c r="H34" s="42"/>
      <c r="I34" s="42"/>
      <c r="J34" s="42"/>
      <c r="K34" s="42"/>
      <c r="L34" s="295">
        <v>0.21</v>
      </c>
      <c r="M34" s="294"/>
      <c r="N34" s="294"/>
      <c r="O34" s="294"/>
      <c r="P34" s="294"/>
      <c r="Q34" s="42"/>
      <c r="R34" s="42"/>
      <c r="S34" s="42"/>
      <c r="T34" s="42"/>
      <c r="U34" s="42"/>
      <c r="V34" s="42"/>
      <c r="W34" s="293">
        <f>ROUND(BB94 + SUM(CF125:CF129), 2)</f>
        <v>0</v>
      </c>
      <c r="X34" s="294"/>
      <c r="Y34" s="294"/>
      <c r="Z34" s="294"/>
      <c r="AA34" s="294"/>
      <c r="AB34" s="294"/>
      <c r="AC34" s="294"/>
      <c r="AD34" s="294"/>
      <c r="AE34" s="294"/>
      <c r="AF34" s="42"/>
      <c r="AG34" s="42"/>
      <c r="AH34" s="42"/>
      <c r="AI34" s="42"/>
      <c r="AJ34" s="42"/>
      <c r="AK34" s="293">
        <v>0</v>
      </c>
      <c r="AL34" s="294"/>
      <c r="AM34" s="294"/>
      <c r="AN34" s="294"/>
      <c r="AO34" s="294"/>
      <c r="AP34" s="42"/>
      <c r="AQ34" s="42"/>
      <c r="AR34" s="43"/>
      <c r="BE34" s="282"/>
    </row>
    <row r="35" spans="1:57" s="3" customFormat="1" ht="14.45" hidden="1" customHeight="1">
      <c r="B35" s="41"/>
      <c r="C35" s="42"/>
      <c r="D35" s="42"/>
      <c r="E35" s="42"/>
      <c r="F35" s="29" t="s">
        <v>42</v>
      </c>
      <c r="G35" s="42"/>
      <c r="H35" s="42"/>
      <c r="I35" s="42"/>
      <c r="J35" s="42"/>
      <c r="K35" s="42"/>
      <c r="L35" s="295">
        <v>0.15</v>
      </c>
      <c r="M35" s="294"/>
      <c r="N35" s="294"/>
      <c r="O35" s="294"/>
      <c r="P35" s="294"/>
      <c r="Q35" s="42"/>
      <c r="R35" s="42"/>
      <c r="S35" s="42"/>
      <c r="T35" s="42"/>
      <c r="U35" s="42"/>
      <c r="V35" s="42"/>
      <c r="W35" s="293">
        <f>ROUND(BC94 + SUM(CG125:CG129), 2)</f>
        <v>0</v>
      </c>
      <c r="X35" s="294"/>
      <c r="Y35" s="294"/>
      <c r="Z35" s="294"/>
      <c r="AA35" s="294"/>
      <c r="AB35" s="294"/>
      <c r="AC35" s="294"/>
      <c r="AD35" s="294"/>
      <c r="AE35" s="294"/>
      <c r="AF35" s="42"/>
      <c r="AG35" s="42"/>
      <c r="AH35" s="42"/>
      <c r="AI35" s="42"/>
      <c r="AJ35" s="42"/>
      <c r="AK35" s="293">
        <v>0</v>
      </c>
      <c r="AL35" s="294"/>
      <c r="AM35" s="294"/>
      <c r="AN35" s="294"/>
      <c r="AO35" s="294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43</v>
      </c>
      <c r="G36" s="42"/>
      <c r="H36" s="42"/>
      <c r="I36" s="42"/>
      <c r="J36" s="42"/>
      <c r="K36" s="42"/>
      <c r="L36" s="295">
        <v>0</v>
      </c>
      <c r="M36" s="294"/>
      <c r="N36" s="294"/>
      <c r="O36" s="294"/>
      <c r="P36" s="294"/>
      <c r="Q36" s="42"/>
      <c r="R36" s="42"/>
      <c r="S36" s="42"/>
      <c r="T36" s="42"/>
      <c r="U36" s="42"/>
      <c r="V36" s="42"/>
      <c r="W36" s="293">
        <f>ROUND(BD94 + SUM(CH125:CH129), 2)</f>
        <v>0</v>
      </c>
      <c r="X36" s="294"/>
      <c r="Y36" s="294"/>
      <c r="Z36" s="294"/>
      <c r="AA36" s="294"/>
      <c r="AB36" s="294"/>
      <c r="AC36" s="294"/>
      <c r="AD36" s="294"/>
      <c r="AE36" s="294"/>
      <c r="AF36" s="42"/>
      <c r="AG36" s="42"/>
      <c r="AH36" s="42"/>
      <c r="AI36" s="42"/>
      <c r="AJ36" s="42"/>
      <c r="AK36" s="293">
        <v>0</v>
      </c>
      <c r="AL36" s="294"/>
      <c r="AM36" s="294"/>
      <c r="AN36" s="294"/>
      <c r="AO36" s="294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44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45</v>
      </c>
      <c r="U38" s="46"/>
      <c r="V38" s="46"/>
      <c r="W38" s="46"/>
      <c r="X38" s="299" t="s">
        <v>46</v>
      </c>
      <c r="Y38" s="297"/>
      <c r="Z38" s="297"/>
      <c r="AA38" s="297"/>
      <c r="AB38" s="297"/>
      <c r="AC38" s="46"/>
      <c r="AD38" s="46"/>
      <c r="AE38" s="46"/>
      <c r="AF38" s="46"/>
      <c r="AG38" s="46"/>
      <c r="AH38" s="46"/>
      <c r="AI38" s="46"/>
      <c r="AJ38" s="46"/>
      <c r="AK38" s="296">
        <f>SUM(AK29:AK36)</f>
        <v>0</v>
      </c>
      <c r="AL38" s="297"/>
      <c r="AM38" s="297"/>
      <c r="AN38" s="297"/>
      <c r="AO38" s="298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49</v>
      </c>
      <c r="AI60" s="40"/>
      <c r="AJ60" s="40"/>
      <c r="AK60" s="40"/>
      <c r="AL60" s="40"/>
      <c r="AM60" s="53" t="s">
        <v>50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52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49</v>
      </c>
      <c r="AI75" s="40"/>
      <c r="AJ75" s="40"/>
      <c r="AK75" s="40"/>
      <c r="AL75" s="40"/>
      <c r="AM75" s="53" t="s">
        <v>50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2020-2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10" t="str">
        <f>K6</f>
        <v>Oprava osvětlení stanic a zastávek v obvodu OŘ Olomouc</v>
      </c>
      <c r="M85" s="311"/>
      <c r="N85" s="311"/>
      <c r="O85" s="311"/>
      <c r="P85" s="311"/>
      <c r="Q85" s="311"/>
      <c r="R85" s="311"/>
      <c r="S85" s="311"/>
      <c r="T85" s="311"/>
      <c r="U85" s="311"/>
      <c r="V85" s="311"/>
      <c r="W85" s="311"/>
      <c r="X85" s="311"/>
      <c r="Y85" s="311"/>
      <c r="Z85" s="311"/>
      <c r="AA85" s="311"/>
      <c r="AB85" s="311"/>
      <c r="AC85" s="311"/>
      <c r="AD85" s="311"/>
      <c r="AE85" s="311"/>
      <c r="AF85" s="311"/>
      <c r="AG85" s="311"/>
      <c r="AH85" s="311"/>
      <c r="AI85" s="311"/>
      <c r="AJ85" s="311"/>
      <c r="AK85" s="311"/>
      <c r="AL85" s="311"/>
      <c r="AM85" s="311"/>
      <c r="AN85" s="311"/>
      <c r="AO85" s="31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317" t="str">
        <f>IF(AN8= "","",AN8)</f>
        <v/>
      </c>
      <c r="AN87" s="317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324" t="str">
        <f>IF(E17="","",E17)</f>
        <v xml:space="preserve"> </v>
      </c>
      <c r="AN89" s="325"/>
      <c r="AO89" s="325"/>
      <c r="AP89" s="325"/>
      <c r="AQ89" s="37"/>
      <c r="AR89" s="38"/>
      <c r="AS89" s="318" t="s">
        <v>54</v>
      </c>
      <c r="AT89" s="319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324" t="str">
        <f>IF(E20="","",E20)</f>
        <v xml:space="preserve"> </v>
      </c>
      <c r="AN90" s="325"/>
      <c r="AO90" s="325"/>
      <c r="AP90" s="325"/>
      <c r="AQ90" s="37"/>
      <c r="AR90" s="38"/>
      <c r="AS90" s="320"/>
      <c r="AT90" s="321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322"/>
      <c r="AT91" s="323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4" t="s">
        <v>55</v>
      </c>
      <c r="D92" s="313"/>
      <c r="E92" s="313"/>
      <c r="F92" s="313"/>
      <c r="G92" s="313"/>
      <c r="H92" s="74"/>
      <c r="I92" s="312" t="s">
        <v>56</v>
      </c>
      <c r="J92" s="313"/>
      <c r="K92" s="313"/>
      <c r="L92" s="313"/>
      <c r="M92" s="313"/>
      <c r="N92" s="313"/>
      <c r="O92" s="313"/>
      <c r="P92" s="313"/>
      <c r="Q92" s="313"/>
      <c r="R92" s="313"/>
      <c r="S92" s="313"/>
      <c r="T92" s="313"/>
      <c r="U92" s="313"/>
      <c r="V92" s="313"/>
      <c r="W92" s="313"/>
      <c r="X92" s="313"/>
      <c r="Y92" s="313"/>
      <c r="Z92" s="313"/>
      <c r="AA92" s="313"/>
      <c r="AB92" s="313"/>
      <c r="AC92" s="313"/>
      <c r="AD92" s="313"/>
      <c r="AE92" s="313"/>
      <c r="AF92" s="313"/>
      <c r="AG92" s="327" t="s">
        <v>57</v>
      </c>
      <c r="AH92" s="313"/>
      <c r="AI92" s="313"/>
      <c r="AJ92" s="313"/>
      <c r="AK92" s="313"/>
      <c r="AL92" s="313"/>
      <c r="AM92" s="313"/>
      <c r="AN92" s="312" t="s">
        <v>58</v>
      </c>
      <c r="AO92" s="313"/>
      <c r="AP92" s="326"/>
      <c r="AQ92" s="75" t="s">
        <v>59</v>
      </c>
      <c r="AR92" s="38"/>
      <c r="AS92" s="76" t="s">
        <v>60</v>
      </c>
      <c r="AT92" s="77" t="s">
        <v>61</v>
      </c>
      <c r="AU92" s="77" t="s">
        <v>62</v>
      </c>
      <c r="AV92" s="77" t="s">
        <v>63</v>
      </c>
      <c r="AW92" s="77" t="s">
        <v>64</v>
      </c>
      <c r="AX92" s="77" t="s">
        <v>65</v>
      </c>
      <c r="AY92" s="77" t="s">
        <v>66</v>
      </c>
      <c r="AZ92" s="77" t="s">
        <v>67</v>
      </c>
      <c r="BA92" s="77" t="s">
        <v>68</v>
      </c>
      <c r="BB92" s="77" t="s">
        <v>69</v>
      </c>
      <c r="BC92" s="77" t="s">
        <v>70</v>
      </c>
      <c r="BD92" s="78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28">
        <f>ROUND(AG95+AG99+AG108+AG112+AG116+AG120,2)</f>
        <v>0</v>
      </c>
      <c r="AH94" s="328"/>
      <c r="AI94" s="328"/>
      <c r="AJ94" s="328"/>
      <c r="AK94" s="328"/>
      <c r="AL94" s="328"/>
      <c r="AM94" s="328"/>
      <c r="AN94" s="308">
        <f t="shared" ref="AN94:AN123" si="0">SUM(AG94,AT94)</f>
        <v>0</v>
      </c>
      <c r="AO94" s="308"/>
      <c r="AP94" s="308"/>
      <c r="AQ94" s="86" t="s">
        <v>1</v>
      </c>
      <c r="AR94" s="87"/>
      <c r="AS94" s="88">
        <f>ROUND(AS95+AS99+AS108+AS112+AS116+AS120,2)</f>
        <v>0</v>
      </c>
      <c r="AT94" s="89">
        <f t="shared" ref="AT94:AT123" si="1">ROUND(SUM(AV94:AW94),2)</f>
        <v>0</v>
      </c>
      <c r="AU94" s="90">
        <f>ROUND(AU95+AU99+AU108+AU112+AU116+AU120,5)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ROUND(AZ95+AZ99+AZ108+AZ112+AZ116+AZ120,2)</f>
        <v>0</v>
      </c>
      <c r="BA94" s="89">
        <f>ROUND(BA95+BA99+BA108+BA112+BA116+BA120,2)</f>
        <v>0</v>
      </c>
      <c r="BB94" s="89">
        <f>ROUND(BB95+BB99+BB108+BB112+BB116+BB120,2)</f>
        <v>0</v>
      </c>
      <c r="BC94" s="89">
        <f>ROUND(BC95+BC99+BC108+BC112+BC116+BC120,2)</f>
        <v>0</v>
      </c>
      <c r="BD94" s="91">
        <f>ROUND(BD95+BD99+BD108+BD112+BD116+BD120,2)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5</v>
      </c>
      <c r="BX94" s="92" t="s">
        <v>77</v>
      </c>
      <c r="CL94" s="92" t="s">
        <v>1</v>
      </c>
    </row>
    <row r="95" spans="1:91" s="7" customFormat="1" ht="16.5" customHeight="1">
      <c r="B95" s="94"/>
      <c r="C95" s="95"/>
      <c r="D95" s="315" t="s">
        <v>78</v>
      </c>
      <c r="E95" s="315"/>
      <c r="F95" s="315"/>
      <c r="G95" s="315"/>
      <c r="H95" s="315"/>
      <c r="I95" s="96"/>
      <c r="J95" s="315" t="s">
        <v>79</v>
      </c>
      <c r="K95" s="315"/>
      <c r="L95" s="315"/>
      <c r="M95" s="315"/>
      <c r="N95" s="315"/>
      <c r="O95" s="315"/>
      <c r="P95" s="315"/>
      <c r="Q95" s="315"/>
      <c r="R95" s="315"/>
      <c r="S95" s="315"/>
      <c r="T95" s="315"/>
      <c r="U95" s="315"/>
      <c r="V95" s="315"/>
      <c r="W95" s="315"/>
      <c r="X95" s="315"/>
      <c r="Y95" s="315"/>
      <c r="Z95" s="315"/>
      <c r="AA95" s="315"/>
      <c r="AB95" s="315"/>
      <c r="AC95" s="315"/>
      <c r="AD95" s="315"/>
      <c r="AE95" s="315"/>
      <c r="AF95" s="315"/>
      <c r="AG95" s="304">
        <f>ROUND(SUM(AG96:AG98),2)</f>
        <v>0</v>
      </c>
      <c r="AH95" s="305"/>
      <c r="AI95" s="305"/>
      <c r="AJ95" s="305"/>
      <c r="AK95" s="305"/>
      <c r="AL95" s="305"/>
      <c r="AM95" s="305"/>
      <c r="AN95" s="306">
        <f t="shared" si="0"/>
        <v>0</v>
      </c>
      <c r="AO95" s="305"/>
      <c r="AP95" s="305"/>
      <c r="AQ95" s="97" t="s">
        <v>80</v>
      </c>
      <c r="AR95" s="98"/>
      <c r="AS95" s="99">
        <f>ROUND(SUM(AS96:AS98),2)</f>
        <v>0</v>
      </c>
      <c r="AT95" s="100">
        <f t="shared" si="1"/>
        <v>0</v>
      </c>
      <c r="AU95" s="101">
        <f>ROUND(SUM(AU96:AU98),5)</f>
        <v>0</v>
      </c>
      <c r="AV95" s="100">
        <f>ROUND(AZ95*L32,2)</f>
        <v>0</v>
      </c>
      <c r="AW95" s="100">
        <f>ROUND(BA95*L33,2)</f>
        <v>0</v>
      </c>
      <c r="AX95" s="100">
        <f>ROUND(BB95*L32,2)</f>
        <v>0</v>
      </c>
      <c r="AY95" s="100">
        <f>ROUND(BC95*L33,2)</f>
        <v>0</v>
      </c>
      <c r="AZ95" s="100">
        <f>ROUND(SUM(AZ96:AZ98),2)</f>
        <v>0</v>
      </c>
      <c r="BA95" s="100">
        <f>ROUND(SUM(BA96:BA98),2)</f>
        <v>0</v>
      </c>
      <c r="BB95" s="100">
        <f>ROUND(SUM(BB96:BB98),2)</f>
        <v>0</v>
      </c>
      <c r="BC95" s="100">
        <f>ROUND(SUM(BC96:BC98),2)</f>
        <v>0</v>
      </c>
      <c r="BD95" s="102">
        <f>ROUND(SUM(BD96:BD98),2)</f>
        <v>0</v>
      </c>
      <c r="BS95" s="103" t="s">
        <v>73</v>
      </c>
      <c r="BT95" s="103" t="s">
        <v>81</v>
      </c>
      <c r="BU95" s="103" t="s">
        <v>75</v>
      </c>
      <c r="BV95" s="103" t="s">
        <v>76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4" customFormat="1" ht="16.5" customHeight="1">
      <c r="A96" s="104" t="s">
        <v>84</v>
      </c>
      <c r="B96" s="59"/>
      <c r="C96" s="105"/>
      <c r="D96" s="105"/>
      <c r="E96" s="316" t="s">
        <v>78</v>
      </c>
      <c r="F96" s="316"/>
      <c r="G96" s="316"/>
      <c r="H96" s="316"/>
      <c r="I96" s="316"/>
      <c r="J96" s="105"/>
      <c r="K96" s="316" t="s">
        <v>85</v>
      </c>
      <c r="L96" s="316"/>
      <c r="M96" s="316"/>
      <c r="N96" s="316"/>
      <c r="O96" s="316"/>
      <c r="P96" s="316"/>
      <c r="Q96" s="316"/>
      <c r="R96" s="316"/>
      <c r="S96" s="316"/>
      <c r="T96" s="316"/>
      <c r="U96" s="316"/>
      <c r="V96" s="316"/>
      <c r="W96" s="316"/>
      <c r="X96" s="316"/>
      <c r="Y96" s="316"/>
      <c r="Z96" s="316"/>
      <c r="AA96" s="316"/>
      <c r="AB96" s="316"/>
      <c r="AC96" s="316"/>
      <c r="AD96" s="316"/>
      <c r="AE96" s="316"/>
      <c r="AF96" s="316"/>
      <c r="AG96" s="301">
        <f>'01 - Technologická část'!J32</f>
        <v>0</v>
      </c>
      <c r="AH96" s="302"/>
      <c r="AI96" s="302"/>
      <c r="AJ96" s="302"/>
      <c r="AK96" s="302"/>
      <c r="AL96" s="302"/>
      <c r="AM96" s="302"/>
      <c r="AN96" s="301">
        <f t="shared" si="0"/>
        <v>0</v>
      </c>
      <c r="AO96" s="302"/>
      <c r="AP96" s="302"/>
      <c r="AQ96" s="106" t="s">
        <v>86</v>
      </c>
      <c r="AR96" s="61"/>
      <c r="AS96" s="107">
        <v>0</v>
      </c>
      <c r="AT96" s="108">
        <f t="shared" si="1"/>
        <v>0</v>
      </c>
      <c r="AU96" s="109">
        <f>'01 - Technologická část'!P122</f>
        <v>0</v>
      </c>
      <c r="AV96" s="108">
        <f>'01 - Technologická část'!J35</f>
        <v>0</v>
      </c>
      <c r="AW96" s="108">
        <f>'01 - Technologická část'!J36</f>
        <v>0</v>
      </c>
      <c r="AX96" s="108">
        <f>'01 - Technologická část'!J37</f>
        <v>0</v>
      </c>
      <c r="AY96" s="108">
        <f>'01 - Technologická část'!J38</f>
        <v>0</v>
      </c>
      <c r="AZ96" s="108">
        <f>'01 - Technologická část'!F35</f>
        <v>0</v>
      </c>
      <c r="BA96" s="108">
        <f>'01 - Technologická část'!F36</f>
        <v>0</v>
      </c>
      <c r="BB96" s="108">
        <f>'01 - Technologická část'!F37</f>
        <v>0</v>
      </c>
      <c r="BC96" s="108">
        <f>'01 - Technologická část'!F38</f>
        <v>0</v>
      </c>
      <c r="BD96" s="110">
        <f>'01 - Technologická část'!F39</f>
        <v>0</v>
      </c>
      <c r="BT96" s="111" t="s">
        <v>83</v>
      </c>
      <c r="BV96" s="111" t="s">
        <v>76</v>
      </c>
      <c r="BW96" s="111" t="s">
        <v>87</v>
      </c>
      <c r="BX96" s="111" t="s">
        <v>82</v>
      </c>
      <c r="CL96" s="111" t="s">
        <v>1</v>
      </c>
    </row>
    <row r="97" spans="1:91" s="4" customFormat="1" ht="16.5" customHeight="1">
      <c r="A97" s="104" t="s">
        <v>84</v>
      </c>
      <c r="B97" s="59"/>
      <c r="C97" s="105"/>
      <c r="D97" s="105"/>
      <c r="E97" s="316" t="s">
        <v>88</v>
      </c>
      <c r="F97" s="316"/>
      <c r="G97" s="316"/>
      <c r="H97" s="316"/>
      <c r="I97" s="316"/>
      <c r="J97" s="105"/>
      <c r="K97" s="316" t="s">
        <v>89</v>
      </c>
      <c r="L97" s="316"/>
      <c r="M97" s="316"/>
      <c r="N97" s="316"/>
      <c r="O97" s="316"/>
      <c r="P97" s="316"/>
      <c r="Q97" s="316"/>
      <c r="R97" s="316"/>
      <c r="S97" s="316"/>
      <c r="T97" s="316"/>
      <c r="U97" s="316"/>
      <c r="V97" s="316"/>
      <c r="W97" s="316"/>
      <c r="X97" s="316"/>
      <c r="Y97" s="316"/>
      <c r="Z97" s="316"/>
      <c r="AA97" s="316"/>
      <c r="AB97" s="316"/>
      <c r="AC97" s="316"/>
      <c r="AD97" s="316"/>
      <c r="AE97" s="316"/>
      <c r="AF97" s="316"/>
      <c r="AG97" s="301">
        <f>'02 - Zemní práce'!J32</f>
        <v>0</v>
      </c>
      <c r="AH97" s="302"/>
      <c r="AI97" s="302"/>
      <c r="AJ97" s="302"/>
      <c r="AK97" s="302"/>
      <c r="AL97" s="302"/>
      <c r="AM97" s="302"/>
      <c r="AN97" s="301">
        <f t="shared" si="0"/>
        <v>0</v>
      </c>
      <c r="AO97" s="302"/>
      <c r="AP97" s="302"/>
      <c r="AQ97" s="106" t="s">
        <v>86</v>
      </c>
      <c r="AR97" s="61"/>
      <c r="AS97" s="107">
        <v>0</v>
      </c>
      <c r="AT97" s="108">
        <f t="shared" si="1"/>
        <v>0</v>
      </c>
      <c r="AU97" s="109">
        <f>'02 - Zemní práce'!P126</f>
        <v>0</v>
      </c>
      <c r="AV97" s="108">
        <f>'02 - Zemní práce'!J35</f>
        <v>0</v>
      </c>
      <c r="AW97" s="108">
        <f>'02 - Zemní práce'!J36</f>
        <v>0</v>
      </c>
      <c r="AX97" s="108">
        <f>'02 - Zemní práce'!J37</f>
        <v>0</v>
      </c>
      <c r="AY97" s="108">
        <f>'02 - Zemní práce'!J38</f>
        <v>0</v>
      </c>
      <c r="AZ97" s="108">
        <f>'02 - Zemní práce'!F35</f>
        <v>0</v>
      </c>
      <c r="BA97" s="108">
        <f>'02 - Zemní práce'!F36</f>
        <v>0</v>
      </c>
      <c r="BB97" s="108">
        <f>'02 - Zemní práce'!F37</f>
        <v>0</v>
      </c>
      <c r="BC97" s="108">
        <f>'02 - Zemní práce'!F38</f>
        <v>0</v>
      </c>
      <c r="BD97" s="110">
        <f>'02 - Zemní práce'!F39</f>
        <v>0</v>
      </c>
      <c r="BT97" s="111" t="s">
        <v>83</v>
      </c>
      <c r="BV97" s="111" t="s">
        <v>76</v>
      </c>
      <c r="BW97" s="111" t="s">
        <v>90</v>
      </c>
      <c r="BX97" s="111" t="s">
        <v>82</v>
      </c>
      <c r="CL97" s="111" t="s">
        <v>1</v>
      </c>
    </row>
    <row r="98" spans="1:91" s="4" customFormat="1" ht="16.5" customHeight="1">
      <c r="A98" s="104" t="s">
        <v>84</v>
      </c>
      <c r="B98" s="59"/>
      <c r="C98" s="105"/>
      <c r="D98" s="105"/>
      <c r="E98" s="316" t="s">
        <v>91</v>
      </c>
      <c r="F98" s="316"/>
      <c r="G98" s="316"/>
      <c r="H98" s="316"/>
      <c r="I98" s="316"/>
      <c r="J98" s="105"/>
      <c r="K98" s="316" t="s">
        <v>92</v>
      </c>
      <c r="L98" s="316"/>
      <c r="M98" s="316"/>
      <c r="N98" s="316"/>
      <c r="O98" s="316"/>
      <c r="P98" s="316"/>
      <c r="Q98" s="316"/>
      <c r="R98" s="316"/>
      <c r="S98" s="316"/>
      <c r="T98" s="316"/>
      <c r="U98" s="316"/>
      <c r="V98" s="316"/>
      <c r="W98" s="316"/>
      <c r="X98" s="316"/>
      <c r="Y98" s="316"/>
      <c r="Z98" s="316"/>
      <c r="AA98" s="316"/>
      <c r="AB98" s="316"/>
      <c r="AC98" s="316"/>
      <c r="AD98" s="316"/>
      <c r="AE98" s="316"/>
      <c r="AF98" s="316"/>
      <c r="AG98" s="301">
        <f>'03 - VRN'!J32</f>
        <v>0</v>
      </c>
      <c r="AH98" s="302"/>
      <c r="AI98" s="302"/>
      <c r="AJ98" s="302"/>
      <c r="AK98" s="302"/>
      <c r="AL98" s="302"/>
      <c r="AM98" s="302"/>
      <c r="AN98" s="301">
        <f t="shared" si="0"/>
        <v>0</v>
      </c>
      <c r="AO98" s="302"/>
      <c r="AP98" s="302"/>
      <c r="AQ98" s="106" t="s">
        <v>86</v>
      </c>
      <c r="AR98" s="61"/>
      <c r="AS98" s="107">
        <v>0</v>
      </c>
      <c r="AT98" s="108">
        <f t="shared" si="1"/>
        <v>0</v>
      </c>
      <c r="AU98" s="109">
        <f>'03 - VRN'!P121</f>
        <v>0</v>
      </c>
      <c r="AV98" s="108">
        <f>'03 - VRN'!J35</f>
        <v>0</v>
      </c>
      <c r="AW98" s="108">
        <f>'03 - VRN'!J36</f>
        <v>0</v>
      </c>
      <c r="AX98" s="108">
        <f>'03 - VRN'!J37</f>
        <v>0</v>
      </c>
      <c r="AY98" s="108">
        <f>'03 - VRN'!J38</f>
        <v>0</v>
      </c>
      <c r="AZ98" s="108">
        <f>'03 - VRN'!F35</f>
        <v>0</v>
      </c>
      <c r="BA98" s="108">
        <f>'03 - VRN'!F36</f>
        <v>0</v>
      </c>
      <c r="BB98" s="108">
        <f>'03 - VRN'!F37</f>
        <v>0</v>
      </c>
      <c r="BC98" s="108">
        <f>'03 - VRN'!F38</f>
        <v>0</v>
      </c>
      <c r="BD98" s="110">
        <f>'03 - VRN'!F39</f>
        <v>0</v>
      </c>
      <c r="BT98" s="111" t="s">
        <v>83</v>
      </c>
      <c r="BV98" s="111" t="s">
        <v>76</v>
      </c>
      <c r="BW98" s="111" t="s">
        <v>93</v>
      </c>
      <c r="BX98" s="111" t="s">
        <v>82</v>
      </c>
      <c r="CL98" s="111" t="s">
        <v>1</v>
      </c>
    </row>
    <row r="99" spans="1:91" s="7" customFormat="1" ht="24.75" customHeight="1">
      <c r="B99" s="94"/>
      <c r="C99" s="95"/>
      <c r="D99" s="315" t="s">
        <v>88</v>
      </c>
      <c r="E99" s="315"/>
      <c r="F99" s="315"/>
      <c r="G99" s="315"/>
      <c r="H99" s="315"/>
      <c r="I99" s="96"/>
      <c r="J99" s="315" t="s">
        <v>94</v>
      </c>
      <c r="K99" s="315"/>
      <c r="L99" s="315"/>
      <c r="M99" s="315"/>
      <c r="N99" s="315"/>
      <c r="O99" s="315"/>
      <c r="P99" s="315"/>
      <c r="Q99" s="315"/>
      <c r="R99" s="315"/>
      <c r="S99" s="315"/>
      <c r="T99" s="315"/>
      <c r="U99" s="315"/>
      <c r="V99" s="315"/>
      <c r="W99" s="315"/>
      <c r="X99" s="315"/>
      <c r="Y99" s="315"/>
      <c r="Z99" s="315"/>
      <c r="AA99" s="315"/>
      <c r="AB99" s="315"/>
      <c r="AC99" s="315"/>
      <c r="AD99" s="315"/>
      <c r="AE99" s="315"/>
      <c r="AF99" s="315"/>
      <c r="AG99" s="304">
        <f>ROUND(AG100+AG104,2)</f>
        <v>0</v>
      </c>
      <c r="AH99" s="305"/>
      <c r="AI99" s="305"/>
      <c r="AJ99" s="305"/>
      <c r="AK99" s="305"/>
      <c r="AL99" s="305"/>
      <c r="AM99" s="305"/>
      <c r="AN99" s="306">
        <f t="shared" si="0"/>
        <v>0</v>
      </c>
      <c r="AO99" s="305"/>
      <c r="AP99" s="305"/>
      <c r="AQ99" s="97" t="s">
        <v>80</v>
      </c>
      <c r="AR99" s="98"/>
      <c r="AS99" s="99">
        <f>ROUND(AS100+AS104,2)</f>
        <v>0</v>
      </c>
      <c r="AT99" s="100">
        <f t="shared" si="1"/>
        <v>0</v>
      </c>
      <c r="AU99" s="101">
        <f>ROUND(AU100+AU104,5)</f>
        <v>0</v>
      </c>
      <c r="AV99" s="100">
        <f>ROUND(AZ99*L32,2)</f>
        <v>0</v>
      </c>
      <c r="AW99" s="100">
        <f>ROUND(BA99*L33,2)</f>
        <v>0</v>
      </c>
      <c r="AX99" s="100">
        <f>ROUND(BB99*L32,2)</f>
        <v>0</v>
      </c>
      <c r="AY99" s="100">
        <f>ROUND(BC99*L33,2)</f>
        <v>0</v>
      </c>
      <c r="AZ99" s="100">
        <f>ROUND(AZ100+AZ104,2)</f>
        <v>0</v>
      </c>
      <c r="BA99" s="100">
        <f>ROUND(BA100+BA104,2)</f>
        <v>0</v>
      </c>
      <c r="BB99" s="100">
        <f>ROUND(BB100+BB104,2)</f>
        <v>0</v>
      </c>
      <c r="BC99" s="100">
        <f>ROUND(BC100+BC104,2)</f>
        <v>0</v>
      </c>
      <c r="BD99" s="102">
        <f>ROUND(BD100+BD104,2)</f>
        <v>0</v>
      </c>
      <c r="BS99" s="103" t="s">
        <v>73</v>
      </c>
      <c r="BT99" s="103" t="s">
        <v>81</v>
      </c>
      <c r="BU99" s="103" t="s">
        <v>75</v>
      </c>
      <c r="BV99" s="103" t="s">
        <v>76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4" customFormat="1" ht="23.25" customHeight="1">
      <c r="B100" s="59"/>
      <c r="C100" s="105"/>
      <c r="D100" s="105"/>
      <c r="E100" s="316" t="s">
        <v>96</v>
      </c>
      <c r="F100" s="316"/>
      <c r="G100" s="316"/>
      <c r="H100" s="316"/>
      <c r="I100" s="316"/>
      <c r="J100" s="105"/>
      <c r="K100" s="316" t="s">
        <v>97</v>
      </c>
      <c r="L100" s="316"/>
      <c r="M100" s="316"/>
      <c r="N100" s="316"/>
      <c r="O100" s="316"/>
      <c r="P100" s="316"/>
      <c r="Q100" s="316"/>
      <c r="R100" s="316"/>
      <c r="S100" s="316"/>
      <c r="T100" s="316"/>
      <c r="U100" s="316"/>
      <c r="V100" s="316"/>
      <c r="W100" s="316"/>
      <c r="X100" s="316"/>
      <c r="Y100" s="316"/>
      <c r="Z100" s="316"/>
      <c r="AA100" s="316"/>
      <c r="AB100" s="316"/>
      <c r="AC100" s="316"/>
      <c r="AD100" s="316"/>
      <c r="AE100" s="316"/>
      <c r="AF100" s="316"/>
      <c r="AG100" s="303">
        <f>ROUND(SUM(AG101:AG103),2)</f>
        <v>0</v>
      </c>
      <c r="AH100" s="302"/>
      <c r="AI100" s="302"/>
      <c r="AJ100" s="302"/>
      <c r="AK100" s="302"/>
      <c r="AL100" s="302"/>
      <c r="AM100" s="302"/>
      <c r="AN100" s="301">
        <f t="shared" si="0"/>
        <v>0</v>
      </c>
      <c r="AO100" s="302"/>
      <c r="AP100" s="302"/>
      <c r="AQ100" s="106" t="s">
        <v>86</v>
      </c>
      <c r="AR100" s="61"/>
      <c r="AS100" s="107">
        <f>ROUND(SUM(AS101:AS103),2)</f>
        <v>0</v>
      </c>
      <c r="AT100" s="108">
        <f t="shared" si="1"/>
        <v>0</v>
      </c>
      <c r="AU100" s="109">
        <f>ROUND(SUM(AU101:AU103),5)</f>
        <v>0</v>
      </c>
      <c r="AV100" s="108">
        <f>ROUND(AZ100*L32,2)</f>
        <v>0</v>
      </c>
      <c r="AW100" s="108">
        <f>ROUND(BA100*L33,2)</f>
        <v>0</v>
      </c>
      <c r="AX100" s="108">
        <f>ROUND(BB100*L32,2)</f>
        <v>0</v>
      </c>
      <c r="AY100" s="108">
        <f>ROUND(BC100*L33,2)</f>
        <v>0</v>
      </c>
      <c r="AZ100" s="108">
        <f>ROUND(SUM(AZ101:AZ103),2)</f>
        <v>0</v>
      </c>
      <c r="BA100" s="108">
        <f>ROUND(SUM(BA101:BA103),2)</f>
        <v>0</v>
      </c>
      <c r="BB100" s="108">
        <f>ROUND(SUM(BB101:BB103),2)</f>
        <v>0</v>
      </c>
      <c r="BC100" s="108">
        <f>ROUND(SUM(BC101:BC103),2)</f>
        <v>0</v>
      </c>
      <c r="BD100" s="110">
        <f>ROUND(SUM(BD101:BD103),2)</f>
        <v>0</v>
      </c>
      <c r="BS100" s="111" t="s">
        <v>73</v>
      </c>
      <c r="BT100" s="111" t="s">
        <v>83</v>
      </c>
      <c r="BU100" s="111" t="s">
        <v>75</v>
      </c>
      <c r="BV100" s="111" t="s">
        <v>76</v>
      </c>
      <c r="BW100" s="111" t="s">
        <v>98</v>
      </c>
      <c r="BX100" s="111" t="s">
        <v>95</v>
      </c>
      <c r="CL100" s="111" t="s">
        <v>1</v>
      </c>
    </row>
    <row r="101" spans="1:91" s="4" customFormat="1" ht="16.5" customHeight="1">
      <c r="A101" s="104" t="s">
        <v>84</v>
      </c>
      <c r="B101" s="59"/>
      <c r="C101" s="105"/>
      <c r="D101" s="105"/>
      <c r="E101" s="105"/>
      <c r="F101" s="316" t="s">
        <v>78</v>
      </c>
      <c r="G101" s="316"/>
      <c r="H101" s="316"/>
      <c r="I101" s="316"/>
      <c r="J101" s="316"/>
      <c r="K101" s="105"/>
      <c r="L101" s="316" t="s">
        <v>85</v>
      </c>
      <c r="M101" s="316"/>
      <c r="N101" s="316"/>
      <c r="O101" s="316"/>
      <c r="P101" s="316"/>
      <c r="Q101" s="316"/>
      <c r="R101" s="316"/>
      <c r="S101" s="316"/>
      <c r="T101" s="316"/>
      <c r="U101" s="316"/>
      <c r="V101" s="316"/>
      <c r="W101" s="316"/>
      <c r="X101" s="316"/>
      <c r="Y101" s="316"/>
      <c r="Z101" s="316"/>
      <c r="AA101" s="316"/>
      <c r="AB101" s="316"/>
      <c r="AC101" s="316"/>
      <c r="AD101" s="316"/>
      <c r="AE101" s="316"/>
      <c r="AF101" s="316"/>
      <c r="AG101" s="301">
        <f>'01 - Technologická část_01'!J34</f>
        <v>0</v>
      </c>
      <c r="AH101" s="302"/>
      <c r="AI101" s="302"/>
      <c r="AJ101" s="302"/>
      <c r="AK101" s="302"/>
      <c r="AL101" s="302"/>
      <c r="AM101" s="302"/>
      <c r="AN101" s="301">
        <f t="shared" si="0"/>
        <v>0</v>
      </c>
      <c r="AO101" s="302"/>
      <c r="AP101" s="302"/>
      <c r="AQ101" s="106" t="s">
        <v>86</v>
      </c>
      <c r="AR101" s="61"/>
      <c r="AS101" s="107">
        <v>0</v>
      </c>
      <c r="AT101" s="108">
        <f t="shared" si="1"/>
        <v>0</v>
      </c>
      <c r="AU101" s="109">
        <f>'01 - Technologická část_01'!P129</f>
        <v>0</v>
      </c>
      <c r="AV101" s="108">
        <f>'01 - Technologická část_01'!J37</f>
        <v>0</v>
      </c>
      <c r="AW101" s="108">
        <f>'01 - Technologická část_01'!J38</f>
        <v>0</v>
      </c>
      <c r="AX101" s="108">
        <f>'01 - Technologická část_01'!J39</f>
        <v>0</v>
      </c>
      <c r="AY101" s="108">
        <f>'01 - Technologická část_01'!J40</f>
        <v>0</v>
      </c>
      <c r="AZ101" s="108">
        <f>'01 - Technologická část_01'!F37</f>
        <v>0</v>
      </c>
      <c r="BA101" s="108">
        <f>'01 - Technologická část_01'!F38</f>
        <v>0</v>
      </c>
      <c r="BB101" s="108">
        <f>'01 - Technologická část_01'!F39</f>
        <v>0</v>
      </c>
      <c r="BC101" s="108">
        <f>'01 - Technologická část_01'!F40</f>
        <v>0</v>
      </c>
      <c r="BD101" s="110">
        <f>'01 - Technologická část_01'!F41</f>
        <v>0</v>
      </c>
      <c r="BT101" s="111" t="s">
        <v>99</v>
      </c>
      <c r="BV101" s="111" t="s">
        <v>76</v>
      </c>
      <c r="BW101" s="111" t="s">
        <v>100</v>
      </c>
      <c r="BX101" s="111" t="s">
        <v>98</v>
      </c>
      <c r="CL101" s="111" t="s">
        <v>1</v>
      </c>
    </row>
    <row r="102" spans="1:91" s="4" customFormat="1" ht="16.5" customHeight="1">
      <c r="A102" s="104" t="s">
        <v>84</v>
      </c>
      <c r="B102" s="59"/>
      <c r="C102" s="105"/>
      <c r="D102" s="105"/>
      <c r="E102" s="105"/>
      <c r="F102" s="316" t="s">
        <v>88</v>
      </c>
      <c r="G102" s="316"/>
      <c r="H102" s="316"/>
      <c r="I102" s="316"/>
      <c r="J102" s="316"/>
      <c r="K102" s="105"/>
      <c r="L102" s="316" t="s">
        <v>89</v>
      </c>
      <c r="M102" s="316"/>
      <c r="N102" s="316"/>
      <c r="O102" s="316"/>
      <c r="P102" s="316"/>
      <c r="Q102" s="316"/>
      <c r="R102" s="316"/>
      <c r="S102" s="316"/>
      <c r="T102" s="316"/>
      <c r="U102" s="316"/>
      <c r="V102" s="316"/>
      <c r="W102" s="316"/>
      <c r="X102" s="316"/>
      <c r="Y102" s="316"/>
      <c r="Z102" s="316"/>
      <c r="AA102" s="316"/>
      <c r="AB102" s="316"/>
      <c r="AC102" s="316"/>
      <c r="AD102" s="316"/>
      <c r="AE102" s="316"/>
      <c r="AF102" s="316"/>
      <c r="AG102" s="301">
        <f>'02 - Zemní práce_01'!J34</f>
        <v>0</v>
      </c>
      <c r="AH102" s="302"/>
      <c r="AI102" s="302"/>
      <c r="AJ102" s="302"/>
      <c r="AK102" s="302"/>
      <c r="AL102" s="302"/>
      <c r="AM102" s="302"/>
      <c r="AN102" s="301">
        <f t="shared" si="0"/>
        <v>0</v>
      </c>
      <c r="AO102" s="302"/>
      <c r="AP102" s="302"/>
      <c r="AQ102" s="106" t="s">
        <v>86</v>
      </c>
      <c r="AR102" s="61"/>
      <c r="AS102" s="107">
        <v>0</v>
      </c>
      <c r="AT102" s="108">
        <f t="shared" si="1"/>
        <v>0</v>
      </c>
      <c r="AU102" s="109">
        <f>'02 - Zemní práce_01'!P130</f>
        <v>0</v>
      </c>
      <c r="AV102" s="108">
        <f>'02 - Zemní práce_01'!J37</f>
        <v>0</v>
      </c>
      <c r="AW102" s="108">
        <f>'02 - Zemní práce_01'!J38</f>
        <v>0</v>
      </c>
      <c r="AX102" s="108">
        <f>'02 - Zemní práce_01'!J39</f>
        <v>0</v>
      </c>
      <c r="AY102" s="108">
        <f>'02 - Zemní práce_01'!J40</f>
        <v>0</v>
      </c>
      <c r="AZ102" s="108">
        <f>'02 - Zemní práce_01'!F37</f>
        <v>0</v>
      </c>
      <c r="BA102" s="108">
        <f>'02 - Zemní práce_01'!F38</f>
        <v>0</v>
      </c>
      <c r="BB102" s="108">
        <f>'02 - Zemní práce_01'!F39</f>
        <v>0</v>
      </c>
      <c r="BC102" s="108">
        <f>'02 - Zemní práce_01'!F40</f>
        <v>0</v>
      </c>
      <c r="BD102" s="110">
        <f>'02 - Zemní práce_01'!F41</f>
        <v>0</v>
      </c>
      <c r="BT102" s="111" t="s">
        <v>99</v>
      </c>
      <c r="BV102" s="111" t="s">
        <v>76</v>
      </c>
      <c r="BW102" s="111" t="s">
        <v>101</v>
      </c>
      <c r="BX102" s="111" t="s">
        <v>98</v>
      </c>
      <c r="CL102" s="111" t="s">
        <v>1</v>
      </c>
    </row>
    <row r="103" spans="1:91" s="4" customFormat="1" ht="16.5" customHeight="1">
      <c r="A103" s="104" t="s">
        <v>84</v>
      </c>
      <c r="B103" s="59"/>
      <c r="C103" s="105"/>
      <c r="D103" s="105"/>
      <c r="E103" s="105"/>
      <c r="F103" s="316" t="s">
        <v>91</v>
      </c>
      <c r="G103" s="316"/>
      <c r="H103" s="316"/>
      <c r="I103" s="316"/>
      <c r="J103" s="316"/>
      <c r="K103" s="105"/>
      <c r="L103" s="316" t="s">
        <v>92</v>
      </c>
      <c r="M103" s="316"/>
      <c r="N103" s="316"/>
      <c r="O103" s="316"/>
      <c r="P103" s="316"/>
      <c r="Q103" s="316"/>
      <c r="R103" s="316"/>
      <c r="S103" s="316"/>
      <c r="T103" s="316"/>
      <c r="U103" s="316"/>
      <c r="V103" s="316"/>
      <c r="W103" s="316"/>
      <c r="X103" s="316"/>
      <c r="Y103" s="316"/>
      <c r="Z103" s="316"/>
      <c r="AA103" s="316"/>
      <c r="AB103" s="316"/>
      <c r="AC103" s="316"/>
      <c r="AD103" s="316"/>
      <c r="AE103" s="316"/>
      <c r="AF103" s="316"/>
      <c r="AG103" s="301">
        <f>'03 - VRN_01'!J34</f>
        <v>0</v>
      </c>
      <c r="AH103" s="302"/>
      <c r="AI103" s="302"/>
      <c r="AJ103" s="302"/>
      <c r="AK103" s="302"/>
      <c r="AL103" s="302"/>
      <c r="AM103" s="302"/>
      <c r="AN103" s="301">
        <f t="shared" si="0"/>
        <v>0</v>
      </c>
      <c r="AO103" s="302"/>
      <c r="AP103" s="302"/>
      <c r="AQ103" s="106" t="s">
        <v>86</v>
      </c>
      <c r="AR103" s="61"/>
      <c r="AS103" s="107">
        <v>0</v>
      </c>
      <c r="AT103" s="108">
        <f t="shared" si="1"/>
        <v>0</v>
      </c>
      <c r="AU103" s="109">
        <f>'03 - VRN_01'!P125</f>
        <v>0</v>
      </c>
      <c r="AV103" s="108">
        <f>'03 - VRN_01'!J37</f>
        <v>0</v>
      </c>
      <c r="AW103" s="108">
        <f>'03 - VRN_01'!J38</f>
        <v>0</v>
      </c>
      <c r="AX103" s="108">
        <f>'03 - VRN_01'!J39</f>
        <v>0</v>
      </c>
      <c r="AY103" s="108">
        <f>'03 - VRN_01'!J40</f>
        <v>0</v>
      </c>
      <c r="AZ103" s="108">
        <f>'03 - VRN_01'!F37</f>
        <v>0</v>
      </c>
      <c r="BA103" s="108">
        <f>'03 - VRN_01'!F38</f>
        <v>0</v>
      </c>
      <c r="BB103" s="108">
        <f>'03 - VRN_01'!F39</f>
        <v>0</v>
      </c>
      <c r="BC103" s="108">
        <f>'03 - VRN_01'!F40</f>
        <v>0</v>
      </c>
      <c r="BD103" s="110">
        <f>'03 - VRN_01'!F41</f>
        <v>0</v>
      </c>
      <c r="BT103" s="111" t="s">
        <v>99</v>
      </c>
      <c r="BV103" s="111" t="s">
        <v>76</v>
      </c>
      <c r="BW103" s="111" t="s">
        <v>102</v>
      </c>
      <c r="BX103" s="111" t="s">
        <v>98</v>
      </c>
      <c r="CL103" s="111" t="s">
        <v>1</v>
      </c>
    </row>
    <row r="104" spans="1:91" s="4" customFormat="1" ht="23.25" customHeight="1">
      <c r="B104" s="59"/>
      <c r="C104" s="105"/>
      <c r="D104" s="105"/>
      <c r="E104" s="316" t="s">
        <v>103</v>
      </c>
      <c r="F104" s="316"/>
      <c r="G104" s="316"/>
      <c r="H104" s="316"/>
      <c r="I104" s="316"/>
      <c r="J104" s="105"/>
      <c r="K104" s="316" t="s">
        <v>104</v>
      </c>
      <c r="L104" s="316"/>
      <c r="M104" s="316"/>
      <c r="N104" s="316"/>
      <c r="O104" s="316"/>
      <c r="P104" s="316"/>
      <c r="Q104" s="316"/>
      <c r="R104" s="316"/>
      <c r="S104" s="316"/>
      <c r="T104" s="316"/>
      <c r="U104" s="316"/>
      <c r="V104" s="316"/>
      <c r="W104" s="316"/>
      <c r="X104" s="316"/>
      <c r="Y104" s="316"/>
      <c r="Z104" s="316"/>
      <c r="AA104" s="316"/>
      <c r="AB104" s="316"/>
      <c r="AC104" s="316"/>
      <c r="AD104" s="316"/>
      <c r="AE104" s="316"/>
      <c r="AF104" s="316"/>
      <c r="AG104" s="303">
        <f>ROUND(SUM(AG105:AG107),2)</f>
        <v>0</v>
      </c>
      <c r="AH104" s="302"/>
      <c r="AI104" s="302"/>
      <c r="AJ104" s="302"/>
      <c r="AK104" s="302"/>
      <c r="AL104" s="302"/>
      <c r="AM104" s="302"/>
      <c r="AN104" s="301">
        <f t="shared" si="0"/>
        <v>0</v>
      </c>
      <c r="AO104" s="302"/>
      <c r="AP104" s="302"/>
      <c r="AQ104" s="106" t="s">
        <v>86</v>
      </c>
      <c r="AR104" s="61"/>
      <c r="AS104" s="107">
        <f>ROUND(SUM(AS105:AS107),2)</f>
        <v>0</v>
      </c>
      <c r="AT104" s="108">
        <f t="shared" si="1"/>
        <v>0</v>
      </c>
      <c r="AU104" s="109">
        <f>ROUND(SUM(AU105:AU107),5)</f>
        <v>0</v>
      </c>
      <c r="AV104" s="108">
        <f>ROUND(AZ104*L32,2)</f>
        <v>0</v>
      </c>
      <c r="AW104" s="108">
        <f>ROUND(BA104*L33,2)</f>
        <v>0</v>
      </c>
      <c r="AX104" s="108">
        <f>ROUND(BB104*L32,2)</f>
        <v>0</v>
      </c>
      <c r="AY104" s="108">
        <f>ROUND(BC104*L33,2)</f>
        <v>0</v>
      </c>
      <c r="AZ104" s="108">
        <f>ROUND(SUM(AZ105:AZ107),2)</f>
        <v>0</v>
      </c>
      <c r="BA104" s="108">
        <f>ROUND(SUM(BA105:BA107),2)</f>
        <v>0</v>
      </c>
      <c r="BB104" s="108">
        <f>ROUND(SUM(BB105:BB107),2)</f>
        <v>0</v>
      </c>
      <c r="BC104" s="108">
        <f>ROUND(SUM(BC105:BC107),2)</f>
        <v>0</v>
      </c>
      <c r="BD104" s="110">
        <f>ROUND(SUM(BD105:BD107),2)</f>
        <v>0</v>
      </c>
      <c r="BS104" s="111" t="s">
        <v>73</v>
      </c>
      <c r="BT104" s="111" t="s">
        <v>83</v>
      </c>
      <c r="BU104" s="111" t="s">
        <v>75</v>
      </c>
      <c r="BV104" s="111" t="s">
        <v>76</v>
      </c>
      <c r="BW104" s="111" t="s">
        <v>105</v>
      </c>
      <c r="BX104" s="111" t="s">
        <v>95</v>
      </c>
      <c r="CL104" s="111" t="s">
        <v>1</v>
      </c>
    </row>
    <row r="105" spans="1:91" s="4" customFormat="1" ht="16.5" customHeight="1">
      <c r="A105" s="104" t="s">
        <v>84</v>
      </c>
      <c r="B105" s="59"/>
      <c r="C105" s="105"/>
      <c r="D105" s="105"/>
      <c r="E105" s="105"/>
      <c r="F105" s="316" t="s">
        <v>78</v>
      </c>
      <c r="G105" s="316"/>
      <c r="H105" s="316"/>
      <c r="I105" s="316"/>
      <c r="J105" s="316"/>
      <c r="K105" s="105"/>
      <c r="L105" s="316" t="s">
        <v>85</v>
      </c>
      <c r="M105" s="316"/>
      <c r="N105" s="316"/>
      <c r="O105" s="316"/>
      <c r="P105" s="316"/>
      <c r="Q105" s="316"/>
      <c r="R105" s="316"/>
      <c r="S105" s="316"/>
      <c r="T105" s="316"/>
      <c r="U105" s="316"/>
      <c r="V105" s="316"/>
      <c r="W105" s="316"/>
      <c r="X105" s="316"/>
      <c r="Y105" s="316"/>
      <c r="Z105" s="316"/>
      <c r="AA105" s="316"/>
      <c r="AB105" s="316"/>
      <c r="AC105" s="316"/>
      <c r="AD105" s="316"/>
      <c r="AE105" s="316"/>
      <c r="AF105" s="316"/>
      <c r="AG105" s="301">
        <f>'01 - Technologická část_02'!J34</f>
        <v>0</v>
      </c>
      <c r="AH105" s="302"/>
      <c r="AI105" s="302"/>
      <c r="AJ105" s="302"/>
      <c r="AK105" s="302"/>
      <c r="AL105" s="302"/>
      <c r="AM105" s="302"/>
      <c r="AN105" s="301">
        <f t="shared" si="0"/>
        <v>0</v>
      </c>
      <c r="AO105" s="302"/>
      <c r="AP105" s="302"/>
      <c r="AQ105" s="106" t="s">
        <v>86</v>
      </c>
      <c r="AR105" s="61"/>
      <c r="AS105" s="107">
        <v>0</v>
      </c>
      <c r="AT105" s="108">
        <f t="shared" si="1"/>
        <v>0</v>
      </c>
      <c r="AU105" s="109">
        <f>'01 - Technologická část_02'!P128</f>
        <v>0</v>
      </c>
      <c r="AV105" s="108">
        <f>'01 - Technologická část_02'!J37</f>
        <v>0</v>
      </c>
      <c r="AW105" s="108">
        <f>'01 - Technologická část_02'!J38</f>
        <v>0</v>
      </c>
      <c r="AX105" s="108">
        <f>'01 - Technologická část_02'!J39</f>
        <v>0</v>
      </c>
      <c r="AY105" s="108">
        <f>'01 - Technologická část_02'!J40</f>
        <v>0</v>
      </c>
      <c r="AZ105" s="108">
        <f>'01 - Technologická část_02'!F37</f>
        <v>0</v>
      </c>
      <c r="BA105" s="108">
        <f>'01 - Technologická část_02'!F38</f>
        <v>0</v>
      </c>
      <c r="BB105" s="108">
        <f>'01 - Technologická část_02'!F39</f>
        <v>0</v>
      </c>
      <c r="BC105" s="108">
        <f>'01 - Technologická část_02'!F40</f>
        <v>0</v>
      </c>
      <c r="BD105" s="110">
        <f>'01 - Technologická část_02'!F41</f>
        <v>0</v>
      </c>
      <c r="BT105" s="111" t="s">
        <v>99</v>
      </c>
      <c r="BV105" s="111" t="s">
        <v>76</v>
      </c>
      <c r="BW105" s="111" t="s">
        <v>106</v>
      </c>
      <c r="BX105" s="111" t="s">
        <v>105</v>
      </c>
      <c r="CL105" s="111" t="s">
        <v>1</v>
      </c>
    </row>
    <row r="106" spans="1:91" s="4" customFormat="1" ht="16.5" customHeight="1">
      <c r="A106" s="104" t="s">
        <v>84</v>
      </c>
      <c r="B106" s="59"/>
      <c r="C106" s="105"/>
      <c r="D106" s="105"/>
      <c r="E106" s="105"/>
      <c r="F106" s="316" t="s">
        <v>88</v>
      </c>
      <c r="G106" s="316"/>
      <c r="H106" s="316"/>
      <c r="I106" s="316"/>
      <c r="J106" s="316"/>
      <c r="K106" s="105"/>
      <c r="L106" s="316" t="s">
        <v>89</v>
      </c>
      <c r="M106" s="316"/>
      <c r="N106" s="316"/>
      <c r="O106" s="316"/>
      <c r="P106" s="316"/>
      <c r="Q106" s="316"/>
      <c r="R106" s="316"/>
      <c r="S106" s="316"/>
      <c r="T106" s="316"/>
      <c r="U106" s="316"/>
      <c r="V106" s="316"/>
      <c r="W106" s="316"/>
      <c r="X106" s="316"/>
      <c r="Y106" s="316"/>
      <c r="Z106" s="316"/>
      <c r="AA106" s="316"/>
      <c r="AB106" s="316"/>
      <c r="AC106" s="316"/>
      <c r="AD106" s="316"/>
      <c r="AE106" s="316"/>
      <c r="AF106" s="316"/>
      <c r="AG106" s="301">
        <f>'02 - Zemní práce_02'!J34</f>
        <v>0</v>
      </c>
      <c r="AH106" s="302"/>
      <c r="AI106" s="302"/>
      <c r="AJ106" s="302"/>
      <c r="AK106" s="302"/>
      <c r="AL106" s="302"/>
      <c r="AM106" s="302"/>
      <c r="AN106" s="301">
        <f t="shared" si="0"/>
        <v>0</v>
      </c>
      <c r="AO106" s="302"/>
      <c r="AP106" s="302"/>
      <c r="AQ106" s="106" t="s">
        <v>86</v>
      </c>
      <c r="AR106" s="61"/>
      <c r="AS106" s="107">
        <v>0</v>
      </c>
      <c r="AT106" s="108">
        <f t="shared" si="1"/>
        <v>0</v>
      </c>
      <c r="AU106" s="109">
        <f>'02 - Zemní práce_02'!P130</f>
        <v>0</v>
      </c>
      <c r="AV106" s="108">
        <f>'02 - Zemní práce_02'!J37</f>
        <v>0</v>
      </c>
      <c r="AW106" s="108">
        <f>'02 - Zemní práce_02'!J38</f>
        <v>0</v>
      </c>
      <c r="AX106" s="108">
        <f>'02 - Zemní práce_02'!J39</f>
        <v>0</v>
      </c>
      <c r="AY106" s="108">
        <f>'02 - Zemní práce_02'!J40</f>
        <v>0</v>
      </c>
      <c r="AZ106" s="108">
        <f>'02 - Zemní práce_02'!F37</f>
        <v>0</v>
      </c>
      <c r="BA106" s="108">
        <f>'02 - Zemní práce_02'!F38</f>
        <v>0</v>
      </c>
      <c r="BB106" s="108">
        <f>'02 - Zemní práce_02'!F39</f>
        <v>0</v>
      </c>
      <c r="BC106" s="108">
        <f>'02 - Zemní práce_02'!F40</f>
        <v>0</v>
      </c>
      <c r="BD106" s="110">
        <f>'02 - Zemní práce_02'!F41</f>
        <v>0</v>
      </c>
      <c r="BT106" s="111" t="s">
        <v>99</v>
      </c>
      <c r="BV106" s="111" t="s">
        <v>76</v>
      </c>
      <c r="BW106" s="111" t="s">
        <v>107</v>
      </c>
      <c r="BX106" s="111" t="s">
        <v>105</v>
      </c>
      <c r="CL106" s="111" t="s">
        <v>1</v>
      </c>
    </row>
    <row r="107" spans="1:91" s="4" customFormat="1" ht="16.5" customHeight="1">
      <c r="A107" s="104" t="s">
        <v>84</v>
      </c>
      <c r="B107" s="59"/>
      <c r="C107" s="105"/>
      <c r="D107" s="105"/>
      <c r="E107" s="105"/>
      <c r="F107" s="316" t="s">
        <v>91</v>
      </c>
      <c r="G107" s="316"/>
      <c r="H107" s="316"/>
      <c r="I107" s="316"/>
      <c r="J107" s="316"/>
      <c r="K107" s="105"/>
      <c r="L107" s="316" t="s">
        <v>92</v>
      </c>
      <c r="M107" s="316"/>
      <c r="N107" s="316"/>
      <c r="O107" s="316"/>
      <c r="P107" s="316"/>
      <c r="Q107" s="316"/>
      <c r="R107" s="316"/>
      <c r="S107" s="316"/>
      <c r="T107" s="316"/>
      <c r="U107" s="316"/>
      <c r="V107" s="316"/>
      <c r="W107" s="316"/>
      <c r="X107" s="316"/>
      <c r="Y107" s="316"/>
      <c r="Z107" s="316"/>
      <c r="AA107" s="316"/>
      <c r="AB107" s="316"/>
      <c r="AC107" s="316"/>
      <c r="AD107" s="316"/>
      <c r="AE107" s="316"/>
      <c r="AF107" s="316"/>
      <c r="AG107" s="301">
        <f>'03 - VRN_02'!J34</f>
        <v>0</v>
      </c>
      <c r="AH107" s="302"/>
      <c r="AI107" s="302"/>
      <c r="AJ107" s="302"/>
      <c r="AK107" s="302"/>
      <c r="AL107" s="302"/>
      <c r="AM107" s="302"/>
      <c r="AN107" s="301">
        <f t="shared" si="0"/>
        <v>0</v>
      </c>
      <c r="AO107" s="302"/>
      <c r="AP107" s="302"/>
      <c r="AQ107" s="106" t="s">
        <v>86</v>
      </c>
      <c r="AR107" s="61"/>
      <c r="AS107" s="107">
        <v>0</v>
      </c>
      <c r="AT107" s="108">
        <f t="shared" si="1"/>
        <v>0</v>
      </c>
      <c r="AU107" s="109">
        <f>'03 - VRN_02'!P125</f>
        <v>0</v>
      </c>
      <c r="AV107" s="108">
        <f>'03 - VRN_02'!J37</f>
        <v>0</v>
      </c>
      <c r="AW107" s="108">
        <f>'03 - VRN_02'!J38</f>
        <v>0</v>
      </c>
      <c r="AX107" s="108">
        <f>'03 - VRN_02'!J39</f>
        <v>0</v>
      </c>
      <c r="AY107" s="108">
        <f>'03 - VRN_02'!J40</f>
        <v>0</v>
      </c>
      <c r="AZ107" s="108">
        <f>'03 - VRN_02'!F37</f>
        <v>0</v>
      </c>
      <c r="BA107" s="108">
        <f>'03 - VRN_02'!F38</f>
        <v>0</v>
      </c>
      <c r="BB107" s="108">
        <f>'03 - VRN_02'!F39</f>
        <v>0</v>
      </c>
      <c r="BC107" s="108">
        <f>'03 - VRN_02'!F40</f>
        <v>0</v>
      </c>
      <c r="BD107" s="110">
        <f>'03 - VRN_02'!F41</f>
        <v>0</v>
      </c>
      <c r="BT107" s="111" t="s">
        <v>99</v>
      </c>
      <c r="BV107" s="111" t="s">
        <v>76</v>
      </c>
      <c r="BW107" s="111" t="s">
        <v>108</v>
      </c>
      <c r="BX107" s="111" t="s">
        <v>105</v>
      </c>
      <c r="CL107" s="111" t="s">
        <v>1</v>
      </c>
    </row>
    <row r="108" spans="1:91" s="7" customFormat="1" ht="24.75" customHeight="1">
      <c r="B108" s="94"/>
      <c r="C108" s="95"/>
      <c r="D108" s="315" t="s">
        <v>91</v>
      </c>
      <c r="E108" s="315"/>
      <c r="F108" s="315"/>
      <c r="G108" s="315"/>
      <c r="H108" s="315"/>
      <c r="I108" s="96"/>
      <c r="J108" s="315" t="s">
        <v>109</v>
      </c>
      <c r="K108" s="315"/>
      <c r="L108" s="315"/>
      <c r="M108" s="315"/>
      <c r="N108" s="315"/>
      <c r="O108" s="315"/>
      <c r="P108" s="315"/>
      <c r="Q108" s="315"/>
      <c r="R108" s="315"/>
      <c r="S108" s="315"/>
      <c r="T108" s="315"/>
      <c r="U108" s="315"/>
      <c r="V108" s="315"/>
      <c r="W108" s="315"/>
      <c r="X108" s="315"/>
      <c r="Y108" s="315"/>
      <c r="Z108" s="315"/>
      <c r="AA108" s="315"/>
      <c r="AB108" s="315"/>
      <c r="AC108" s="315"/>
      <c r="AD108" s="315"/>
      <c r="AE108" s="315"/>
      <c r="AF108" s="315"/>
      <c r="AG108" s="304">
        <f>ROUND(SUM(AG109:AG111),2)</f>
        <v>0</v>
      </c>
      <c r="AH108" s="305"/>
      <c r="AI108" s="305"/>
      <c r="AJ108" s="305"/>
      <c r="AK108" s="305"/>
      <c r="AL108" s="305"/>
      <c r="AM108" s="305"/>
      <c r="AN108" s="306">
        <f t="shared" si="0"/>
        <v>0</v>
      </c>
      <c r="AO108" s="305"/>
      <c r="AP108" s="305"/>
      <c r="AQ108" s="97" t="s">
        <v>80</v>
      </c>
      <c r="AR108" s="98"/>
      <c r="AS108" s="99">
        <f>ROUND(SUM(AS109:AS111),2)</f>
        <v>0</v>
      </c>
      <c r="AT108" s="100">
        <f t="shared" si="1"/>
        <v>0</v>
      </c>
      <c r="AU108" s="101">
        <f>ROUND(SUM(AU109:AU111),5)</f>
        <v>0</v>
      </c>
      <c r="AV108" s="100">
        <f>ROUND(AZ108*L32,2)</f>
        <v>0</v>
      </c>
      <c r="AW108" s="100">
        <f>ROUND(BA108*L33,2)</f>
        <v>0</v>
      </c>
      <c r="AX108" s="100">
        <f>ROUND(BB108*L32,2)</f>
        <v>0</v>
      </c>
      <c r="AY108" s="100">
        <f>ROUND(BC108*L33,2)</f>
        <v>0</v>
      </c>
      <c r="AZ108" s="100">
        <f>ROUND(SUM(AZ109:AZ111),2)</f>
        <v>0</v>
      </c>
      <c r="BA108" s="100">
        <f>ROUND(SUM(BA109:BA111),2)</f>
        <v>0</v>
      </c>
      <c r="BB108" s="100">
        <f>ROUND(SUM(BB109:BB111),2)</f>
        <v>0</v>
      </c>
      <c r="BC108" s="100">
        <f>ROUND(SUM(BC109:BC111),2)</f>
        <v>0</v>
      </c>
      <c r="BD108" s="102">
        <f>ROUND(SUM(BD109:BD111),2)</f>
        <v>0</v>
      </c>
      <c r="BS108" s="103" t="s">
        <v>73</v>
      </c>
      <c r="BT108" s="103" t="s">
        <v>81</v>
      </c>
      <c r="BU108" s="103" t="s">
        <v>75</v>
      </c>
      <c r="BV108" s="103" t="s">
        <v>76</v>
      </c>
      <c r="BW108" s="103" t="s">
        <v>110</v>
      </c>
      <c r="BX108" s="103" t="s">
        <v>5</v>
      </c>
      <c r="CL108" s="103" t="s">
        <v>1</v>
      </c>
      <c r="CM108" s="103" t="s">
        <v>83</v>
      </c>
    </row>
    <row r="109" spans="1:91" s="4" customFormat="1" ht="16.5" customHeight="1">
      <c r="A109" s="104" t="s">
        <v>84</v>
      </c>
      <c r="B109" s="59"/>
      <c r="C109" s="105"/>
      <c r="D109" s="105"/>
      <c r="E109" s="316" t="s">
        <v>78</v>
      </c>
      <c r="F109" s="316"/>
      <c r="G109" s="316"/>
      <c r="H109" s="316"/>
      <c r="I109" s="316"/>
      <c r="J109" s="105"/>
      <c r="K109" s="316" t="s">
        <v>85</v>
      </c>
      <c r="L109" s="316"/>
      <c r="M109" s="316"/>
      <c r="N109" s="316"/>
      <c r="O109" s="316"/>
      <c r="P109" s="316"/>
      <c r="Q109" s="316"/>
      <c r="R109" s="316"/>
      <c r="S109" s="316"/>
      <c r="T109" s="316"/>
      <c r="U109" s="316"/>
      <c r="V109" s="316"/>
      <c r="W109" s="316"/>
      <c r="X109" s="316"/>
      <c r="Y109" s="316"/>
      <c r="Z109" s="316"/>
      <c r="AA109" s="316"/>
      <c r="AB109" s="316"/>
      <c r="AC109" s="316"/>
      <c r="AD109" s="316"/>
      <c r="AE109" s="316"/>
      <c r="AF109" s="316"/>
      <c r="AG109" s="301">
        <f>'01 - Technologická část_03'!J32</f>
        <v>0</v>
      </c>
      <c r="AH109" s="302"/>
      <c r="AI109" s="302"/>
      <c r="AJ109" s="302"/>
      <c r="AK109" s="302"/>
      <c r="AL109" s="302"/>
      <c r="AM109" s="302"/>
      <c r="AN109" s="301">
        <f t="shared" si="0"/>
        <v>0</v>
      </c>
      <c r="AO109" s="302"/>
      <c r="AP109" s="302"/>
      <c r="AQ109" s="106" t="s">
        <v>86</v>
      </c>
      <c r="AR109" s="61"/>
      <c r="AS109" s="107">
        <v>0</v>
      </c>
      <c r="AT109" s="108">
        <f t="shared" si="1"/>
        <v>0</v>
      </c>
      <c r="AU109" s="109">
        <f>'01 - Technologická část_03'!P122</f>
        <v>0</v>
      </c>
      <c r="AV109" s="108">
        <f>'01 - Technologická část_03'!J35</f>
        <v>0</v>
      </c>
      <c r="AW109" s="108">
        <f>'01 - Technologická část_03'!J36</f>
        <v>0</v>
      </c>
      <c r="AX109" s="108">
        <f>'01 - Technologická část_03'!J37</f>
        <v>0</v>
      </c>
      <c r="AY109" s="108">
        <f>'01 - Technologická část_03'!J38</f>
        <v>0</v>
      </c>
      <c r="AZ109" s="108">
        <f>'01 - Technologická část_03'!F35</f>
        <v>0</v>
      </c>
      <c r="BA109" s="108">
        <f>'01 - Technologická část_03'!F36</f>
        <v>0</v>
      </c>
      <c r="BB109" s="108">
        <f>'01 - Technologická část_03'!F37</f>
        <v>0</v>
      </c>
      <c r="BC109" s="108">
        <f>'01 - Technologická část_03'!F38</f>
        <v>0</v>
      </c>
      <c r="BD109" s="110">
        <f>'01 - Technologická část_03'!F39</f>
        <v>0</v>
      </c>
      <c r="BT109" s="111" t="s">
        <v>83</v>
      </c>
      <c r="BV109" s="111" t="s">
        <v>76</v>
      </c>
      <c r="BW109" s="111" t="s">
        <v>111</v>
      </c>
      <c r="BX109" s="111" t="s">
        <v>110</v>
      </c>
      <c r="CL109" s="111" t="s">
        <v>1</v>
      </c>
    </row>
    <row r="110" spans="1:91" s="4" customFormat="1" ht="16.5" customHeight="1">
      <c r="A110" s="104" t="s">
        <v>84</v>
      </c>
      <c r="B110" s="59"/>
      <c r="C110" s="105"/>
      <c r="D110" s="105"/>
      <c r="E110" s="316" t="s">
        <v>88</v>
      </c>
      <c r="F110" s="316"/>
      <c r="G110" s="316"/>
      <c r="H110" s="316"/>
      <c r="I110" s="316"/>
      <c r="J110" s="105"/>
      <c r="K110" s="316" t="s">
        <v>89</v>
      </c>
      <c r="L110" s="316"/>
      <c r="M110" s="316"/>
      <c r="N110" s="316"/>
      <c r="O110" s="316"/>
      <c r="P110" s="316"/>
      <c r="Q110" s="316"/>
      <c r="R110" s="316"/>
      <c r="S110" s="316"/>
      <c r="T110" s="316"/>
      <c r="U110" s="316"/>
      <c r="V110" s="316"/>
      <c r="W110" s="316"/>
      <c r="X110" s="316"/>
      <c r="Y110" s="316"/>
      <c r="Z110" s="316"/>
      <c r="AA110" s="316"/>
      <c r="AB110" s="316"/>
      <c r="AC110" s="316"/>
      <c r="AD110" s="316"/>
      <c r="AE110" s="316"/>
      <c r="AF110" s="316"/>
      <c r="AG110" s="301">
        <f>'02 - Zemní práce_03'!J32</f>
        <v>0</v>
      </c>
      <c r="AH110" s="302"/>
      <c r="AI110" s="302"/>
      <c r="AJ110" s="302"/>
      <c r="AK110" s="302"/>
      <c r="AL110" s="302"/>
      <c r="AM110" s="302"/>
      <c r="AN110" s="301">
        <f t="shared" si="0"/>
        <v>0</v>
      </c>
      <c r="AO110" s="302"/>
      <c r="AP110" s="302"/>
      <c r="AQ110" s="106" t="s">
        <v>86</v>
      </c>
      <c r="AR110" s="61"/>
      <c r="AS110" s="107">
        <v>0</v>
      </c>
      <c r="AT110" s="108">
        <f t="shared" si="1"/>
        <v>0</v>
      </c>
      <c r="AU110" s="109">
        <f>'02 - Zemní práce_03'!P126</f>
        <v>0</v>
      </c>
      <c r="AV110" s="108">
        <f>'02 - Zemní práce_03'!J35</f>
        <v>0</v>
      </c>
      <c r="AW110" s="108">
        <f>'02 - Zemní práce_03'!J36</f>
        <v>0</v>
      </c>
      <c r="AX110" s="108">
        <f>'02 - Zemní práce_03'!J37</f>
        <v>0</v>
      </c>
      <c r="AY110" s="108">
        <f>'02 - Zemní práce_03'!J38</f>
        <v>0</v>
      </c>
      <c r="AZ110" s="108">
        <f>'02 - Zemní práce_03'!F35</f>
        <v>0</v>
      </c>
      <c r="BA110" s="108">
        <f>'02 - Zemní práce_03'!F36</f>
        <v>0</v>
      </c>
      <c r="BB110" s="108">
        <f>'02 - Zemní práce_03'!F37</f>
        <v>0</v>
      </c>
      <c r="BC110" s="108">
        <f>'02 - Zemní práce_03'!F38</f>
        <v>0</v>
      </c>
      <c r="BD110" s="110">
        <f>'02 - Zemní práce_03'!F39</f>
        <v>0</v>
      </c>
      <c r="BT110" s="111" t="s">
        <v>83</v>
      </c>
      <c r="BV110" s="111" t="s">
        <v>76</v>
      </c>
      <c r="BW110" s="111" t="s">
        <v>112</v>
      </c>
      <c r="BX110" s="111" t="s">
        <v>110</v>
      </c>
      <c r="CL110" s="111" t="s">
        <v>1</v>
      </c>
    </row>
    <row r="111" spans="1:91" s="4" customFormat="1" ht="16.5" customHeight="1">
      <c r="A111" s="104" t="s">
        <v>84</v>
      </c>
      <c r="B111" s="59"/>
      <c r="C111" s="105"/>
      <c r="D111" s="105"/>
      <c r="E111" s="316" t="s">
        <v>91</v>
      </c>
      <c r="F111" s="316"/>
      <c r="G111" s="316"/>
      <c r="H111" s="316"/>
      <c r="I111" s="316"/>
      <c r="J111" s="105"/>
      <c r="K111" s="316" t="s">
        <v>92</v>
      </c>
      <c r="L111" s="316"/>
      <c r="M111" s="316"/>
      <c r="N111" s="316"/>
      <c r="O111" s="316"/>
      <c r="P111" s="316"/>
      <c r="Q111" s="316"/>
      <c r="R111" s="316"/>
      <c r="S111" s="316"/>
      <c r="T111" s="316"/>
      <c r="U111" s="316"/>
      <c r="V111" s="316"/>
      <c r="W111" s="316"/>
      <c r="X111" s="316"/>
      <c r="Y111" s="316"/>
      <c r="Z111" s="316"/>
      <c r="AA111" s="316"/>
      <c r="AB111" s="316"/>
      <c r="AC111" s="316"/>
      <c r="AD111" s="316"/>
      <c r="AE111" s="316"/>
      <c r="AF111" s="316"/>
      <c r="AG111" s="301">
        <f>'03 - VRN_03'!J32</f>
        <v>0</v>
      </c>
      <c r="AH111" s="302"/>
      <c r="AI111" s="302"/>
      <c r="AJ111" s="302"/>
      <c r="AK111" s="302"/>
      <c r="AL111" s="302"/>
      <c r="AM111" s="302"/>
      <c r="AN111" s="301">
        <f t="shared" si="0"/>
        <v>0</v>
      </c>
      <c r="AO111" s="302"/>
      <c r="AP111" s="302"/>
      <c r="AQ111" s="106" t="s">
        <v>86</v>
      </c>
      <c r="AR111" s="61"/>
      <c r="AS111" s="107">
        <v>0</v>
      </c>
      <c r="AT111" s="108">
        <f t="shared" si="1"/>
        <v>0</v>
      </c>
      <c r="AU111" s="109">
        <f>'03 - VRN_03'!P121</f>
        <v>0</v>
      </c>
      <c r="AV111" s="108">
        <f>'03 - VRN_03'!J35</f>
        <v>0</v>
      </c>
      <c r="AW111" s="108">
        <f>'03 - VRN_03'!J36</f>
        <v>0</v>
      </c>
      <c r="AX111" s="108">
        <f>'03 - VRN_03'!J37</f>
        <v>0</v>
      </c>
      <c r="AY111" s="108">
        <f>'03 - VRN_03'!J38</f>
        <v>0</v>
      </c>
      <c r="AZ111" s="108">
        <f>'03 - VRN_03'!F35</f>
        <v>0</v>
      </c>
      <c r="BA111" s="108">
        <f>'03 - VRN_03'!F36</f>
        <v>0</v>
      </c>
      <c r="BB111" s="108">
        <f>'03 - VRN_03'!F37</f>
        <v>0</v>
      </c>
      <c r="BC111" s="108">
        <f>'03 - VRN_03'!F38</f>
        <v>0</v>
      </c>
      <c r="BD111" s="110">
        <f>'03 - VRN_03'!F39</f>
        <v>0</v>
      </c>
      <c r="BT111" s="111" t="s">
        <v>83</v>
      </c>
      <c r="BV111" s="111" t="s">
        <v>76</v>
      </c>
      <c r="BW111" s="111" t="s">
        <v>113</v>
      </c>
      <c r="BX111" s="111" t="s">
        <v>110</v>
      </c>
      <c r="CL111" s="111" t="s">
        <v>1</v>
      </c>
    </row>
    <row r="112" spans="1:91" s="7" customFormat="1" ht="24.75" customHeight="1">
      <c r="B112" s="94"/>
      <c r="C112" s="95"/>
      <c r="D112" s="315" t="s">
        <v>114</v>
      </c>
      <c r="E112" s="315"/>
      <c r="F112" s="315"/>
      <c r="G112" s="315"/>
      <c r="H112" s="315"/>
      <c r="I112" s="96"/>
      <c r="J112" s="315" t="s">
        <v>115</v>
      </c>
      <c r="K112" s="315"/>
      <c r="L112" s="315"/>
      <c r="M112" s="315"/>
      <c r="N112" s="315"/>
      <c r="O112" s="315"/>
      <c r="P112" s="315"/>
      <c r="Q112" s="315"/>
      <c r="R112" s="315"/>
      <c r="S112" s="315"/>
      <c r="T112" s="315"/>
      <c r="U112" s="315"/>
      <c r="V112" s="315"/>
      <c r="W112" s="315"/>
      <c r="X112" s="315"/>
      <c r="Y112" s="315"/>
      <c r="Z112" s="315"/>
      <c r="AA112" s="315"/>
      <c r="AB112" s="315"/>
      <c r="AC112" s="315"/>
      <c r="AD112" s="315"/>
      <c r="AE112" s="315"/>
      <c r="AF112" s="315"/>
      <c r="AG112" s="304">
        <f>ROUND(SUM(AG113:AG115),2)</f>
        <v>0</v>
      </c>
      <c r="AH112" s="305"/>
      <c r="AI112" s="305"/>
      <c r="AJ112" s="305"/>
      <c r="AK112" s="305"/>
      <c r="AL112" s="305"/>
      <c r="AM112" s="305"/>
      <c r="AN112" s="306">
        <f t="shared" si="0"/>
        <v>0</v>
      </c>
      <c r="AO112" s="305"/>
      <c r="AP112" s="305"/>
      <c r="AQ112" s="97" t="s">
        <v>80</v>
      </c>
      <c r="AR112" s="98"/>
      <c r="AS112" s="99">
        <f>ROUND(SUM(AS113:AS115),2)</f>
        <v>0</v>
      </c>
      <c r="AT112" s="100">
        <f t="shared" si="1"/>
        <v>0</v>
      </c>
      <c r="AU112" s="101">
        <f>ROUND(SUM(AU113:AU115),5)</f>
        <v>0</v>
      </c>
      <c r="AV112" s="100">
        <f>ROUND(AZ112*L32,2)</f>
        <v>0</v>
      </c>
      <c r="AW112" s="100">
        <f>ROUND(BA112*L33,2)</f>
        <v>0</v>
      </c>
      <c r="AX112" s="100">
        <f>ROUND(BB112*L32,2)</f>
        <v>0</v>
      </c>
      <c r="AY112" s="100">
        <f>ROUND(BC112*L33,2)</f>
        <v>0</v>
      </c>
      <c r="AZ112" s="100">
        <f>ROUND(SUM(AZ113:AZ115),2)</f>
        <v>0</v>
      </c>
      <c r="BA112" s="100">
        <f>ROUND(SUM(BA113:BA115),2)</f>
        <v>0</v>
      </c>
      <c r="BB112" s="100">
        <f>ROUND(SUM(BB113:BB115),2)</f>
        <v>0</v>
      </c>
      <c r="BC112" s="100">
        <f>ROUND(SUM(BC113:BC115),2)</f>
        <v>0</v>
      </c>
      <c r="BD112" s="102">
        <f>ROUND(SUM(BD113:BD115),2)</f>
        <v>0</v>
      </c>
      <c r="BS112" s="103" t="s">
        <v>73</v>
      </c>
      <c r="BT112" s="103" t="s">
        <v>81</v>
      </c>
      <c r="BU112" s="103" t="s">
        <v>75</v>
      </c>
      <c r="BV112" s="103" t="s">
        <v>76</v>
      </c>
      <c r="BW112" s="103" t="s">
        <v>116</v>
      </c>
      <c r="BX112" s="103" t="s">
        <v>5</v>
      </c>
      <c r="CL112" s="103" t="s">
        <v>1</v>
      </c>
      <c r="CM112" s="103" t="s">
        <v>83</v>
      </c>
    </row>
    <row r="113" spans="1:91" s="4" customFormat="1" ht="23.25" customHeight="1">
      <c r="A113" s="104" t="s">
        <v>84</v>
      </c>
      <c r="B113" s="59"/>
      <c r="C113" s="105"/>
      <c r="D113" s="105"/>
      <c r="E113" s="316" t="s">
        <v>117</v>
      </c>
      <c r="F113" s="316"/>
      <c r="G113" s="316"/>
      <c r="H113" s="316"/>
      <c r="I113" s="316"/>
      <c r="J113" s="105"/>
      <c r="K113" s="316" t="s">
        <v>92</v>
      </c>
      <c r="L113" s="316"/>
      <c r="M113" s="316"/>
      <c r="N113" s="316"/>
      <c r="O113" s="316"/>
      <c r="P113" s="316"/>
      <c r="Q113" s="316"/>
      <c r="R113" s="316"/>
      <c r="S113" s="316"/>
      <c r="T113" s="316"/>
      <c r="U113" s="316"/>
      <c r="V113" s="316"/>
      <c r="W113" s="316"/>
      <c r="X113" s="316"/>
      <c r="Y113" s="316"/>
      <c r="Z113" s="316"/>
      <c r="AA113" s="316"/>
      <c r="AB113" s="316"/>
      <c r="AC113" s="316"/>
      <c r="AD113" s="316"/>
      <c r="AE113" s="316"/>
      <c r="AF113" s="316"/>
      <c r="AG113" s="301">
        <f>'1906071-01.1 - VRN'!J32</f>
        <v>0</v>
      </c>
      <c r="AH113" s="302"/>
      <c r="AI113" s="302"/>
      <c r="AJ113" s="302"/>
      <c r="AK113" s="302"/>
      <c r="AL113" s="302"/>
      <c r="AM113" s="302"/>
      <c r="AN113" s="301">
        <f t="shared" si="0"/>
        <v>0</v>
      </c>
      <c r="AO113" s="302"/>
      <c r="AP113" s="302"/>
      <c r="AQ113" s="106" t="s">
        <v>86</v>
      </c>
      <c r="AR113" s="61"/>
      <c r="AS113" s="107">
        <v>0</v>
      </c>
      <c r="AT113" s="108">
        <f t="shared" si="1"/>
        <v>0</v>
      </c>
      <c r="AU113" s="109">
        <f>'1906071-01.1 - VRN'!P120</f>
        <v>0</v>
      </c>
      <c r="AV113" s="108">
        <f>'1906071-01.1 - VRN'!J35</f>
        <v>0</v>
      </c>
      <c r="AW113" s="108">
        <f>'1906071-01.1 - VRN'!J36</f>
        <v>0</v>
      </c>
      <c r="AX113" s="108">
        <f>'1906071-01.1 - VRN'!J37</f>
        <v>0</v>
      </c>
      <c r="AY113" s="108">
        <f>'1906071-01.1 - VRN'!J38</f>
        <v>0</v>
      </c>
      <c r="AZ113" s="108">
        <f>'1906071-01.1 - VRN'!F35</f>
        <v>0</v>
      </c>
      <c r="BA113" s="108">
        <f>'1906071-01.1 - VRN'!F36</f>
        <v>0</v>
      </c>
      <c r="BB113" s="108">
        <f>'1906071-01.1 - VRN'!F37</f>
        <v>0</v>
      </c>
      <c r="BC113" s="108">
        <f>'1906071-01.1 - VRN'!F38</f>
        <v>0</v>
      </c>
      <c r="BD113" s="110">
        <f>'1906071-01.1 - VRN'!F39</f>
        <v>0</v>
      </c>
      <c r="BT113" s="111" t="s">
        <v>83</v>
      </c>
      <c r="BV113" s="111" t="s">
        <v>76</v>
      </c>
      <c r="BW113" s="111" t="s">
        <v>118</v>
      </c>
      <c r="BX113" s="111" t="s">
        <v>116</v>
      </c>
      <c r="CL113" s="111" t="s">
        <v>1</v>
      </c>
    </row>
    <row r="114" spans="1:91" s="4" customFormat="1" ht="23.25" customHeight="1">
      <c r="A114" s="104" t="s">
        <v>84</v>
      </c>
      <c r="B114" s="59"/>
      <c r="C114" s="105"/>
      <c r="D114" s="105"/>
      <c r="E114" s="316" t="s">
        <v>119</v>
      </c>
      <c r="F114" s="316"/>
      <c r="G114" s="316"/>
      <c r="H114" s="316"/>
      <c r="I114" s="316"/>
      <c r="J114" s="105"/>
      <c r="K114" s="316" t="s">
        <v>120</v>
      </c>
      <c r="L114" s="316"/>
      <c r="M114" s="316"/>
      <c r="N114" s="316"/>
      <c r="O114" s="316"/>
      <c r="P114" s="316"/>
      <c r="Q114" s="316"/>
      <c r="R114" s="316"/>
      <c r="S114" s="316"/>
      <c r="T114" s="316"/>
      <c r="U114" s="316"/>
      <c r="V114" s="316"/>
      <c r="W114" s="316"/>
      <c r="X114" s="316"/>
      <c r="Y114" s="316"/>
      <c r="Z114" s="316"/>
      <c r="AA114" s="316"/>
      <c r="AB114" s="316"/>
      <c r="AC114" s="316"/>
      <c r="AD114" s="316"/>
      <c r="AE114" s="316"/>
      <c r="AF114" s="316"/>
      <c r="AG114" s="301">
        <f>'1906071-01.2 - Elektromon...'!J32</f>
        <v>0</v>
      </c>
      <c r="AH114" s="302"/>
      <c r="AI114" s="302"/>
      <c r="AJ114" s="302"/>
      <c r="AK114" s="302"/>
      <c r="AL114" s="302"/>
      <c r="AM114" s="302"/>
      <c r="AN114" s="301">
        <f t="shared" si="0"/>
        <v>0</v>
      </c>
      <c r="AO114" s="302"/>
      <c r="AP114" s="302"/>
      <c r="AQ114" s="106" t="s">
        <v>86</v>
      </c>
      <c r="AR114" s="61"/>
      <c r="AS114" s="107">
        <v>0</v>
      </c>
      <c r="AT114" s="108">
        <f t="shared" si="1"/>
        <v>0</v>
      </c>
      <c r="AU114" s="109">
        <f>'1906071-01.2 - Elektromon...'!P123</f>
        <v>0</v>
      </c>
      <c r="AV114" s="108">
        <f>'1906071-01.2 - Elektromon...'!J35</f>
        <v>0</v>
      </c>
      <c r="AW114" s="108">
        <f>'1906071-01.2 - Elektromon...'!J36</f>
        <v>0</v>
      </c>
      <c r="AX114" s="108">
        <f>'1906071-01.2 - Elektromon...'!J37</f>
        <v>0</v>
      </c>
      <c r="AY114" s="108">
        <f>'1906071-01.2 - Elektromon...'!J38</f>
        <v>0</v>
      </c>
      <c r="AZ114" s="108">
        <f>'1906071-01.2 - Elektromon...'!F35</f>
        <v>0</v>
      </c>
      <c r="BA114" s="108">
        <f>'1906071-01.2 - Elektromon...'!F36</f>
        <v>0</v>
      </c>
      <c r="BB114" s="108">
        <f>'1906071-01.2 - Elektromon...'!F37</f>
        <v>0</v>
      </c>
      <c r="BC114" s="108">
        <f>'1906071-01.2 - Elektromon...'!F38</f>
        <v>0</v>
      </c>
      <c r="BD114" s="110">
        <f>'1906071-01.2 - Elektromon...'!F39</f>
        <v>0</v>
      </c>
      <c r="BT114" s="111" t="s">
        <v>83</v>
      </c>
      <c r="BV114" s="111" t="s">
        <v>76</v>
      </c>
      <c r="BW114" s="111" t="s">
        <v>121</v>
      </c>
      <c r="BX114" s="111" t="s">
        <v>116</v>
      </c>
      <c r="CL114" s="111" t="s">
        <v>1</v>
      </c>
    </row>
    <row r="115" spans="1:91" s="4" customFormat="1" ht="23.25" customHeight="1">
      <c r="A115" s="104" t="s">
        <v>84</v>
      </c>
      <c r="B115" s="59"/>
      <c r="C115" s="105"/>
      <c r="D115" s="105"/>
      <c r="E115" s="316" t="s">
        <v>122</v>
      </c>
      <c r="F115" s="316"/>
      <c r="G115" s="316"/>
      <c r="H115" s="316"/>
      <c r="I115" s="316"/>
      <c r="J115" s="105"/>
      <c r="K115" s="316" t="s">
        <v>89</v>
      </c>
      <c r="L115" s="316"/>
      <c r="M115" s="316"/>
      <c r="N115" s="316"/>
      <c r="O115" s="316"/>
      <c r="P115" s="316"/>
      <c r="Q115" s="316"/>
      <c r="R115" s="316"/>
      <c r="S115" s="316"/>
      <c r="T115" s="316"/>
      <c r="U115" s="316"/>
      <c r="V115" s="316"/>
      <c r="W115" s="316"/>
      <c r="X115" s="316"/>
      <c r="Y115" s="316"/>
      <c r="Z115" s="316"/>
      <c r="AA115" s="316"/>
      <c r="AB115" s="316"/>
      <c r="AC115" s="316"/>
      <c r="AD115" s="316"/>
      <c r="AE115" s="316"/>
      <c r="AF115" s="316"/>
      <c r="AG115" s="301">
        <f>'1906071-01.3 - Zemní práce'!J32</f>
        <v>0</v>
      </c>
      <c r="AH115" s="302"/>
      <c r="AI115" s="302"/>
      <c r="AJ115" s="302"/>
      <c r="AK115" s="302"/>
      <c r="AL115" s="302"/>
      <c r="AM115" s="302"/>
      <c r="AN115" s="301">
        <f t="shared" si="0"/>
        <v>0</v>
      </c>
      <c r="AO115" s="302"/>
      <c r="AP115" s="302"/>
      <c r="AQ115" s="106" t="s">
        <v>86</v>
      </c>
      <c r="AR115" s="61"/>
      <c r="AS115" s="107">
        <v>0</v>
      </c>
      <c r="AT115" s="108">
        <f t="shared" si="1"/>
        <v>0</v>
      </c>
      <c r="AU115" s="109">
        <f>'1906071-01.3 - Zemní práce'!P126</f>
        <v>0</v>
      </c>
      <c r="AV115" s="108">
        <f>'1906071-01.3 - Zemní práce'!J35</f>
        <v>0</v>
      </c>
      <c r="AW115" s="108">
        <f>'1906071-01.3 - Zemní práce'!J36</f>
        <v>0</v>
      </c>
      <c r="AX115" s="108">
        <f>'1906071-01.3 - Zemní práce'!J37</f>
        <v>0</v>
      </c>
      <c r="AY115" s="108">
        <f>'1906071-01.3 - Zemní práce'!J38</f>
        <v>0</v>
      </c>
      <c r="AZ115" s="108">
        <f>'1906071-01.3 - Zemní práce'!F35</f>
        <v>0</v>
      </c>
      <c r="BA115" s="108">
        <f>'1906071-01.3 - Zemní práce'!F36</f>
        <v>0</v>
      </c>
      <c r="BB115" s="108">
        <f>'1906071-01.3 - Zemní práce'!F37</f>
        <v>0</v>
      </c>
      <c r="BC115" s="108">
        <f>'1906071-01.3 - Zemní práce'!F38</f>
        <v>0</v>
      </c>
      <c r="BD115" s="110">
        <f>'1906071-01.3 - Zemní práce'!F39</f>
        <v>0</v>
      </c>
      <c r="BT115" s="111" t="s">
        <v>83</v>
      </c>
      <c r="BV115" s="111" t="s">
        <v>76</v>
      </c>
      <c r="BW115" s="111" t="s">
        <v>123</v>
      </c>
      <c r="BX115" s="111" t="s">
        <v>116</v>
      </c>
      <c r="CL115" s="111" t="s">
        <v>1</v>
      </c>
    </row>
    <row r="116" spans="1:91" s="7" customFormat="1" ht="24.75" customHeight="1">
      <c r="B116" s="94"/>
      <c r="C116" s="95"/>
      <c r="D116" s="315" t="s">
        <v>124</v>
      </c>
      <c r="E116" s="315"/>
      <c r="F116" s="315"/>
      <c r="G116" s="315"/>
      <c r="H116" s="315"/>
      <c r="I116" s="96"/>
      <c r="J116" s="315" t="s">
        <v>125</v>
      </c>
      <c r="K116" s="315"/>
      <c r="L116" s="315"/>
      <c r="M116" s="315"/>
      <c r="N116" s="315"/>
      <c r="O116" s="315"/>
      <c r="P116" s="315"/>
      <c r="Q116" s="315"/>
      <c r="R116" s="315"/>
      <c r="S116" s="315"/>
      <c r="T116" s="315"/>
      <c r="U116" s="315"/>
      <c r="V116" s="315"/>
      <c r="W116" s="315"/>
      <c r="X116" s="315"/>
      <c r="Y116" s="315"/>
      <c r="Z116" s="315"/>
      <c r="AA116" s="315"/>
      <c r="AB116" s="315"/>
      <c r="AC116" s="315"/>
      <c r="AD116" s="315"/>
      <c r="AE116" s="315"/>
      <c r="AF116" s="315"/>
      <c r="AG116" s="304">
        <f>ROUND(SUM(AG117:AG119),2)</f>
        <v>0</v>
      </c>
      <c r="AH116" s="305"/>
      <c r="AI116" s="305"/>
      <c r="AJ116" s="305"/>
      <c r="AK116" s="305"/>
      <c r="AL116" s="305"/>
      <c r="AM116" s="305"/>
      <c r="AN116" s="306">
        <f t="shared" si="0"/>
        <v>0</v>
      </c>
      <c r="AO116" s="305"/>
      <c r="AP116" s="305"/>
      <c r="AQ116" s="97" t="s">
        <v>80</v>
      </c>
      <c r="AR116" s="98"/>
      <c r="AS116" s="99">
        <f>ROUND(SUM(AS117:AS119),2)</f>
        <v>0</v>
      </c>
      <c r="AT116" s="100">
        <f t="shared" si="1"/>
        <v>0</v>
      </c>
      <c r="AU116" s="101">
        <f>ROUND(SUM(AU117:AU119),5)</f>
        <v>0</v>
      </c>
      <c r="AV116" s="100">
        <f>ROUND(AZ116*L32,2)</f>
        <v>0</v>
      </c>
      <c r="AW116" s="100">
        <f>ROUND(BA116*L33,2)</f>
        <v>0</v>
      </c>
      <c r="AX116" s="100">
        <f>ROUND(BB116*L32,2)</f>
        <v>0</v>
      </c>
      <c r="AY116" s="100">
        <f>ROUND(BC116*L33,2)</f>
        <v>0</v>
      </c>
      <c r="AZ116" s="100">
        <f>ROUND(SUM(AZ117:AZ119),2)</f>
        <v>0</v>
      </c>
      <c r="BA116" s="100">
        <f>ROUND(SUM(BA117:BA119),2)</f>
        <v>0</v>
      </c>
      <c r="BB116" s="100">
        <f>ROUND(SUM(BB117:BB119),2)</f>
        <v>0</v>
      </c>
      <c r="BC116" s="100">
        <f>ROUND(SUM(BC117:BC119),2)</f>
        <v>0</v>
      </c>
      <c r="BD116" s="102">
        <f>ROUND(SUM(BD117:BD119),2)</f>
        <v>0</v>
      </c>
      <c r="BS116" s="103" t="s">
        <v>73</v>
      </c>
      <c r="BT116" s="103" t="s">
        <v>81</v>
      </c>
      <c r="BU116" s="103" t="s">
        <v>75</v>
      </c>
      <c r="BV116" s="103" t="s">
        <v>76</v>
      </c>
      <c r="BW116" s="103" t="s">
        <v>126</v>
      </c>
      <c r="BX116" s="103" t="s">
        <v>5</v>
      </c>
      <c r="CL116" s="103" t="s">
        <v>1</v>
      </c>
      <c r="CM116" s="103" t="s">
        <v>83</v>
      </c>
    </row>
    <row r="117" spans="1:91" s="4" customFormat="1" ht="23.25" customHeight="1">
      <c r="A117" s="104" t="s">
        <v>84</v>
      </c>
      <c r="B117" s="59"/>
      <c r="C117" s="105"/>
      <c r="D117" s="105"/>
      <c r="E117" s="316" t="s">
        <v>127</v>
      </c>
      <c r="F117" s="316"/>
      <c r="G117" s="316"/>
      <c r="H117" s="316"/>
      <c r="I117" s="316"/>
      <c r="J117" s="105"/>
      <c r="K117" s="316" t="s">
        <v>92</v>
      </c>
      <c r="L117" s="316"/>
      <c r="M117" s="316"/>
      <c r="N117" s="316"/>
      <c r="O117" s="316"/>
      <c r="P117" s="316"/>
      <c r="Q117" s="316"/>
      <c r="R117" s="316"/>
      <c r="S117" s="316"/>
      <c r="T117" s="316"/>
      <c r="U117" s="316"/>
      <c r="V117" s="316"/>
      <c r="W117" s="316"/>
      <c r="X117" s="316"/>
      <c r="Y117" s="316"/>
      <c r="Z117" s="316"/>
      <c r="AA117" s="316"/>
      <c r="AB117" s="316"/>
      <c r="AC117" s="316"/>
      <c r="AD117" s="316"/>
      <c r="AE117" s="316"/>
      <c r="AF117" s="316"/>
      <c r="AG117" s="301">
        <f>'1906071-02.1 - VRN'!J32</f>
        <v>0</v>
      </c>
      <c r="AH117" s="302"/>
      <c r="AI117" s="302"/>
      <c r="AJ117" s="302"/>
      <c r="AK117" s="302"/>
      <c r="AL117" s="302"/>
      <c r="AM117" s="302"/>
      <c r="AN117" s="301">
        <f t="shared" si="0"/>
        <v>0</v>
      </c>
      <c r="AO117" s="302"/>
      <c r="AP117" s="302"/>
      <c r="AQ117" s="106" t="s">
        <v>86</v>
      </c>
      <c r="AR117" s="61"/>
      <c r="AS117" s="107">
        <v>0</v>
      </c>
      <c r="AT117" s="108">
        <f t="shared" si="1"/>
        <v>0</v>
      </c>
      <c r="AU117" s="109">
        <f>'1906071-02.1 - VRN'!P121</f>
        <v>0</v>
      </c>
      <c r="AV117" s="108">
        <f>'1906071-02.1 - VRN'!J35</f>
        <v>0</v>
      </c>
      <c r="AW117" s="108">
        <f>'1906071-02.1 - VRN'!J36</f>
        <v>0</v>
      </c>
      <c r="AX117" s="108">
        <f>'1906071-02.1 - VRN'!J37</f>
        <v>0</v>
      </c>
      <c r="AY117" s="108">
        <f>'1906071-02.1 - VRN'!J38</f>
        <v>0</v>
      </c>
      <c r="AZ117" s="108">
        <f>'1906071-02.1 - VRN'!F35</f>
        <v>0</v>
      </c>
      <c r="BA117" s="108">
        <f>'1906071-02.1 - VRN'!F36</f>
        <v>0</v>
      </c>
      <c r="BB117" s="108">
        <f>'1906071-02.1 - VRN'!F37</f>
        <v>0</v>
      </c>
      <c r="BC117" s="108">
        <f>'1906071-02.1 - VRN'!F38</f>
        <v>0</v>
      </c>
      <c r="BD117" s="110">
        <f>'1906071-02.1 - VRN'!F39</f>
        <v>0</v>
      </c>
      <c r="BT117" s="111" t="s">
        <v>83</v>
      </c>
      <c r="BV117" s="111" t="s">
        <v>76</v>
      </c>
      <c r="BW117" s="111" t="s">
        <v>128</v>
      </c>
      <c r="BX117" s="111" t="s">
        <v>126</v>
      </c>
      <c r="CL117" s="111" t="s">
        <v>1</v>
      </c>
    </row>
    <row r="118" spans="1:91" s="4" customFormat="1" ht="23.25" customHeight="1">
      <c r="A118" s="104" t="s">
        <v>84</v>
      </c>
      <c r="B118" s="59"/>
      <c r="C118" s="105"/>
      <c r="D118" s="105"/>
      <c r="E118" s="316" t="s">
        <v>129</v>
      </c>
      <c r="F118" s="316"/>
      <c r="G118" s="316"/>
      <c r="H118" s="316"/>
      <c r="I118" s="316"/>
      <c r="J118" s="105"/>
      <c r="K118" s="316" t="s">
        <v>120</v>
      </c>
      <c r="L118" s="316"/>
      <c r="M118" s="316"/>
      <c r="N118" s="316"/>
      <c r="O118" s="316"/>
      <c r="P118" s="316"/>
      <c r="Q118" s="316"/>
      <c r="R118" s="316"/>
      <c r="S118" s="316"/>
      <c r="T118" s="316"/>
      <c r="U118" s="316"/>
      <c r="V118" s="316"/>
      <c r="W118" s="316"/>
      <c r="X118" s="316"/>
      <c r="Y118" s="316"/>
      <c r="Z118" s="316"/>
      <c r="AA118" s="316"/>
      <c r="AB118" s="316"/>
      <c r="AC118" s="316"/>
      <c r="AD118" s="316"/>
      <c r="AE118" s="316"/>
      <c r="AF118" s="316"/>
      <c r="AG118" s="301">
        <f>'1906071-02.2 - Elektromon...'!J32</f>
        <v>0</v>
      </c>
      <c r="AH118" s="302"/>
      <c r="AI118" s="302"/>
      <c r="AJ118" s="302"/>
      <c r="AK118" s="302"/>
      <c r="AL118" s="302"/>
      <c r="AM118" s="302"/>
      <c r="AN118" s="301">
        <f t="shared" si="0"/>
        <v>0</v>
      </c>
      <c r="AO118" s="302"/>
      <c r="AP118" s="302"/>
      <c r="AQ118" s="106" t="s">
        <v>86</v>
      </c>
      <c r="AR118" s="61"/>
      <c r="AS118" s="107">
        <v>0</v>
      </c>
      <c r="AT118" s="108">
        <f t="shared" si="1"/>
        <v>0</v>
      </c>
      <c r="AU118" s="109">
        <f>'1906071-02.2 - Elektromon...'!P123</f>
        <v>0</v>
      </c>
      <c r="AV118" s="108">
        <f>'1906071-02.2 - Elektromon...'!J35</f>
        <v>0</v>
      </c>
      <c r="AW118" s="108">
        <f>'1906071-02.2 - Elektromon...'!J36</f>
        <v>0</v>
      </c>
      <c r="AX118" s="108">
        <f>'1906071-02.2 - Elektromon...'!J37</f>
        <v>0</v>
      </c>
      <c r="AY118" s="108">
        <f>'1906071-02.2 - Elektromon...'!J38</f>
        <v>0</v>
      </c>
      <c r="AZ118" s="108">
        <f>'1906071-02.2 - Elektromon...'!F35</f>
        <v>0</v>
      </c>
      <c r="BA118" s="108">
        <f>'1906071-02.2 - Elektromon...'!F36</f>
        <v>0</v>
      </c>
      <c r="BB118" s="108">
        <f>'1906071-02.2 - Elektromon...'!F37</f>
        <v>0</v>
      </c>
      <c r="BC118" s="108">
        <f>'1906071-02.2 - Elektromon...'!F38</f>
        <v>0</v>
      </c>
      <c r="BD118" s="110">
        <f>'1906071-02.2 - Elektromon...'!F39</f>
        <v>0</v>
      </c>
      <c r="BT118" s="111" t="s">
        <v>83</v>
      </c>
      <c r="BV118" s="111" t="s">
        <v>76</v>
      </c>
      <c r="BW118" s="111" t="s">
        <v>130</v>
      </c>
      <c r="BX118" s="111" t="s">
        <v>126</v>
      </c>
      <c r="CL118" s="111" t="s">
        <v>1</v>
      </c>
    </row>
    <row r="119" spans="1:91" s="4" customFormat="1" ht="23.25" customHeight="1">
      <c r="A119" s="104" t="s">
        <v>84</v>
      </c>
      <c r="B119" s="59"/>
      <c r="C119" s="105"/>
      <c r="D119" s="105"/>
      <c r="E119" s="316" t="s">
        <v>131</v>
      </c>
      <c r="F119" s="316"/>
      <c r="G119" s="316"/>
      <c r="H119" s="316"/>
      <c r="I119" s="316"/>
      <c r="J119" s="105"/>
      <c r="K119" s="316" t="s">
        <v>89</v>
      </c>
      <c r="L119" s="316"/>
      <c r="M119" s="316"/>
      <c r="N119" s="316"/>
      <c r="O119" s="316"/>
      <c r="P119" s="316"/>
      <c r="Q119" s="316"/>
      <c r="R119" s="316"/>
      <c r="S119" s="316"/>
      <c r="T119" s="316"/>
      <c r="U119" s="316"/>
      <c r="V119" s="316"/>
      <c r="W119" s="316"/>
      <c r="X119" s="316"/>
      <c r="Y119" s="316"/>
      <c r="Z119" s="316"/>
      <c r="AA119" s="316"/>
      <c r="AB119" s="316"/>
      <c r="AC119" s="316"/>
      <c r="AD119" s="316"/>
      <c r="AE119" s="316"/>
      <c r="AF119" s="316"/>
      <c r="AG119" s="301">
        <f>'1906071-02.3 - Zemní práce'!J32</f>
        <v>0</v>
      </c>
      <c r="AH119" s="302"/>
      <c r="AI119" s="302"/>
      <c r="AJ119" s="302"/>
      <c r="AK119" s="302"/>
      <c r="AL119" s="302"/>
      <c r="AM119" s="302"/>
      <c r="AN119" s="301">
        <f t="shared" si="0"/>
        <v>0</v>
      </c>
      <c r="AO119" s="302"/>
      <c r="AP119" s="302"/>
      <c r="AQ119" s="106" t="s">
        <v>86</v>
      </c>
      <c r="AR119" s="61"/>
      <c r="AS119" s="107">
        <v>0</v>
      </c>
      <c r="AT119" s="108">
        <f t="shared" si="1"/>
        <v>0</v>
      </c>
      <c r="AU119" s="109">
        <f>'1906071-02.3 - Zemní práce'!P125</f>
        <v>0</v>
      </c>
      <c r="AV119" s="108">
        <f>'1906071-02.3 - Zemní práce'!J35</f>
        <v>0</v>
      </c>
      <c r="AW119" s="108">
        <f>'1906071-02.3 - Zemní práce'!J36</f>
        <v>0</v>
      </c>
      <c r="AX119" s="108">
        <f>'1906071-02.3 - Zemní práce'!J37</f>
        <v>0</v>
      </c>
      <c r="AY119" s="108">
        <f>'1906071-02.3 - Zemní práce'!J38</f>
        <v>0</v>
      </c>
      <c r="AZ119" s="108">
        <f>'1906071-02.3 - Zemní práce'!F35</f>
        <v>0</v>
      </c>
      <c r="BA119" s="108">
        <f>'1906071-02.3 - Zemní práce'!F36</f>
        <v>0</v>
      </c>
      <c r="BB119" s="108">
        <f>'1906071-02.3 - Zemní práce'!F37</f>
        <v>0</v>
      </c>
      <c r="BC119" s="108">
        <f>'1906071-02.3 - Zemní práce'!F38</f>
        <v>0</v>
      </c>
      <c r="BD119" s="110">
        <f>'1906071-02.3 - Zemní práce'!F39</f>
        <v>0</v>
      </c>
      <c r="BT119" s="111" t="s">
        <v>83</v>
      </c>
      <c r="BV119" s="111" t="s">
        <v>76</v>
      </c>
      <c r="BW119" s="111" t="s">
        <v>132</v>
      </c>
      <c r="BX119" s="111" t="s">
        <v>126</v>
      </c>
      <c r="CL119" s="111" t="s">
        <v>1</v>
      </c>
    </row>
    <row r="120" spans="1:91" s="7" customFormat="1" ht="16.5" customHeight="1">
      <c r="B120" s="94"/>
      <c r="C120" s="95"/>
      <c r="D120" s="315" t="s">
        <v>133</v>
      </c>
      <c r="E120" s="315"/>
      <c r="F120" s="315"/>
      <c r="G120" s="315"/>
      <c r="H120" s="315"/>
      <c r="I120" s="96"/>
      <c r="J120" s="315" t="s">
        <v>134</v>
      </c>
      <c r="K120" s="315"/>
      <c r="L120" s="315"/>
      <c r="M120" s="315"/>
      <c r="N120" s="315"/>
      <c r="O120" s="315"/>
      <c r="P120" s="315"/>
      <c r="Q120" s="315"/>
      <c r="R120" s="315"/>
      <c r="S120" s="315"/>
      <c r="T120" s="315"/>
      <c r="U120" s="315"/>
      <c r="V120" s="315"/>
      <c r="W120" s="315"/>
      <c r="X120" s="315"/>
      <c r="Y120" s="315"/>
      <c r="Z120" s="315"/>
      <c r="AA120" s="315"/>
      <c r="AB120" s="315"/>
      <c r="AC120" s="315"/>
      <c r="AD120" s="315"/>
      <c r="AE120" s="315"/>
      <c r="AF120" s="315"/>
      <c r="AG120" s="304">
        <f>ROUND(SUM(AG121:AG123),2)</f>
        <v>0</v>
      </c>
      <c r="AH120" s="305"/>
      <c r="AI120" s="305"/>
      <c r="AJ120" s="305"/>
      <c r="AK120" s="305"/>
      <c r="AL120" s="305"/>
      <c r="AM120" s="305"/>
      <c r="AN120" s="306">
        <f t="shared" si="0"/>
        <v>0</v>
      </c>
      <c r="AO120" s="305"/>
      <c r="AP120" s="305"/>
      <c r="AQ120" s="97" t="s">
        <v>80</v>
      </c>
      <c r="AR120" s="98"/>
      <c r="AS120" s="99">
        <f>ROUND(SUM(AS121:AS123),2)</f>
        <v>0</v>
      </c>
      <c r="AT120" s="100">
        <f t="shared" si="1"/>
        <v>0</v>
      </c>
      <c r="AU120" s="101">
        <f>ROUND(SUM(AU121:AU123),5)</f>
        <v>0</v>
      </c>
      <c r="AV120" s="100">
        <f>ROUND(AZ120*L32,2)</f>
        <v>0</v>
      </c>
      <c r="AW120" s="100">
        <f>ROUND(BA120*L33,2)</f>
        <v>0</v>
      </c>
      <c r="AX120" s="100">
        <f>ROUND(BB120*L32,2)</f>
        <v>0</v>
      </c>
      <c r="AY120" s="100">
        <f>ROUND(BC120*L33,2)</f>
        <v>0</v>
      </c>
      <c r="AZ120" s="100">
        <f>ROUND(SUM(AZ121:AZ123),2)</f>
        <v>0</v>
      </c>
      <c r="BA120" s="100">
        <f>ROUND(SUM(BA121:BA123),2)</f>
        <v>0</v>
      </c>
      <c r="BB120" s="100">
        <f>ROUND(SUM(BB121:BB123),2)</f>
        <v>0</v>
      </c>
      <c r="BC120" s="100">
        <f>ROUND(SUM(BC121:BC123),2)</f>
        <v>0</v>
      </c>
      <c r="BD120" s="102">
        <f>ROUND(SUM(BD121:BD123),2)</f>
        <v>0</v>
      </c>
      <c r="BS120" s="103" t="s">
        <v>73</v>
      </c>
      <c r="BT120" s="103" t="s">
        <v>81</v>
      </c>
      <c r="BU120" s="103" t="s">
        <v>75</v>
      </c>
      <c r="BV120" s="103" t="s">
        <v>76</v>
      </c>
      <c r="BW120" s="103" t="s">
        <v>135</v>
      </c>
      <c r="BX120" s="103" t="s">
        <v>5</v>
      </c>
      <c r="CL120" s="103" t="s">
        <v>1</v>
      </c>
      <c r="CM120" s="103" t="s">
        <v>83</v>
      </c>
    </row>
    <row r="121" spans="1:91" s="4" customFormat="1" ht="16.5" customHeight="1">
      <c r="A121" s="104" t="s">
        <v>84</v>
      </c>
      <c r="B121" s="59"/>
      <c r="C121" s="105"/>
      <c r="D121" s="105"/>
      <c r="E121" s="316" t="s">
        <v>136</v>
      </c>
      <c r="F121" s="316"/>
      <c r="G121" s="316"/>
      <c r="H121" s="316"/>
      <c r="I121" s="316"/>
      <c r="J121" s="105"/>
      <c r="K121" s="316" t="s">
        <v>134</v>
      </c>
      <c r="L121" s="316"/>
      <c r="M121" s="316"/>
      <c r="N121" s="316"/>
      <c r="O121" s="316"/>
      <c r="P121" s="316"/>
      <c r="Q121" s="316"/>
      <c r="R121" s="316"/>
      <c r="S121" s="316"/>
      <c r="T121" s="316"/>
      <c r="U121" s="316"/>
      <c r="V121" s="316"/>
      <c r="W121" s="316"/>
      <c r="X121" s="316"/>
      <c r="Y121" s="316"/>
      <c r="Z121" s="316"/>
      <c r="AA121" s="316"/>
      <c r="AB121" s="316"/>
      <c r="AC121" s="316"/>
      <c r="AD121" s="316"/>
      <c r="AE121" s="316"/>
      <c r="AF121" s="316"/>
      <c r="AG121" s="301">
        <f>'SO 01 - Oprava osvětlení ...'!J32</f>
        <v>0</v>
      </c>
      <c r="AH121" s="302"/>
      <c r="AI121" s="302"/>
      <c r="AJ121" s="302"/>
      <c r="AK121" s="302"/>
      <c r="AL121" s="302"/>
      <c r="AM121" s="302"/>
      <c r="AN121" s="301">
        <f t="shared" si="0"/>
        <v>0</v>
      </c>
      <c r="AO121" s="302"/>
      <c r="AP121" s="302"/>
      <c r="AQ121" s="106" t="s">
        <v>86</v>
      </c>
      <c r="AR121" s="61"/>
      <c r="AS121" s="107">
        <v>0</v>
      </c>
      <c r="AT121" s="108">
        <f t="shared" si="1"/>
        <v>0</v>
      </c>
      <c r="AU121" s="109">
        <f>'SO 01 - Oprava osvětlení ...'!P125</f>
        <v>0</v>
      </c>
      <c r="AV121" s="108">
        <f>'SO 01 - Oprava osvětlení ...'!J35</f>
        <v>0</v>
      </c>
      <c r="AW121" s="108">
        <f>'SO 01 - Oprava osvětlení ...'!J36</f>
        <v>0</v>
      </c>
      <c r="AX121" s="108">
        <f>'SO 01 - Oprava osvětlení ...'!J37</f>
        <v>0</v>
      </c>
      <c r="AY121" s="108">
        <f>'SO 01 - Oprava osvětlení ...'!J38</f>
        <v>0</v>
      </c>
      <c r="AZ121" s="108">
        <f>'SO 01 - Oprava osvětlení ...'!F35</f>
        <v>0</v>
      </c>
      <c r="BA121" s="108">
        <f>'SO 01 - Oprava osvětlení ...'!F36</f>
        <v>0</v>
      </c>
      <c r="BB121" s="108">
        <f>'SO 01 - Oprava osvětlení ...'!F37</f>
        <v>0</v>
      </c>
      <c r="BC121" s="108">
        <f>'SO 01 - Oprava osvětlení ...'!F38</f>
        <v>0</v>
      </c>
      <c r="BD121" s="110">
        <f>'SO 01 - Oprava osvětlení ...'!F39</f>
        <v>0</v>
      </c>
      <c r="BT121" s="111" t="s">
        <v>83</v>
      </c>
      <c r="BV121" s="111" t="s">
        <v>76</v>
      </c>
      <c r="BW121" s="111" t="s">
        <v>137</v>
      </c>
      <c r="BX121" s="111" t="s">
        <v>135</v>
      </c>
      <c r="CL121" s="111" t="s">
        <v>1</v>
      </c>
    </row>
    <row r="122" spans="1:91" s="4" customFormat="1" ht="16.5" customHeight="1">
      <c r="A122" s="104" t="s">
        <v>84</v>
      </c>
      <c r="B122" s="59"/>
      <c r="C122" s="105"/>
      <c r="D122" s="105"/>
      <c r="E122" s="316" t="s">
        <v>138</v>
      </c>
      <c r="F122" s="316"/>
      <c r="G122" s="316"/>
      <c r="H122" s="316"/>
      <c r="I122" s="316"/>
      <c r="J122" s="105"/>
      <c r="K122" s="316" t="s">
        <v>89</v>
      </c>
      <c r="L122" s="316"/>
      <c r="M122" s="316"/>
      <c r="N122" s="316"/>
      <c r="O122" s="316"/>
      <c r="P122" s="316"/>
      <c r="Q122" s="316"/>
      <c r="R122" s="316"/>
      <c r="S122" s="316"/>
      <c r="T122" s="316"/>
      <c r="U122" s="316"/>
      <c r="V122" s="316"/>
      <c r="W122" s="316"/>
      <c r="X122" s="316"/>
      <c r="Y122" s="316"/>
      <c r="Z122" s="316"/>
      <c r="AA122" s="316"/>
      <c r="AB122" s="316"/>
      <c r="AC122" s="316"/>
      <c r="AD122" s="316"/>
      <c r="AE122" s="316"/>
      <c r="AF122" s="316"/>
      <c r="AG122" s="301">
        <f>'SO 02 - Zemní práce'!J32</f>
        <v>0</v>
      </c>
      <c r="AH122" s="302"/>
      <c r="AI122" s="302"/>
      <c r="AJ122" s="302"/>
      <c r="AK122" s="302"/>
      <c r="AL122" s="302"/>
      <c r="AM122" s="302"/>
      <c r="AN122" s="301">
        <f t="shared" si="0"/>
        <v>0</v>
      </c>
      <c r="AO122" s="302"/>
      <c r="AP122" s="302"/>
      <c r="AQ122" s="106" t="s">
        <v>86</v>
      </c>
      <c r="AR122" s="61"/>
      <c r="AS122" s="107">
        <v>0</v>
      </c>
      <c r="AT122" s="108">
        <f t="shared" si="1"/>
        <v>0</v>
      </c>
      <c r="AU122" s="109">
        <f>'SO 02 - Zemní práce'!P124</f>
        <v>0</v>
      </c>
      <c r="AV122" s="108">
        <f>'SO 02 - Zemní práce'!J35</f>
        <v>0</v>
      </c>
      <c r="AW122" s="108">
        <f>'SO 02 - Zemní práce'!J36</f>
        <v>0</v>
      </c>
      <c r="AX122" s="108">
        <f>'SO 02 - Zemní práce'!J37</f>
        <v>0</v>
      </c>
      <c r="AY122" s="108">
        <f>'SO 02 - Zemní práce'!J38</f>
        <v>0</v>
      </c>
      <c r="AZ122" s="108">
        <f>'SO 02 - Zemní práce'!F35</f>
        <v>0</v>
      </c>
      <c r="BA122" s="108">
        <f>'SO 02 - Zemní práce'!F36</f>
        <v>0</v>
      </c>
      <c r="BB122" s="108">
        <f>'SO 02 - Zemní práce'!F37</f>
        <v>0</v>
      </c>
      <c r="BC122" s="108">
        <f>'SO 02 - Zemní práce'!F38</f>
        <v>0</v>
      </c>
      <c r="BD122" s="110">
        <f>'SO 02 - Zemní práce'!F39</f>
        <v>0</v>
      </c>
      <c r="BT122" s="111" t="s">
        <v>83</v>
      </c>
      <c r="BV122" s="111" t="s">
        <v>76</v>
      </c>
      <c r="BW122" s="111" t="s">
        <v>139</v>
      </c>
      <c r="BX122" s="111" t="s">
        <v>135</v>
      </c>
      <c r="CL122" s="111" t="s">
        <v>1</v>
      </c>
    </row>
    <row r="123" spans="1:91" s="4" customFormat="1" ht="16.5" customHeight="1">
      <c r="A123" s="104" t="s">
        <v>84</v>
      </c>
      <c r="B123" s="59"/>
      <c r="C123" s="105"/>
      <c r="D123" s="105"/>
      <c r="E123" s="316" t="s">
        <v>140</v>
      </c>
      <c r="F123" s="316"/>
      <c r="G123" s="316"/>
      <c r="H123" s="316"/>
      <c r="I123" s="316"/>
      <c r="J123" s="105"/>
      <c r="K123" s="316" t="s">
        <v>140</v>
      </c>
      <c r="L123" s="316"/>
      <c r="M123" s="316"/>
      <c r="N123" s="316"/>
      <c r="O123" s="316"/>
      <c r="P123" s="316"/>
      <c r="Q123" s="316"/>
      <c r="R123" s="316"/>
      <c r="S123" s="316"/>
      <c r="T123" s="316"/>
      <c r="U123" s="316"/>
      <c r="V123" s="316"/>
      <c r="W123" s="316"/>
      <c r="X123" s="316"/>
      <c r="Y123" s="316"/>
      <c r="Z123" s="316"/>
      <c r="AA123" s="316"/>
      <c r="AB123" s="316"/>
      <c r="AC123" s="316"/>
      <c r="AD123" s="316"/>
      <c r="AE123" s="316"/>
      <c r="AF123" s="316"/>
      <c r="AG123" s="301">
        <f>'VON - VON'!J32</f>
        <v>0</v>
      </c>
      <c r="AH123" s="302"/>
      <c r="AI123" s="302"/>
      <c r="AJ123" s="302"/>
      <c r="AK123" s="302"/>
      <c r="AL123" s="302"/>
      <c r="AM123" s="302"/>
      <c r="AN123" s="301">
        <f t="shared" si="0"/>
        <v>0</v>
      </c>
      <c r="AO123" s="302"/>
      <c r="AP123" s="302"/>
      <c r="AQ123" s="106" t="s">
        <v>86</v>
      </c>
      <c r="AR123" s="61"/>
      <c r="AS123" s="112">
        <v>0</v>
      </c>
      <c r="AT123" s="113">
        <f t="shared" si="1"/>
        <v>0</v>
      </c>
      <c r="AU123" s="114">
        <f>'VON - VON'!P122</f>
        <v>0</v>
      </c>
      <c r="AV123" s="113">
        <f>'VON - VON'!J35</f>
        <v>0</v>
      </c>
      <c r="AW123" s="113">
        <f>'VON - VON'!J36</f>
        <v>0</v>
      </c>
      <c r="AX123" s="113">
        <f>'VON - VON'!J37</f>
        <v>0</v>
      </c>
      <c r="AY123" s="113">
        <f>'VON - VON'!J38</f>
        <v>0</v>
      </c>
      <c r="AZ123" s="113">
        <f>'VON - VON'!F35</f>
        <v>0</v>
      </c>
      <c r="BA123" s="113">
        <f>'VON - VON'!F36</f>
        <v>0</v>
      </c>
      <c r="BB123" s="113">
        <f>'VON - VON'!F37</f>
        <v>0</v>
      </c>
      <c r="BC123" s="113">
        <f>'VON - VON'!F38</f>
        <v>0</v>
      </c>
      <c r="BD123" s="115">
        <f>'VON - VON'!F39</f>
        <v>0</v>
      </c>
      <c r="BT123" s="111" t="s">
        <v>83</v>
      </c>
      <c r="BV123" s="111" t="s">
        <v>76</v>
      </c>
      <c r="BW123" s="111" t="s">
        <v>141</v>
      </c>
      <c r="BX123" s="111" t="s">
        <v>135</v>
      </c>
      <c r="CL123" s="111" t="s">
        <v>1</v>
      </c>
    </row>
    <row r="124" spans="1:91" ht="11.25">
      <c r="B124" s="21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0"/>
    </row>
    <row r="125" spans="1:91" s="2" customFormat="1" ht="30" customHeight="1">
      <c r="A125" s="35"/>
      <c r="B125" s="36"/>
      <c r="C125" s="83" t="s">
        <v>142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08">
        <f>ROUND(SUM(AG126:AG129), 2)</f>
        <v>0</v>
      </c>
      <c r="AH125" s="308"/>
      <c r="AI125" s="308"/>
      <c r="AJ125" s="308"/>
      <c r="AK125" s="308"/>
      <c r="AL125" s="308"/>
      <c r="AM125" s="308"/>
      <c r="AN125" s="308">
        <f>ROUND(SUM(AN126:AN129), 2)</f>
        <v>0</v>
      </c>
      <c r="AO125" s="308"/>
      <c r="AP125" s="308"/>
      <c r="AQ125" s="116"/>
      <c r="AR125" s="38"/>
      <c r="AS125" s="76" t="s">
        <v>143</v>
      </c>
      <c r="AT125" s="77" t="s">
        <v>144</v>
      </c>
      <c r="AU125" s="77" t="s">
        <v>38</v>
      </c>
      <c r="AV125" s="78" t="s">
        <v>61</v>
      </c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91" s="2" customFormat="1" ht="19.899999999999999" customHeight="1">
      <c r="A126" s="35"/>
      <c r="B126" s="36"/>
      <c r="C126" s="37"/>
      <c r="D126" s="329" t="s">
        <v>145</v>
      </c>
      <c r="E126" s="329"/>
      <c r="F126" s="329"/>
      <c r="G126" s="329"/>
      <c r="H126" s="329"/>
      <c r="I126" s="329"/>
      <c r="J126" s="329"/>
      <c r="K126" s="329"/>
      <c r="L126" s="329"/>
      <c r="M126" s="329"/>
      <c r="N126" s="329"/>
      <c r="O126" s="329"/>
      <c r="P126" s="329"/>
      <c r="Q126" s="329"/>
      <c r="R126" s="329"/>
      <c r="S126" s="329"/>
      <c r="T126" s="329"/>
      <c r="U126" s="329"/>
      <c r="V126" s="329"/>
      <c r="W126" s="329"/>
      <c r="X126" s="329"/>
      <c r="Y126" s="329"/>
      <c r="Z126" s="329"/>
      <c r="AA126" s="329"/>
      <c r="AB126" s="329"/>
      <c r="AC126" s="37"/>
      <c r="AD126" s="37"/>
      <c r="AE126" s="37"/>
      <c r="AF126" s="37"/>
      <c r="AG126" s="307">
        <f>ROUND(AG94 * AS126, 2)</f>
        <v>0</v>
      </c>
      <c r="AH126" s="301"/>
      <c r="AI126" s="301"/>
      <c r="AJ126" s="301"/>
      <c r="AK126" s="301"/>
      <c r="AL126" s="301"/>
      <c r="AM126" s="301"/>
      <c r="AN126" s="301">
        <f>ROUND(AG126 + AV126, 2)</f>
        <v>0</v>
      </c>
      <c r="AO126" s="301"/>
      <c r="AP126" s="301"/>
      <c r="AQ126" s="37"/>
      <c r="AR126" s="38"/>
      <c r="AS126" s="117">
        <v>0</v>
      </c>
      <c r="AT126" s="118" t="s">
        <v>146</v>
      </c>
      <c r="AU126" s="118" t="s">
        <v>39</v>
      </c>
      <c r="AV126" s="110">
        <f>ROUND(IF(AU126="základní",AG126*L32,IF(AU126="snížená",AG126*L33,0)), 2)</f>
        <v>0</v>
      </c>
      <c r="AW126" s="35"/>
      <c r="AX126" s="35"/>
      <c r="AY126" s="35"/>
      <c r="AZ126" s="35"/>
      <c r="BA126" s="35"/>
      <c r="BB126" s="35"/>
      <c r="BC126" s="35"/>
      <c r="BD126" s="35"/>
      <c r="BE126" s="35"/>
      <c r="BV126" s="17" t="s">
        <v>147</v>
      </c>
      <c r="BY126" s="119">
        <f>IF(AU126="základní",AV126,0)</f>
        <v>0</v>
      </c>
      <c r="BZ126" s="119">
        <f>IF(AU126="snížená",AV126,0)</f>
        <v>0</v>
      </c>
      <c r="CA126" s="119">
        <v>0</v>
      </c>
      <c r="CB126" s="119">
        <v>0</v>
      </c>
      <c r="CC126" s="119">
        <v>0</v>
      </c>
      <c r="CD126" s="119">
        <f>IF(AU126="základní",AG126,0)</f>
        <v>0</v>
      </c>
      <c r="CE126" s="119">
        <f>IF(AU126="snížená",AG126,0)</f>
        <v>0</v>
      </c>
      <c r="CF126" s="119">
        <f>IF(AU126="zákl. přenesená",AG126,0)</f>
        <v>0</v>
      </c>
      <c r="CG126" s="119">
        <f>IF(AU126="sníž. přenesená",AG126,0)</f>
        <v>0</v>
      </c>
      <c r="CH126" s="119">
        <f>IF(AU126="nulová",AG126,0)</f>
        <v>0</v>
      </c>
      <c r="CI126" s="17">
        <f>IF(AU126="základní",1,IF(AU126="snížená",2,IF(AU126="zákl. přenesená",4,IF(AU126="sníž. přenesená",5,3))))</f>
        <v>1</v>
      </c>
      <c r="CJ126" s="17">
        <f>IF(AT126="stavební čast",1,IF(AT126="investiční čast",2,3))</f>
        <v>1</v>
      </c>
      <c r="CK126" s="17" t="str">
        <f>IF(D126="Vyplň vlastní","","x")</f>
        <v>x</v>
      </c>
    </row>
    <row r="127" spans="1:91" s="2" customFormat="1" ht="19.899999999999999" customHeight="1">
      <c r="A127" s="35"/>
      <c r="B127" s="36"/>
      <c r="C127" s="37"/>
      <c r="D127" s="330" t="s">
        <v>148</v>
      </c>
      <c r="E127" s="329"/>
      <c r="F127" s="329"/>
      <c r="G127" s="329"/>
      <c r="H127" s="329"/>
      <c r="I127" s="329"/>
      <c r="J127" s="329"/>
      <c r="K127" s="329"/>
      <c r="L127" s="329"/>
      <c r="M127" s="329"/>
      <c r="N127" s="329"/>
      <c r="O127" s="329"/>
      <c r="P127" s="329"/>
      <c r="Q127" s="329"/>
      <c r="R127" s="329"/>
      <c r="S127" s="329"/>
      <c r="T127" s="329"/>
      <c r="U127" s="329"/>
      <c r="V127" s="329"/>
      <c r="W127" s="329"/>
      <c r="X127" s="329"/>
      <c r="Y127" s="329"/>
      <c r="Z127" s="329"/>
      <c r="AA127" s="329"/>
      <c r="AB127" s="329"/>
      <c r="AC127" s="37"/>
      <c r="AD127" s="37"/>
      <c r="AE127" s="37"/>
      <c r="AF127" s="37"/>
      <c r="AG127" s="307">
        <f>ROUND(AG94 * AS127, 2)</f>
        <v>0</v>
      </c>
      <c r="AH127" s="301"/>
      <c r="AI127" s="301"/>
      <c r="AJ127" s="301"/>
      <c r="AK127" s="301"/>
      <c r="AL127" s="301"/>
      <c r="AM127" s="301"/>
      <c r="AN127" s="301">
        <f>ROUND(AG127 + AV127, 2)</f>
        <v>0</v>
      </c>
      <c r="AO127" s="301"/>
      <c r="AP127" s="301"/>
      <c r="AQ127" s="37"/>
      <c r="AR127" s="38"/>
      <c r="AS127" s="117">
        <v>0</v>
      </c>
      <c r="AT127" s="118" t="s">
        <v>146</v>
      </c>
      <c r="AU127" s="118" t="s">
        <v>39</v>
      </c>
      <c r="AV127" s="110">
        <f>ROUND(IF(AU127="základní",AG127*L32,IF(AU127="snížená",AG127*L33,0)), 2)</f>
        <v>0</v>
      </c>
      <c r="AW127" s="35"/>
      <c r="AX127" s="35"/>
      <c r="AY127" s="35"/>
      <c r="AZ127" s="35"/>
      <c r="BA127" s="35"/>
      <c r="BB127" s="35"/>
      <c r="BC127" s="35"/>
      <c r="BD127" s="35"/>
      <c r="BE127" s="35"/>
      <c r="BV127" s="17" t="s">
        <v>149</v>
      </c>
      <c r="BY127" s="119">
        <f>IF(AU127="základní",AV127,0)</f>
        <v>0</v>
      </c>
      <c r="BZ127" s="119">
        <f>IF(AU127="snížená",AV127,0)</f>
        <v>0</v>
      </c>
      <c r="CA127" s="119">
        <v>0</v>
      </c>
      <c r="CB127" s="119">
        <v>0</v>
      </c>
      <c r="CC127" s="119">
        <v>0</v>
      </c>
      <c r="CD127" s="119">
        <f>IF(AU127="základní",AG127,0)</f>
        <v>0</v>
      </c>
      <c r="CE127" s="119">
        <f>IF(AU127="snížená",AG127,0)</f>
        <v>0</v>
      </c>
      <c r="CF127" s="119">
        <f>IF(AU127="zákl. přenesená",AG127,0)</f>
        <v>0</v>
      </c>
      <c r="CG127" s="119">
        <f>IF(AU127="sníž. přenesená",AG127,0)</f>
        <v>0</v>
      </c>
      <c r="CH127" s="119">
        <f>IF(AU127="nulová",AG127,0)</f>
        <v>0</v>
      </c>
      <c r="CI127" s="17">
        <f>IF(AU127="základní",1,IF(AU127="snížená",2,IF(AU127="zákl. přenesená",4,IF(AU127="sníž. přenesená",5,3))))</f>
        <v>1</v>
      </c>
      <c r="CJ127" s="17">
        <f>IF(AT127="stavební čast",1,IF(AT127="investiční čast",2,3))</f>
        <v>1</v>
      </c>
      <c r="CK127" s="17" t="str">
        <f>IF(D127="Vyplň vlastní","","x")</f>
        <v/>
      </c>
    </row>
    <row r="128" spans="1:91" s="2" customFormat="1" ht="19.899999999999999" customHeight="1">
      <c r="A128" s="35"/>
      <c r="B128" s="36"/>
      <c r="C128" s="37"/>
      <c r="D128" s="330" t="s">
        <v>148</v>
      </c>
      <c r="E128" s="329"/>
      <c r="F128" s="329"/>
      <c r="G128" s="329"/>
      <c r="H128" s="329"/>
      <c r="I128" s="329"/>
      <c r="J128" s="329"/>
      <c r="K128" s="329"/>
      <c r="L128" s="329"/>
      <c r="M128" s="329"/>
      <c r="N128" s="329"/>
      <c r="O128" s="329"/>
      <c r="P128" s="329"/>
      <c r="Q128" s="329"/>
      <c r="R128" s="329"/>
      <c r="S128" s="329"/>
      <c r="T128" s="329"/>
      <c r="U128" s="329"/>
      <c r="V128" s="329"/>
      <c r="W128" s="329"/>
      <c r="X128" s="329"/>
      <c r="Y128" s="329"/>
      <c r="Z128" s="329"/>
      <c r="AA128" s="329"/>
      <c r="AB128" s="329"/>
      <c r="AC128" s="37"/>
      <c r="AD128" s="37"/>
      <c r="AE128" s="37"/>
      <c r="AF128" s="37"/>
      <c r="AG128" s="307">
        <f>ROUND(AG94 * AS128, 2)</f>
        <v>0</v>
      </c>
      <c r="AH128" s="301"/>
      <c r="AI128" s="301"/>
      <c r="AJ128" s="301"/>
      <c r="AK128" s="301"/>
      <c r="AL128" s="301"/>
      <c r="AM128" s="301"/>
      <c r="AN128" s="301">
        <f>ROUND(AG128 + AV128, 2)</f>
        <v>0</v>
      </c>
      <c r="AO128" s="301"/>
      <c r="AP128" s="301"/>
      <c r="AQ128" s="37"/>
      <c r="AR128" s="38"/>
      <c r="AS128" s="117">
        <v>0</v>
      </c>
      <c r="AT128" s="118" t="s">
        <v>146</v>
      </c>
      <c r="AU128" s="118" t="s">
        <v>39</v>
      </c>
      <c r="AV128" s="110">
        <f>ROUND(IF(AU128="základní",AG128*L32,IF(AU128="snížená",AG128*L33,0)), 2)</f>
        <v>0</v>
      </c>
      <c r="AW128" s="35"/>
      <c r="AX128" s="35"/>
      <c r="AY128" s="35"/>
      <c r="AZ128" s="35"/>
      <c r="BA128" s="35"/>
      <c r="BB128" s="35"/>
      <c r="BC128" s="35"/>
      <c r="BD128" s="35"/>
      <c r="BE128" s="35"/>
      <c r="BV128" s="17" t="s">
        <v>149</v>
      </c>
      <c r="BY128" s="119">
        <f>IF(AU128="základní",AV128,0)</f>
        <v>0</v>
      </c>
      <c r="BZ128" s="119">
        <f>IF(AU128="snížená",AV128,0)</f>
        <v>0</v>
      </c>
      <c r="CA128" s="119">
        <v>0</v>
      </c>
      <c r="CB128" s="119">
        <v>0</v>
      </c>
      <c r="CC128" s="119">
        <v>0</v>
      </c>
      <c r="CD128" s="119">
        <f>IF(AU128="základní",AG128,0)</f>
        <v>0</v>
      </c>
      <c r="CE128" s="119">
        <f>IF(AU128="snížená",AG128,0)</f>
        <v>0</v>
      </c>
      <c r="CF128" s="119">
        <f>IF(AU128="zákl. přenesená",AG128,0)</f>
        <v>0</v>
      </c>
      <c r="CG128" s="119">
        <f>IF(AU128="sníž. přenesená",AG128,0)</f>
        <v>0</v>
      </c>
      <c r="CH128" s="119">
        <f>IF(AU128="nulová",AG128,0)</f>
        <v>0</v>
      </c>
      <c r="CI128" s="17">
        <f>IF(AU128="základní",1,IF(AU128="snížená",2,IF(AU128="zákl. přenesená",4,IF(AU128="sníž. přenesená",5,3))))</f>
        <v>1</v>
      </c>
      <c r="CJ128" s="17">
        <f>IF(AT128="stavební čast",1,IF(AT128="investiční čast",2,3))</f>
        <v>1</v>
      </c>
      <c r="CK128" s="17" t="str">
        <f>IF(D128="Vyplň vlastní","","x")</f>
        <v/>
      </c>
    </row>
    <row r="129" spans="1:89" s="2" customFormat="1" ht="19.899999999999999" customHeight="1">
      <c r="A129" s="35"/>
      <c r="B129" s="36"/>
      <c r="C129" s="37"/>
      <c r="D129" s="330" t="s">
        <v>148</v>
      </c>
      <c r="E129" s="329"/>
      <c r="F129" s="329"/>
      <c r="G129" s="329"/>
      <c r="H129" s="329"/>
      <c r="I129" s="329"/>
      <c r="J129" s="329"/>
      <c r="K129" s="329"/>
      <c r="L129" s="329"/>
      <c r="M129" s="329"/>
      <c r="N129" s="329"/>
      <c r="O129" s="329"/>
      <c r="P129" s="329"/>
      <c r="Q129" s="329"/>
      <c r="R129" s="329"/>
      <c r="S129" s="329"/>
      <c r="T129" s="329"/>
      <c r="U129" s="329"/>
      <c r="V129" s="329"/>
      <c r="W129" s="329"/>
      <c r="X129" s="329"/>
      <c r="Y129" s="329"/>
      <c r="Z129" s="329"/>
      <c r="AA129" s="329"/>
      <c r="AB129" s="329"/>
      <c r="AC129" s="37"/>
      <c r="AD129" s="37"/>
      <c r="AE129" s="37"/>
      <c r="AF129" s="37"/>
      <c r="AG129" s="307">
        <f>ROUND(AG94 * AS129, 2)</f>
        <v>0</v>
      </c>
      <c r="AH129" s="301"/>
      <c r="AI129" s="301"/>
      <c r="AJ129" s="301"/>
      <c r="AK129" s="301"/>
      <c r="AL129" s="301"/>
      <c r="AM129" s="301"/>
      <c r="AN129" s="301">
        <f>ROUND(AG129 + AV129, 2)</f>
        <v>0</v>
      </c>
      <c r="AO129" s="301"/>
      <c r="AP129" s="301"/>
      <c r="AQ129" s="37"/>
      <c r="AR129" s="38"/>
      <c r="AS129" s="120">
        <v>0</v>
      </c>
      <c r="AT129" s="121" t="s">
        <v>146</v>
      </c>
      <c r="AU129" s="121" t="s">
        <v>39</v>
      </c>
      <c r="AV129" s="115">
        <f>ROUND(IF(AU129="základní",AG129*L32,IF(AU129="snížená",AG129*L33,0)), 2)</f>
        <v>0</v>
      </c>
      <c r="AW129" s="35"/>
      <c r="AX129" s="35"/>
      <c r="AY129" s="35"/>
      <c r="AZ129" s="35"/>
      <c r="BA129" s="35"/>
      <c r="BB129" s="35"/>
      <c r="BC129" s="35"/>
      <c r="BD129" s="35"/>
      <c r="BE129" s="35"/>
      <c r="BV129" s="17" t="s">
        <v>149</v>
      </c>
      <c r="BY129" s="119">
        <f>IF(AU129="základní",AV129,0)</f>
        <v>0</v>
      </c>
      <c r="BZ129" s="119">
        <f>IF(AU129="snížená",AV129,0)</f>
        <v>0</v>
      </c>
      <c r="CA129" s="119">
        <v>0</v>
      </c>
      <c r="CB129" s="119">
        <v>0</v>
      </c>
      <c r="CC129" s="119">
        <v>0</v>
      </c>
      <c r="CD129" s="119">
        <f>IF(AU129="základní",AG129,0)</f>
        <v>0</v>
      </c>
      <c r="CE129" s="119">
        <f>IF(AU129="snížená",AG129,0)</f>
        <v>0</v>
      </c>
      <c r="CF129" s="119">
        <f>IF(AU129="zákl. přenesená",AG129,0)</f>
        <v>0</v>
      </c>
      <c r="CG129" s="119">
        <f>IF(AU129="sníž. přenesená",AG129,0)</f>
        <v>0</v>
      </c>
      <c r="CH129" s="119">
        <f>IF(AU129="nulová",AG129,0)</f>
        <v>0</v>
      </c>
      <c r="CI129" s="17">
        <f>IF(AU129="základní",1,IF(AU129="snížená",2,IF(AU129="zákl. přenesená",4,IF(AU129="sníž. přenesená",5,3))))</f>
        <v>1</v>
      </c>
      <c r="CJ129" s="17">
        <f>IF(AT129="stavební čast",1,IF(AT129="investiční čast",2,3))</f>
        <v>1</v>
      </c>
      <c r="CK129" s="17" t="str">
        <f>IF(D129="Vyplň vlastní","","x")</f>
        <v/>
      </c>
    </row>
    <row r="130" spans="1:89" s="2" customFormat="1" ht="10.9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8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89" s="2" customFormat="1" ht="30" customHeight="1">
      <c r="A131" s="35"/>
      <c r="B131" s="36"/>
      <c r="C131" s="122" t="s">
        <v>150</v>
      </c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  <c r="AF131" s="123"/>
      <c r="AG131" s="309">
        <f>ROUND(AG94 + AG125, 2)</f>
        <v>0</v>
      </c>
      <c r="AH131" s="309"/>
      <c r="AI131" s="309"/>
      <c r="AJ131" s="309"/>
      <c r="AK131" s="309"/>
      <c r="AL131" s="309"/>
      <c r="AM131" s="309"/>
      <c r="AN131" s="309">
        <f>ROUND(AN94 + AN125, 2)</f>
        <v>0</v>
      </c>
      <c r="AO131" s="309"/>
      <c r="AP131" s="309"/>
      <c r="AQ131" s="123"/>
      <c r="AR131" s="38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89" s="2" customFormat="1" ht="6.95" customHeight="1">
      <c r="A132" s="35"/>
      <c r="B132" s="55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38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</sheetData>
  <sheetProtection algorithmName="SHA-512" hashValue="LU+43s5WArr7M+MAAtuJHC4ZdTavIx4jcdkzjsz492bgKK+X7M5Lef6AGhDOuC3ndb/VZvdAIu7efQcygL7uNQ==" saltValue="kpHEDHxnz3gvvvN56PNZsNy16+2U5OCHR/D6ruDg4FhySN26uv90kC6Hfti8imbWXEIHSgY5foD1cSU/3B8vgQ==" spinCount="100000" sheet="1" objects="1" scenarios="1" formatColumns="0" formatRows="0"/>
  <mergeCells count="172">
    <mergeCell ref="D129:AB129"/>
    <mergeCell ref="E121:I121"/>
    <mergeCell ref="K121:AF121"/>
    <mergeCell ref="E122:I122"/>
    <mergeCell ref="K122:AF122"/>
    <mergeCell ref="E123:I123"/>
    <mergeCell ref="K123:AF123"/>
    <mergeCell ref="D126:AB126"/>
    <mergeCell ref="D127:AB127"/>
    <mergeCell ref="D128:AB128"/>
    <mergeCell ref="D116:H116"/>
    <mergeCell ref="J116:AF116"/>
    <mergeCell ref="K117:AF117"/>
    <mergeCell ref="E117:I117"/>
    <mergeCell ref="K118:AF118"/>
    <mergeCell ref="E118:I118"/>
    <mergeCell ref="E119:I119"/>
    <mergeCell ref="K119:AF119"/>
    <mergeCell ref="D120:H120"/>
    <mergeCell ref="J120:AF120"/>
    <mergeCell ref="K111:AF111"/>
    <mergeCell ref="E111:I111"/>
    <mergeCell ref="D112:H112"/>
    <mergeCell ref="J112:AF112"/>
    <mergeCell ref="E113:I113"/>
    <mergeCell ref="K113:AF113"/>
    <mergeCell ref="K114:AF114"/>
    <mergeCell ref="E114:I114"/>
    <mergeCell ref="K115:AF115"/>
    <mergeCell ref="E115:I115"/>
    <mergeCell ref="L106:AF106"/>
    <mergeCell ref="F106:J106"/>
    <mergeCell ref="F107:J107"/>
    <mergeCell ref="L107:AF107"/>
    <mergeCell ref="J108:AF108"/>
    <mergeCell ref="D108:H108"/>
    <mergeCell ref="E109:I109"/>
    <mergeCell ref="K109:AF109"/>
    <mergeCell ref="E110:I110"/>
    <mergeCell ref="K110:AF110"/>
    <mergeCell ref="AS89:AT91"/>
    <mergeCell ref="AM89:AP89"/>
    <mergeCell ref="AM90:AP90"/>
    <mergeCell ref="AN92:AP92"/>
    <mergeCell ref="AG92:AM92"/>
    <mergeCell ref="AN95:AP95"/>
    <mergeCell ref="AG95:AM95"/>
    <mergeCell ref="AN96:AP96"/>
    <mergeCell ref="AG96:AM96"/>
    <mergeCell ref="AG94:AM94"/>
    <mergeCell ref="AN94:AP94"/>
    <mergeCell ref="D99:H99"/>
    <mergeCell ref="E100:I100"/>
    <mergeCell ref="K100:AF100"/>
    <mergeCell ref="F101:J101"/>
    <mergeCell ref="L101:AF101"/>
    <mergeCell ref="L102:AF102"/>
    <mergeCell ref="F102:J102"/>
    <mergeCell ref="L103:AF103"/>
    <mergeCell ref="F103:J103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AG128:AM128"/>
    <mergeCell ref="AN128:AP128"/>
    <mergeCell ref="AG129:AM129"/>
    <mergeCell ref="AN129:AP129"/>
    <mergeCell ref="AG125:AM125"/>
    <mergeCell ref="AN125:AP125"/>
    <mergeCell ref="AG131:AM131"/>
    <mergeCell ref="AN131:AP131"/>
    <mergeCell ref="L85:AO85"/>
    <mergeCell ref="I92:AF92"/>
    <mergeCell ref="J99:AF99"/>
    <mergeCell ref="AM87:AN87"/>
    <mergeCell ref="AG97:AM97"/>
    <mergeCell ref="AN97:AP97"/>
    <mergeCell ref="AG98:AM98"/>
    <mergeCell ref="AN98:AP98"/>
    <mergeCell ref="AG99:AM99"/>
    <mergeCell ref="AN99:AP99"/>
    <mergeCell ref="AN100:AP100"/>
    <mergeCell ref="AG100:AM100"/>
    <mergeCell ref="K104:AF104"/>
    <mergeCell ref="E104:I104"/>
    <mergeCell ref="F105:J105"/>
    <mergeCell ref="L105:AF105"/>
    <mergeCell ref="AN121:AP121"/>
    <mergeCell ref="AG121:AM121"/>
    <mergeCell ref="AN122:AP122"/>
    <mergeCell ref="AG122:AM122"/>
    <mergeCell ref="AG123:AM123"/>
    <mergeCell ref="AN123:AP123"/>
    <mergeCell ref="AG126:AM126"/>
    <mergeCell ref="AN126:AP126"/>
    <mergeCell ref="AN127:AP127"/>
    <mergeCell ref="AG127:AM127"/>
    <mergeCell ref="AN116:AP116"/>
    <mergeCell ref="AG116:AM116"/>
    <mergeCell ref="AN117:AP117"/>
    <mergeCell ref="AG117:AM117"/>
    <mergeCell ref="AG118:AM118"/>
    <mergeCell ref="AN118:AP118"/>
    <mergeCell ref="AN119:AP119"/>
    <mergeCell ref="AG119:AM119"/>
    <mergeCell ref="AN120:AP120"/>
    <mergeCell ref="AG120:AM120"/>
    <mergeCell ref="AG111:AM111"/>
    <mergeCell ref="AN111:AP111"/>
    <mergeCell ref="AN112:AP112"/>
    <mergeCell ref="AG112:AM112"/>
    <mergeCell ref="AN113:AP113"/>
    <mergeCell ref="AG113:AM113"/>
    <mergeCell ref="AG114:AM114"/>
    <mergeCell ref="AN114:AP114"/>
    <mergeCell ref="AG115:AM115"/>
    <mergeCell ref="AN115:AP115"/>
    <mergeCell ref="AN106:AP106"/>
    <mergeCell ref="AG106:AM106"/>
    <mergeCell ref="AG107:AM107"/>
    <mergeCell ref="AN107:AP107"/>
    <mergeCell ref="AG108:AM108"/>
    <mergeCell ref="AN108:AP108"/>
    <mergeCell ref="AN109:AP109"/>
    <mergeCell ref="AG109:AM109"/>
    <mergeCell ref="AG110:AM110"/>
    <mergeCell ref="AN110:AP110"/>
    <mergeCell ref="AN101:AP101"/>
    <mergeCell ref="AG101:AM101"/>
    <mergeCell ref="AN102:AP102"/>
    <mergeCell ref="AG102:AM102"/>
    <mergeCell ref="AG103:AM103"/>
    <mergeCell ref="AN103:AP103"/>
    <mergeCell ref="AG104:AM104"/>
    <mergeCell ref="AN104:AP104"/>
    <mergeCell ref="AN105:AP105"/>
    <mergeCell ref="AG105:AM105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125:AU12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25:AT129">
      <formula1>"stavební čast, technologická čast, investiční čast"</formula1>
    </dataValidation>
  </dataValidations>
  <hyperlinks>
    <hyperlink ref="A96" location="'01 - Technologická část'!C2" display="/"/>
    <hyperlink ref="A97" location="'02 - Zemní práce'!C2" display="/"/>
    <hyperlink ref="A98" location="'03 - VRN'!C2" display="/"/>
    <hyperlink ref="A101" location="'01 - Technologická část_01'!C2" display="/"/>
    <hyperlink ref="A102" location="'02 - Zemní práce_01'!C2" display="/"/>
    <hyperlink ref="A103" location="'03 - VRN_01'!C2" display="/"/>
    <hyperlink ref="A105" location="'01 - Technologická část_02'!C2" display="/"/>
    <hyperlink ref="A106" location="'02 - Zemní práce_02'!C2" display="/"/>
    <hyperlink ref="A107" location="'03 - VRN_02'!C2" display="/"/>
    <hyperlink ref="A109" location="'01 - Technologická část_03'!C2" display="/"/>
    <hyperlink ref="A110" location="'02 - Zemní práce_03'!C2" display="/"/>
    <hyperlink ref="A111" location="'03 - VRN_03'!C2" display="/"/>
    <hyperlink ref="A113" location="'1906071-01.1 - VRN'!C2" display="/"/>
    <hyperlink ref="A114" location="'1906071-01.2 - Elektromon...'!C2" display="/"/>
    <hyperlink ref="A115" location="'1906071-01.3 - Zemní práce'!C2" display="/"/>
    <hyperlink ref="A117" location="'1906071-02.1 - VRN'!C2" display="/"/>
    <hyperlink ref="A118" location="'1906071-02.2 - Elektromon...'!C2" display="/"/>
    <hyperlink ref="A119" location="'1906071-02.3 - Zemní práce'!C2" display="/"/>
    <hyperlink ref="A121" location="'SO 01 - Oprava osvětlení ...'!C2" display="/"/>
    <hyperlink ref="A122" location="'SO 02 - Zemní práce'!C2" display="/"/>
    <hyperlink ref="A123" location="'VON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108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ht="12.75">
      <c r="B8" s="20"/>
      <c r="D8" s="130" t="s">
        <v>152</v>
      </c>
      <c r="L8" s="20"/>
    </row>
    <row r="9" spans="1:46" s="1" customFormat="1" ht="16.5" customHeight="1">
      <c r="B9" s="20"/>
      <c r="E9" s="331" t="s">
        <v>578</v>
      </c>
      <c r="F9" s="300"/>
      <c r="G9" s="300"/>
      <c r="H9" s="300"/>
      <c r="I9" s="124"/>
      <c r="L9" s="20"/>
    </row>
    <row r="10" spans="1:46" s="1" customFormat="1" ht="12" customHeight="1">
      <c r="B10" s="20"/>
      <c r="D10" s="130" t="s">
        <v>154</v>
      </c>
      <c r="I10" s="124"/>
      <c r="L10" s="20"/>
    </row>
    <row r="11" spans="1:46" s="2" customFormat="1" ht="16.5" customHeight="1">
      <c r="A11" s="35"/>
      <c r="B11" s="38"/>
      <c r="C11" s="35"/>
      <c r="D11" s="35"/>
      <c r="E11" s="341" t="s">
        <v>683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30" t="s">
        <v>580</v>
      </c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38"/>
      <c r="C13" s="35"/>
      <c r="D13" s="35"/>
      <c r="E13" s="334" t="s">
        <v>554</v>
      </c>
      <c r="F13" s="333"/>
      <c r="G13" s="333"/>
      <c r="H13" s="333"/>
      <c r="I13" s="13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38"/>
      <c r="C14" s="35"/>
      <c r="D14" s="35"/>
      <c r="E14" s="35"/>
      <c r="F14" s="35"/>
      <c r="G14" s="35"/>
      <c r="H14" s="35"/>
      <c r="I14" s="13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38"/>
      <c r="C15" s="35"/>
      <c r="D15" s="130" t="s">
        <v>18</v>
      </c>
      <c r="E15" s="35"/>
      <c r="F15" s="111" t="s">
        <v>1</v>
      </c>
      <c r="G15" s="35"/>
      <c r="H15" s="35"/>
      <c r="I15" s="132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20</v>
      </c>
      <c r="E16" s="35"/>
      <c r="F16" s="111" t="s">
        <v>21</v>
      </c>
      <c r="G16" s="35"/>
      <c r="H16" s="35"/>
      <c r="I16" s="132" t="s">
        <v>22</v>
      </c>
      <c r="J16" s="133">
        <f>'Rekapitulace stavby'!AN8</f>
        <v>0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38"/>
      <c r="C17" s="35"/>
      <c r="D17" s="35"/>
      <c r="E17" s="35"/>
      <c r="F17" s="35"/>
      <c r="G17" s="35"/>
      <c r="H17" s="35"/>
      <c r="I17" s="13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30" t="s">
        <v>23</v>
      </c>
      <c r="E18" s="35"/>
      <c r="F18" s="35"/>
      <c r="G18" s="35"/>
      <c r="H18" s="35"/>
      <c r="I18" s="132" t="s">
        <v>24</v>
      </c>
      <c r="J18" s="111" t="s">
        <v>156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11" t="s">
        <v>157</v>
      </c>
      <c r="F19" s="35"/>
      <c r="G19" s="35"/>
      <c r="H19" s="35"/>
      <c r="I19" s="132" t="s">
        <v>25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13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30" t="s">
        <v>26</v>
      </c>
      <c r="E21" s="35"/>
      <c r="F21" s="35"/>
      <c r="G21" s="35"/>
      <c r="H21" s="35"/>
      <c r="I21" s="132" t="s">
        <v>24</v>
      </c>
      <c r="J21" s="30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335" t="str">
        <f>'Rekapitulace stavby'!E14</f>
        <v>Vyplň údaj</v>
      </c>
      <c r="F22" s="336"/>
      <c r="G22" s="336"/>
      <c r="H22" s="336"/>
      <c r="I22" s="132" t="s">
        <v>25</v>
      </c>
      <c r="J22" s="30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13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30" t="s">
        <v>28</v>
      </c>
      <c r="E24" s="35"/>
      <c r="F24" s="35"/>
      <c r="G24" s="35"/>
      <c r="H24" s="35"/>
      <c r="I24" s="132" t="s">
        <v>24</v>
      </c>
      <c r="J24" s="111" t="s">
        <v>158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38"/>
      <c r="C25" s="35"/>
      <c r="D25" s="35"/>
      <c r="E25" s="111" t="s">
        <v>159</v>
      </c>
      <c r="F25" s="35"/>
      <c r="G25" s="35"/>
      <c r="H25" s="35"/>
      <c r="I25" s="132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13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38"/>
      <c r="C27" s="35"/>
      <c r="D27" s="130" t="s">
        <v>30</v>
      </c>
      <c r="E27" s="35"/>
      <c r="F27" s="35"/>
      <c r="G27" s="35"/>
      <c r="H27" s="35"/>
      <c r="I27" s="132" t="s">
        <v>24</v>
      </c>
      <c r="J27" s="111" t="s">
        <v>158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38"/>
      <c r="C28" s="35"/>
      <c r="D28" s="35"/>
      <c r="E28" s="111" t="s">
        <v>159</v>
      </c>
      <c r="F28" s="35"/>
      <c r="G28" s="35"/>
      <c r="H28" s="35"/>
      <c r="I28" s="132" t="s">
        <v>25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35"/>
      <c r="E29" s="35"/>
      <c r="F29" s="35"/>
      <c r="G29" s="35"/>
      <c r="H29" s="35"/>
      <c r="I29" s="131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38"/>
      <c r="C30" s="35"/>
      <c r="D30" s="130" t="s">
        <v>31</v>
      </c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34"/>
      <c r="B31" s="135"/>
      <c r="C31" s="134"/>
      <c r="D31" s="134"/>
      <c r="E31" s="337" t="s">
        <v>1</v>
      </c>
      <c r="F31" s="337"/>
      <c r="G31" s="337"/>
      <c r="H31" s="337"/>
      <c r="I31" s="136"/>
      <c r="J31" s="134"/>
      <c r="K31" s="134"/>
      <c r="L31" s="137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</row>
    <row r="32" spans="1:31" s="2" customFormat="1" ht="6.95" customHeight="1">
      <c r="A32" s="35"/>
      <c r="B32" s="38"/>
      <c r="C32" s="35"/>
      <c r="D32" s="35"/>
      <c r="E32" s="35"/>
      <c r="F32" s="35"/>
      <c r="G32" s="35"/>
      <c r="H32" s="35"/>
      <c r="I32" s="131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40" t="s">
        <v>34</v>
      </c>
      <c r="E34" s="35"/>
      <c r="F34" s="35"/>
      <c r="G34" s="35"/>
      <c r="H34" s="35"/>
      <c r="I34" s="131"/>
      <c r="J34" s="141">
        <f>ROUND(J125,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8"/>
      <c r="E35" s="138"/>
      <c r="F35" s="138"/>
      <c r="G35" s="138"/>
      <c r="H35" s="138"/>
      <c r="I35" s="139"/>
      <c r="J35" s="138"/>
      <c r="K35" s="138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42" t="s">
        <v>36</v>
      </c>
      <c r="G36" s="35"/>
      <c r="H36" s="35"/>
      <c r="I36" s="143" t="s">
        <v>35</v>
      </c>
      <c r="J36" s="142" t="s">
        <v>37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44" t="s">
        <v>38</v>
      </c>
      <c r="E37" s="130" t="s">
        <v>39</v>
      </c>
      <c r="F37" s="145">
        <f>ROUND((SUM(BE125:BE142)),  2)</f>
        <v>0</v>
      </c>
      <c r="G37" s="35"/>
      <c r="H37" s="35"/>
      <c r="I37" s="146">
        <v>0.21</v>
      </c>
      <c r="J37" s="145">
        <f>ROUND(((SUM(BE125:BE142))*I37),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30" t="s">
        <v>40</v>
      </c>
      <c r="F38" s="145">
        <f>ROUND((SUM(BF125:BF142)),  2)</f>
        <v>0</v>
      </c>
      <c r="G38" s="35"/>
      <c r="H38" s="35"/>
      <c r="I38" s="146">
        <v>0.15</v>
      </c>
      <c r="J38" s="145">
        <f>ROUND(((SUM(BF125:BF142))*I38),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41</v>
      </c>
      <c r="F39" s="145">
        <f>ROUND((SUM(BG125:BG142)),  2)</f>
        <v>0</v>
      </c>
      <c r="G39" s="35"/>
      <c r="H39" s="35"/>
      <c r="I39" s="146">
        <v>0.21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30" t="s">
        <v>42</v>
      </c>
      <c r="F40" s="145">
        <f>ROUND((SUM(BH125:BH142)),  2)</f>
        <v>0</v>
      </c>
      <c r="G40" s="35"/>
      <c r="H40" s="35"/>
      <c r="I40" s="146">
        <v>0.15</v>
      </c>
      <c r="J40" s="145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30" t="s">
        <v>43</v>
      </c>
      <c r="F41" s="145">
        <f>ROUND((SUM(BI125:BI142)),  2)</f>
        <v>0</v>
      </c>
      <c r="G41" s="35"/>
      <c r="H41" s="35"/>
      <c r="I41" s="146">
        <v>0</v>
      </c>
      <c r="J41" s="145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7"/>
      <c r="D43" s="148" t="s">
        <v>44</v>
      </c>
      <c r="E43" s="149"/>
      <c r="F43" s="149"/>
      <c r="G43" s="150" t="s">
        <v>45</v>
      </c>
      <c r="H43" s="151" t="s">
        <v>46</v>
      </c>
      <c r="I43" s="152"/>
      <c r="J43" s="153">
        <f>SUM(J34:J41)</f>
        <v>0</v>
      </c>
      <c r="K43" s="154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131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1" customFormat="1" ht="16.5" hidden="1" customHeight="1">
      <c r="B87" s="21"/>
      <c r="C87" s="22"/>
      <c r="D87" s="22"/>
      <c r="E87" s="338" t="s">
        <v>578</v>
      </c>
      <c r="F87" s="284"/>
      <c r="G87" s="284"/>
      <c r="H87" s="284"/>
      <c r="I87" s="124"/>
      <c r="J87" s="22"/>
      <c r="K87" s="22"/>
      <c r="L87" s="20"/>
    </row>
    <row r="88" spans="1:31" s="1" customFormat="1" ht="12" hidden="1" customHeight="1">
      <c r="B88" s="21"/>
      <c r="C88" s="29" t="s">
        <v>154</v>
      </c>
      <c r="D88" s="22"/>
      <c r="E88" s="22"/>
      <c r="F88" s="22"/>
      <c r="G88" s="22"/>
      <c r="H88" s="22"/>
      <c r="I88" s="124"/>
      <c r="J88" s="22"/>
      <c r="K88" s="22"/>
      <c r="L88" s="20"/>
    </row>
    <row r="89" spans="1:31" s="2" customFormat="1" ht="16.5" hidden="1" customHeight="1">
      <c r="A89" s="35"/>
      <c r="B89" s="36"/>
      <c r="C89" s="37"/>
      <c r="D89" s="37"/>
      <c r="E89" s="342" t="s">
        <v>683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hidden="1" customHeight="1">
      <c r="A90" s="35"/>
      <c r="B90" s="36"/>
      <c r="C90" s="29" t="s">
        <v>580</v>
      </c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hidden="1" customHeight="1">
      <c r="A91" s="35"/>
      <c r="B91" s="36"/>
      <c r="C91" s="37"/>
      <c r="D91" s="37"/>
      <c r="E91" s="310" t="str">
        <f>E13</f>
        <v>03 - VRN</v>
      </c>
      <c r="F91" s="340"/>
      <c r="G91" s="340"/>
      <c r="H91" s="340"/>
      <c r="I91" s="13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hidden="1" customHeight="1">
      <c r="A93" s="35"/>
      <c r="B93" s="36"/>
      <c r="C93" s="29" t="s">
        <v>20</v>
      </c>
      <c r="D93" s="37"/>
      <c r="E93" s="37"/>
      <c r="F93" s="27" t="str">
        <f>F16</f>
        <v xml:space="preserve"> </v>
      </c>
      <c r="G93" s="37"/>
      <c r="H93" s="37"/>
      <c r="I93" s="132" t="s">
        <v>22</v>
      </c>
      <c r="J93" s="67">
        <f>IF(J16="","",J16)</f>
        <v>0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hidden="1" customHeight="1">
      <c r="A94" s="35"/>
      <c r="B94" s="36"/>
      <c r="C94" s="37"/>
      <c r="D94" s="37"/>
      <c r="E94" s="37"/>
      <c r="F94" s="37"/>
      <c r="G94" s="37"/>
      <c r="H94" s="37"/>
      <c r="I94" s="131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hidden="1" customHeight="1">
      <c r="A95" s="35"/>
      <c r="B95" s="36"/>
      <c r="C95" s="29" t="s">
        <v>23</v>
      </c>
      <c r="D95" s="37"/>
      <c r="E95" s="37"/>
      <c r="F95" s="27" t="str">
        <f>E19</f>
        <v>SŽDC, s.o. - OŘ Olomouc</v>
      </c>
      <c r="G95" s="37"/>
      <c r="H95" s="37"/>
      <c r="I95" s="132" t="s">
        <v>28</v>
      </c>
      <c r="J95" s="32" t="str">
        <f>E25</f>
        <v>Signal Projekt, s.r.o.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7" hidden="1" customHeight="1">
      <c r="A96" s="35"/>
      <c r="B96" s="36"/>
      <c r="C96" s="29" t="s">
        <v>26</v>
      </c>
      <c r="D96" s="37"/>
      <c r="E96" s="37"/>
      <c r="F96" s="27" t="str">
        <f>IF(E22="","",E22)</f>
        <v>Vyplň údaj</v>
      </c>
      <c r="G96" s="37"/>
      <c r="H96" s="37"/>
      <c r="I96" s="132" t="s">
        <v>30</v>
      </c>
      <c r="J96" s="32" t="str">
        <f>E28</f>
        <v>Signal Projekt, s.r.o.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hidden="1" customHeight="1">
      <c r="A98" s="35"/>
      <c r="B98" s="36"/>
      <c r="C98" s="171" t="s">
        <v>161</v>
      </c>
      <c r="D98" s="123"/>
      <c r="E98" s="123"/>
      <c r="F98" s="123"/>
      <c r="G98" s="123"/>
      <c r="H98" s="123"/>
      <c r="I98" s="172"/>
      <c r="J98" s="173" t="s">
        <v>162</v>
      </c>
      <c r="K98" s="123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hidden="1" customHeight="1">
      <c r="A100" s="35"/>
      <c r="B100" s="36"/>
      <c r="C100" s="174" t="s">
        <v>163</v>
      </c>
      <c r="D100" s="37"/>
      <c r="E100" s="37"/>
      <c r="F100" s="37"/>
      <c r="G100" s="37"/>
      <c r="H100" s="37"/>
      <c r="I100" s="131"/>
      <c r="J100" s="85">
        <f>J125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7" t="s">
        <v>164</v>
      </c>
    </row>
    <row r="101" spans="1:47" s="9" customFormat="1" ht="24.95" hidden="1" customHeight="1">
      <c r="B101" s="175"/>
      <c r="C101" s="176"/>
      <c r="D101" s="177" t="s">
        <v>166</v>
      </c>
      <c r="E101" s="178"/>
      <c r="F101" s="178"/>
      <c r="G101" s="178"/>
      <c r="H101" s="178"/>
      <c r="I101" s="179"/>
      <c r="J101" s="180">
        <f>J126</f>
        <v>0</v>
      </c>
      <c r="K101" s="176"/>
      <c r="L101" s="181"/>
    </row>
    <row r="102" spans="1:47" s="2" customFormat="1" ht="21.75" hidden="1" customHeight="1">
      <c r="A102" s="35"/>
      <c r="B102" s="36"/>
      <c r="C102" s="37"/>
      <c r="D102" s="37"/>
      <c r="E102" s="37"/>
      <c r="F102" s="37"/>
      <c r="G102" s="37"/>
      <c r="H102" s="37"/>
      <c r="I102" s="131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hidden="1" customHeight="1">
      <c r="A103" s="35"/>
      <c r="B103" s="55"/>
      <c r="C103" s="56"/>
      <c r="D103" s="56"/>
      <c r="E103" s="56"/>
      <c r="F103" s="56"/>
      <c r="G103" s="56"/>
      <c r="H103" s="56"/>
      <c r="I103" s="167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70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3" t="s">
        <v>167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38" t="str">
        <f>E7</f>
        <v>Oprava osvětlení stanic a zastávek v obvodu OŘ Olomouc</v>
      </c>
      <c r="F111" s="339"/>
      <c r="G111" s="339"/>
      <c r="H111" s="339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152</v>
      </c>
      <c r="D112" s="22"/>
      <c r="E112" s="22"/>
      <c r="F112" s="22"/>
      <c r="G112" s="22"/>
      <c r="H112" s="22"/>
      <c r="I112" s="124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8" t="s">
        <v>578</v>
      </c>
      <c r="F113" s="284"/>
      <c r="G113" s="284"/>
      <c r="H113" s="284"/>
      <c r="I113" s="124"/>
      <c r="J113" s="22"/>
      <c r="K113" s="22"/>
      <c r="L113" s="20"/>
    </row>
    <row r="114" spans="1:65" s="1" customFormat="1" ht="12" customHeight="1">
      <c r="B114" s="21"/>
      <c r="C114" s="29" t="s">
        <v>154</v>
      </c>
      <c r="D114" s="22"/>
      <c r="E114" s="22"/>
      <c r="F114" s="22"/>
      <c r="G114" s="22"/>
      <c r="H114" s="22"/>
      <c r="I114" s="124"/>
      <c r="J114" s="22"/>
      <c r="K114" s="22"/>
      <c r="L114" s="20"/>
    </row>
    <row r="115" spans="1:65" s="2" customFormat="1" ht="16.5" customHeight="1">
      <c r="A115" s="35"/>
      <c r="B115" s="36"/>
      <c r="C115" s="37"/>
      <c r="D115" s="37"/>
      <c r="E115" s="342" t="s">
        <v>683</v>
      </c>
      <c r="F115" s="340"/>
      <c r="G115" s="340"/>
      <c r="H115" s="340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580</v>
      </c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10" t="str">
        <f>E13</f>
        <v>03 - VRN</v>
      </c>
      <c r="F117" s="340"/>
      <c r="G117" s="340"/>
      <c r="H117" s="340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29" t="s">
        <v>20</v>
      </c>
      <c r="D119" s="37"/>
      <c r="E119" s="37"/>
      <c r="F119" s="27" t="str">
        <f>F16</f>
        <v xml:space="preserve"> </v>
      </c>
      <c r="G119" s="37"/>
      <c r="H119" s="37"/>
      <c r="I119" s="132" t="s">
        <v>22</v>
      </c>
      <c r="J119" s="67">
        <f>IF(J16="","",J16)</f>
        <v>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25.7" customHeight="1">
      <c r="A121" s="35"/>
      <c r="B121" s="36"/>
      <c r="C121" s="29" t="s">
        <v>23</v>
      </c>
      <c r="D121" s="37"/>
      <c r="E121" s="37"/>
      <c r="F121" s="27" t="str">
        <f>E19</f>
        <v>SŽDC, s.o. - OŘ Olomouc</v>
      </c>
      <c r="G121" s="37"/>
      <c r="H121" s="37"/>
      <c r="I121" s="132" t="s">
        <v>28</v>
      </c>
      <c r="J121" s="32" t="str">
        <f>E25</f>
        <v>Signal Projekt,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25.7" customHeight="1">
      <c r="A122" s="35"/>
      <c r="B122" s="36"/>
      <c r="C122" s="29" t="s">
        <v>26</v>
      </c>
      <c r="D122" s="37"/>
      <c r="E122" s="37"/>
      <c r="F122" s="27" t="str">
        <f>IF(E22="","",E22)</f>
        <v>Vyplň údaj</v>
      </c>
      <c r="G122" s="37"/>
      <c r="H122" s="37"/>
      <c r="I122" s="132" t="s">
        <v>30</v>
      </c>
      <c r="J122" s="32" t="str">
        <f>E28</f>
        <v>Signal Projekt,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0" customFormat="1" ht="29.25" customHeight="1">
      <c r="A124" s="182"/>
      <c r="B124" s="183"/>
      <c r="C124" s="184" t="s">
        <v>168</v>
      </c>
      <c r="D124" s="185" t="s">
        <v>59</v>
      </c>
      <c r="E124" s="185" t="s">
        <v>55</v>
      </c>
      <c r="F124" s="185" t="s">
        <v>56</v>
      </c>
      <c r="G124" s="185" t="s">
        <v>169</v>
      </c>
      <c r="H124" s="185" t="s">
        <v>170</v>
      </c>
      <c r="I124" s="186" t="s">
        <v>171</v>
      </c>
      <c r="J124" s="185" t="s">
        <v>162</v>
      </c>
      <c r="K124" s="187" t="s">
        <v>172</v>
      </c>
      <c r="L124" s="188"/>
      <c r="M124" s="76" t="s">
        <v>1</v>
      </c>
      <c r="N124" s="77" t="s">
        <v>38</v>
      </c>
      <c r="O124" s="77" t="s">
        <v>173</v>
      </c>
      <c r="P124" s="77" t="s">
        <v>174</v>
      </c>
      <c r="Q124" s="77" t="s">
        <v>175</v>
      </c>
      <c r="R124" s="77" t="s">
        <v>176</v>
      </c>
      <c r="S124" s="77" t="s">
        <v>177</v>
      </c>
      <c r="T124" s="78" t="s">
        <v>178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5"/>
      <c r="B125" s="36"/>
      <c r="C125" s="83" t="s">
        <v>179</v>
      </c>
      <c r="D125" s="37"/>
      <c r="E125" s="37"/>
      <c r="F125" s="37"/>
      <c r="G125" s="37"/>
      <c r="H125" s="37"/>
      <c r="I125" s="131"/>
      <c r="J125" s="189">
        <f>BK125</f>
        <v>0</v>
      </c>
      <c r="K125" s="37"/>
      <c r="L125" s="38"/>
      <c r="M125" s="79"/>
      <c r="N125" s="190"/>
      <c r="O125" s="80"/>
      <c r="P125" s="191">
        <f>P126</f>
        <v>0</v>
      </c>
      <c r="Q125" s="80"/>
      <c r="R125" s="191">
        <f>R126</f>
        <v>0</v>
      </c>
      <c r="S125" s="80"/>
      <c r="T125" s="19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73</v>
      </c>
      <c r="AU125" s="17" t="s">
        <v>164</v>
      </c>
      <c r="BK125" s="193">
        <f>BK126</f>
        <v>0</v>
      </c>
    </row>
    <row r="126" spans="1:65" s="11" customFormat="1" ht="25.9" customHeight="1">
      <c r="B126" s="212"/>
      <c r="C126" s="213"/>
      <c r="D126" s="214" t="s">
        <v>73</v>
      </c>
      <c r="E126" s="215" t="s">
        <v>92</v>
      </c>
      <c r="F126" s="215" t="s">
        <v>417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SUM(P127:P142)</f>
        <v>0</v>
      </c>
      <c r="Q126" s="220"/>
      <c r="R126" s="221">
        <f>SUM(R127:R142)</f>
        <v>0</v>
      </c>
      <c r="S126" s="220"/>
      <c r="T126" s="222">
        <f>SUM(T127:T142)</f>
        <v>0</v>
      </c>
      <c r="AR126" s="223" t="s">
        <v>203</v>
      </c>
      <c r="AT126" s="224" t="s">
        <v>73</v>
      </c>
      <c r="AU126" s="224" t="s">
        <v>74</v>
      </c>
      <c r="AY126" s="223" t="s">
        <v>186</v>
      </c>
      <c r="BK126" s="225">
        <f>SUM(BK127:BK142)</f>
        <v>0</v>
      </c>
    </row>
    <row r="127" spans="1:65" s="2" customFormat="1" ht="21.75" customHeight="1">
      <c r="A127" s="35"/>
      <c r="B127" s="36"/>
      <c r="C127" s="226" t="s">
        <v>213</v>
      </c>
      <c r="D127" s="226" t="s">
        <v>265</v>
      </c>
      <c r="E127" s="227" t="s">
        <v>563</v>
      </c>
      <c r="F127" s="228" t="s">
        <v>564</v>
      </c>
      <c r="G127" s="229" t="s">
        <v>557</v>
      </c>
      <c r="H127" s="269"/>
      <c r="I127" s="231"/>
      <c r="J127" s="232">
        <f>ROUND(I127*H127,2)</f>
        <v>0</v>
      </c>
      <c r="K127" s="228" t="s">
        <v>184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558</v>
      </c>
      <c r="AT127" s="206" t="s">
        <v>265</v>
      </c>
      <c r="AU127" s="206" t="s">
        <v>81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558</v>
      </c>
      <c r="BM127" s="206" t="s">
        <v>889</v>
      </c>
    </row>
    <row r="128" spans="1:65" s="2" customFormat="1" ht="58.5">
      <c r="A128" s="35"/>
      <c r="B128" s="36"/>
      <c r="C128" s="37"/>
      <c r="D128" s="207" t="s">
        <v>188</v>
      </c>
      <c r="E128" s="37"/>
      <c r="F128" s="208" t="s">
        <v>566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81</v>
      </c>
    </row>
    <row r="129" spans="1:65" s="2" customFormat="1" ht="19.5">
      <c r="A129" s="35"/>
      <c r="B129" s="36"/>
      <c r="C129" s="37"/>
      <c r="D129" s="207" t="s">
        <v>201</v>
      </c>
      <c r="E129" s="37"/>
      <c r="F129" s="211" t="s">
        <v>567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201</v>
      </c>
      <c r="AU129" s="17" t="s">
        <v>81</v>
      </c>
    </row>
    <row r="130" spans="1:65" s="2" customFormat="1" ht="21.75" customHeight="1">
      <c r="A130" s="35"/>
      <c r="B130" s="36"/>
      <c r="C130" s="226" t="s">
        <v>81</v>
      </c>
      <c r="D130" s="226" t="s">
        <v>265</v>
      </c>
      <c r="E130" s="227" t="s">
        <v>555</v>
      </c>
      <c r="F130" s="228" t="s">
        <v>556</v>
      </c>
      <c r="G130" s="229" t="s">
        <v>557</v>
      </c>
      <c r="H130" s="269"/>
      <c r="I130" s="231"/>
      <c r="J130" s="232">
        <f>ROUND(I130*H130,2)</f>
        <v>0</v>
      </c>
      <c r="K130" s="228" t="s">
        <v>184</v>
      </c>
      <c r="L130" s="38"/>
      <c r="M130" s="233" t="s">
        <v>1</v>
      </c>
      <c r="N130" s="234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558</v>
      </c>
      <c r="AT130" s="206" t="s">
        <v>265</v>
      </c>
      <c r="AU130" s="206" t="s">
        <v>81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558</v>
      </c>
      <c r="BM130" s="206" t="s">
        <v>890</v>
      </c>
    </row>
    <row r="131" spans="1:65" s="2" customFormat="1" ht="11.25">
      <c r="A131" s="35"/>
      <c r="B131" s="36"/>
      <c r="C131" s="37"/>
      <c r="D131" s="207" t="s">
        <v>188</v>
      </c>
      <c r="E131" s="37"/>
      <c r="F131" s="208" t="s">
        <v>556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81</v>
      </c>
    </row>
    <row r="132" spans="1:65" s="2" customFormat="1" ht="21.75" customHeight="1">
      <c r="A132" s="35"/>
      <c r="B132" s="36"/>
      <c r="C132" s="226" t="s">
        <v>83</v>
      </c>
      <c r="D132" s="226" t="s">
        <v>265</v>
      </c>
      <c r="E132" s="227" t="s">
        <v>560</v>
      </c>
      <c r="F132" s="228" t="s">
        <v>561</v>
      </c>
      <c r="G132" s="229" t="s">
        <v>557</v>
      </c>
      <c r="H132" s="269"/>
      <c r="I132" s="231"/>
      <c r="J132" s="232">
        <f>ROUND(I132*H132,2)</f>
        <v>0</v>
      </c>
      <c r="K132" s="228" t="s">
        <v>184</v>
      </c>
      <c r="L132" s="38"/>
      <c r="M132" s="233" t="s">
        <v>1</v>
      </c>
      <c r="N132" s="234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558</v>
      </c>
      <c r="AT132" s="206" t="s">
        <v>265</v>
      </c>
      <c r="AU132" s="206" t="s">
        <v>81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558</v>
      </c>
      <c r="BM132" s="206" t="s">
        <v>891</v>
      </c>
    </row>
    <row r="133" spans="1:65" s="2" customFormat="1" ht="11.25">
      <c r="A133" s="35"/>
      <c r="B133" s="36"/>
      <c r="C133" s="37"/>
      <c r="D133" s="207" t="s">
        <v>188</v>
      </c>
      <c r="E133" s="37"/>
      <c r="F133" s="208" t="s">
        <v>561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81</v>
      </c>
    </row>
    <row r="134" spans="1:65" s="2" customFormat="1" ht="21.75" customHeight="1">
      <c r="A134" s="35"/>
      <c r="B134" s="36"/>
      <c r="C134" s="226" t="s">
        <v>99</v>
      </c>
      <c r="D134" s="226" t="s">
        <v>265</v>
      </c>
      <c r="E134" s="227" t="s">
        <v>568</v>
      </c>
      <c r="F134" s="228" t="s">
        <v>569</v>
      </c>
      <c r="G134" s="229" t="s">
        <v>557</v>
      </c>
      <c r="H134" s="269"/>
      <c r="I134" s="231"/>
      <c r="J134" s="232">
        <f>ROUND(I134*H134,2)</f>
        <v>0</v>
      </c>
      <c r="K134" s="228" t="s">
        <v>184</v>
      </c>
      <c r="L134" s="38"/>
      <c r="M134" s="233" t="s">
        <v>1</v>
      </c>
      <c r="N134" s="234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558</v>
      </c>
      <c r="AT134" s="206" t="s">
        <v>265</v>
      </c>
      <c r="AU134" s="206" t="s">
        <v>81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558</v>
      </c>
      <c r="BM134" s="206" t="s">
        <v>892</v>
      </c>
    </row>
    <row r="135" spans="1:65" s="2" customFormat="1" ht="11.25">
      <c r="A135" s="35"/>
      <c r="B135" s="36"/>
      <c r="C135" s="37"/>
      <c r="D135" s="207" t="s">
        <v>188</v>
      </c>
      <c r="E135" s="37"/>
      <c r="F135" s="208" t="s">
        <v>569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81</v>
      </c>
    </row>
    <row r="136" spans="1:65" s="2" customFormat="1" ht="19.5">
      <c r="A136" s="35"/>
      <c r="B136" s="36"/>
      <c r="C136" s="37"/>
      <c r="D136" s="207" t="s">
        <v>201</v>
      </c>
      <c r="E136" s="37"/>
      <c r="F136" s="211" t="s">
        <v>571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201</v>
      </c>
      <c r="AU136" s="17" t="s">
        <v>81</v>
      </c>
    </row>
    <row r="137" spans="1:65" s="2" customFormat="1" ht="55.5" customHeight="1">
      <c r="A137" s="35"/>
      <c r="B137" s="36"/>
      <c r="C137" s="226" t="s">
        <v>193</v>
      </c>
      <c r="D137" s="226" t="s">
        <v>265</v>
      </c>
      <c r="E137" s="227" t="s">
        <v>572</v>
      </c>
      <c r="F137" s="228" t="s">
        <v>573</v>
      </c>
      <c r="G137" s="229" t="s">
        <v>557</v>
      </c>
      <c r="H137" s="269"/>
      <c r="I137" s="231"/>
      <c r="J137" s="232">
        <f>ROUND(I137*H137,2)</f>
        <v>0</v>
      </c>
      <c r="K137" s="228" t="s">
        <v>184</v>
      </c>
      <c r="L137" s="38"/>
      <c r="M137" s="233" t="s">
        <v>1</v>
      </c>
      <c r="N137" s="234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558</v>
      </c>
      <c r="AT137" s="206" t="s">
        <v>265</v>
      </c>
      <c r="AU137" s="206" t="s">
        <v>81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558</v>
      </c>
      <c r="BM137" s="206" t="s">
        <v>893</v>
      </c>
    </row>
    <row r="138" spans="1:65" s="2" customFormat="1" ht="39">
      <c r="A138" s="35"/>
      <c r="B138" s="36"/>
      <c r="C138" s="37"/>
      <c r="D138" s="207" t="s">
        <v>188</v>
      </c>
      <c r="E138" s="37"/>
      <c r="F138" s="208" t="s">
        <v>573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81</v>
      </c>
    </row>
    <row r="139" spans="1:65" s="2" customFormat="1" ht="19.5">
      <c r="A139" s="35"/>
      <c r="B139" s="36"/>
      <c r="C139" s="37"/>
      <c r="D139" s="207" t="s">
        <v>201</v>
      </c>
      <c r="E139" s="37"/>
      <c r="F139" s="211" t="s">
        <v>571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201</v>
      </c>
      <c r="AU139" s="17" t="s">
        <v>81</v>
      </c>
    </row>
    <row r="140" spans="1:65" s="2" customFormat="1" ht="21.75" customHeight="1">
      <c r="A140" s="35"/>
      <c r="B140" s="36"/>
      <c r="C140" s="226" t="s">
        <v>203</v>
      </c>
      <c r="D140" s="226" t="s">
        <v>265</v>
      </c>
      <c r="E140" s="227" t="s">
        <v>575</v>
      </c>
      <c r="F140" s="228" t="s">
        <v>576</v>
      </c>
      <c r="G140" s="229" t="s">
        <v>557</v>
      </c>
      <c r="H140" s="269"/>
      <c r="I140" s="231"/>
      <c r="J140" s="232">
        <f>ROUND(I140*H140,2)</f>
        <v>0</v>
      </c>
      <c r="K140" s="228" t="s">
        <v>184</v>
      </c>
      <c r="L140" s="38"/>
      <c r="M140" s="233" t="s">
        <v>1</v>
      </c>
      <c r="N140" s="234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193</v>
      </c>
      <c r="AT140" s="206" t="s">
        <v>265</v>
      </c>
      <c r="AU140" s="206" t="s">
        <v>81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193</v>
      </c>
      <c r="BM140" s="206" t="s">
        <v>894</v>
      </c>
    </row>
    <row r="141" spans="1:65" s="2" customFormat="1" ht="11.25">
      <c r="A141" s="35"/>
      <c r="B141" s="36"/>
      <c r="C141" s="37"/>
      <c r="D141" s="207" t="s">
        <v>188</v>
      </c>
      <c r="E141" s="37"/>
      <c r="F141" s="208" t="s">
        <v>576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81</v>
      </c>
    </row>
    <row r="142" spans="1:65" s="2" customFormat="1" ht="19.5">
      <c r="A142" s="35"/>
      <c r="B142" s="36"/>
      <c r="C142" s="37"/>
      <c r="D142" s="207" t="s">
        <v>201</v>
      </c>
      <c r="E142" s="37"/>
      <c r="F142" s="211" t="s">
        <v>567</v>
      </c>
      <c r="G142" s="37"/>
      <c r="H142" s="37"/>
      <c r="I142" s="131"/>
      <c r="J142" s="37"/>
      <c r="K142" s="37"/>
      <c r="L142" s="38"/>
      <c r="M142" s="235"/>
      <c r="N142" s="236"/>
      <c r="O142" s="237"/>
      <c r="P142" s="237"/>
      <c r="Q142" s="237"/>
      <c r="R142" s="237"/>
      <c r="S142" s="237"/>
      <c r="T142" s="238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201</v>
      </c>
      <c r="AU142" s="17" t="s">
        <v>81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167"/>
      <c r="J143" s="56"/>
      <c r="K143" s="56"/>
      <c r="L143" s="38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hskPgKQ2O4rE5WmBsOtUSYhu5ovv0UKMOXLV77GIp6VKNn+brN6OCqSKid+caYizqjj+30GjCQrvySsdGSOrvQ==" saltValue="8cE+T4QuTLxxwUasdRM7u2SMLdgXN2XEQ7F9eHV5N5uNdvsCZUd6Nx1p80AQcixSswKtrCGM85AQTeeXD61ZiA==" spinCount="100000" sheet="1" objects="1" scenarios="1" formatColumns="0" formatRows="0" autoFilter="0"/>
  <autoFilter ref="C124:K142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111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895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155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156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157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158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159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158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159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ROUND((SUM(BE122:BE233)),  2)</f>
        <v>0</v>
      </c>
      <c r="G35" s="35"/>
      <c r="H35" s="35"/>
      <c r="I35" s="146">
        <v>0.21</v>
      </c>
      <c r="J35" s="145">
        <f>ROUND(((SUM(BE122:BE233))*I35),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ROUND((SUM(BF122:BF233)),  2)</f>
        <v>0</v>
      </c>
      <c r="G36" s="35"/>
      <c r="H36" s="35"/>
      <c r="I36" s="146">
        <v>0.15</v>
      </c>
      <c r="J36" s="145">
        <f>ROUND(((SUM(BF122:BF233))*I36),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ROUND((SUM(BG122:BG233)),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ROUND((SUM(BH122:BH233)),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ROUND((SUM(BI122:BI233)),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895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01 - Technologická část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hidden="1" customHeight="1">
      <c r="A93" s="35"/>
      <c r="B93" s="36"/>
      <c r="C93" s="29" t="s">
        <v>23</v>
      </c>
      <c r="D93" s="37"/>
      <c r="E93" s="37"/>
      <c r="F93" s="27" t="str">
        <f>E17</f>
        <v>SŽDC, s.o. - OŘ Olomouc</v>
      </c>
      <c r="G93" s="37"/>
      <c r="H93" s="37"/>
      <c r="I93" s="132" t="s">
        <v>28</v>
      </c>
      <c r="J93" s="32" t="str">
        <f>E23</f>
        <v>Signal Projekt,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Signal Projekt,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165</v>
      </c>
      <c r="E99" s="178"/>
      <c r="F99" s="178"/>
      <c r="G99" s="178"/>
      <c r="H99" s="178"/>
      <c r="I99" s="179"/>
      <c r="J99" s="180">
        <f>J170</f>
        <v>0</v>
      </c>
      <c r="K99" s="176"/>
      <c r="L99" s="181"/>
    </row>
    <row r="100" spans="1:47" s="9" customFormat="1" ht="24.95" hidden="1" customHeight="1">
      <c r="B100" s="175"/>
      <c r="C100" s="176"/>
      <c r="D100" s="177" t="s">
        <v>166</v>
      </c>
      <c r="E100" s="178"/>
      <c r="F100" s="178"/>
      <c r="G100" s="178"/>
      <c r="H100" s="178"/>
      <c r="I100" s="179"/>
      <c r="J100" s="180">
        <f>J226</f>
        <v>0</v>
      </c>
      <c r="K100" s="176"/>
      <c r="L100" s="181"/>
    </row>
    <row r="101" spans="1:47" s="2" customFormat="1" ht="21.75" hidden="1" customHeight="1">
      <c r="A101" s="35"/>
      <c r="B101" s="36"/>
      <c r="C101" s="37"/>
      <c r="D101" s="37"/>
      <c r="E101" s="37"/>
      <c r="F101" s="37"/>
      <c r="G101" s="37"/>
      <c r="H101" s="37"/>
      <c r="I101" s="131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hidden="1" customHeight="1">
      <c r="A102" s="35"/>
      <c r="B102" s="55"/>
      <c r="C102" s="56"/>
      <c r="D102" s="56"/>
      <c r="E102" s="56"/>
      <c r="F102" s="56"/>
      <c r="G102" s="56"/>
      <c r="H102" s="56"/>
      <c r="I102" s="167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70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3" t="s">
        <v>167</v>
      </c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38" t="str">
        <f>E7</f>
        <v>Oprava osvětlení stanic a zastávek v obvodu OŘ Olomouc</v>
      </c>
      <c r="F110" s="339"/>
      <c r="G110" s="339"/>
      <c r="H110" s="339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1"/>
      <c r="C111" s="29" t="s">
        <v>152</v>
      </c>
      <c r="D111" s="22"/>
      <c r="E111" s="22"/>
      <c r="F111" s="22"/>
      <c r="G111" s="22"/>
      <c r="H111" s="22"/>
      <c r="I111" s="124"/>
      <c r="J111" s="22"/>
      <c r="K111" s="22"/>
      <c r="L111" s="20"/>
    </row>
    <row r="112" spans="1:47" s="2" customFormat="1" ht="16.5" customHeight="1">
      <c r="A112" s="35"/>
      <c r="B112" s="36"/>
      <c r="C112" s="37"/>
      <c r="D112" s="37"/>
      <c r="E112" s="338" t="s">
        <v>895</v>
      </c>
      <c r="F112" s="340"/>
      <c r="G112" s="340"/>
      <c r="H112" s="340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154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0" t="str">
        <f>E11</f>
        <v>01 - Technologická část</v>
      </c>
      <c r="F114" s="340"/>
      <c r="G114" s="340"/>
      <c r="H114" s="340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20</v>
      </c>
      <c r="D116" s="37"/>
      <c r="E116" s="37"/>
      <c r="F116" s="27" t="str">
        <f>F14</f>
        <v xml:space="preserve"> </v>
      </c>
      <c r="G116" s="37"/>
      <c r="H116" s="37"/>
      <c r="I116" s="132" t="s">
        <v>22</v>
      </c>
      <c r="J116" s="67">
        <f>IF(J14="","",J14)</f>
        <v>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5.7" customHeight="1">
      <c r="A118" s="35"/>
      <c r="B118" s="36"/>
      <c r="C118" s="29" t="s">
        <v>23</v>
      </c>
      <c r="D118" s="37"/>
      <c r="E118" s="37"/>
      <c r="F118" s="27" t="str">
        <f>E17</f>
        <v>SŽDC, s.o. - OŘ Olomouc</v>
      </c>
      <c r="G118" s="37"/>
      <c r="H118" s="37"/>
      <c r="I118" s="132" t="s">
        <v>28</v>
      </c>
      <c r="J118" s="32" t="str">
        <f>E23</f>
        <v>Signal Projekt,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25.7" customHeight="1">
      <c r="A119" s="35"/>
      <c r="B119" s="36"/>
      <c r="C119" s="29" t="s">
        <v>26</v>
      </c>
      <c r="D119" s="37"/>
      <c r="E119" s="37"/>
      <c r="F119" s="27" t="str">
        <f>IF(E20="","",E20)</f>
        <v>Vyplň údaj</v>
      </c>
      <c r="G119" s="37"/>
      <c r="H119" s="37"/>
      <c r="I119" s="132" t="s">
        <v>30</v>
      </c>
      <c r="J119" s="32" t="str">
        <f>E26</f>
        <v>Signal Projekt,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82"/>
      <c r="B121" s="183"/>
      <c r="C121" s="184" t="s">
        <v>168</v>
      </c>
      <c r="D121" s="185" t="s">
        <v>59</v>
      </c>
      <c r="E121" s="185" t="s">
        <v>55</v>
      </c>
      <c r="F121" s="185" t="s">
        <v>56</v>
      </c>
      <c r="G121" s="185" t="s">
        <v>169</v>
      </c>
      <c r="H121" s="185" t="s">
        <v>170</v>
      </c>
      <c r="I121" s="186" t="s">
        <v>171</v>
      </c>
      <c r="J121" s="185" t="s">
        <v>162</v>
      </c>
      <c r="K121" s="187" t="s">
        <v>172</v>
      </c>
      <c r="L121" s="188"/>
      <c r="M121" s="76" t="s">
        <v>1</v>
      </c>
      <c r="N121" s="77" t="s">
        <v>38</v>
      </c>
      <c r="O121" s="77" t="s">
        <v>173</v>
      </c>
      <c r="P121" s="77" t="s">
        <v>174</v>
      </c>
      <c r="Q121" s="77" t="s">
        <v>175</v>
      </c>
      <c r="R121" s="77" t="s">
        <v>176</v>
      </c>
      <c r="S121" s="77" t="s">
        <v>177</v>
      </c>
      <c r="T121" s="78" t="s">
        <v>178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pans="1:65" s="2" customFormat="1" ht="22.9" customHeight="1">
      <c r="A122" s="35"/>
      <c r="B122" s="36"/>
      <c r="C122" s="83" t="s">
        <v>179</v>
      </c>
      <c r="D122" s="37"/>
      <c r="E122" s="37"/>
      <c r="F122" s="37"/>
      <c r="G122" s="37"/>
      <c r="H122" s="37"/>
      <c r="I122" s="131"/>
      <c r="J122" s="189">
        <f>BK122</f>
        <v>0</v>
      </c>
      <c r="K122" s="37"/>
      <c r="L122" s="38"/>
      <c r="M122" s="79"/>
      <c r="N122" s="190"/>
      <c r="O122" s="80"/>
      <c r="P122" s="191">
        <f>P123+SUM(P124:P170)+P226</f>
        <v>0</v>
      </c>
      <c r="Q122" s="80"/>
      <c r="R122" s="191">
        <f>R123+SUM(R124:R170)+R226</f>
        <v>0</v>
      </c>
      <c r="S122" s="80"/>
      <c r="T122" s="192">
        <f>T123+SUM(T124:T170)+T226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73</v>
      </c>
      <c r="AU122" s="17" t="s">
        <v>164</v>
      </c>
      <c r="BK122" s="193">
        <f>BK123+SUM(BK124:BK170)+BK226</f>
        <v>0</v>
      </c>
    </row>
    <row r="123" spans="1:65" s="2" customFormat="1" ht="33" customHeight="1">
      <c r="A123" s="35"/>
      <c r="B123" s="36"/>
      <c r="C123" s="194" t="s">
        <v>81</v>
      </c>
      <c r="D123" s="194" t="s">
        <v>180</v>
      </c>
      <c r="E123" s="195" t="s">
        <v>584</v>
      </c>
      <c r="F123" s="196" t="s">
        <v>585</v>
      </c>
      <c r="G123" s="197" t="s">
        <v>191</v>
      </c>
      <c r="H123" s="198">
        <v>1</v>
      </c>
      <c r="I123" s="199"/>
      <c r="J123" s="200">
        <f>ROUND(I123*H123,2)</f>
        <v>0</v>
      </c>
      <c r="K123" s="196" t="s">
        <v>184</v>
      </c>
      <c r="L123" s="201"/>
      <c r="M123" s="202" t="s">
        <v>1</v>
      </c>
      <c r="N123" s="203" t="s">
        <v>39</v>
      </c>
      <c r="O123" s="7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192</v>
      </c>
      <c r="AT123" s="206" t="s">
        <v>180</v>
      </c>
      <c r="AU123" s="206" t="s">
        <v>74</v>
      </c>
      <c r="AY123" s="17" t="s">
        <v>186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7" t="s">
        <v>81</v>
      </c>
      <c r="BK123" s="119">
        <f>ROUND(I123*H123,2)</f>
        <v>0</v>
      </c>
      <c r="BL123" s="17" t="s">
        <v>193</v>
      </c>
      <c r="BM123" s="206" t="s">
        <v>896</v>
      </c>
    </row>
    <row r="124" spans="1:65" s="2" customFormat="1" ht="29.25">
      <c r="A124" s="35"/>
      <c r="B124" s="36"/>
      <c r="C124" s="37"/>
      <c r="D124" s="207" t="s">
        <v>188</v>
      </c>
      <c r="E124" s="37"/>
      <c r="F124" s="208" t="s">
        <v>585</v>
      </c>
      <c r="G124" s="37"/>
      <c r="H124" s="37"/>
      <c r="I124" s="131"/>
      <c r="J124" s="37"/>
      <c r="K124" s="37"/>
      <c r="L124" s="38"/>
      <c r="M124" s="209"/>
      <c r="N124" s="210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188</v>
      </c>
      <c r="AU124" s="17" t="s">
        <v>74</v>
      </c>
    </row>
    <row r="125" spans="1:65" s="2" customFormat="1" ht="29.25">
      <c r="A125" s="35"/>
      <c r="B125" s="36"/>
      <c r="C125" s="37"/>
      <c r="D125" s="207" t="s">
        <v>201</v>
      </c>
      <c r="E125" s="37"/>
      <c r="F125" s="211" t="s">
        <v>212</v>
      </c>
      <c r="G125" s="37"/>
      <c r="H125" s="37"/>
      <c r="I125" s="131"/>
      <c r="J125" s="37"/>
      <c r="K125" s="37"/>
      <c r="L125" s="38"/>
      <c r="M125" s="209"/>
      <c r="N125" s="210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201</v>
      </c>
      <c r="AU125" s="17" t="s">
        <v>74</v>
      </c>
    </row>
    <row r="126" spans="1:65" s="2" customFormat="1" ht="21.75" customHeight="1">
      <c r="A126" s="35"/>
      <c r="B126" s="36"/>
      <c r="C126" s="194" t="s">
        <v>83</v>
      </c>
      <c r="D126" s="194" t="s">
        <v>180</v>
      </c>
      <c r="E126" s="195" t="s">
        <v>181</v>
      </c>
      <c r="F126" s="196" t="s">
        <v>182</v>
      </c>
      <c r="G126" s="197" t="s">
        <v>183</v>
      </c>
      <c r="H126" s="198">
        <v>120</v>
      </c>
      <c r="I126" s="199"/>
      <c r="J126" s="200">
        <f>ROUND(I126*H126,2)</f>
        <v>0</v>
      </c>
      <c r="K126" s="196" t="s">
        <v>184</v>
      </c>
      <c r="L126" s="201"/>
      <c r="M126" s="202" t="s">
        <v>1</v>
      </c>
      <c r="N126" s="203" t="s">
        <v>39</v>
      </c>
      <c r="O126" s="72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6" t="s">
        <v>185</v>
      </c>
      <c r="AT126" s="206" t="s">
        <v>180</v>
      </c>
      <c r="AU126" s="206" t="s">
        <v>74</v>
      </c>
      <c r="AY126" s="17" t="s">
        <v>186</v>
      </c>
      <c r="BE126" s="119">
        <f>IF(N126="základní",J126,0)</f>
        <v>0</v>
      </c>
      <c r="BF126" s="119">
        <f>IF(N126="snížená",J126,0)</f>
        <v>0</v>
      </c>
      <c r="BG126" s="119">
        <f>IF(N126="zákl. přenesená",J126,0)</f>
        <v>0</v>
      </c>
      <c r="BH126" s="119">
        <f>IF(N126="sníž. přenesená",J126,0)</f>
        <v>0</v>
      </c>
      <c r="BI126" s="119">
        <f>IF(N126="nulová",J126,0)</f>
        <v>0</v>
      </c>
      <c r="BJ126" s="17" t="s">
        <v>81</v>
      </c>
      <c r="BK126" s="119">
        <f>ROUND(I126*H126,2)</f>
        <v>0</v>
      </c>
      <c r="BL126" s="17" t="s">
        <v>185</v>
      </c>
      <c r="BM126" s="206" t="s">
        <v>897</v>
      </c>
    </row>
    <row r="127" spans="1:65" s="2" customFormat="1" ht="19.5">
      <c r="A127" s="35"/>
      <c r="B127" s="36"/>
      <c r="C127" s="37"/>
      <c r="D127" s="207" t="s">
        <v>188</v>
      </c>
      <c r="E127" s="37"/>
      <c r="F127" s="208" t="s">
        <v>182</v>
      </c>
      <c r="G127" s="37"/>
      <c r="H127" s="37"/>
      <c r="I127" s="131"/>
      <c r="J127" s="37"/>
      <c r="K127" s="37"/>
      <c r="L127" s="38"/>
      <c r="M127" s="209"/>
      <c r="N127" s="210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188</v>
      </c>
      <c r="AU127" s="17" t="s">
        <v>74</v>
      </c>
    </row>
    <row r="128" spans="1:65" s="2" customFormat="1" ht="44.25" customHeight="1">
      <c r="A128" s="35"/>
      <c r="B128" s="36"/>
      <c r="C128" s="194" t="s">
        <v>99</v>
      </c>
      <c r="D128" s="194" t="s">
        <v>180</v>
      </c>
      <c r="E128" s="195" t="s">
        <v>198</v>
      </c>
      <c r="F128" s="196" t="s">
        <v>199</v>
      </c>
      <c r="G128" s="197" t="s">
        <v>191</v>
      </c>
      <c r="H128" s="198">
        <v>1</v>
      </c>
      <c r="I128" s="199"/>
      <c r="J128" s="200">
        <f>ROUND(I128*H128,2)</f>
        <v>0</v>
      </c>
      <c r="K128" s="196" t="s">
        <v>184</v>
      </c>
      <c r="L128" s="201"/>
      <c r="M128" s="202" t="s">
        <v>1</v>
      </c>
      <c r="N128" s="203" t="s">
        <v>39</v>
      </c>
      <c r="O128" s="7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6" t="s">
        <v>192</v>
      </c>
      <c r="AT128" s="206" t="s">
        <v>180</v>
      </c>
      <c r="AU128" s="206" t="s">
        <v>74</v>
      </c>
      <c r="AY128" s="17" t="s">
        <v>186</v>
      </c>
      <c r="BE128" s="119">
        <f>IF(N128="základní",J128,0)</f>
        <v>0</v>
      </c>
      <c r="BF128" s="119">
        <f>IF(N128="snížená",J128,0)</f>
        <v>0</v>
      </c>
      <c r="BG128" s="119">
        <f>IF(N128="zákl. přenesená",J128,0)</f>
        <v>0</v>
      </c>
      <c r="BH128" s="119">
        <f>IF(N128="sníž. přenesená",J128,0)</f>
        <v>0</v>
      </c>
      <c r="BI128" s="119">
        <f>IF(N128="nulová",J128,0)</f>
        <v>0</v>
      </c>
      <c r="BJ128" s="17" t="s">
        <v>81</v>
      </c>
      <c r="BK128" s="119">
        <f>ROUND(I128*H128,2)</f>
        <v>0</v>
      </c>
      <c r="BL128" s="17" t="s">
        <v>193</v>
      </c>
      <c r="BM128" s="206" t="s">
        <v>898</v>
      </c>
    </row>
    <row r="129" spans="1:65" s="2" customFormat="1" ht="29.25">
      <c r="A129" s="35"/>
      <c r="B129" s="36"/>
      <c r="C129" s="37"/>
      <c r="D129" s="207" t="s">
        <v>188</v>
      </c>
      <c r="E129" s="37"/>
      <c r="F129" s="208" t="s">
        <v>199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188</v>
      </c>
      <c r="AU129" s="17" t="s">
        <v>74</v>
      </c>
    </row>
    <row r="130" spans="1:65" s="2" customFormat="1" ht="78">
      <c r="A130" s="35"/>
      <c r="B130" s="36"/>
      <c r="C130" s="37"/>
      <c r="D130" s="207" t="s">
        <v>201</v>
      </c>
      <c r="E130" s="37"/>
      <c r="F130" s="211" t="s">
        <v>202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201</v>
      </c>
      <c r="AU130" s="17" t="s">
        <v>74</v>
      </c>
    </row>
    <row r="131" spans="1:65" s="2" customFormat="1" ht="33" customHeight="1">
      <c r="A131" s="35"/>
      <c r="B131" s="36"/>
      <c r="C131" s="194" t="s">
        <v>193</v>
      </c>
      <c r="D131" s="194" t="s">
        <v>180</v>
      </c>
      <c r="E131" s="195" t="s">
        <v>209</v>
      </c>
      <c r="F131" s="196" t="s">
        <v>210</v>
      </c>
      <c r="G131" s="197" t="s">
        <v>191</v>
      </c>
      <c r="H131" s="198">
        <v>8</v>
      </c>
      <c r="I131" s="199"/>
      <c r="J131" s="200">
        <f>ROUND(I131*H131,2)</f>
        <v>0</v>
      </c>
      <c r="K131" s="196" t="s">
        <v>184</v>
      </c>
      <c r="L131" s="201"/>
      <c r="M131" s="202" t="s">
        <v>1</v>
      </c>
      <c r="N131" s="203" t="s">
        <v>39</v>
      </c>
      <c r="O131" s="72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6" t="s">
        <v>192</v>
      </c>
      <c r="AT131" s="206" t="s">
        <v>180</v>
      </c>
      <c r="AU131" s="206" t="s">
        <v>74</v>
      </c>
      <c r="AY131" s="17" t="s">
        <v>186</v>
      </c>
      <c r="BE131" s="119">
        <f>IF(N131="základní",J131,0)</f>
        <v>0</v>
      </c>
      <c r="BF131" s="119">
        <f>IF(N131="snížená",J131,0)</f>
        <v>0</v>
      </c>
      <c r="BG131" s="119">
        <f>IF(N131="zákl. přenesená",J131,0)</f>
        <v>0</v>
      </c>
      <c r="BH131" s="119">
        <f>IF(N131="sníž. přenesená",J131,0)</f>
        <v>0</v>
      </c>
      <c r="BI131" s="119">
        <f>IF(N131="nulová",J131,0)</f>
        <v>0</v>
      </c>
      <c r="BJ131" s="17" t="s">
        <v>81</v>
      </c>
      <c r="BK131" s="119">
        <f>ROUND(I131*H131,2)</f>
        <v>0</v>
      </c>
      <c r="BL131" s="17" t="s">
        <v>193</v>
      </c>
      <c r="BM131" s="206" t="s">
        <v>899</v>
      </c>
    </row>
    <row r="132" spans="1:65" s="2" customFormat="1" ht="29.25">
      <c r="A132" s="35"/>
      <c r="B132" s="36"/>
      <c r="C132" s="37"/>
      <c r="D132" s="207" t="s">
        <v>188</v>
      </c>
      <c r="E132" s="37"/>
      <c r="F132" s="208" t="s">
        <v>210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188</v>
      </c>
      <c r="AU132" s="17" t="s">
        <v>74</v>
      </c>
    </row>
    <row r="133" spans="1:65" s="2" customFormat="1" ht="29.25">
      <c r="A133" s="35"/>
      <c r="B133" s="36"/>
      <c r="C133" s="37"/>
      <c r="D133" s="207" t="s">
        <v>201</v>
      </c>
      <c r="E133" s="37"/>
      <c r="F133" s="211" t="s">
        <v>212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201</v>
      </c>
      <c r="AU133" s="17" t="s">
        <v>74</v>
      </c>
    </row>
    <row r="134" spans="1:65" s="2" customFormat="1" ht="44.25" customHeight="1">
      <c r="A134" s="35"/>
      <c r="B134" s="36"/>
      <c r="C134" s="194" t="s">
        <v>203</v>
      </c>
      <c r="D134" s="194" t="s">
        <v>180</v>
      </c>
      <c r="E134" s="195" t="s">
        <v>218</v>
      </c>
      <c r="F134" s="196" t="s">
        <v>219</v>
      </c>
      <c r="G134" s="197" t="s">
        <v>191</v>
      </c>
      <c r="H134" s="198">
        <v>6</v>
      </c>
      <c r="I134" s="199"/>
      <c r="J134" s="200">
        <f>ROUND(I134*H134,2)</f>
        <v>0</v>
      </c>
      <c r="K134" s="196" t="s">
        <v>184</v>
      </c>
      <c r="L134" s="201"/>
      <c r="M134" s="202" t="s">
        <v>1</v>
      </c>
      <c r="N134" s="203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185</v>
      </c>
      <c r="AT134" s="206" t="s">
        <v>180</v>
      </c>
      <c r="AU134" s="206" t="s">
        <v>74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185</v>
      </c>
      <c r="BM134" s="206" t="s">
        <v>900</v>
      </c>
    </row>
    <row r="135" spans="1:65" s="2" customFormat="1" ht="29.25">
      <c r="A135" s="35"/>
      <c r="B135" s="36"/>
      <c r="C135" s="37"/>
      <c r="D135" s="207" t="s">
        <v>188</v>
      </c>
      <c r="E135" s="37"/>
      <c r="F135" s="208" t="s">
        <v>219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74</v>
      </c>
    </row>
    <row r="136" spans="1:65" s="2" customFormat="1" ht="78">
      <c r="A136" s="35"/>
      <c r="B136" s="36"/>
      <c r="C136" s="37"/>
      <c r="D136" s="207" t="s">
        <v>201</v>
      </c>
      <c r="E136" s="37"/>
      <c r="F136" s="211" t="s">
        <v>202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201</v>
      </c>
      <c r="AU136" s="17" t="s">
        <v>74</v>
      </c>
    </row>
    <row r="137" spans="1:65" s="2" customFormat="1" ht="33" customHeight="1">
      <c r="A137" s="35"/>
      <c r="B137" s="36"/>
      <c r="C137" s="194" t="s">
        <v>208</v>
      </c>
      <c r="D137" s="194" t="s">
        <v>180</v>
      </c>
      <c r="E137" s="195" t="s">
        <v>214</v>
      </c>
      <c r="F137" s="196" t="s">
        <v>215</v>
      </c>
      <c r="G137" s="197" t="s">
        <v>191</v>
      </c>
      <c r="H137" s="198">
        <v>1</v>
      </c>
      <c r="I137" s="199"/>
      <c r="J137" s="200">
        <f>ROUND(I137*H137,2)</f>
        <v>0</v>
      </c>
      <c r="K137" s="196" t="s">
        <v>184</v>
      </c>
      <c r="L137" s="201"/>
      <c r="M137" s="202" t="s">
        <v>1</v>
      </c>
      <c r="N137" s="203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185</v>
      </c>
      <c r="AT137" s="206" t="s">
        <v>180</v>
      </c>
      <c r="AU137" s="206" t="s">
        <v>74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185</v>
      </c>
      <c r="BM137" s="206" t="s">
        <v>901</v>
      </c>
    </row>
    <row r="138" spans="1:65" s="2" customFormat="1" ht="19.5">
      <c r="A138" s="35"/>
      <c r="B138" s="36"/>
      <c r="C138" s="37"/>
      <c r="D138" s="207" t="s">
        <v>188</v>
      </c>
      <c r="E138" s="37"/>
      <c r="F138" s="208" t="s">
        <v>215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74</v>
      </c>
    </row>
    <row r="139" spans="1:65" s="2" customFormat="1" ht="29.25">
      <c r="A139" s="35"/>
      <c r="B139" s="36"/>
      <c r="C139" s="37"/>
      <c r="D139" s="207" t="s">
        <v>201</v>
      </c>
      <c r="E139" s="37"/>
      <c r="F139" s="211" t="s">
        <v>217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201</v>
      </c>
      <c r="AU139" s="17" t="s">
        <v>74</v>
      </c>
    </row>
    <row r="140" spans="1:65" s="2" customFormat="1" ht="44.25" customHeight="1">
      <c r="A140" s="35"/>
      <c r="B140" s="36"/>
      <c r="C140" s="194" t="s">
        <v>213</v>
      </c>
      <c r="D140" s="194" t="s">
        <v>180</v>
      </c>
      <c r="E140" s="195" t="s">
        <v>226</v>
      </c>
      <c r="F140" s="196" t="s">
        <v>227</v>
      </c>
      <c r="G140" s="197" t="s">
        <v>191</v>
      </c>
      <c r="H140" s="198">
        <v>2</v>
      </c>
      <c r="I140" s="199"/>
      <c r="J140" s="200">
        <f>ROUND(I140*H140,2)</f>
        <v>0</v>
      </c>
      <c r="K140" s="196" t="s">
        <v>184</v>
      </c>
      <c r="L140" s="201"/>
      <c r="M140" s="202" t="s">
        <v>1</v>
      </c>
      <c r="N140" s="203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185</v>
      </c>
      <c r="AT140" s="206" t="s">
        <v>180</v>
      </c>
      <c r="AU140" s="206" t="s">
        <v>74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185</v>
      </c>
      <c r="BM140" s="206" t="s">
        <v>902</v>
      </c>
    </row>
    <row r="141" spans="1:65" s="2" customFormat="1" ht="29.25">
      <c r="A141" s="35"/>
      <c r="B141" s="36"/>
      <c r="C141" s="37"/>
      <c r="D141" s="207" t="s">
        <v>188</v>
      </c>
      <c r="E141" s="37"/>
      <c r="F141" s="208" t="s">
        <v>227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74</v>
      </c>
    </row>
    <row r="142" spans="1:65" s="2" customFormat="1" ht="78">
      <c r="A142" s="35"/>
      <c r="B142" s="36"/>
      <c r="C142" s="37"/>
      <c r="D142" s="207" t="s">
        <v>201</v>
      </c>
      <c r="E142" s="37"/>
      <c r="F142" s="211" t="s">
        <v>202</v>
      </c>
      <c r="G142" s="37"/>
      <c r="H142" s="37"/>
      <c r="I142" s="131"/>
      <c r="J142" s="37"/>
      <c r="K142" s="37"/>
      <c r="L142" s="38"/>
      <c r="M142" s="209"/>
      <c r="N142" s="210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201</v>
      </c>
      <c r="AU142" s="17" t="s">
        <v>74</v>
      </c>
    </row>
    <row r="143" spans="1:65" s="2" customFormat="1" ht="44.25" customHeight="1">
      <c r="A143" s="35"/>
      <c r="B143" s="36"/>
      <c r="C143" s="194" t="s">
        <v>192</v>
      </c>
      <c r="D143" s="194" t="s">
        <v>180</v>
      </c>
      <c r="E143" s="195" t="s">
        <v>222</v>
      </c>
      <c r="F143" s="196" t="s">
        <v>223</v>
      </c>
      <c r="G143" s="197" t="s">
        <v>191</v>
      </c>
      <c r="H143" s="198">
        <v>1</v>
      </c>
      <c r="I143" s="199"/>
      <c r="J143" s="200">
        <f>ROUND(I143*H143,2)</f>
        <v>0</v>
      </c>
      <c r="K143" s="196" t="s">
        <v>184</v>
      </c>
      <c r="L143" s="201"/>
      <c r="M143" s="202" t="s">
        <v>1</v>
      </c>
      <c r="N143" s="203" t="s">
        <v>39</v>
      </c>
      <c r="O143" s="72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6" t="s">
        <v>185</v>
      </c>
      <c r="AT143" s="206" t="s">
        <v>180</v>
      </c>
      <c r="AU143" s="206" t="s">
        <v>74</v>
      </c>
      <c r="AY143" s="17" t="s">
        <v>186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81</v>
      </c>
      <c r="BK143" s="119">
        <f>ROUND(I143*H143,2)</f>
        <v>0</v>
      </c>
      <c r="BL143" s="17" t="s">
        <v>185</v>
      </c>
      <c r="BM143" s="206" t="s">
        <v>903</v>
      </c>
    </row>
    <row r="144" spans="1:65" s="2" customFormat="1" ht="29.25">
      <c r="A144" s="35"/>
      <c r="B144" s="36"/>
      <c r="C144" s="37"/>
      <c r="D144" s="207" t="s">
        <v>188</v>
      </c>
      <c r="E144" s="37"/>
      <c r="F144" s="208" t="s">
        <v>223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188</v>
      </c>
      <c r="AU144" s="17" t="s">
        <v>74</v>
      </c>
    </row>
    <row r="145" spans="1:65" s="2" customFormat="1" ht="44.25" customHeight="1">
      <c r="A145" s="35"/>
      <c r="B145" s="36"/>
      <c r="C145" s="194" t="s">
        <v>221</v>
      </c>
      <c r="D145" s="194" t="s">
        <v>180</v>
      </c>
      <c r="E145" s="195" t="s">
        <v>204</v>
      </c>
      <c r="F145" s="196" t="s">
        <v>205</v>
      </c>
      <c r="G145" s="197" t="s">
        <v>191</v>
      </c>
      <c r="H145" s="198">
        <v>1</v>
      </c>
      <c r="I145" s="199"/>
      <c r="J145" s="200">
        <f>ROUND(I145*H145,2)</f>
        <v>0</v>
      </c>
      <c r="K145" s="196" t="s">
        <v>184</v>
      </c>
      <c r="L145" s="201"/>
      <c r="M145" s="202" t="s">
        <v>1</v>
      </c>
      <c r="N145" s="203" t="s">
        <v>39</v>
      </c>
      <c r="O145" s="7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6" t="s">
        <v>185</v>
      </c>
      <c r="AT145" s="206" t="s">
        <v>180</v>
      </c>
      <c r="AU145" s="206" t="s">
        <v>74</v>
      </c>
      <c r="AY145" s="17" t="s">
        <v>186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81</v>
      </c>
      <c r="BK145" s="119">
        <f>ROUND(I145*H145,2)</f>
        <v>0</v>
      </c>
      <c r="BL145" s="17" t="s">
        <v>185</v>
      </c>
      <c r="BM145" s="206" t="s">
        <v>904</v>
      </c>
    </row>
    <row r="146" spans="1:65" s="2" customFormat="1" ht="39">
      <c r="A146" s="35"/>
      <c r="B146" s="36"/>
      <c r="C146" s="37"/>
      <c r="D146" s="207" t="s">
        <v>188</v>
      </c>
      <c r="E146" s="37"/>
      <c r="F146" s="208" t="s">
        <v>205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188</v>
      </c>
      <c r="AU146" s="17" t="s">
        <v>74</v>
      </c>
    </row>
    <row r="147" spans="1:65" s="2" customFormat="1" ht="39">
      <c r="A147" s="35"/>
      <c r="B147" s="36"/>
      <c r="C147" s="37"/>
      <c r="D147" s="207" t="s">
        <v>201</v>
      </c>
      <c r="E147" s="37"/>
      <c r="F147" s="211" t="s">
        <v>713</v>
      </c>
      <c r="G147" s="37"/>
      <c r="H147" s="37"/>
      <c r="I147" s="131"/>
      <c r="J147" s="37"/>
      <c r="K147" s="37"/>
      <c r="L147" s="38"/>
      <c r="M147" s="209"/>
      <c r="N147" s="210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201</v>
      </c>
      <c r="AU147" s="17" t="s">
        <v>74</v>
      </c>
    </row>
    <row r="148" spans="1:65" s="2" customFormat="1" ht="55.5" customHeight="1">
      <c r="A148" s="35"/>
      <c r="B148" s="36"/>
      <c r="C148" s="194" t="s">
        <v>225</v>
      </c>
      <c r="D148" s="194" t="s">
        <v>180</v>
      </c>
      <c r="E148" s="195" t="s">
        <v>718</v>
      </c>
      <c r="F148" s="196" t="s">
        <v>719</v>
      </c>
      <c r="G148" s="197" t="s">
        <v>191</v>
      </c>
      <c r="H148" s="198">
        <v>1</v>
      </c>
      <c r="I148" s="199"/>
      <c r="J148" s="200">
        <f>ROUND(I148*H148,2)</f>
        <v>0</v>
      </c>
      <c r="K148" s="196" t="s">
        <v>184</v>
      </c>
      <c r="L148" s="201"/>
      <c r="M148" s="202" t="s">
        <v>1</v>
      </c>
      <c r="N148" s="203" t="s">
        <v>39</v>
      </c>
      <c r="O148" s="7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6" t="s">
        <v>185</v>
      </c>
      <c r="AT148" s="206" t="s">
        <v>180</v>
      </c>
      <c r="AU148" s="206" t="s">
        <v>74</v>
      </c>
      <c r="AY148" s="17" t="s">
        <v>186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81</v>
      </c>
      <c r="BK148" s="119">
        <f>ROUND(I148*H148,2)</f>
        <v>0</v>
      </c>
      <c r="BL148" s="17" t="s">
        <v>185</v>
      </c>
      <c r="BM148" s="206" t="s">
        <v>905</v>
      </c>
    </row>
    <row r="149" spans="1:65" s="2" customFormat="1" ht="39">
      <c r="A149" s="35"/>
      <c r="B149" s="36"/>
      <c r="C149" s="37"/>
      <c r="D149" s="207" t="s">
        <v>188</v>
      </c>
      <c r="E149" s="37"/>
      <c r="F149" s="208" t="s">
        <v>719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188</v>
      </c>
      <c r="AU149" s="17" t="s">
        <v>74</v>
      </c>
    </row>
    <row r="150" spans="1:65" s="2" customFormat="1" ht="39">
      <c r="A150" s="35"/>
      <c r="B150" s="36"/>
      <c r="C150" s="37"/>
      <c r="D150" s="207" t="s">
        <v>201</v>
      </c>
      <c r="E150" s="37"/>
      <c r="F150" s="211" t="s">
        <v>721</v>
      </c>
      <c r="G150" s="37"/>
      <c r="H150" s="37"/>
      <c r="I150" s="131"/>
      <c r="J150" s="37"/>
      <c r="K150" s="37"/>
      <c r="L150" s="38"/>
      <c r="M150" s="209"/>
      <c r="N150" s="21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201</v>
      </c>
      <c r="AU150" s="17" t="s">
        <v>74</v>
      </c>
    </row>
    <row r="151" spans="1:65" s="2" customFormat="1" ht="55.5" customHeight="1">
      <c r="A151" s="35"/>
      <c r="B151" s="36"/>
      <c r="C151" s="194" t="s">
        <v>229</v>
      </c>
      <c r="D151" s="194" t="s">
        <v>180</v>
      </c>
      <c r="E151" s="195" t="s">
        <v>906</v>
      </c>
      <c r="F151" s="196" t="s">
        <v>907</v>
      </c>
      <c r="G151" s="197" t="s">
        <v>191</v>
      </c>
      <c r="H151" s="198">
        <v>1</v>
      </c>
      <c r="I151" s="199"/>
      <c r="J151" s="200">
        <f>ROUND(I151*H151,2)</f>
        <v>0</v>
      </c>
      <c r="K151" s="196" t="s">
        <v>184</v>
      </c>
      <c r="L151" s="201"/>
      <c r="M151" s="202" t="s">
        <v>1</v>
      </c>
      <c r="N151" s="203" t="s">
        <v>39</v>
      </c>
      <c r="O151" s="72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6" t="s">
        <v>185</v>
      </c>
      <c r="AT151" s="206" t="s">
        <v>180</v>
      </c>
      <c r="AU151" s="206" t="s">
        <v>74</v>
      </c>
      <c r="AY151" s="17" t="s">
        <v>186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81</v>
      </c>
      <c r="BK151" s="119">
        <f>ROUND(I151*H151,2)</f>
        <v>0</v>
      </c>
      <c r="BL151" s="17" t="s">
        <v>185</v>
      </c>
      <c r="BM151" s="206" t="s">
        <v>908</v>
      </c>
    </row>
    <row r="152" spans="1:65" s="2" customFormat="1" ht="39">
      <c r="A152" s="35"/>
      <c r="B152" s="36"/>
      <c r="C152" s="37"/>
      <c r="D152" s="207" t="s">
        <v>188</v>
      </c>
      <c r="E152" s="37"/>
      <c r="F152" s="208" t="s">
        <v>907</v>
      </c>
      <c r="G152" s="37"/>
      <c r="H152" s="37"/>
      <c r="I152" s="131"/>
      <c r="J152" s="37"/>
      <c r="K152" s="37"/>
      <c r="L152" s="38"/>
      <c r="M152" s="209"/>
      <c r="N152" s="21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188</v>
      </c>
      <c r="AU152" s="17" t="s">
        <v>74</v>
      </c>
    </row>
    <row r="153" spans="1:65" s="2" customFormat="1" ht="39">
      <c r="A153" s="35"/>
      <c r="B153" s="36"/>
      <c r="C153" s="37"/>
      <c r="D153" s="207" t="s">
        <v>201</v>
      </c>
      <c r="E153" s="37"/>
      <c r="F153" s="211" t="s">
        <v>909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201</v>
      </c>
      <c r="AU153" s="17" t="s">
        <v>74</v>
      </c>
    </row>
    <row r="154" spans="1:65" s="2" customFormat="1" ht="21.75" customHeight="1">
      <c r="A154" s="35"/>
      <c r="B154" s="36"/>
      <c r="C154" s="194" t="s">
        <v>233</v>
      </c>
      <c r="D154" s="194" t="s">
        <v>180</v>
      </c>
      <c r="E154" s="195" t="s">
        <v>230</v>
      </c>
      <c r="F154" s="196" t="s">
        <v>231</v>
      </c>
      <c r="G154" s="197" t="s">
        <v>183</v>
      </c>
      <c r="H154" s="198">
        <v>210</v>
      </c>
      <c r="I154" s="199"/>
      <c r="J154" s="200">
        <f>ROUND(I154*H154,2)</f>
        <v>0</v>
      </c>
      <c r="K154" s="196" t="s">
        <v>184</v>
      </c>
      <c r="L154" s="201"/>
      <c r="M154" s="202" t="s">
        <v>1</v>
      </c>
      <c r="N154" s="203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185</v>
      </c>
      <c r="AT154" s="206" t="s">
        <v>180</v>
      </c>
      <c r="AU154" s="206" t="s">
        <v>74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185</v>
      </c>
      <c r="BM154" s="206" t="s">
        <v>910</v>
      </c>
    </row>
    <row r="155" spans="1:65" s="2" customFormat="1" ht="19.5">
      <c r="A155" s="35"/>
      <c r="B155" s="36"/>
      <c r="C155" s="37"/>
      <c r="D155" s="207" t="s">
        <v>188</v>
      </c>
      <c r="E155" s="37"/>
      <c r="F155" s="208" t="s">
        <v>231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74</v>
      </c>
    </row>
    <row r="156" spans="1:65" s="2" customFormat="1" ht="21.75" customHeight="1">
      <c r="A156" s="35"/>
      <c r="B156" s="36"/>
      <c r="C156" s="194" t="s">
        <v>238</v>
      </c>
      <c r="D156" s="194" t="s">
        <v>180</v>
      </c>
      <c r="E156" s="195" t="s">
        <v>234</v>
      </c>
      <c r="F156" s="196" t="s">
        <v>235</v>
      </c>
      <c r="G156" s="197" t="s">
        <v>183</v>
      </c>
      <c r="H156" s="198">
        <v>430</v>
      </c>
      <c r="I156" s="199"/>
      <c r="J156" s="200">
        <f>ROUND(I156*H156,2)</f>
        <v>0</v>
      </c>
      <c r="K156" s="196" t="s">
        <v>184</v>
      </c>
      <c r="L156" s="201"/>
      <c r="M156" s="202" t="s">
        <v>1</v>
      </c>
      <c r="N156" s="203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192</v>
      </c>
      <c r="AT156" s="206" t="s">
        <v>180</v>
      </c>
      <c r="AU156" s="206" t="s">
        <v>74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193</v>
      </c>
      <c r="BM156" s="206" t="s">
        <v>911</v>
      </c>
    </row>
    <row r="157" spans="1:65" s="2" customFormat="1" ht="19.5">
      <c r="A157" s="35"/>
      <c r="B157" s="36"/>
      <c r="C157" s="37"/>
      <c r="D157" s="207" t="s">
        <v>188</v>
      </c>
      <c r="E157" s="37"/>
      <c r="F157" s="208" t="s">
        <v>235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74</v>
      </c>
    </row>
    <row r="158" spans="1:65" s="2" customFormat="1" ht="29.25">
      <c r="A158" s="35"/>
      <c r="B158" s="36"/>
      <c r="C158" s="37"/>
      <c r="D158" s="207" t="s">
        <v>201</v>
      </c>
      <c r="E158" s="37"/>
      <c r="F158" s="211" t="s">
        <v>237</v>
      </c>
      <c r="G158" s="37"/>
      <c r="H158" s="37"/>
      <c r="I158" s="131"/>
      <c r="J158" s="37"/>
      <c r="K158" s="37"/>
      <c r="L158" s="38"/>
      <c r="M158" s="209"/>
      <c r="N158" s="210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201</v>
      </c>
      <c r="AU158" s="17" t="s">
        <v>74</v>
      </c>
    </row>
    <row r="159" spans="1:65" s="2" customFormat="1" ht="21.75" customHeight="1">
      <c r="A159" s="35"/>
      <c r="B159" s="36"/>
      <c r="C159" s="194" t="s">
        <v>242</v>
      </c>
      <c r="D159" s="194" t="s">
        <v>180</v>
      </c>
      <c r="E159" s="195" t="s">
        <v>251</v>
      </c>
      <c r="F159" s="196" t="s">
        <v>252</v>
      </c>
      <c r="G159" s="197" t="s">
        <v>183</v>
      </c>
      <c r="H159" s="198">
        <v>5</v>
      </c>
      <c r="I159" s="199"/>
      <c r="J159" s="200">
        <f>ROUND(I159*H159,2)</f>
        <v>0</v>
      </c>
      <c r="K159" s="196" t="s">
        <v>184</v>
      </c>
      <c r="L159" s="201"/>
      <c r="M159" s="202" t="s">
        <v>1</v>
      </c>
      <c r="N159" s="203" t="s">
        <v>39</v>
      </c>
      <c r="O159" s="7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6" t="s">
        <v>192</v>
      </c>
      <c r="AT159" s="206" t="s">
        <v>180</v>
      </c>
      <c r="AU159" s="206" t="s">
        <v>74</v>
      </c>
      <c r="AY159" s="17" t="s">
        <v>186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81</v>
      </c>
      <c r="BK159" s="119">
        <f>ROUND(I159*H159,2)</f>
        <v>0</v>
      </c>
      <c r="BL159" s="17" t="s">
        <v>193</v>
      </c>
      <c r="BM159" s="206" t="s">
        <v>912</v>
      </c>
    </row>
    <row r="160" spans="1:65" s="2" customFormat="1" ht="19.5">
      <c r="A160" s="35"/>
      <c r="B160" s="36"/>
      <c r="C160" s="37"/>
      <c r="D160" s="207" t="s">
        <v>188</v>
      </c>
      <c r="E160" s="37"/>
      <c r="F160" s="208" t="s">
        <v>252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188</v>
      </c>
      <c r="AU160" s="17" t="s">
        <v>74</v>
      </c>
    </row>
    <row r="161" spans="1:65" s="2" customFormat="1" ht="21.75" customHeight="1">
      <c r="A161" s="35"/>
      <c r="B161" s="36"/>
      <c r="C161" s="194" t="s">
        <v>8</v>
      </c>
      <c r="D161" s="194" t="s">
        <v>180</v>
      </c>
      <c r="E161" s="195" t="s">
        <v>913</v>
      </c>
      <c r="F161" s="196" t="s">
        <v>914</v>
      </c>
      <c r="G161" s="197" t="s">
        <v>183</v>
      </c>
      <c r="H161" s="198">
        <v>40</v>
      </c>
      <c r="I161" s="199"/>
      <c r="J161" s="200">
        <f>ROUND(I161*H161,2)</f>
        <v>0</v>
      </c>
      <c r="K161" s="196" t="s">
        <v>184</v>
      </c>
      <c r="L161" s="201"/>
      <c r="M161" s="202" t="s">
        <v>1</v>
      </c>
      <c r="N161" s="203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192</v>
      </c>
      <c r="AT161" s="206" t="s">
        <v>180</v>
      </c>
      <c r="AU161" s="206" t="s">
        <v>74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193</v>
      </c>
      <c r="BM161" s="206" t="s">
        <v>915</v>
      </c>
    </row>
    <row r="162" spans="1:65" s="2" customFormat="1" ht="19.5">
      <c r="A162" s="35"/>
      <c r="B162" s="36"/>
      <c r="C162" s="37"/>
      <c r="D162" s="207" t="s">
        <v>188</v>
      </c>
      <c r="E162" s="37"/>
      <c r="F162" s="208" t="s">
        <v>914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74</v>
      </c>
    </row>
    <row r="163" spans="1:65" s="2" customFormat="1" ht="21.75" customHeight="1">
      <c r="A163" s="35"/>
      <c r="B163" s="36"/>
      <c r="C163" s="194" t="s">
        <v>250</v>
      </c>
      <c r="D163" s="194" t="s">
        <v>180</v>
      </c>
      <c r="E163" s="195" t="s">
        <v>246</v>
      </c>
      <c r="F163" s="196" t="s">
        <v>247</v>
      </c>
      <c r="G163" s="197" t="s">
        <v>183</v>
      </c>
      <c r="H163" s="198">
        <v>85</v>
      </c>
      <c r="I163" s="199"/>
      <c r="J163" s="200">
        <f>ROUND(I163*H163,2)</f>
        <v>0</v>
      </c>
      <c r="K163" s="196" t="s">
        <v>184</v>
      </c>
      <c r="L163" s="201"/>
      <c r="M163" s="202" t="s">
        <v>1</v>
      </c>
      <c r="N163" s="203" t="s">
        <v>39</v>
      </c>
      <c r="O163" s="7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6" t="s">
        <v>192</v>
      </c>
      <c r="AT163" s="206" t="s">
        <v>180</v>
      </c>
      <c r="AU163" s="206" t="s">
        <v>74</v>
      </c>
      <c r="AY163" s="17" t="s">
        <v>186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81</v>
      </c>
      <c r="BK163" s="119">
        <f>ROUND(I163*H163,2)</f>
        <v>0</v>
      </c>
      <c r="BL163" s="17" t="s">
        <v>193</v>
      </c>
      <c r="BM163" s="206" t="s">
        <v>916</v>
      </c>
    </row>
    <row r="164" spans="1:65" s="2" customFormat="1" ht="19.5">
      <c r="A164" s="35"/>
      <c r="B164" s="36"/>
      <c r="C164" s="37"/>
      <c r="D164" s="207" t="s">
        <v>188</v>
      </c>
      <c r="E164" s="37"/>
      <c r="F164" s="208" t="s">
        <v>247</v>
      </c>
      <c r="G164" s="37"/>
      <c r="H164" s="37"/>
      <c r="I164" s="131"/>
      <c r="J164" s="37"/>
      <c r="K164" s="37"/>
      <c r="L164" s="38"/>
      <c r="M164" s="209"/>
      <c r="N164" s="21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188</v>
      </c>
      <c r="AU164" s="17" t="s">
        <v>74</v>
      </c>
    </row>
    <row r="165" spans="1:65" s="2" customFormat="1" ht="29.25">
      <c r="A165" s="35"/>
      <c r="B165" s="36"/>
      <c r="C165" s="37"/>
      <c r="D165" s="207" t="s">
        <v>201</v>
      </c>
      <c r="E165" s="37"/>
      <c r="F165" s="211" t="s">
        <v>249</v>
      </c>
      <c r="G165" s="37"/>
      <c r="H165" s="37"/>
      <c r="I165" s="131"/>
      <c r="J165" s="37"/>
      <c r="K165" s="37"/>
      <c r="L165" s="38"/>
      <c r="M165" s="209"/>
      <c r="N165" s="210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201</v>
      </c>
      <c r="AU165" s="17" t="s">
        <v>74</v>
      </c>
    </row>
    <row r="166" spans="1:65" s="2" customFormat="1" ht="21.75" customHeight="1">
      <c r="A166" s="35"/>
      <c r="B166" s="36"/>
      <c r="C166" s="194" t="s">
        <v>254</v>
      </c>
      <c r="D166" s="194" t="s">
        <v>180</v>
      </c>
      <c r="E166" s="195" t="s">
        <v>729</v>
      </c>
      <c r="F166" s="196" t="s">
        <v>730</v>
      </c>
      <c r="G166" s="197" t="s">
        <v>183</v>
      </c>
      <c r="H166" s="198">
        <v>45</v>
      </c>
      <c r="I166" s="199"/>
      <c r="J166" s="200">
        <f>ROUND(I166*H166,2)</f>
        <v>0</v>
      </c>
      <c r="K166" s="196" t="s">
        <v>184</v>
      </c>
      <c r="L166" s="201"/>
      <c r="M166" s="202" t="s">
        <v>1</v>
      </c>
      <c r="N166" s="203" t="s">
        <v>39</v>
      </c>
      <c r="O166" s="7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6" t="s">
        <v>192</v>
      </c>
      <c r="AT166" s="206" t="s">
        <v>180</v>
      </c>
      <c r="AU166" s="206" t="s">
        <v>74</v>
      </c>
      <c r="AY166" s="17" t="s">
        <v>186</v>
      </c>
      <c r="BE166" s="119">
        <f>IF(N166="základní",J166,0)</f>
        <v>0</v>
      </c>
      <c r="BF166" s="119">
        <f>IF(N166="snížená",J166,0)</f>
        <v>0</v>
      </c>
      <c r="BG166" s="119">
        <f>IF(N166="zákl. přenesená",J166,0)</f>
        <v>0</v>
      </c>
      <c r="BH166" s="119">
        <f>IF(N166="sníž. přenesená",J166,0)</f>
        <v>0</v>
      </c>
      <c r="BI166" s="119">
        <f>IF(N166="nulová",J166,0)</f>
        <v>0</v>
      </c>
      <c r="BJ166" s="17" t="s">
        <v>81</v>
      </c>
      <c r="BK166" s="119">
        <f>ROUND(I166*H166,2)</f>
        <v>0</v>
      </c>
      <c r="BL166" s="17" t="s">
        <v>193</v>
      </c>
      <c r="BM166" s="206" t="s">
        <v>917</v>
      </c>
    </row>
    <row r="167" spans="1:65" s="2" customFormat="1" ht="19.5">
      <c r="A167" s="35"/>
      <c r="B167" s="36"/>
      <c r="C167" s="37"/>
      <c r="D167" s="207" t="s">
        <v>188</v>
      </c>
      <c r="E167" s="37"/>
      <c r="F167" s="208" t="s">
        <v>730</v>
      </c>
      <c r="G167" s="37"/>
      <c r="H167" s="37"/>
      <c r="I167" s="131"/>
      <c r="J167" s="37"/>
      <c r="K167" s="37"/>
      <c r="L167" s="38"/>
      <c r="M167" s="209"/>
      <c r="N167" s="21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188</v>
      </c>
      <c r="AU167" s="17" t="s">
        <v>74</v>
      </c>
    </row>
    <row r="168" spans="1:65" s="2" customFormat="1" ht="21.75" customHeight="1">
      <c r="A168" s="35"/>
      <c r="B168" s="36"/>
      <c r="C168" s="194" t="s">
        <v>258</v>
      </c>
      <c r="D168" s="194" t="s">
        <v>180</v>
      </c>
      <c r="E168" s="195" t="s">
        <v>239</v>
      </c>
      <c r="F168" s="196" t="s">
        <v>240</v>
      </c>
      <c r="G168" s="197" t="s">
        <v>183</v>
      </c>
      <c r="H168" s="198">
        <v>60</v>
      </c>
      <c r="I168" s="199"/>
      <c r="J168" s="200">
        <f>ROUND(I168*H168,2)</f>
        <v>0</v>
      </c>
      <c r="K168" s="196" t="s">
        <v>184</v>
      </c>
      <c r="L168" s="201"/>
      <c r="M168" s="202" t="s">
        <v>1</v>
      </c>
      <c r="N168" s="203" t="s">
        <v>39</v>
      </c>
      <c r="O168" s="72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6" t="s">
        <v>185</v>
      </c>
      <c r="AT168" s="206" t="s">
        <v>180</v>
      </c>
      <c r="AU168" s="206" t="s">
        <v>74</v>
      </c>
      <c r="AY168" s="17" t="s">
        <v>186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7" t="s">
        <v>81</v>
      </c>
      <c r="BK168" s="119">
        <f>ROUND(I168*H168,2)</f>
        <v>0</v>
      </c>
      <c r="BL168" s="17" t="s">
        <v>185</v>
      </c>
      <c r="BM168" s="206" t="s">
        <v>918</v>
      </c>
    </row>
    <row r="169" spans="1:65" s="2" customFormat="1" ht="19.5">
      <c r="A169" s="35"/>
      <c r="B169" s="36"/>
      <c r="C169" s="37"/>
      <c r="D169" s="207" t="s">
        <v>188</v>
      </c>
      <c r="E169" s="37"/>
      <c r="F169" s="208" t="s">
        <v>240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188</v>
      </c>
      <c r="AU169" s="17" t="s">
        <v>74</v>
      </c>
    </row>
    <row r="170" spans="1:65" s="11" customFormat="1" ht="25.9" customHeight="1">
      <c r="B170" s="212"/>
      <c r="C170" s="213"/>
      <c r="D170" s="214" t="s">
        <v>73</v>
      </c>
      <c r="E170" s="215" t="s">
        <v>262</v>
      </c>
      <c r="F170" s="215" t="s">
        <v>263</v>
      </c>
      <c r="G170" s="213"/>
      <c r="H170" s="213"/>
      <c r="I170" s="216"/>
      <c r="J170" s="217">
        <f>BK170</f>
        <v>0</v>
      </c>
      <c r="K170" s="213"/>
      <c r="L170" s="218"/>
      <c r="M170" s="219"/>
      <c r="N170" s="220"/>
      <c r="O170" s="220"/>
      <c r="P170" s="221">
        <f>SUM(P171:P225)</f>
        <v>0</v>
      </c>
      <c r="Q170" s="220"/>
      <c r="R170" s="221">
        <f>SUM(R171:R225)</f>
        <v>0</v>
      </c>
      <c r="S170" s="220"/>
      <c r="T170" s="222">
        <f>SUM(T171:T225)</f>
        <v>0</v>
      </c>
      <c r="AR170" s="223" t="s">
        <v>193</v>
      </c>
      <c r="AT170" s="224" t="s">
        <v>73</v>
      </c>
      <c r="AU170" s="224" t="s">
        <v>74</v>
      </c>
      <c r="AY170" s="223" t="s">
        <v>186</v>
      </c>
      <c r="BK170" s="225">
        <f>SUM(BK171:BK225)</f>
        <v>0</v>
      </c>
    </row>
    <row r="171" spans="1:65" s="2" customFormat="1" ht="21.75" customHeight="1">
      <c r="A171" s="35"/>
      <c r="B171" s="36"/>
      <c r="C171" s="226" t="s">
        <v>264</v>
      </c>
      <c r="D171" s="226" t="s">
        <v>265</v>
      </c>
      <c r="E171" s="227" t="s">
        <v>266</v>
      </c>
      <c r="F171" s="228" t="s">
        <v>267</v>
      </c>
      <c r="G171" s="229" t="s">
        <v>183</v>
      </c>
      <c r="H171" s="230">
        <v>210</v>
      </c>
      <c r="I171" s="231"/>
      <c r="J171" s="232">
        <f>ROUND(I171*H171,2)</f>
        <v>0</v>
      </c>
      <c r="K171" s="228" t="s">
        <v>184</v>
      </c>
      <c r="L171" s="38"/>
      <c r="M171" s="233" t="s">
        <v>1</v>
      </c>
      <c r="N171" s="234" t="s">
        <v>39</v>
      </c>
      <c r="O171" s="72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6" t="s">
        <v>268</v>
      </c>
      <c r="AT171" s="206" t="s">
        <v>265</v>
      </c>
      <c r="AU171" s="206" t="s">
        <v>81</v>
      </c>
      <c r="AY171" s="17" t="s">
        <v>186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81</v>
      </c>
      <c r="BK171" s="119">
        <f>ROUND(I171*H171,2)</f>
        <v>0</v>
      </c>
      <c r="BL171" s="17" t="s">
        <v>268</v>
      </c>
      <c r="BM171" s="206" t="s">
        <v>919</v>
      </c>
    </row>
    <row r="172" spans="1:65" s="2" customFormat="1" ht="48.75">
      <c r="A172" s="35"/>
      <c r="B172" s="36"/>
      <c r="C172" s="37"/>
      <c r="D172" s="207" t="s">
        <v>188</v>
      </c>
      <c r="E172" s="37"/>
      <c r="F172" s="208" t="s">
        <v>270</v>
      </c>
      <c r="G172" s="37"/>
      <c r="H172" s="37"/>
      <c r="I172" s="131"/>
      <c r="J172" s="37"/>
      <c r="K172" s="37"/>
      <c r="L172" s="38"/>
      <c r="M172" s="209"/>
      <c r="N172" s="210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188</v>
      </c>
      <c r="AU172" s="17" t="s">
        <v>81</v>
      </c>
    </row>
    <row r="173" spans="1:65" s="2" customFormat="1" ht="21.75" customHeight="1">
      <c r="A173" s="35"/>
      <c r="B173" s="36"/>
      <c r="C173" s="226" t="s">
        <v>271</v>
      </c>
      <c r="D173" s="226" t="s">
        <v>265</v>
      </c>
      <c r="E173" s="227" t="s">
        <v>272</v>
      </c>
      <c r="F173" s="228" t="s">
        <v>273</v>
      </c>
      <c r="G173" s="229" t="s">
        <v>183</v>
      </c>
      <c r="H173" s="230">
        <v>120</v>
      </c>
      <c r="I173" s="231"/>
      <c r="J173" s="232">
        <f>ROUND(I173*H173,2)</f>
        <v>0</v>
      </c>
      <c r="K173" s="228" t="s">
        <v>184</v>
      </c>
      <c r="L173" s="38"/>
      <c r="M173" s="233" t="s">
        <v>1</v>
      </c>
      <c r="N173" s="234" t="s">
        <v>39</v>
      </c>
      <c r="O173" s="72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6" t="s">
        <v>268</v>
      </c>
      <c r="AT173" s="206" t="s">
        <v>265</v>
      </c>
      <c r="AU173" s="206" t="s">
        <v>81</v>
      </c>
      <c r="AY173" s="17" t="s">
        <v>186</v>
      </c>
      <c r="BE173" s="119">
        <f>IF(N173="základní",J173,0)</f>
        <v>0</v>
      </c>
      <c r="BF173" s="119">
        <f>IF(N173="snížená",J173,0)</f>
        <v>0</v>
      </c>
      <c r="BG173" s="119">
        <f>IF(N173="zákl. přenesená",J173,0)</f>
        <v>0</v>
      </c>
      <c r="BH173" s="119">
        <f>IF(N173="sníž. přenesená",J173,0)</f>
        <v>0</v>
      </c>
      <c r="BI173" s="119">
        <f>IF(N173="nulová",J173,0)</f>
        <v>0</v>
      </c>
      <c r="BJ173" s="17" t="s">
        <v>81</v>
      </c>
      <c r="BK173" s="119">
        <f>ROUND(I173*H173,2)</f>
        <v>0</v>
      </c>
      <c r="BL173" s="17" t="s">
        <v>268</v>
      </c>
      <c r="BM173" s="206" t="s">
        <v>920</v>
      </c>
    </row>
    <row r="174" spans="1:65" s="2" customFormat="1" ht="19.5">
      <c r="A174" s="35"/>
      <c r="B174" s="36"/>
      <c r="C174" s="37"/>
      <c r="D174" s="207" t="s">
        <v>188</v>
      </c>
      <c r="E174" s="37"/>
      <c r="F174" s="208" t="s">
        <v>275</v>
      </c>
      <c r="G174" s="37"/>
      <c r="H174" s="37"/>
      <c r="I174" s="131"/>
      <c r="J174" s="37"/>
      <c r="K174" s="37"/>
      <c r="L174" s="38"/>
      <c r="M174" s="209"/>
      <c r="N174" s="210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188</v>
      </c>
      <c r="AU174" s="17" t="s">
        <v>81</v>
      </c>
    </row>
    <row r="175" spans="1:65" s="2" customFormat="1" ht="21.75" customHeight="1">
      <c r="A175" s="35"/>
      <c r="B175" s="36"/>
      <c r="C175" s="226" t="s">
        <v>7</v>
      </c>
      <c r="D175" s="226" t="s">
        <v>265</v>
      </c>
      <c r="E175" s="227" t="s">
        <v>276</v>
      </c>
      <c r="F175" s="228" t="s">
        <v>277</v>
      </c>
      <c r="G175" s="229" t="s">
        <v>183</v>
      </c>
      <c r="H175" s="230">
        <v>625</v>
      </c>
      <c r="I175" s="231"/>
      <c r="J175" s="232">
        <f>ROUND(I175*H175,2)</f>
        <v>0</v>
      </c>
      <c r="K175" s="228" t="s">
        <v>184</v>
      </c>
      <c r="L175" s="38"/>
      <c r="M175" s="233" t="s">
        <v>1</v>
      </c>
      <c r="N175" s="234" t="s">
        <v>39</v>
      </c>
      <c r="O175" s="72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6" t="s">
        <v>268</v>
      </c>
      <c r="AT175" s="206" t="s">
        <v>265</v>
      </c>
      <c r="AU175" s="206" t="s">
        <v>81</v>
      </c>
      <c r="AY175" s="17" t="s">
        <v>186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81</v>
      </c>
      <c r="BK175" s="119">
        <f>ROUND(I175*H175,2)</f>
        <v>0</v>
      </c>
      <c r="BL175" s="17" t="s">
        <v>268</v>
      </c>
      <c r="BM175" s="206" t="s">
        <v>921</v>
      </c>
    </row>
    <row r="176" spans="1:65" s="2" customFormat="1" ht="19.5">
      <c r="A176" s="35"/>
      <c r="B176" s="36"/>
      <c r="C176" s="37"/>
      <c r="D176" s="207" t="s">
        <v>188</v>
      </c>
      <c r="E176" s="37"/>
      <c r="F176" s="208" t="s">
        <v>279</v>
      </c>
      <c r="G176" s="37"/>
      <c r="H176" s="37"/>
      <c r="I176" s="131"/>
      <c r="J176" s="37"/>
      <c r="K176" s="37"/>
      <c r="L176" s="38"/>
      <c r="M176" s="209"/>
      <c r="N176" s="210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188</v>
      </c>
      <c r="AU176" s="17" t="s">
        <v>81</v>
      </c>
    </row>
    <row r="177" spans="1:65" s="2" customFormat="1" ht="21.75" customHeight="1">
      <c r="A177" s="35"/>
      <c r="B177" s="36"/>
      <c r="C177" s="226" t="s">
        <v>280</v>
      </c>
      <c r="D177" s="226" t="s">
        <v>265</v>
      </c>
      <c r="E177" s="227" t="s">
        <v>922</v>
      </c>
      <c r="F177" s="228" t="s">
        <v>923</v>
      </c>
      <c r="G177" s="229" t="s">
        <v>183</v>
      </c>
      <c r="H177" s="230">
        <v>40</v>
      </c>
      <c r="I177" s="231"/>
      <c r="J177" s="232">
        <f>ROUND(I177*H177,2)</f>
        <v>0</v>
      </c>
      <c r="K177" s="228" t="s">
        <v>184</v>
      </c>
      <c r="L177" s="38"/>
      <c r="M177" s="233" t="s">
        <v>1</v>
      </c>
      <c r="N177" s="234" t="s">
        <v>39</v>
      </c>
      <c r="O177" s="72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6" t="s">
        <v>268</v>
      </c>
      <c r="AT177" s="206" t="s">
        <v>265</v>
      </c>
      <c r="AU177" s="206" t="s">
        <v>81</v>
      </c>
      <c r="AY177" s="17" t="s">
        <v>186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81</v>
      </c>
      <c r="BK177" s="119">
        <f>ROUND(I177*H177,2)</f>
        <v>0</v>
      </c>
      <c r="BL177" s="17" t="s">
        <v>268</v>
      </c>
      <c r="BM177" s="206" t="s">
        <v>924</v>
      </c>
    </row>
    <row r="178" spans="1:65" s="2" customFormat="1" ht="19.5">
      <c r="A178" s="35"/>
      <c r="B178" s="36"/>
      <c r="C178" s="37"/>
      <c r="D178" s="207" t="s">
        <v>188</v>
      </c>
      <c r="E178" s="37"/>
      <c r="F178" s="208" t="s">
        <v>925</v>
      </c>
      <c r="G178" s="37"/>
      <c r="H178" s="37"/>
      <c r="I178" s="131"/>
      <c r="J178" s="37"/>
      <c r="K178" s="37"/>
      <c r="L178" s="38"/>
      <c r="M178" s="209"/>
      <c r="N178" s="210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188</v>
      </c>
      <c r="AU178" s="17" t="s">
        <v>81</v>
      </c>
    </row>
    <row r="179" spans="1:65" s="2" customFormat="1" ht="33" customHeight="1">
      <c r="A179" s="35"/>
      <c r="B179" s="36"/>
      <c r="C179" s="226" t="s">
        <v>285</v>
      </c>
      <c r="D179" s="226" t="s">
        <v>265</v>
      </c>
      <c r="E179" s="227" t="s">
        <v>286</v>
      </c>
      <c r="F179" s="228" t="s">
        <v>287</v>
      </c>
      <c r="G179" s="229" t="s">
        <v>191</v>
      </c>
      <c r="H179" s="230">
        <v>18</v>
      </c>
      <c r="I179" s="231"/>
      <c r="J179" s="232">
        <f>ROUND(I179*H179,2)</f>
        <v>0</v>
      </c>
      <c r="K179" s="228" t="s">
        <v>184</v>
      </c>
      <c r="L179" s="38"/>
      <c r="M179" s="233" t="s">
        <v>1</v>
      </c>
      <c r="N179" s="234" t="s">
        <v>39</v>
      </c>
      <c r="O179" s="72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6" t="s">
        <v>268</v>
      </c>
      <c r="AT179" s="206" t="s">
        <v>265</v>
      </c>
      <c r="AU179" s="206" t="s">
        <v>81</v>
      </c>
      <c r="AY179" s="17" t="s">
        <v>186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81</v>
      </c>
      <c r="BK179" s="119">
        <f>ROUND(I179*H179,2)</f>
        <v>0</v>
      </c>
      <c r="BL179" s="17" t="s">
        <v>268</v>
      </c>
      <c r="BM179" s="206" t="s">
        <v>926</v>
      </c>
    </row>
    <row r="180" spans="1:65" s="2" customFormat="1" ht="48.75">
      <c r="A180" s="35"/>
      <c r="B180" s="36"/>
      <c r="C180" s="37"/>
      <c r="D180" s="207" t="s">
        <v>188</v>
      </c>
      <c r="E180" s="37"/>
      <c r="F180" s="208" t="s">
        <v>289</v>
      </c>
      <c r="G180" s="37"/>
      <c r="H180" s="37"/>
      <c r="I180" s="131"/>
      <c r="J180" s="37"/>
      <c r="K180" s="37"/>
      <c r="L180" s="38"/>
      <c r="M180" s="209"/>
      <c r="N180" s="210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188</v>
      </c>
      <c r="AU180" s="17" t="s">
        <v>81</v>
      </c>
    </row>
    <row r="181" spans="1:65" s="2" customFormat="1" ht="33" customHeight="1">
      <c r="A181" s="35"/>
      <c r="B181" s="36"/>
      <c r="C181" s="226" t="s">
        <v>290</v>
      </c>
      <c r="D181" s="226" t="s">
        <v>265</v>
      </c>
      <c r="E181" s="227" t="s">
        <v>291</v>
      </c>
      <c r="F181" s="228" t="s">
        <v>292</v>
      </c>
      <c r="G181" s="229" t="s">
        <v>191</v>
      </c>
      <c r="H181" s="230">
        <v>32</v>
      </c>
      <c r="I181" s="231"/>
      <c r="J181" s="232">
        <f>ROUND(I181*H181,2)</f>
        <v>0</v>
      </c>
      <c r="K181" s="228" t="s">
        <v>184</v>
      </c>
      <c r="L181" s="38"/>
      <c r="M181" s="233" t="s">
        <v>1</v>
      </c>
      <c r="N181" s="234" t="s">
        <v>39</v>
      </c>
      <c r="O181" s="72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6" t="s">
        <v>268</v>
      </c>
      <c r="AT181" s="206" t="s">
        <v>265</v>
      </c>
      <c r="AU181" s="206" t="s">
        <v>81</v>
      </c>
      <c r="AY181" s="17" t="s">
        <v>186</v>
      </c>
      <c r="BE181" s="119">
        <f>IF(N181="základní",J181,0)</f>
        <v>0</v>
      </c>
      <c r="BF181" s="119">
        <f>IF(N181="snížená",J181,0)</f>
        <v>0</v>
      </c>
      <c r="BG181" s="119">
        <f>IF(N181="zákl. přenesená",J181,0)</f>
        <v>0</v>
      </c>
      <c r="BH181" s="119">
        <f>IF(N181="sníž. přenesená",J181,0)</f>
        <v>0</v>
      </c>
      <c r="BI181" s="119">
        <f>IF(N181="nulová",J181,0)</f>
        <v>0</v>
      </c>
      <c r="BJ181" s="17" t="s">
        <v>81</v>
      </c>
      <c r="BK181" s="119">
        <f>ROUND(I181*H181,2)</f>
        <v>0</v>
      </c>
      <c r="BL181" s="17" t="s">
        <v>268</v>
      </c>
      <c r="BM181" s="206" t="s">
        <v>927</v>
      </c>
    </row>
    <row r="182" spans="1:65" s="2" customFormat="1" ht="48.75">
      <c r="A182" s="35"/>
      <c r="B182" s="36"/>
      <c r="C182" s="37"/>
      <c r="D182" s="207" t="s">
        <v>188</v>
      </c>
      <c r="E182" s="37"/>
      <c r="F182" s="208" t="s">
        <v>294</v>
      </c>
      <c r="G182" s="37"/>
      <c r="H182" s="37"/>
      <c r="I182" s="131"/>
      <c r="J182" s="37"/>
      <c r="K182" s="37"/>
      <c r="L182" s="38"/>
      <c r="M182" s="209"/>
      <c r="N182" s="210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188</v>
      </c>
      <c r="AU182" s="17" t="s">
        <v>81</v>
      </c>
    </row>
    <row r="183" spans="1:65" s="2" customFormat="1" ht="33" customHeight="1">
      <c r="A183" s="35"/>
      <c r="B183" s="36"/>
      <c r="C183" s="226" t="s">
        <v>295</v>
      </c>
      <c r="D183" s="226" t="s">
        <v>265</v>
      </c>
      <c r="E183" s="227" t="s">
        <v>928</v>
      </c>
      <c r="F183" s="228" t="s">
        <v>929</v>
      </c>
      <c r="G183" s="229" t="s">
        <v>191</v>
      </c>
      <c r="H183" s="230">
        <v>2</v>
      </c>
      <c r="I183" s="231"/>
      <c r="J183" s="232">
        <f>ROUND(I183*H183,2)</f>
        <v>0</v>
      </c>
      <c r="K183" s="228" t="s">
        <v>184</v>
      </c>
      <c r="L183" s="38"/>
      <c r="M183" s="233" t="s">
        <v>1</v>
      </c>
      <c r="N183" s="234" t="s">
        <v>39</v>
      </c>
      <c r="O183" s="72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6" t="s">
        <v>268</v>
      </c>
      <c r="AT183" s="206" t="s">
        <v>265</v>
      </c>
      <c r="AU183" s="206" t="s">
        <v>81</v>
      </c>
      <c r="AY183" s="17" t="s">
        <v>186</v>
      </c>
      <c r="BE183" s="119">
        <f>IF(N183="základní",J183,0)</f>
        <v>0</v>
      </c>
      <c r="BF183" s="119">
        <f>IF(N183="snížená",J183,0)</f>
        <v>0</v>
      </c>
      <c r="BG183" s="119">
        <f>IF(N183="zákl. přenesená",J183,0)</f>
        <v>0</v>
      </c>
      <c r="BH183" s="119">
        <f>IF(N183="sníž. přenesená",J183,0)</f>
        <v>0</v>
      </c>
      <c r="BI183" s="119">
        <f>IF(N183="nulová",J183,0)</f>
        <v>0</v>
      </c>
      <c r="BJ183" s="17" t="s">
        <v>81</v>
      </c>
      <c r="BK183" s="119">
        <f>ROUND(I183*H183,2)</f>
        <v>0</v>
      </c>
      <c r="BL183" s="17" t="s">
        <v>268</v>
      </c>
      <c r="BM183" s="206" t="s">
        <v>930</v>
      </c>
    </row>
    <row r="184" spans="1:65" s="2" customFormat="1" ht="48.75">
      <c r="A184" s="35"/>
      <c r="B184" s="36"/>
      <c r="C184" s="37"/>
      <c r="D184" s="207" t="s">
        <v>188</v>
      </c>
      <c r="E184" s="37"/>
      <c r="F184" s="208" t="s">
        <v>931</v>
      </c>
      <c r="G184" s="37"/>
      <c r="H184" s="37"/>
      <c r="I184" s="131"/>
      <c r="J184" s="37"/>
      <c r="K184" s="37"/>
      <c r="L184" s="38"/>
      <c r="M184" s="209"/>
      <c r="N184" s="210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188</v>
      </c>
      <c r="AU184" s="17" t="s">
        <v>81</v>
      </c>
    </row>
    <row r="185" spans="1:65" s="2" customFormat="1" ht="21.75" customHeight="1">
      <c r="A185" s="35"/>
      <c r="B185" s="36"/>
      <c r="C185" s="226" t="s">
        <v>300</v>
      </c>
      <c r="D185" s="226" t="s">
        <v>265</v>
      </c>
      <c r="E185" s="227" t="s">
        <v>306</v>
      </c>
      <c r="F185" s="228" t="s">
        <v>307</v>
      </c>
      <c r="G185" s="229" t="s">
        <v>191</v>
      </c>
      <c r="H185" s="230">
        <v>9</v>
      </c>
      <c r="I185" s="231"/>
      <c r="J185" s="232">
        <f>ROUND(I185*H185,2)</f>
        <v>0</v>
      </c>
      <c r="K185" s="228" t="s">
        <v>184</v>
      </c>
      <c r="L185" s="38"/>
      <c r="M185" s="233" t="s">
        <v>1</v>
      </c>
      <c r="N185" s="234" t="s">
        <v>39</v>
      </c>
      <c r="O185" s="72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6" t="s">
        <v>268</v>
      </c>
      <c r="AT185" s="206" t="s">
        <v>265</v>
      </c>
      <c r="AU185" s="206" t="s">
        <v>81</v>
      </c>
      <c r="AY185" s="17" t="s">
        <v>186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81</v>
      </c>
      <c r="BK185" s="119">
        <f>ROUND(I185*H185,2)</f>
        <v>0</v>
      </c>
      <c r="BL185" s="17" t="s">
        <v>268</v>
      </c>
      <c r="BM185" s="206" t="s">
        <v>932</v>
      </c>
    </row>
    <row r="186" spans="1:65" s="2" customFormat="1" ht="39">
      <c r="A186" s="35"/>
      <c r="B186" s="36"/>
      <c r="C186" s="37"/>
      <c r="D186" s="207" t="s">
        <v>188</v>
      </c>
      <c r="E186" s="37"/>
      <c r="F186" s="208" t="s">
        <v>309</v>
      </c>
      <c r="G186" s="37"/>
      <c r="H186" s="37"/>
      <c r="I186" s="131"/>
      <c r="J186" s="37"/>
      <c r="K186" s="37"/>
      <c r="L186" s="38"/>
      <c r="M186" s="209"/>
      <c r="N186" s="210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188</v>
      </c>
      <c r="AU186" s="17" t="s">
        <v>81</v>
      </c>
    </row>
    <row r="187" spans="1:65" s="2" customFormat="1" ht="21.75" customHeight="1">
      <c r="A187" s="35"/>
      <c r="B187" s="36"/>
      <c r="C187" s="226" t="s">
        <v>305</v>
      </c>
      <c r="D187" s="226" t="s">
        <v>265</v>
      </c>
      <c r="E187" s="227" t="s">
        <v>335</v>
      </c>
      <c r="F187" s="228" t="s">
        <v>336</v>
      </c>
      <c r="G187" s="229" t="s">
        <v>191</v>
      </c>
      <c r="H187" s="230">
        <v>9</v>
      </c>
      <c r="I187" s="231"/>
      <c r="J187" s="232">
        <f>ROUND(I187*H187,2)</f>
        <v>0</v>
      </c>
      <c r="K187" s="228" t="s">
        <v>184</v>
      </c>
      <c r="L187" s="38"/>
      <c r="M187" s="233" t="s">
        <v>1</v>
      </c>
      <c r="N187" s="234" t="s">
        <v>39</v>
      </c>
      <c r="O187" s="72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6" t="s">
        <v>268</v>
      </c>
      <c r="AT187" s="206" t="s">
        <v>265</v>
      </c>
      <c r="AU187" s="206" t="s">
        <v>81</v>
      </c>
      <c r="AY187" s="17" t="s">
        <v>186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81</v>
      </c>
      <c r="BK187" s="119">
        <f>ROUND(I187*H187,2)</f>
        <v>0</v>
      </c>
      <c r="BL187" s="17" t="s">
        <v>268</v>
      </c>
      <c r="BM187" s="206" t="s">
        <v>933</v>
      </c>
    </row>
    <row r="188" spans="1:65" s="2" customFormat="1" ht="29.25">
      <c r="A188" s="35"/>
      <c r="B188" s="36"/>
      <c r="C188" s="37"/>
      <c r="D188" s="207" t="s">
        <v>188</v>
      </c>
      <c r="E188" s="37"/>
      <c r="F188" s="208" t="s">
        <v>338</v>
      </c>
      <c r="G188" s="37"/>
      <c r="H188" s="37"/>
      <c r="I188" s="131"/>
      <c r="J188" s="37"/>
      <c r="K188" s="37"/>
      <c r="L188" s="38"/>
      <c r="M188" s="209"/>
      <c r="N188" s="210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188</v>
      </c>
      <c r="AU188" s="17" t="s">
        <v>81</v>
      </c>
    </row>
    <row r="189" spans="1:65" s="2" customFormat="1" ht="21.75" customHeight="1">
      <c r="A189" s="35"/>
      <c r="B189" s="36"/>
      <c r="C189" s="226" t="s">
        <v>310</v>
      </c>
      <c r="D189" s="226" t="s">
        <v>265</v>
      </c>
      <c r="E189" s="227" t="s">
        <v>340</v>
      </c>
      <c r="F189" s="228" t="s">
        <v>341</v>
      </c>
      <c r="G189" s="229" t="s">
        <v>191</v>
      </c>
      <c r="H189" s="230">
        <v>1</v>
      </c>
      <c r="I189" s="231"/>
      <c r="J189" s="232">
        <f>ROUND(I189*H189,2)</f>
        <v>0</v>
      </c>
      <c r="K189" s="228" t="s">
        <v>184</v>
      </c>
      <c r="L189" s="38"/>
      <c r="M189" s="233" t="s">
        <v>1</v>
      </c>
      <c r="N189" s="234" t="s">
        <v>39</v>
      </c>
      <c r="O189" s="7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6" t="s">
        <v>268</v>
      </c>
      <c r="AT189" s="206" t="s">
        <v>265</v>
      </c>
      <c r="AU189" s="206" t="s">
        <v>81</v>
      </c>
      <c r="AY189" s="17" t="s">
        <v>186</v>
      </c>
      <c r="BE189" s="119">
        <f>IF(N189="základní",J189,0)</f>
        <v>0</v>
      </c>
      <c r="BF189" s="119">
        <f>IF(N189="snížená",J189,0)</f>
        <v>0</v>
      </c>
      <c r="BG189" s="119">
        <f>IF(N189="zákl. přenesená",J189,0)</f>
        <v>0</v>
      </c>
      <c r="BH189" s="119">
        <f>IF(N189="sníž. přenesená",J189,0)</f>
        <v>0</v>
      </c>
      <c r="BI189" s="119">
        <f>IF(N189="nulová",J189,0)</f>
        <v>0</v>
      </c>
      <c r="BJ189" s="17" t="s">
        <v>81</v>
      </c>
      <c r="BK189" s="119">
        <f>ROUND(I189*H189,2)</f>
        <v>0</v>
      </c>
      <c r="BL189" s="17" t="s">
        <v>268</v>
      </c>
      <c r="BM189" s="206" t="s">
        <v>934</v>
      </c>
    </row>
    <row r="190" spans="1:65" s="2" customFormat="1" ht="29.25">
      <c r="A190" s="35"/>
      <c r="B190" s="36"/>
      <c r="C190" s="37"/>
      <c r="D190" s="207" t="s">
        <v>188</v>
      </c>
      <c r="E190" s="37"/>
      <c r="F190" s="208" t="s">
        <v>343</v>
      </c>
      <c r="G190" s="37"/>
      <c r="H190" s="37"/>
      <c r="I190" s="131"/>
      <c r="J190" s="37"/>
      <c r="K190" s="37"/>
      <c r="L190" s="38"/>
      <c r="M190" s="209"/>
      <c r="N190" s="21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188</v>
      </c>
      <c r="AU190" s="17" t="s">
        <v>81</v>
      </c>
    </row>
    <row r="191" spans="1:65" s="2" customFormat="1" ht="21.75" customHeight="1">
      <c r="A191" s="35"/>
      <c r="B191" s="36"/>
      <c r="C191" s="226" t="s">
        <v>315</v>
      </c>
      <c r="D191" s="226" t="s">
        <v>265</v>
      </c>
      <c r="E191" s="227" t="s">
        <v>345</v>
      </c>
      <c r="F191" s="228" t="s">
        <v>346</v>
      </c>
      <c r="G191" s="229" t="s">
        <v>191</v>
      </c>
      <c r="H191" s="230">
        <v>7</v>
      </c>
      <c r="I191" s="231"/>
      <c r="J191" s="232">
        <f>ROUND(I191*H191,2)</f>
        <v>0</v>
      </c>
      <c r="K191" s="228" t="s">
        <v>184</v>
      </c>
      <c r="L191" s="38"/>
      <c r="M191" s="233" t="s">
        <v>1</v>
      </c>
      <c r="N191" s="234" t="s">
        <v>39</v>
      </c>
      <c r="O191" s="72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6" t="s">
        <v>268</v>
      </c>
      <c r="AT191" s="206" t="s">
        <v>265</v>
      </c>
      <c r="AU191" s="206" t="s">
        <v>81</v>
      </c>
      <c r="AY191" s="17" t="s">
        <v>186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81</v>
      </c>
      <c r="BK191" s="119">
        <f>ROUND(I191*H191,2)</f>
        <v>0</v>
      </c>
      <c r="BL191" s="17" t="s">
        <v>268</v>
      </c>
      <c r="BM191" s="206" t="s">
        <v>935</v>
      </c>
    </row>
    <row r="192" spans="1:65" s="2" customFormat="1" ht="19.5">
      <c r="A192" s="35"/>
      <c r="B192" s="36"/>
      <c r="C192" s="37"/>
      <c r="D192" s="207" t="s">
        <v>188</v>
      </c>
      <c r="E192" s="37"/>
      <c r="F192" s="208" t="s">
        <v>348</v>
      </c>
      <c r="G192" s="37"/>
      <c r="H192" s="37"/>
      <c r="I192" s="131"/>
      <c r="J192" s="37"/>
      <c r="K192" s="37"/>
      <c r="L192" s="38"/>
      <c r="M192" s="209"/>
      <c r="N192" s="210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188</v>
      </c>
      <c r="AU192" s="17" t="s">
        <v>81</v>
      </c>
    </row>
    <row r="193" spans="1:65" s="2" customFormat="1" ht="21.75" customHeight="1">
      <c r="A193" s="35"/>
      <c r="B193" s="36"/>
      <c r="C193" s="226" t="s">
        <v>320</v>
      </c>
      <c r="D193" s="226" t="s">
        <v>265</v>
      </c>
      <c r="E193" s="227" t="s">
        <v>350</v>
      </c>
      <c r="F193" s="228" t="s">
        <v>351</v>
      </c>
      <c r="G193" s="229" t="s">
        <v>191</v>
      </c>
      <c r="H193" s="230">
        <v>7</v>
      </c>
      <c r="I193" s="231"/>
      <c r="J193" s="232">
        <f>ROUND(I193*H193,2)</f>
        <v>0</v>
      </c>
      <c r="K193" s="228" t="s">
        <v>184</v>
      </c>
      <c r="L193" s="38"/>
      <c r="M193" s="233" t="s">
        <v>1</v>
      </c>
      <c r="N193" s="234" t="s">
        <v>39</v>
      </c>
      <c r="O193" s="72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6" t="s">
        <v>268</v>
      </c>
      <c r="AT193" s="206" t="s">
        <v>265</v>
      </c>
      <c r="AU193" s="206" t="s">
        <v>81</v>
      </c>
      <c r="AY193" s="17" t="s">
        <v>186</v>
      </c>
      <c r="BE193" s="119">
        <f>IF(N193="základní",J193,0)</f>
        <v>0</v>
      </c>
      <c r="BF193" s="119">
        <f>IF(N193="snížená",J193,0)</f>
        <v>0</v>
      </c>
      <c r="BG193" s="119">
        <f>IF(N193="zákl. přenesená",J193,0)</f>
        <v>0</v>
      </c>
      <c r="BH193" s="119">
        <f>IF(N193="sníž. přenesená",J193,0)</f>
        <v>0</v>
      </c>
      <c r="BI193" s="119">
        <f>IF(N193="nulová",J193,0)</f>
        <v>0</v>
      </c>
      <c r="BJ193" s="17" t="s">
        <v>81</v>
      </c>
      <c r="BK193" s="119">
        <f>ROUND(I193*H193,2)</f>
        <v>0</v>
      </c>
      <c r="BL193" s="17" t="s">
        <v>268</v>
      </c>
      <c r="BM193" s="206" t="s">
        <v>936</v>
      </c>
    </row>
    <row r="194" spans="1:65" s="2" customFormat="1" ht="19.5">
      <c r="A194" s="35"/>
      <c r="B194" s="36"/>
      <c r="C194" s="37"/>
      <c r="D194" s="207" t="s">
        <v>188</v>
      </c>
      <c r="E194" s="37"/>
      <c r="F194" s="208" t="s">
        <v>353</v>
      </c>
      <c r="G194" s="37"/>
      <c r="H194" s="37"/>
      <c r="I194" s="131"/>
      <c r="J194" s="37"/>
      <c r="K194" s="37"/>
      <c r="L194" s="38"/>
      <c r="M194" s="209"/>
      <c r="N194" s="210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188</v>
      </c>
      <c r="AU194" s="17" t="s">
        <v>81</v>
      </c>
    </row>
    <row r="195" spans="1:65" s="2" customFormat="1" ht="21.75" customHeight="1">
      <c r="A195" s="35"/>
      <c r="B195" s="36"/>
      <c r="C195" s="226" t="s">
        <v>324</v>
      </c>
      <c r="D195" s="226" t="s">
        <v>265</v>
      </c>
      <c r="E195" s="227" t="s">
        <v>355</v>
      </c>
      <c r="F195" s="228" t="s">
        <v>356</v>
      </c>
      <c r="G195" s="229" t="s">
        <v>191</v>
      </c>
      <c r="H195" s="230">
        <v>7</v>
      </c>
      <c r="I195" s="231"/>
      <c r="J195" s="232">
        <f>ROUND(I195*H195,2)</f>
        <v>0</v>
      </c>
      <c r="K195" s="228" t="s">
        <v>184</v>
      </c>
      <c r="L195" s="38"/>
      <c r="M195" s="233" t="s">
        <v>1</v>
      </c>
      <c r="N195" s="234" t="s">
        <v>39</v>
      </c>
      <c r="O195" s="72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6" t="s">
        <v>268</v>
      </c>
      <c r="AT195" s="206" t="s">
        <v>265</v>
      </c>
      <c r="AU195" s="206" t="s">
        <v>81</v>
      </c>
      <c r="AY195" s="17" t="s">
        <v>186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81</v>
      </c>
      <c r="BK195" s="119">
        <f>ROUND(I195*H195,2)</f>
        <v>0</v>
      </c>
      <c r="BL195" s="17" t="s">
        <v>268</v>
      </c>
      <c r="BM195" s="206" t="s">
        <v>937</v>
      </c>
    </row>
    <row r="196" spans="1:65" s="2" customFormat="1" ht="19.5">
      <c r="A196" s="35"/>
      <c r="B196" s="36"/>
      <c r="C196" s="37"/>
      <c r="D196" s="207" t="s">
        <v>188</v>
      </c>
      <c r="E196" s="37"/>
      <c r="F196" s="208" t="s">
        <v>356</v>
      </c>
      <c r="G196" s="37"/>
      <c r="H196" s="37"/>
      <c r="I196" s="131"/>
      <c r="J196" s="37"/>
      <c r="K196" s="37"/>
      <c r="L196" s="38"/>
      <c r="M196" s="209"/>
      <c r="N196" s="210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188</v>
      </c>
      <c r="AU196" s="17" t="s">
        <v>81</v>
      </c>
    </row>
    <row r="197" spans="1:65" s="2" customFormat="1" ht="21.75" customHeight="1">
      <c r="A197" s="35"/>
      <c r="B197" s="36"/>
      <c r="C197" s="226" t="s">
        <v>329</v>
      </c>
      <c r="D197" s="226" t="s">
        <v>265</v>
      </c>
      <c r="E197" s="227" t="s">
        <v>359</v>
      </c>
      <c r="F197" s="228" t="s">
        <v>360</v>
      </c>
      <c r="G197" s="229" t="s">
        <v>191</v>
      </c>
      <c r="H197" s="230">
        <v>1</v>
      </c>
      <c r="I197" s="231"/>
      <c r="J197" s="232">
        <f>ROUND(I197*H197,2)</f>
        <v>0</v>
      </c>
      <c r="K197" s="228" t="s">
        <v>184</v>
      </c>
      <c r="L197" s="38"/>
      <c r="M197" s="233" t="s">
        <v>1</v>
      </c>
      <c r="N197" s="234" t="s">
        <v>39</v>
      </c>
      <c r="O197" s="72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6" t="s">
        <v>268</v>
      </c>
      <c r="AT197" s="206" t="s">
        <v>265</v>
      </c>
      <c r="AU197" s="206" t="s">
        <v>81</v>
      </c>
      <c r="AY197" s="17" t="s">
        <v>186</v>
      </c>
      <c r="BE197" s="119">
        <f>IF(N197="základní",J197,0)</f>
        <v>0</v>
      </c>
      <c r="BF197" s="119">
        <f>IF(N197="snížená",J197,0)</f>
        <v>0</v>
      </c>
      <c r="BG197" s="119">
        <f>IF(N197="zákl. přenesená",J197,0)</f>
        <v>0</v>
      </c>
      <c r="BH197" s="119">
        <f>IF(N197="sníž. přenesená",J197,0)</f>
        <v>0</v>
      </c>
      <c r="BI197" s="119">
        <f>IF(N197="nulová",J197,0)</f>
        <v>0</v>
      </c>
      <c r="BJ197" s="17" t="s">
        <v>81</v>
      </c>
      <c r="BK197" s="119">
        <f>ROUND(I197*H197,2)</f>
        <v>0</v>
      </c>
      <c r="BL197" s="17" t="s">
        <v>268</v>
      </c>
      <c r="BM197" s="206" t="s">
        <v>938</v>
      </c>
    </row>
    <row r="198" spans="1:65" s="2" customFormat="1" ht="11.25">
      <c r="A198" s="35"/>
      <c r="B198" s="36"/>
      <c r="C198" s="37"/>
      <c r="D198" s="207" t="s">
        <v>188</v>
      </c>
      <c r="E198" s="37"/>
      <c r="F198" s="208" t="s">
        <v>360</v>
      </c>
      <c r="G198" s="37"/>
      <c r="H198" s="37"/>
      <c r="I198" s="131"/>
      <c r="J198" s="37"/>
      <c r="K198" s="37"/>
      <c r="L198" s="38"/>
      <c r="M198" s="209"/>
      <c r="N198" s="210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188</v>
      </c>
      <c r="AU198" s="17" t="s">
        <v>81</v>
      </c>
    </row>
    <row r="199" spans="1:65" s="2" customFormat="1" ht="33" customHeight="1">
      <c r="A199" s="35"/>
      <c r="B199" s="36"/>
      <c r="C199" s="226" t="s">
        <v>334</v>
      </c>
      <c r="D199" s="226" t="s">
        <v>265</v>
      </c>
      <c r="E199" s="227" t="s">
        <v>363</v>
      </c>
      <c r="F199" s="228" t="s">
        <v>364</v>
      </c>
      <c r="G199" s="229" t="s">
        <v>191</v>
      </c>
      <c r="H199" s="230">
        <v>1</v>
      </c>
      <c r="I199" s="231"/>
      <c r="J199" s="232">
        <f>ROUND(I199*H199,2)</f>
        <v>0</v>
      </c>
      <c r="K199" s="228" t="s">
        <v>184</v>
      </c>
      <c r="L199" s="38"/>
      <c r="M199" s="233" t="s">
        <v>1</v>
      </c>
      <c r="N199" s="234" t="s">
        <v>39</v>
      </c>
      <c r="O199" s="72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6" t="s">
        <v>268</v>
      </c>
      <c r="AT199" s="206" t="s">
        <v>265</v>
      </c>
      <c r="AU199" s="206" t="s">
        <v>81</v>
      </c>
      <c r="AY199" s="17" t="s">
        <v>186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81</v>
      </c>
      <c r="BK199" s="119">
        <f>ROUND(I199*H199,2)</f>
        <v>0</v>
      </c>
      <c r="BL199" s="17" t="s">
        <v>268</v>
      </c>
      <c r="BM199" s="206" t="s">
        <v>939</v>
      </c>
    </row>
    <row r="200" spans="1:65" s="2" customFormat="1" ht="39">
      <c r="A200" s="35"/>
      <c r="B200" s="36"/>
      <c r="C200" s="37"/>
      <c r="D200" s="207" t="s">
        <v>188</v>
      </c>
      <c r="E200" s="37"/>
      <c r="F200" s="208" t="s">
        <v>366</v>
      </c>
      <c r="G200" s="37"/>
      <c r="H200" s="37"/>
      <c r="I200" s="131"/>
      <c r="J200" s="37"/>
      <c r="K200" s="37"/>
      <c r="L200" s="38"/>
      <c r="M200" s="209"/>
      <c r="N200" s="210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188</v>
      </c>
      <c r="AU200" s="17" t="s">
        <v>81</v>
      </c>
    </row>
    <row r="201" spans="1:65" s="2" customFormat="1" ht="21.75" customHeight="1">
      <c r="A201" s="35"/>
      <c r="B201" s="36"/>
      <c r="C201" s="226" t="s">
        <v>339</v>
      </c>
      <c r="D201" s="226" t="s">
        <v>265</v>
      </c>
      <c r="E201" s="227" t="s">
        <v>368</v>
      </c>
      <c r="F201" s="228" t="s">
        <v>369</v>
      </c>
      <c r="G201" s="229" t="s">
        <v>191</v>
      </c>
      <c r="H201" s="230">
        <v>40</v>
      </c>
      <c r="I201" s="231"/>
      <c r="J201" s="232">
        <f>ROUND(I201*H201,2)</f>
        <v>0</v>
      </c>
      <c r="K201" s="228" t="s">
        <v>184</v>
      </c>
      <c r="L201" s="38"/>
      <c r="M201" s="233" t="s">
        <v>1</v>
      </c>
      <c r="N201" s="234" t="s">
        <v>39</v>
      </c>
      <c r="O201" s="7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6" t="s">
        <v>268</v>
      </c>
      <c r="AT201" s="206" t="s">
        <v>265</v>
      </c>
      <c r="AU201" s="206" t="s">
        <v>81</v>
      </c>
      <c r="AY201" s="17" t="s">
        <v>186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81</v>
      </c>
      <c r="BK201" s="119">
        <f>ROUND(I201*H201,2)</f>
        <v>0</v>
      </c>
      <c r="BL201" s="17" t="s">
        <v>268</v>
      </c>
      <c r="BM201" s="206" t="s">
        <v>940</v>
      </c>
    </row>
    <row r="202" spans="1:65" s="2" customFormat="1" ht="29.25">
      <c r="A202" s="35"/>
      <c r="B202" s="36"/>
      <c r="C202" s="37"/>
      <c r="D202" s="207" t="s">
        <v>188</v>
      </c>
      <c r="E202" s="37"/>
      <c r="F202" s="208" t="s">
        <v>371</v>
      </c>
      <c r="G202" s="37"/>
      <c r="H202" s="37"/>
      <c r="I202" s="131"/>
      <c r="J202" s="37"/>
      <c r="K202" s="37"/>
      <c r="L202" s="38"/>
      <c r="M202" s="209"/>
      <c r="N202" s="210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188</v>
      </c>
      <c r="AU202" s="17" t="s">
        <v>81</v>
      </c>
    </row>
    <row r="203" spans="1:65" s="2" customFormat="1" ht="33" customHeight="1">
      <c r="A203" s="35"/>
      <c r="B203" s="36"/>
      <c r="C203" s="226" t="s">
        <v>344</v>
      </c>
      <c r="D203" s="226" t="s">
        <v>265</v>
      </c>
      <c r="E203" s="227" t="s">
        <v>373</v>
      </c>
      <c r="F203" s="228" t="s">
        <v>374</v>
      </c>
      <c r="G203" s="229" t="s">
        <v>191</v>
      </c>
      <c r="H203" s="230">
        <v>1</v>
      </c>
      <c r="I203" s="231"/>
      <c r="J203" s="232">
        <f>ROUND(I203*H203,2)</f>
        <v>0</v>
      </c>
      <c r="K203" s="228" t="s">
        <v>184</v>
      </c>
      <c r="L203" s="38"/>
      <c r="M203" s="233" t="s">
        <v>1</v>
      </c>
      <c r="N203" s="234" t="s">
        <v>39</v>
      </c>
      <c r="O203" s="7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6" t="s">
        <v>268</v>
      </c>
      <c r="AT203" s="206" t="s">
        <v>265</v>
      </c>
      <c r="AU203" s="206" t="s">
        <v>81</v>
      </c>
      <c r="AY203" s="17" t="s">
        <v>186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81</v>
      </c>
      <c r="BK203" s="119">
        <f>ROUND(I203*H203,2)</f>
        <v>0</v>
      </c>
      <c r="BL203" s="17" t="s">
        <v>268</v>
      </c>
      <c r="BM203" s="206" t="s">
        <v>941</v>
      </c>
    </row>
    <row r="204" spans="1:65" s="2" customFormat="1" ht="58.5">
      <c r="A204" s="35"/>
      <c r="B204" s="36"/>
      <c r="C204" s="37"/>
      <c r="D204" s="207" t="s">
        <v>188</v>
      </c>
      <c r="E204" s="37"/>
      <c r="F204" s="208" t="s">
        <v>376</v>
      </c>
      <c r="G204" s="37"/>
      <c r="H204" s="37"/>
      <c r="I204" s="131"/>
      <c r="J204" s="37"/>
      <c r="K204" s="37"/>
      <c r="L204" s="38"/>
      <c r="M204" s="209"/>
      <c r="N204" s="210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188</v>
      </c>
      <c r="AU204" s="17" t="s">
        <v>81</v>
      </c>
    </row>
    <row r="205" spans="1:65" s="2" customFormat="1" ht="21.75" customHeight="1">
      <c r="A205" s="35"/>
      <c r="B205" s="36"/>
      <c r="C205" s="226" t="s">
        <v>349</v>
      </c>
      <c r="D205" s="226" t="s">
        <v>265</v>
      </c>
      <c r="E205" s="227" t="s">
        <v>378</v>
      </c>
      <c r="F205" s="228" t="s">
        <v>379</v>
      </c>
      <c r="G205" s="229" t="s">
        <v>191</v>
      </c>
      <c r="H205" s="230">
        <v>2</v>
      </c>
      <c r="I205" s="231"/>
      <c r="J205" s="232">
        <f>ROUND(I205*H205,2)</f>
        <v>0</v>
      </c>
      <c r="K205" s="228" t="s">
        <v>184</v>
      </c>
      <c r="L205" s="38"/>
      <c r="M205" s="233" t="s">
        <v>1</v>
      </c>
      <c r="N205" s="234" t="s">
        <v>39</v>
      </c>
      <c r="O205" s="7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6" t="s">
        <v>268</v>
      </c>
      <c r="AT205" s="206" t="s">
        <v>265</v>
      </c>
      <c r="AU205" s="206" t="s">
        <v>81</v>
      </c>
      <c r="AY205" s="17" t="s">
        <v>186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81</v>
      </c>
      <c r="BK205" s="119">
        <f>ROUND(I205*H205,2)</f>
        <v>0</v>
      </c>
      <c r="BL205" s="17" t="s">
        <v>268</v>
      </c>
      <c r="BM205" s="206" t="s">
        <v>942</v>
      </c>
    </row>
    <row r="206" spans="1:65" s="2" customFormat="1" ht="19.5">
      <c r="A206" s="35"/>
      <c r="B206" s="36"/>
      <c r="C206" s="37"/>
      <c r="D206" s="207" t="s">
        <v>188</v>
      </c>
      <c r="E206" s="37"/>
      <c r="F206" s="208" t="s">
        <v>379</v>
      </c>
      <c r="G206" s="37"/>
      <c r="H206" s="37"/>
      <c r="I206" s="131"/>
      <c r="J206" s="37"/>
      <c r="K206" s="37"/>
      <c r="L206" s="38"/>
      <c r="M206" s="209"/>
      <c r="N206" s="21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188</v>
      </c>
      <c r="AU206" s="17" t="s">
        <v>81</v>
      </c>
    </row>
    <row r="207" spans="1:65" s="2" customFormat="1" ht="21.75" customHeight="1">
      <c r="A207" s="35"/>
      <c r="B207" s="36"/>
      <c r="C207" s="226" t="s">
        <v>354</v>
      </c>
      <c r="D207" s="226" t="s">
        <v>265</v>
      </c>
      <c r="E207" s="227" t="s">
        <v>382</v>
      </c>
      <c r="F207" s="228" t="s">
        <v>383</v>
      </c>
      <c r="G207" s="229" t="s">
        <v>191</v>
      </c>
      <c r="H207" s="230">
        <v>1</v>
      </c>
      <c r="I207" s="231"/>
      <c r="J207" s="232">
        <f>ROUND(I207*H207,2)</f>
        <v>0</v>
      </c>
      <c r="K207" s="228" t="s">
        <v>184</v>
      </c>
      <c r="L207" s="38"/>
      <c r="M207" s="233" t="s">
        <v>1</v>
      </c>
      <c r="N207" s="234" t="s">
        <v>39</v>
      </c>
      <c r="O207" s="72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6" t="s">
        <v>268</v>
      </c>
      <c r="AT207" s="206" t="s">
        <v>265</v>
      </c>
      <c r="AU207" s="206" t="s">
        <v>81</v>
      </c>
      <c r="AY207" s="17" t="s">
        <v>186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81</v>
      </c>
      <c r="BK207" s="119">
        <f>ROUND(I207*H207,2)</f>
        <v>0</v>
      </c>
      <c r="BL207" s="17" t="s">
        <v>268</v>
      </c>
      <c r="BM207" s="206" t="s">
        <v>943</v>
      </c>
    </row>
    <row r="208" spans="1:65" s="2" customFormat="1" ht="29.25">
      <c r="A208" s="35"/>
      <c r="B208" s="36"/>
      <c r="C208" s="37"/>
      <c r="D208" s="207" t="s">
        <v>188</v>
      </c>
      <c r="E208" s="37"/>
      <c r="F208" s="208" t="s">
        <v>385</v>
      </c>
      <c r="G208" s="37"/>
      <c r="H208" s="37"/>
      <c r="I208" s="131"/>
      <c r="J208" s="37"/>
      <c r="K208" s="37"/>
      <c r="L208" s="38"/>
      <c r="M208" s="209"/>
      <c r="N208" s="210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188</v>
      </c>
      <c r="AU208" s="17" t="s">
        <v>81</v>
      </c>
    </row>
    <row r="209" spans="1:65" s="2" customFormat="1" ht="21.75" customHeight="1">
      <c r="A209" s="35"/>
      <c r="B209" s="36"/>
      <c r="C209" s="226" t="s">
        <v>358</v>
      </c>
      <c r="D209" s="226" t="s">
        <v>265</v>
      </c>
      <c r="E209" s="227" t="s">
        <v>387</v>
      </c>
      <c r="F209" s="228" t="s">
        <v>388</v>
      </c>
      <c r="G209" s="229" t="s">
        <v>191</v>
      </c>
      <c r="H209" s="230">
        <v>3</v>
      </c>
      <c r="I209" s="231"/>
      <c r="J209" s="232">
        <f>ROUND(I209*H209,2)</f>
        <v>0</v>
      </c>
      <c r="K209" s="228" t="s">
        <v>184</v>
      </c>
      <c r="L209" s="38"/>
      <c r="M209" s="233" t="s">
        <v>1</v>
      </c>
      <c r="N209" s="234" t="s">
        <v>39</v>
      </c>
      <c r="O209" s="72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6" t="s">
        <v>268</v>
      </c>
      <c r="AT209" s="206" t="s">
        <v>265</v>
      </c>
      <c r="AU209" s="206" t="s">
        <v>81</v>
      </c>
      <c r="AY209" s="17" t="s">
        <v>186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81</v>
      </c>
      <c r="BK209" s="119">
        <f>ROUND(I209*H209,2)</f>
        <v>0</v>
      </c>
      <c r="BL209" s="17" t="s">
        <v>268</v>
      </c>
      <c r="BM209" s="206" t="s">
        <v>944</v>
      </c>
    </row>
    <row r="210" spans="1:65" s="2" customFormat="1" ht="29.25">
      <c r="A210" s="35"/>
      <c r="B210" s="36"/>
      <c r="C210" s="37"/>
      <c r="D210" s="207" t="s">
        <v>188</v>
      </c>
      <c r="E210" s="37"/>
      <c r="F210" s="208" t="s">
        <v>390</v>
      </c>
      <c r="G210" s="37"/>
      <c r="H210" s="37"/>
      <c r="I210" s="131"/>
      <c r="J210" s="37"/>
      <c r="K210" s="37"/>
      <c r="L210" s="38"/>
      <c r="M210" s="209"/>
      <c r="N210" s="21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188</v>
      </c>
      <c r="AU210" s="17" t="s">
        <v>81</v>
      </c>
    </row>
    <row r="211" spans="1:65" s="2" customFormat="1" ht="21.75" customHeight="1">
      <c r="A211" s="35"/>
      <c r="B211" s="36"/>
      <c r="C211" s="226" t="s">
        <v>362</v>
      </c>
      <c r="D211" s="226" t="s">
        <v>265</v>
      </c>
      <c r="E211" s="227" t="s">
        <v>392</v>
      </c>
      <c r="F211" s="228" t="s">
        <v>393</v>
      </c>
      <c r="G211" s="229" t="s">
        <v>394</v>
      </c>
      <c r="H211" s="230">
        <v>80</v>
      </c>
      <c r="I211" s="231"/>
      <c r="J211" s="232">
        <f>ROUND(I211*H211,2)</f>
        <v>0</v>
      </c>
      <c r="K211" s="228" t="s">
        <v>184</v>
      </c>
      <c r="L211" s="38"/>
      <c r="M211" s="233" t="s">
        <v>1</v>
      </c>
      <c r="N211" s="234" t="s">
        <v>39</v>
      </c>
      <c r="O211" s="72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6" t="s">
        <v>268</v>
      </c>
      <c r="AT211" s="206" t="s">
        <v>265</v>
      </c>
      <c r="AU211" s="206" t="s">
        <v>81</v>
      </c>
      <c r="AY211" s="17" t="s">
        <v>186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81</v>
      </c>
      <c r="BK211" s="119">
        <f>ROUND(I211*H211,2)</f>
        <v>0</v>
      </c>
      <c r="BL211" s="17" t="s">
        <v>268</v>
      </c>
      <c r="BM211" s="206" t="s">
        <v>945</v>
      </c>
    </row>
    <row r="212" spans="1:65" s="2" customFormat="1" ht="29.25">
      <c r="A212" s="35"/>
      <c r="B212" s="36"/>
      <c r="C212" s="37"/>
      <c r="D212" s="207" t="s">
        <v>188</v>
      </c>
      <c r="E212" s="37"/>
      <c r="F212" s="208" t="s">
        <v>396</v>
      </c>
      <c r="G212" s="37"/>
      <c r="H212" s="37"/>
      <c r="I212" s="131"/>
      <c r="J212" s="37"/>
      <c r="K212" s="37"/>
      <c r="L212" s="38"/>
      <c r="M212" s="209"/>
      <c r="N212" s="210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7" t="s">
        <v>188</v>
      </c>
      <c r="AU212" s="17" t="s">
        <v>81</v>
      </c>
    </row>
    <row r="213" spans="1:65" s="2" customFormat="1" ht="21.75" customHeight="1">
      <c r="A213" s="35"/>
      <c r="B213" s="36"/>
      <c r="C213" s="226" t="s">
        <v>367</v>
      </c>
      <c r="D213" s="226" t="s">
        <v>265</v>
      </c>
      <c r="E213" s="227" t="s">
        <v>398</v>
      </c>
      <c r="F213" s="228" t="s">
        <v>399</v>
      </c>
      <c r="G213" s="229" t="s">
        <v>394</v>
      </c>
      <c r="H213" s="230">
        <v>16</v>
      </c>
      <c r="I213" s="231"/>
      <c r="J213" s="232">
        <f>ROUND(I213*H213,2)</f>
        <v>0</v>
      </c>
      <c r="K213" s="228" t="s">
        <v>184</v>
      </c>
      <c r="L213" s="38"/>
      <c r="M213" s="233" t="s">
        <v>1</v>
      </c>
      <c r="N213" s="234" t="s">
        <v>39</v>
      </c>
      <c r="O213" s="72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6" t="s">
        <v>268</v>
      </c>
      <c r="AT213" s="206" t="s">
        <v>265</v>
      </c>
      <c r="AU213" s="206" t="s">
        <v>81</v>
      </c>
      <c r="AY213" s="17" t="s">
        <v>186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81</v>
      </c>
      <c r="BK213" s="119">
        <f>ROUND(I213*H213,2)</f>
        <v>0</v>
      </c>
      <c r="BL213" s="17" t="s">
        <v>268</v>
      </c>
      <c r="BM213" s="206" t="s">
        <v>946</v>
      </c>
    </row>
    <row r="214" spans="1:65" s="2" customFormat="1" ht="19.5">
      <c r="A214" s="35"/>
      <c r="B214" s="36"/>
      <c r="C214" s="37"/>
      <c r="D214" s="207" t="s">
        <v>188</v>
      </c>
      <c r="E214" s="37"/>
      <c r="F214" s="208" t="s">
        <v>401</v>
      </c>
      <c r="G214" s="37"/>
      <c r="H214" s="37"/>
      <c r="I214" s="131"/>
      <c r="J214" s="37"/>
      <c r="K214" s="37"/>
      <c r="L214" s="38"/>
      <c r="M214" s="209"/>
      <c r="N214" s="210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188</v>
      </c>
      <c r="AU214" s="17" t="s">
        <v>81</v>
      </c>
    </row>
    <row r="215" spans="1:65" s="2" customFormat="1" ht="21.75" customHeight="1">
      <c r="A215" s="35"/>
      <c r="B215" s="36"/>
      <c r="C215" s="226" t="s">
        <v>372</v>
      </c>
      <c r="D215" s="226" t="s">
        <v>265</v>
      </c>
      <c r="E215" s="227" t="s">
        <v>403</v>
      </c>
      <c r="F215" s="228" t="s">
        <v>404</v>
      </c>
      <c r="G215" s="229" t="s">
        <v>394</v>
      </c>
      <c r="H215" s="230">
        <v>32</v>
      </c>
      <c r="I215" s="231"/>
      <c r="J215" s="232">
        <f>ROUND(I215*H215,2)</f>
        <v>0</v>
      </c>
      <c r="K215" s="228" t="s">
        <v>184</v>
      </c>
      <c r="L215" s="38"/>
      <c r="M215" s="233" t="s">
        <v>1</v>
      </c>
      <c r="N215" s="234" t="s">
        <v>39</v>
      </c>
      <c r="O215" s="72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6" t="s">
        <v>268</v>
      </c>
      <c r="AT215" s="206" t="s">
        <v>265</v>
      </c>
      <c r="AU215" s="206" t="s">
        <v>81</v>
      </c>
      <c r="AY215" s="17" t="s">
        <v>186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81</v>
      </c>
      <c r="BK215" s="119">
        <f>ROUND(I215*H215,2)</f>
        <v>0</v>
      </c>
      <c r="BL215" s="17" t="s">
        <v>268</v>
      </c>
      <c r="BM215" s="206" t="s">
        <v>947</v>
      </c>
    </row>
    <row r="216" spans="1:65" s="2" customFormat="1" ht="29.25">
      <c r="A216" s="35"/>
      <c r="B216" s="36"/>
      <c r="C216" s="37"/>
      <c r="D216" s="207" t="s">
        <v>188</v>
      </c>
      <c r="E216" s="37"/>
      <c r="F216" s="208" t="s">
        <v>406</v>
      </c>
      <c r="G216" s="37"/>
      <c r="H216" s="37"/>
      <c r="I216" s="131"/>
      <c r="J216" s="37"/>
      <c r="K216" s="37"/>
      <c r="L216" s="38"/>
      <c r="M216" s="209"/>
      <c r="N216" s="210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188</v>
      </c>
      <c r="AU216" s="17" t="s">
        <v>81</v>
      </c>
    </row>
    <row r="217" spans="1:65" s="2" customFormat="1" ht="21.75" customHeight="1">
      <c r="A217" s="35"/>
      <c r="B217" s="36"/>
      <c r="C217" s="226" t="s">
        <v>377</v>
      </c>
      <c r="D217" s="226" t="s">
        <v>265</v>
      </c>
      <c r="E217" s="227" t="s">
        <v>408</v>
      </c>
      <c r="F217" s="228" t="s">
        <v>409</v>
      </c>
      <c r="G217" s="229" t="s">
        <v>183</v>
      </c>
      <c r="H217" s="230">
        <v>282</v>
      </c>
      <c r="I217" s="231"/>
      <c r="J217" s="232">
        <f>ROUND(I217*H217,2)</f>
        <v>0</v>
      </c>
      <c r="K217" s="228" t="s">
        <v>184</v>
      </c>
      <c r="L217" s="38"/>
      <c r="M217" s="233" t="s">
        <v>1</v>
      </c>
      <c r="N217" s="234" t="s">
        <v>39</v>
      </c>
      <c r="O217" s="72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6" t="s">
        <v>268</v>
      </c>
      <c r="AT217" s="206" t="s">
        <v>265</v>
      </c>
      <c r="AU217" s="206" t="s">
        <v>81</v>
      </c>
      <c r="AY217" s="17" t="s">
        <v>186</v>
      </c>
      <c r="BE217" s="119">
        <f>IF(N217="základní",J217,0)</f>
        <v>0</v>
      </c>
      <c r="BF217" s="119">
        <f>IF(N217="snížená",J217,0)</f>
        <v>0</v>
      </c>
      <c r="BG217" s="119">
        <f>IF(N217="zákl. přenesená",J217,0)</f>
        <v>0</v>
      </c>
      <c r="BH217" s="119">
        <f>IF(N217="sníž. přenesená",J217,0)</f>
        <v>0</v>
      </c>
      <c r="BI217" s="119">
        <f>IF(N217="nulová",J217,0)</f>
        <v>0</v>
      </c>
      <c r="BJ217" s="17" t="s">
        <v>81</v>
      </c>
      <c r="BK217" s="119">
        <f>ROUND(I217*H217,2)</f>
        <v>0</v>
      </c>
      <c r="BL217" s="17" t="s">
        <v>268</v>
      </c>
      <c r="BM217" s="206" t="s">
        <v>948</v>
      </c>
    </row>
    <row r="218" spans="1:65" s="2" customFormat="1" ht="11.25">
      <c r="A218" s="35"/>
      <c r="B218" s="36"/>
      <c r="C218" s="37"/>
      <c r="D218" s="207" t="s">
        <v>188</v>
      </c>
      <c r="E218" s="37"/>
      <c r="F218" s="208" t="s">
        <v>409</v>
      </c>
      <c r="G218" s="37"/>
      <c r="H218" s="37"/>
      <c r="I218" s="131"/>
      <c r="J218" s="37"/>
      <c r="K218" s="37"/>
      <c r="L218" s="38"/>
      <c r="M218" s="209"/>
      <c r="N218" s="210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188</v>
      </c>
      <c r="AU218" s="17" t="s">
        <v>81</v>
      </c>
    </row>
    <row r="219" spans="1:65" s="2" customFormat="1" ht="21.75" customHeight="1">
      <c r="A219" s="35"/>
      <c r="B219" s="36"/>
      <c r="C219" s="194" t="s">
        <v>381</v>
      </c>
      <c r="D219" s="194" t="s">
        <v>180</v>
      </c>
      <c r="E219" s="195" t="s">
        <v>255</v>
      </c>
      <c r="F219" s="196" t="s">
        <v>256</v>
      </c>
      <c r="G219" s="197" t="s">
        <v>183</v>
      </c>
      <c r="H219" s="198">
        <v>282</v>
      </c>
      <c r="I219" s="199"/>
      <c r="J219" s="200">
        <f>ROUND(I219*H219,2)</f>
        <v>0</v>
      </c>
      <c r="K219" s="196" t="s">
        <v>184</v>
      </c>
      <c r="L219" s="201"/>
      <c r="M219" s="202" t="s">
        <v>1</v>
      </c>
      <c r="N219" s="203" t="s">
        <v>39</v>
      </c>
      <c r="O219" s="72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6" t="s">
        <v>185</v>
      </c>
      <c r="AT219" s="206" t="s">
        <v>180</v>
      </c>
      <c r="AU219" s="206" t="s">
        <v>81</v>
      </c>
      <c r="AY219" s="17" t="s">
        <v>186</v>
      </c>
      <c r="BE219" s="119">
        <f>IF(N219="základní",J219,0)</f>
        <v>0</v>
      </c>
      <c r="BF219" s="119">
        <f>IF(N219="snížená",J219,0)</f>
        <v>0</v>
      </c>
      <c r="BG219" s="119">
        <f>IF(N219="zákl. přenesená",J219,0)</f>
        <v>0</v>
      </c>
      <c r="BH219" s="119">
        <f>IF(N219="sníž. přenesená",J219,0)</f>
        <v>0</v>
      </c>
      <c r="BI219" s="119">
        <f>IF(N219="nulová",J219,0)</f>
        <v>0</v>
      </c>
      <c r="BJ219" s="17" t="s">
        <v>81</v>
      </c>
      <c r="BK219" s="119">
        <f>ROUND(I219*H219,2)</f>
        <v>0</v>
      </c>
      <c r="BL219" s="17" t="s">
        <v>185</v>
      </c>
      <c r="BM219" s="206" t="s">
        <v>949</v>
      </c>
    </row>
    <row r="220" spans="1:65" s="2" customFormat="1" ht="19.5">
      <c r="A220" s="35"/>
      <c r="B220" s="36"/>
      <c r="C220" s="37"/>
      <c r="D220" s="207" t="s">
        <v>188</v>
      </c>
      <c r="E220" s="37"/>
      <c r="F220" s="208" t="s">
        <v>256</v>
      </c>
      <c r="G220" s="37"/>
      <c r="H220" s="37"/>
      <c r="I220" s="131"/>
      <c r="J220" s="37"/>
      <c r="K220" s="37"/>
      <c r="L220" s="38"/>
      <c r="M220" s="209"/>
      <c r="N220" s="210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188</v>
      </c>
      <c r="AU220" s="17" t="s">
        <v>81</v>
      </c>
    </row>
    <row r="221" spans="1:65" s="2" customFormat="1" ht="21.75" customHeight="1">
      <c r="A221" s="35"/>
      <c r="B221" s="36"/>
      <c r="C221" s="194" t="s">
        <v>386</v>
      </c>
      <c r="D221" s="194" t="s">
        <v>180</v>
      </c>
      <c r="E221" s="195" t="s">
        <v>259</v>
      </c>
      <c r="F221" s="196" t="s">
        <v>260</v>
      </c>
      <c r="G221" s="197" t="s">
        <v>183</v>
      </c>
      <c r="H221" s="198">
        <v>42</v>
      </c>
      <c r="I221" s="199"/>
      <c r="J221" s="200">
        <f>ROUND(I221*H221,2)</f>
        <v>0</v>
      </c>
      <c r="K221" s="196" t="s">
        <v>184</v>
      </c>
      <c r="L221" s="201"/>
      <c r="M221" s="202" t="s">
        <v>1</v>
      </c>
      <c r="N221" s="203" t="s">
        <v>39</v>
      </c>
      <c r="O221" s="72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6" t="s">
        <v>185</v>
      </c>
      <c r="AT221" s="206" t="s">
        <v>180</v>
      </c>
      <c r="AU221" s="206" t="s">
        <v>81</v>
      </c>
      <c r="AY221" s="17" t="s">
        <v>186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81</v>
      </c>
      <c r="BK221" s="119">
        <f>ROUND(I221*H221,2)</f>
        <v>0</v>
      </c>
      <c r="BL221" s="17" t="s">
        <v>185</v>
      </c>
      <c r="BM221" s="206" t="s">
        <v>950</v>
      </c>
    </row>
    <row r="222" spans="1:65" s="2" customFormat="1" ht="19.5">
      <c r="A222" s="35"/>
      <c r="B222" s="36"/>
      <c r="C222" s="37"/>
      <c r="D222" s="207" t="s">
        <v>188</v>
      </c>
      <c r="E222" s="37"/>
      <c r="F222" s="208" t="s">
        <v>260</v>
      </c>
      <c r="G222" s="37"/>
      <c r="H222" s="37"/>
      <c r="I222" s="131"/>
      <c r="J222" s="37"/>
      <c r="K222" s="37"/>
      <c r="L222" s="38"/>
      <c r="M222" s="209"/>
      <c r="N222" s="210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188</v>
      </c>
      <c r="AU222" s="17" t="s">
        <v>81</v>
      </c>
    </row>
    <row r="223" spans="1:65" s="2" customFormat="1" ht="21.75" customHeight="1">
      <c r="A223" s="35"/>
      <c r="B223" s="36"/>
      <c r="C223" s="226" t="s">
        <v>391</v>
      </c>
      <c r="D223" s="226" t="s">
        <v>265</v>
      </c>
      <c r="E223" s="227" t="s">
        <v>412</v>
      </c>
      <c r="F223" s="228" t="s">
        <v>413</v>
      </c>
      <c r="G223" s="229" t="s">
        <v>191</v>
      </c>
      <c r="H223" s="230">
        <v>4</v>
      </c>
      <c r="I223" s="231"/>
      <c r="J223" s="232">
        <f>ROUND(I223*H223,2)</f>
        <v>0</v>
      </c>
      <c r="K223" s="228" t="s">
        <v>184</v>
      </c>
      <c r="L223" s="38"/>
      <c r="M223" s="233" t="s">
        <v>1</v>
      </c>
      <c r="N223" s="234" t="s">
        <v>39</v>
      </c>
      <c r="O223" s="72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6" t="s">
        <v>268</v>
      </c>
      <c r="AT223" s="206" t="s">
        <v>265</v>
      </c>
      <c r="AU223" s="206" t="s">
        <v>81</v>
      </c>
      <c r="AY223" s="17" t="s">
        <v>186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81</v>
      </c>
      <c r="BK223" s="119">
        <f>ROUND(I223*H223,2)</f>
        <v>0</v>
      </c>
      <c r="BL223" s="17" t="s">
        <v>268</v>
      </c>
      <c r="BM223" s="206" t="s">
        <v>951</v>
      </c>
    </row>
    <row r="224" spans="1:65" s="2" customFormat="1" ht="19.5">
      <c r="A224" s="35"/>
      <c r="B224" s="36"/>
      <c r="C224" s="37"/>
      <c r="D224" s="207" t="s">
        <v>188</v>
      </c>
      <c r="E224" s="37"/>
      <c r="F224" s="208" t="s">
        <v>415</v>
      </c>
      <c r="G224" s="37"/>
      <c r="H224" s="37"/>
      <c r="I224" s="131"/>
      <c r="J224" s="37"/>
      <c r="K224" s="37"/>
      <c r="L224" s="38"/>
      <c r="M224" s="209"/>
      <c r="N224" s="210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188</v>
      </c>
      <c r="AU224" s="17" t="s">
        <v>81</v>
      </c>
    </row>
    <row r="225" spans="1:65" s="2" customFormat="1" ht="29.25">
      <c r="A225" s="35"/>
      <c r="B225" s="36"/>
      <c r="C225" s="37"/>
      <c r="D225" s="207" t="s">
        <v>201</v>
      </c>
      <c r="E225" s="37"/>
      <c r="F225" s="211" t="s">
        <v>416</v>
      </c>
      <c r="G225" s="37"/>
      <c r="H225" s="37"/>
      <c r="I225" s="131"/>
      <c r="J225" s="37"/>
      <c r="K225" s="37"/>
      <c r="L225" s="38"/>
      <c r="M225" s="209"/>
      <c r="N225" s="210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7" t="s">
        <v>201</v>
      </c>
      <c r="AU225" s="17" t="s">
        <v>81</v>
      </c>
    </row>
    <row r="226" spans="1:65" s="11" customFormat="1" ht="25.9" customHeight="1">
      <c r="B226" s="212"/>
      <c r="C226" s="213"/>
      <c r="D226" s="214" t="s">
        <v>73</v>
      </c>
      <c r="E226" s="215" t="s">
        <v>92</v>
      </c>
      <c r="F226" s="215" t="s">
        <v>417</v>
      </c>
      <c r="G226" s="213"/>
      <c r="H226" s="213"/>
      <c r="I226" s="216"/>
      <c r="J226" s="217">
        <f>BK226</f>
        <v>0</v>
      </c>
      <c r="K226" s="213"/>
      <c r="L226" s="218"/>
      <c r="M226" s="219"/>
      <c r="N226" s="220"/>
      <c r="O226" s="220"/>
      <c r="P226" s="221">
        <f>SUM(P227:P233)</f>
        <v>0</v>
      </c>
      <c r="Q226" s="220"/>
      <c r="R226" s="221">
        <f>SUM(R227:R233)</f>
        <v>0</v>
      </c>
      <c r="S226" s="220"/>
      <c r="T226" s="222">
        <f>SUM(T227:T233)</f>
        <v>0</v>
      </c>
      <c r="AR226" s="223" t="s">
        <v>203</v>
      </c>
      <c r="AT226" s="224" t="s">
        <v>73</v>
      </c>
      <c r="AU226" s="224" t="s">
        <v>74</v>
      </c>
      <c r="AY226" s="223" t="s">
        <v>186</v>
      </c>
      <c r="BK226" s="225">
        <f>SUM(BK227:BK233)</f>
        <v>0</v>
      </c>
    </row>
    <row r="227" spans="1:65" s="2" customFormat="1" ht="21.75" customHeight="1">
      <c r="A227" s="35"/>
      <c r="B227" s="36"/>
      <c r="C227" s="226" t="s">
        <v>397</v>
      </c>
      <c r="D227" s="226" t="s">
        <v>265</v>
      </c>
      <c r="E227" s="227" t="s">
        <v>419</v>
      </c>
      <c r="F227" s="228" t="s">
        <v>420</v>
      </c>
      <c r="G227" s="229" t="s">
        <v>421</v>
      </c>
      <c r="H227" s="230">
        <v>40</v>
      </c>
      <c r="I227" s="231"/>
      <c r="J227" s="232">
        <f>ROUND(I227*H227,2)</f>
        <v>0</v>
      </c>
      <c r="K227" s="228" t="s">
        <v>184</v>
      </c>
      <c r="L227" s="38"/>
      <c r="M227" s="233" t="s">
        <v>1</v>
      </c>
      <c r="N227" s="234" t="s">
        <v>39</v>
      </c>
      <c r="O227" s="72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6" t="s">
        <v>193</v>
      </c>
      <c r="AT227" s="206" t="s">
        <v>265</v>
      </c>
      <c r="AU227" s="206" t="s">
        <v>81</v>
      </c>
      <c r="AY227" s="17" t="s">
        <v>186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81</v>
      </c>
      <c r="BK227" s="119">
        <f>ROUND(I227*H227,2)</f>
        <v>0</v>
      </c>
      <c r="BL227" s="17" t="s">
        <v>193</v>
      </c>
      <c r="BM227" s="206" t="s">
        <v>952</v>
      </c>
    </row>
    <row r="228" spans="1:65" s="2" customFormat="1" ht="117">
      <c r="A228" s="35"/>
      <c r="B228" s="36"/>
      <c r="C228" s="37"/>
      <c r="D228" s="207" t="s">
        <v>188</v>
      </c>
      <c r="E228" s="37"/>
      <c r="F228" s="208" t="s">
        <v>423</v>
      </c>
      <c r="G228" s="37"/>
      <c r="H228" s="37"/>
      <c r="I228" s="131"/>
      <c r="J228" s="37"/>
      <c r="K228" s="37"/>
      <c r="L228" s="38"/>
      <c r="M228" s="209"/>
      <c r="N228" s="210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188</v>
      </c>
      <c r="AU228" s="17" t="s">
        <v>81</v>
      </c>
    </row>
    <row r="229" spans="1:65" s="2" customFormat="1" ht="19.5">
      <c r="A229" s="35"/>
      <c r="B229" s="36"/>
      <c r="C229" s="37"/>
      <c r="D229" s="207" t="s">
        <v>201</v>
      </c>
      <c r="E229" s="37"/>
      <c r="F229" s="211" t="s">
        <v>424</v>
      </c>
      <c r="G229" s="37"/>
      <c r="H229" s="37"/>
      <c r="I229" s="131"/>
      <c r="J229" s="37"/>
      <c r="K229" s="37"/>
      <c r="L229" s="38"/>
      <c r="M229" s="209"/>
      <c r="N229" s="210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7" t="s">
        <v>201</v>
      </c>
      <c r="AU229" s="17" t="s">
        <v>81</v>
      </c>
    </row>
    <row r="230" spans="1:65" s="2" customFormat="1" ht="21.75" customHeight="1">
      <c r="A230" s="35"/>
      <c r="B230" s="36"/>
      <c r="C230" s="226" t="s">
        <v>402</v>
      </c>
      <c r="D230" s="226" t="s">
        <v>265</v>
      </c>
      <c r="E230" s="227" t="s">
        <v>426</v>
      </c>
      <c r="F230" s="228" t="s">
        <v>427</v>
      </c>
      <c r="G230" s="229" t="s">
        <v>421</v>
      </c>
      <c r="H230" s="230">
        <v>40</v>
      </c>
      <c r="I230" s="231"/>
      <c r="J230" s="232">
        <f>ROUND(I230*H230,2)</f>
        <v>0</v>
      </c>
      <c r="K230" s="228" t="s">
        <v>184</v>
      </c>
      <c r="L230" s="38"/>
      <c r="M230" s="233" t="s">
        <v>1</v>
      </c>
      <c r="N230" s="234" t="s">
        <v>39</v>
      </c>
      <c r="O230" s="72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6" t="s">
        <v>268</v>
      </c>
      <c r="AT230" s="206" t="s">
        <v>265</v>
      </c>
      <c r="AU230" s="206" t="s">
        <v>81</v>
      </c>
      <c r="AY230" s="17" t="s">
        <v>186</v>
      </c>
      <c r="BE230" s="119">
        <f>IF(N230="základní",J230,0)</f>
        <v>0</v>
      </c>
      <c r="BF230" s="119">
        <f>IF(N230="snížená",J230,0)</f>
        <v>0</v>
      </c>
      <c r="BG230" s="119">
        <f>IF(N230="zákl. přenesená",J230,0)</f>
        <v>0</v>
      </c>
      <c r="BH230" s="119">
        <f>IF(N230="sníž. přenesená",J230,0)</f>
        <v>0</v>
      </c>
      <c r="BI230" s="119">
        <f>IF(N230="nulová",J230,0)</f>
        <v>0</v>
      </c>
      <c r="BJ230" s="17" t="s">
        <v>81</v>
      </c>
      <c r="BK230" s="119">
        <f>ROUND(I230*H230,2)</f>
        <v>0</v>
      </c>
      <c r="BL230" s="17" t="s">
        <v>268</v>
      </c>
      <c r="BM230" s="206" t="s">
        <v>953</v>
      </c>
    </row>
    <row r="231" spans="1:65" s="2" customFormat="1" ht="48.75">
      <c r="A231" s="35"/>
      <c r="B231" s="36"/>
      <c r="C231" s="37"/>
      <c r="D231" s="207" t="s">
        <v>188</v>
      </c>
      <c r="E231" s="37"/>
      <c r="F231" s="208" t="s">
        <v>429</v>
      </c>
      <c r="G231" s="37"/>
      <c r="H231" s="37"/>
      <c r="I231" s="131"/>
      <c r="J231" s="37"/>
      <c r="K231" s="37"/>
      <c r="L231" s="38"/>
      <c r="M231" s="209"/>
      <c r="N231" s="210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7" t="s">
        <v>188</v>
      </c>
      <c r="AU231" s="17" t="s">
        <v>81</v>
      </c>
    </row>
    <row r="232" spans="1:65" s="2" customFormat="1" ht="21.75" customHeight="1">
      <c r="A232" s="35"/>
      <c r="B232" s="36"/>
      <c r="C232" s="226" t="s">
        <v>407</v>
      </c>
      <c r="D232" s="226" t="s">
        <v>265</v>
      </c>
      <c r="E232" s="227" t="s">
        <v>431</v>
      </c>
      <c r="F232" s="228" t="s">
        <v>432</v>
      </c>
      <c r="G232" s="229" t="s">
        <v>191</v>
      </c>
      <c r="H232" s="230">
        <v>2</v>
      </c>
      <c r="I232" s="231"/>
      <c r="J232" s="232">
        <f>ROUND(I232*H232,2)</f>
        <v>0</v>
      </c>
      <c r="K232" s="228" t="s">
        <v>184</v>
      </c>
      <c r="L232" s="38"/>
      <c r="M232" s="233" t="s">
        <v>1</v>
      </c>
      <c r="N232" s="234" t="s">
        <v>39</v>
      </c>
      <c r="O232" s="72"/>
      <c r="P232" s="204">
        <f>O232*H232</f>
        <v>0</v>
      </c>
      <c r="Q232" s="204">
        <v>0</v>
      </c>
      <c r="R232" s="204">
        <f>Q232*H232</f>
        <v>0</v>
      </c>
      <c r="S232" s="204">
        <v>0</v>
      </c>
      <c r="T232" s="20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6" t="s">
        <v>193</v>
      </c>
      <c r="AT232" s="206" t="s">
        <v>265</v>
      </c>
      <c r="AU232" s="206" t="s">
        <v>81</v>
      </c>
      <c r="AY232" s="17" t="s">
        <v>186</v>
      </c>
      <c r="BE232" s="119">
        <f>IF(N232="základní",J232,0)</f>
        <v>0</v>
      </c>
      <c r="BF232" s="119">
        <f>IF(N232="snížená",J232,0)</f>
        <v>0</v>
      </c>
      <c r="BG232" s="119">
        <f>IF(N232="zákl. přenesená",J232,0)</f>
        <v>0</v>
      </c>
      <c r="BH232" s="119">
        <f>IF(N232="sníž. přenesená",J232,0)</f>
        <v>0</v>
      </c>
      <c r="BI232" s="119">
        <f>IF(N232="nulová",J232,0)</f>
        <v>0</v>
      </c>
      <c r="BJ232" s="17" t="s">
        <v>81</v>
      </c>
      <c r="BK232" s="119">
        <f>ROUND(I232*H232,2)</f>
        <v>0</v>
      </c>
      <c r="BL232" s="17" t="s">
        <v>193</v>
      </c>
      <c r="BM232" s="206" t="s">
        <v>954</v>
      </c>
    </row>
    <row r="233" spans="1:65" s="2" customFormat="1" ht="48.75">
      <c r="A233" s="35"/>
      <c r="B233" s="36"/>
      <c r="C233" s="37"/>
      <c r="D233" s="207" t="s">
        <v>188</v>
      </c>
      <c r="E233" s="37"/>
      <c r="F233" s="208" t="s">
        <v>434</v>
      </c>
      <c r="G233" s="37"/>
      <c r="H233" s="37"/>
      <c r="I233" s="131"/>
      <c r="J233" s="37"/>
      <c r="K233" s="37"/>
      <c r="L233" s="38"/>
      <c r="M233" s="235"/>
      <c r="N233" s="236"/>
      <c r="O233" s="237"/>
      <c r="P233" s="237"/>
      <c r="Q233" s="237"/>
      <c r="R233" s="237"/>
      <c r="S233" s="237"/>
      <c r="T233" s="238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7" t="s">
        <v>188</v>
      </c>
      <c r="AU233" s="17" t="s">
        <v>81</v>
      </c>
    </row>
    <row r="234" spans="1:65" s="2" customFormat="1" ht="6.95" customHeight="1">
      <c r="A234" s="35"/>
      <c r="B234" s="55"/>
      <c r="C234" s="56"/>
      <c r="D234" s="56"/>
      <c r="E234" s="56"/>
      <c r="F234" s="56"/>
      <c r="G234" s="56"/>
      <c r="H234" s="56"/>
      <c r="I234" s="167"/>
      <c r="J234" s="56"/>
      <c r="K234" s="56"/>
      <c r="L234" s="38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algorithmName="SHA-512" hashValue="stC96j67rfV2VpC4FTtrzmcBncfCRbQUQxZDUUtn4G/JrdxuW+x/REjZ0UPofVMYDx/oNS6oCAAJuT4RUm0o4Q==" saltValue="8JMgria12w8I8Nqm87sE5jl6e+3DghMGX6pB8X/zpG3qQp8V8vFNiU+6KNJ9vheiHwYifUuLy9ekZgTApqaZ3g==" spinCount="100000" sheet="1" objects="1" scenarios="1" formatColumns="0" formatRows="0" autoFilter="0"/>
  <autoFilter ref="C121:K233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112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895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435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156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157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158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159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158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159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ROUND((SUM(BE126:BE177)),  2)</f>
        <v>0</v>
      </c>
      <c r="G35" s="35"/>
      <c r="H35" s="35"/>
      <c r="I35" s="146">
        <v>0.21</v>
      </c>
      <c r="J35" s="145">
        <f>ROUND(((SUM(BE126:BE177))*I35),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ROUND((SUM(BF126:BF177)),  2)</f>
        <v>0</v>
      </c>
      <c r="G36" s="35"/>
      <c r="H36" s="35"/>
      <c r="I36" s="146">
        <v>0.15</v>
      </c>
      <c r="J36" s="145">
        <f>ROUND(((SUM(BF126:BF177))*I36),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ROUND((SUM(BG126:BG177)),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ROUND((SUM(BH126:BH177)),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ROUND((SUM(BI126:BI177)),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895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02 - Zemní práce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hidden="1" customHeight="1">
      <c r="A93" s="35"/>
      <c r="B93" s="36"/>
      <c r="C93" s="29" t="s">
        <v>23</v>
      </c>
      <c r="D93" s="37"/>
      <c r="E93" s="37"/>
      <c r="F93" s="27" t="str">
        <f>E17</f>
        <v>SŽDC, s.o. - OŘ Olomouc</v>
      </c>
      <c r="G93" s="37"/>
      <c r="H93" s="37"/>
      <c r="I93" s="132" t="s">
        <v>28</v>
      </c>
      <c r="J93" s="32" t="str">
        <f>E23</f>
        <v>Signal Projekt,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Signal Projekt,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436</v>
      </c>
      <c r="E99" s="178"/>
      <c r="F99" s="178"/>
      <c r="G99" s="178"/>
      <c r="H99" s="178"/>
      <c r="I99" s="179"/>
      <c r="J99" s="180">
        <f>J127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437</v>
      </c>
      <c r="E100" s="241"/>
      <c r="F100" s="241"/>
      <c r="G100" s="241"/>
      <c r="H100" s="241"/>
      <c r="I100" s="242"/>
      <c r="J100" s="243">
        <f>J128</f>
        <v>0</v>
      </c>
      <c r="K100" s="105"/>
      <c r="L100" s="244"/>
    </row>
    <row r="101" spans="1:47" s="12" customFormat="1" ht="19.899999999999999" hidden="1" customHeight="1">
      <c r="B101" s="239"/>
      <c r="C101" s="105"/>
      <c r="D101" s="240" t="s">
        <v>438</v>
      </c>
      <c r="E101" s="241"/>
      <c r="F101" s="241"/>
      <c r="G101" s="241"/>
      <c r="H101" s="241"/>
      <c r="I101" s="242"/>
      <c r="J101" s="243">
        <f>J131</f>
        <v>0</v>
      </c>
      <c r="K101" s="105"/>
      <c r="L101" s="244"/>
    </row>
    <row r="102" spans="1:47" s="9" customFormat="1" ht="24.95" hidden="1" customHeight="1">
      <c r="B102" s="175"/>
      <c r="C102" s="176"/>
      <c r="D102" s="177" t="s">
        <v>439</v>
      </c>
      <c r="E102" s="178"/>
      <c r="F102" s="178"/>
      <c r="G102" s="178"/>
      <c r="H102" s="178"/>
      <c r="I102" s="179"/>
      <c r="J102" s="180">
        <f>J136</f>
        <v>0</v>
      </c>
      <c r="K102" s="176"/>
      <c r="L102" s="181"/>
    </row>
    <row r="103" spans="1:47" s="12" customFormat="1" ht="19.899999999999999" hidden="1" customHeight="1">
      <c r="B103" s="239"/>
      <c r="C103" s="105"/>
      <c r="D103" s="240" t="s">
        <v>440</v>
      </c>
      <c r="E103" s="241"/>
      <c r="F103" s="241"/>
      <c r="G103" s="241"/>
      <c r="H103" s="241"/>
      <c r="I103" s="242"/>
      <c r="J103" s="243">
        <f>J137</f>
        <v>0</v>
      </c>
      <c r="K103" s="105"/>
      <c r="L103" s="244"/>
    </row>
    <row r="104" spans="1:47" s="9" customFormat="1" ht="24.95" hidden="1" customHeight="1">
      <c r="B104" s="175"/>
      <c r="C104" s="176"/>
      <c r="D104" s="177" t="s">
        <v>165</v>
      </c>
      <c r="E104" s="178"/>
      <c r="F104" s="178"/>
      <c r="G104" s="178"/>
      <c r="H104" s="178"/>
      <c r="I104" s="179"/>
      <c r="J104" s="180">
        <f>J173</f>
        <v>0</v>
      </c>
      <c r="K104" s="176"/>
      <c r="L104" s="181"/>
    </row>
    <row r="105" spans="1:47" s="2" customFormat="1" ht="21.75" hidden="1" customHeight="1">
      <c r="A105" s="35"/>
      <c r="B105" s="36"/>
      <c r="C105" s="37"/>
      <c r="D105" s="37"/>
      <c r="E105" s="37"/>
      <c r="F105" s="37"/>
      <c r="G105" s="37"/>
      <c r="H105" s="37"/>
      <c r="I105" s="131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hidden="1" customHeight="1">
      <c r="A106" s="35"/>
      <c r="B106" s="55"/>
      <c r="C106" s="56"/>
      <c r="D106" s="56"/>
      <c r="E106" s="56"/>
      <c r="F106" s="56"/>
      <c r="G106" s="56"/>
      <c r="H106" s="56"/>
      <c r="I106" s="167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70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3" t="s">
        <v>167</v>
      </c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38" t="str">
        <f>E7</f>
        <v>Oprava osvětlení stanic a zastávek v obvodu OŘ Olomouc</v>
      </c>
      <c r="F114" s="339"/>
      <c r="G114" s="339"/>
      <c r="H114" s="339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1"/>
      <c r="C115" s="29" t="s">
        <v>152</v>
      </c>
      <c r="D115" s="22"/>
      <c r="E115" s="22"/>
      <c r="F115" s="22"/>
      <c r="G115" s="22"/>
      <c r="H115" s="22"/>
      <c r="I115" s="124"/>
      <c r="J115" s="22"/>
      <c r="K115" s="22"/>
      <c r="L115" s="20"/>
    </row>
    <row r="116" spans="1:63" s="2" customFormat="1" ht="16.5" customHeight="1">
      <c r="A116" s="35"/>
      <c r="B116" s="36"/>
      <c r="C116" s="37"/>
      <c r="D116" s="37"/>
      <c r="E116" s="338" t="s">
        <v>895</v>
      </c>
      <c r="F116" s="340"/>
      <c r="G116" s="340"/>
      <c r="H116" s="340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154</v>
      </c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0" t="str">
        <f>E11</f>
        <v>02 - Zemní práce</v>
      </c>
      <c r="F118" s="340"/>
      <c r="G118" s="340"/>
      <c r="H118" s="340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29" t="s">
        <v>20</v>
      </c>
      <c r="D120" s="37"/>
      <c r="E120" s="37"/>
      <c r="F120" s="27" t="str">
        <f>F14</f>
        <v xml:space="preserve"> </v>
      </c>
      <c r="G120" s="37"/>
      <c r="H120" s="37"/>
      <c r="I120" s="132" t="s">
        <v>22</v>
      </c>
      <c r="J120" s="67">
        <f>IF(J14="","",J14)</f>
        <v>0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25.7" customHeight="1">
      <c r="A122" s="35"/>
      <c r="B122" s="36"/>
      <c r="C122" s="29" t="s">
        <v>23</v>
      </c>
      <c r="D122" s="37"/>
      <c r="E122" s="37"/>
      <c r="F122" s="27" t="str">
        <f>E17</f>
        <v>SŽDC, s.o. - OŘ Olomouc</v>
      </c>
      <c r="G122" s="37"/>
      <c r="H122" s="37"/>
      <c r="I122" s="132" t="s">
        <v>28</v>
      </c>
      <c r="J122" s="32" t="str">
        <f>E23</f>
        <v>Signal Projekt,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25.7" customHeight="1">
      <c r="A123" s="35"/>
      <c r="B123" s="36"/>
      <c r="C123" s="29" t="s">
        <v>26</v>
      </c>
      <c r="D123" s="37"/>
      <c r="E123" s="37"/>
      <c r="F123" s="27" t="str">
        <f>IF(E20="","",E20)</f>
        <v>Vyplň údaj</v>
      </c>
      <c r="G123" s="37"/>
      <c r="H123" s="37"/>
      <c r="I123" s="132" t="s">
        <v>30</v>
      </c>
      <c r="J123" s="32" t="str">
        <f>E26</f>
        <v>Signal Projekt, s.r.o.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31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0" customFormat="1" ht="29.25" customHeight="1">
      <c r="A125" s="182"/>
      <c r="B125" s="183"/>
      <c r="C125" s="184" t="s">
        <v>168</v>
      </c>
      <c r="D125" s="185" t="s">
        <v>59</v>
      </c>
      <c r="E125" s="185" t="s">
        <v>55</v>
      </c>
      <c r="F125" s="185" t="s">
        <v>56</v>
      </c>
      <c r="G125" s="185" t="s">
        <v>169</v>
      </c>
      <c r="H125" s="185" t="s">
        <v>170</v>
      </c>
      <c r="I125" s="186" t="s">
        <v>171</v>
      </c>
      <c r="J125" s="185" t="s">
        <v>162</v>
      </c>
      <c r="K125" s="187" t="s">
        <v>172</v>
      </c>
      <c r="L125" s="188"/>
      <c r="M125" s="76" t="s">
        <v>1</v>
      </c>
      <c r="N125" s="77" t="s">
        <v>38</v>
      </c>
      <c r="O125" s="77" t="s">
        <v>173</v>
      </c>
      <c r="P125" s="77" t="s">
        <v>174</v>
      </c>
      <c r="Q125" s="77" t="s">
        <v>175</v>
      </c>
      <c r="R125" s="77" t="s">
        <v>176</v>
      </c>
      <c r="S125" s="77" t="s">
        <v>177</v>
      </c>
      <c r="T125" s="78" t="s">
        <v>178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</row>
    <row r="126" spans="1:63" s="2" customFormat="1" ht="22.9" customHeight="1">
      <c r="A126" s="35"/>
      <c r="B126" s="36"/>
      <c r="C126" s="83" t="s">
        <v>179</v>
      </c>
      <c r="D126" s="37"/>
      <c r="E126" s="37"/>
      <c r="F126" s="37"/>
      <c r="G126" s="37"/>
      <c r="H126" s="37"/>
      <c r="I126" s="131"/>
      <c r="J126" s="189">
        <f>BK126</f>
        <v>0</v>
      </c>
      <c r="K126" s="37"/>
      <c r="L126" s="38"/>
      <c r="M126" s="79"/>
      <c r="N126" s="190"/>
      <c r="O126" s="80"/>
      <c r="P126" s="191">
        <f>P127+P136+P173</f>
        <v>0</v>
      </c>
      <c r="Q126" s="80"/>
      <c r="R126" s="191">
        <f>R127+R136+R173</f>
        <v>47.892740000000003</v>
      </c>
      <c r="S126" s="80"/>
      <c r="T126" s="192">
        <f>T127+T136+T173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73</v>
      </c>
      <c r="AU126" s="17" t="s">
        <v>164</v>
      </c>
      <c r="BK126" s="193">
        <f>BK127+BK136+BK173</f>
        <v>0</v>
      </c>
    </row>
    <row r="127" spans="1:63" s="11" customFormat="1" ht="25.9" customHeight="1">
      <c r="B127" s="212"/>
      <c r="C127" s="213"/>
      <c r="D127" s="214" t="s">
        <v>73</v>
      </c>
      <c r="E127" s="215" t="s">
        <v>441</v>
      </c>
      <c r="F127" s="215" t="s">
        <v>442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P128+P131</f>
        <v>0</v>
      </c>
      <c r="Q127" s="220"/>
      <c r="R127" s="221">
        <f>R128+R131</f>
        <v>0</v>
      </c>
      <c r="S127" s="220"/>
      <c r="T127" s="222">
        <f>T128+T131</f>
        <v>0</v>
      </c>
      <c r="AR127" s="223" t="s">
        <v>81</v>
      </c>
      <c r="AT127" s="224" t="s">
        <v>73</v>
      </c>
      <c r="AU127" s="224" t="s">
        <v>74</v>
      </c>
      <c r="AY127" s="223" t="s">
        <v>186</v>
      </c>
      <c r="BK127" s="225">
        <f>BK128+BK131</f>
        <v>0</v>
      </c>
    </row>
    <row r="128" spans="1:63" s="11" customFormat="1" ht="22.9" customHeight="1">
      <c r="B128" s="212"/>
      <c r="C128" s="213"/>
      <c r="D128" s="214" t="s">
        <v>73</v>
      </c>
      <c r="E128" s="245" t="s">
        <v>81</v>
      </c>
      <c r="F128" s="245" t="s">
        <v>443</v>
      </c>
      <c r="G128" s="213"/>
      <c r="H128" s="213"/>
      <c r="I128" s="216"/>
      <c r="J128" s="246">
        <f>BK128</f>
        <v>0</v>
      </c>
      <c r="K128" s="213"/>
      <c r="L128" s="218"/>
      <c r="M128" s="219"/>
      <c r="N128" s="220"/>
      <c r="O128" s="220"/>
      <c r="P128" s="221">
        <f>SUM(P129:P130)</f>
        <v>0</v>
      </c>
      <c r="Q128" s="220"/>
      <c r="R128" s="221">
        <f>SUM(R129:R130)</f>
        <v>0</v>
      </c>
      <c r="S128" s="220"/>
      <c r="T128" s="222">
        <f>SUM(T129:T130)</f>
        <v>0</v>
      </c>
      <c r="AR128" s="223" t="s">
        <v>81</v>
      </c>
      <c r="AT128" s="224" t="s">
        <v>73</v>
      </c>
      <c r="AU128" s="224" t="s">
        <v>81</v>
      </c>
      <c r="AY128" s="223" t="s">
        <v>186</v>
      </c>
      <c r="BK128" s="225">
        <f>SUM(BK129:BK130)</f>
        <v>0</v>
      </c>
    </row>
    <row r="129" spans="1:65" s="2" customFormat="1" ht="33" customHeight="1">
      <c r="A129" s="35"/>
      <c r="B129" s="36"/>
      <c r="C129" s="226" t="s">
        <v>7</v>
      </c>
      <c r="D129" s="226" t="s">
        <v>265</v>
      </c>
      <c r="E129" s="227" t="s">
        <v>444</v>
      </c>
      <c r="F129" s="228" t="s">
        <v>445</v>
      </c>
      <c r="G129" s="229" t="s">
        <v>446</v>
      </c>
      <c r="H129" s="230">
        <v>16</v>
      </c>
      <c r="I129" s="231"/>
      <c r="J129" s="232">
        <f>ROUND(I129*H129,2)</f>
        <v>0</v>
      </c>
      <c r="K129" s="228" t="s">
        <v>447</v>
      </c>
      <c r="L129" s="38"/>
      <c r="M129" s="233" t="s">
        <v>1</v>
      </c>
      <c r="N129" s="234" t="s">
        <v>39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193</v>
      </c>
      <c r="AT129" s="206" t="s">
        <v>265</v>
      </c>
      <c r="AU129" s="206" t="s">
        <v>83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193</v>
      </c>
      <c r="BM129" s="206" t="s">
        <v>955</v>
      </c>
    </row>
    <row r="130" spans="1:65" s="2" customFormat="1" ht="19.5">
      <c r="A130" s="35"/>
      <c r="B130" s="36"/>
      <c r="C130" s="37"/>
      <c r="D130" s="207" t="s">
        <v>188</v>
      </c>
      <c r="E130" s="37"/>
      <c r="F130" s="208" t="s">
        <v>449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83</v>
      </c>
    </row>
    <row r="131" spans="1:65" s="11" customFormat="1" ht="22.9" customHeight="1">
      <c r="B131" s="212"/>
      <c r="C131" s="213"/>
      <c r="D131" s="214" t="s">
        <v>73</v>
      </c>
      <c r="E131" s="245" t="s">
        <v>450</v>
      </c>
      <c r="F131" s="245" t="s">
        <v>451</v>
      </c>
      <c r="G131" s="213"/>
      <c r="H131" s="213"/>
      <c r="I131" s="216"/>
      <c r="J131" s="246">
        <f>BK131</f>
        <v>0</v>
      </c>
      <c r="K131" s="213"/>
      <c r="L131" s="218"/>
      <c r="M131" s="219"/>
      <c r="N131" s="220"/>
      <c r="O131" s="220"/>
      <c r="P131" s="221">
        <f>SUM(P132:P135)</f>
        <v>0</v>
      </c>
      <c r="Q131" s="220"/>
      <c r="R131" s="221">
        <f>SUM(R132:R135)</f>
        <v>0</v>
      </c>
      <c r="S131" s="220"/>
      <c r="T131" s="222">
        <f>SUM(T132:T135)</f>
        <v>0</v>
      </c>
      <c r="AR131" s="223" t="s">
        <v>81</v>
      </c>
      <c r="AT131" s="224" t="s">
        <v>73</v>
      </c>
      <c r="AU131" s="224" t="s">
        <v>81</v>
      </c>
      <c r="AY131" s="223" t="s">
        <v>186</v>
      </c>
      <c r="BK131" s="225">
        <f>SUM(BK132:BK135)</f>
        <v>0</v>
      </c>
    </row>
    <row r="132" spans="1:65" s="2" customFormat="1" ht="21.75" customHeight="1">
      <c r="A132" s="35"/>
      <c r="B132" s="36"/>
      <c r="C132" s="226" t="s">
        <v>83</v>
      </c>
      <c r="D132" s="226" t="s">
        <v>265</v>
      </c>
      <c r="E132" s="227" t="s">
        <v>452</v>
      </c>
      <c r="F132" s="228" t="s">
        <v>453</v>
      </c>
      <c r="G132" s="229" t="s">
        <v>421</v>
      </c>
      <c r="H132" s="230">
        <v>38.4</v>
      </c>
      <c r="I132" s="231"/>
      <c r="J132" s="232">
        <f>ROUND(I132*H132,2)</f>
        <v>0</v>
      </c>
      <c r="K132" s="228" t="s">
        <v>447</v>
      </c>
      <c r="L132" s="38"/>
      <c r="M132" s="233" t="s">
        <v>1</v>
      </c>
      <c r="N132" s="234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193</v>
      </c>
      <c r="AT132" s="206" t="s">
        <v>265</v>
      </c>
      <c r="AU132" s="206" t="s">
        <v>83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193</v>
      </c>
      <c r="BM132" s="206" t="s">
        <v>956</v>
      </c>
    </row>
    <row r="133" spans="1:65" s="2" customFormat="1" ht="11.25">
      <c r="A133" s="35"/>
      <c r="B133" s="36"/>
      <c r="C133" s="37"/>
      <c r="D133" s="207" t="s">
        <v>188</v>
      </c>
      <c r="E133" s="37"/>
      <c r="F133" s="208" t="s">
        <v>455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83</v>
      </c>
    </row>
    <row r="134" spans="1:65" s="13" customFormat="1" ht="11.25">
      <c r="B134" s="247"/>
      <c r="C134" s="248"/>
      <c r="D134" s="207" t="s">
        <v>456</v>
      </c>
      <c r="E134" s="249" t="s">
        <v>1</v>
      </c>
      <c r="F134" s="250" t="s">
        <v>957</v>
      </c>
      <c r="G134" s="248"/>
      <c r="H134" s="251">
        <v>38.4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456</v>
      </c>
      <c r="AU134" s="257" t="s">
        <v>83</v>
      </c>
      <c r="AV134" s="13" t="s">
        <v>83</v>
      </c>
      <c r="AW134" s="13" t="s">
        <v>29</v>
      </c>
      <c r="AX134" s="13" t="s">
        <v>74</v>
      </c>
      <c r="AY134" s="257" t="s">
        <v>186</v>
      </c>
    </row>
    <row r="135" spans="1:65" s="14" customFormat="1" ht="11.25">
      <c r="B135" s="258"/>
      <c r="C135" s="259"/>
      <c r="D135" s="207" t="s">
        <v>456</v>
      </c>
      <c r="E135" s="260" t="s">
        <v>1</v>
      </c>
      <c r="F135" s="261" t="s">
        <v>458</v>
      </c>
      <c r="G135" s="259"/>
      <c r="H135" s="262">
        <v>38.4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456</v>
      </c>
      <c r="AU135" s="268" t="s">
        <v>83</v>
      </c>
      <c r="AV135" s="14" t="s">
        <v>193</v>
      </c>
      <c r="AW135" s="14" t="s">
        <v>29</v>
      </c>
      <c r="AX135" s="14" t="s">
        <v>81</v>
      </c>
      <c r="AY135" s="268" t="s">
        <v>186</v>
      </c>
    </row>
    <row r="136" spans="1:65" s="11" customFormat="1" ht="25.9" customHeight="1">
      <c r="B136" s="212"/>
      <c r="C136" s="213"/>
      <c r="D136" s="214" t="s">
        <v>73</v>
      </c>
      <c r="E136" s="215" t="s">
        <v>180</v>
      </c>
      <c r="F136" s="215" t="s">
        <v>459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</f>
        <v>0</v>
      </c>
      <c r="Q136" s="220"/>
      <c r="R136" s="221">
        <f>R137</f>
        <v>47.012900000000002</v>
      </c>
      <c r="S136" s="220"/>
      <c r="T136" s="222">
        <f>T137</f>
        <v>0</v>
      </c>
      <c r="AR136" s="223" t="s">
        <v>99</v>
      </c>
      <c r="AT136" s="224" t="s">
        <v>73</v>
      </c>
      <c r="AU136" s="224" t="s">
        <v>74</v>
      </c>
      <c r="AY136" s="223" t="s">
        <v>186</v>
      </c>
      <c r="BK136" s="225">
        <f>BK137</f>
        <v>0</v>
      </c>
    </row>
    <row r="137" spans="1:65" s="11" customFormat="1" ht="22.9" customHeight="1">
      <c r="B137" s="212"/>
      <c r="C137" s="213"/>
      <c r="D137" s="214" t="s">
        <v>73</v>
      </c>
      <c r="E137" s="245" t="s">
        <v>460</v>
      </c>
      <c r="F137" s="245" t="s">
        <v>461</v>
      </c>
      <c r="G137" s="213"/>
      <c r="H137" s="213"/>
      <c r="I137" s="216"/>
      <c r="J137" s="246">
        <f>BK137</f>
        <v>0</v>
      </c>
      <c r="K137" s="213"/>
      <c r="L137" s="218"/>
      <c r="M137" s="219"/>
      <c r="N137" s="220"/>
      <c r="O137" s="220"/>
      <c r="P137" s="221">
        <f>SUM(P138:P172)</f>
        <v>0</v>
      </c>
      <c r="Q137" s="220"/>
      <c r="R137" s="221">
        <f>SUM(R138:R172)</f>
        <v>47.012900000000002</v>
      </c>
      <c r="S137" s="220"/>
      <c r="T137" s="222">
        <f>SUM(T138:T172)</f>
        <v>0</v>
      </c>
      <c r="AR137" s="223" t="s">
        <v>99</v>
      </c>
      <c r="AT137" s="224" t="s">
        <v>73</v>
      </c>
      <c r="AU137" s="224" t="s">
        <v>81</v>
      </c>
      <c r="AY137" s="223" t="s">
        <v>186</v>
      </c>
      <c r="BK137" s="225">
        <f>SUM(BK138:BK172)</f>
        <v>0</v>
      </c>
    </row>
    <row r="138" spans="1:65" s="2" customFormat="1" ht="21.75" customHeight="1">
      <c r="A138" s="35"/>
      <c r="B138" s="36"/>
      <c r="C138" s="226" t="s">
        <v>99</v>
      </c>
      <c r="D138" s="226" t="s">
        <v>265</v>
      </c>
      <c r="E138" s="227" t="s">
        <v>462</v>
      </c>
      <c r="F138" s="228" t="s">
        <v>463</v>
      </c>
      <c r="G138" s="229" t="s">
        <v>464</v>
      </c>
      <c r="H138" s="230">
        <v>38</v>
      </c>
      <c r="I138" s="231"/>
      <c r="J138" s="232">
        <f>ROUND(I138*H138,2)</f>
        <v>0</v>
      </c>
      <c r="K138" s="228" t="s">
        <v>447</v>
      </c>
      <c r="L138" s="38"/>
      <c r="M138" s="233" t="s">
        <v>1</v>
      </c>
      <c r="N138" s="234" t="s">
        <v>39</v>
      </c>
      <c r="O138" s="7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6" t="s">
        <v>465</v>
      </c>
      <c r="AT138" s="206" t="s">
        <v>265</v>
      </c>
      <c r="AU138" s="206" t="s">
        <v>83</v>
      </c>
      <c r="AY138" s="17" t="s">
        <v>186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81</v>
      </c>
      <c r="BK138" s="119">
        <f>ROUND(I138*H138,2)</f>
        <v>0</v>
      </c>
      <c r="BL138" s="17" t="s">
        <v>465</v>
      </c>
      <c r="BM138" s="206" t="s">
        <v>958</v>
      </c>
    </row>
    <row r="139" spans="1:65" s="2" customFormat="1" ht="39">
      <c r="A139" s="35"/>
      <c r="B139" s="36"/>
      <c r="C139" s="37"/>
      <c r="D139" s="207" t="s">
        <v>188</v>
      </c>
      <c r="E139" s="37"/>
      <c r="F139" s="208" t="s">
        <v>467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188</v>
      </c>
      <c r="AU139" s="17" t="s">
        <v>83</v>
      </c>
    </row>
    <row r="140" spans="1:65" s="2" customFormat="1" ht="21.75" customHeight="1">
      <c r="A140" s="35"/>
      <c r="B140" s="36"/>
      <c r="C140" s="226" t="s">
        <v>193</v>
      </c>
      <c r="D140" s="226" t="s">
        <v>265</v>
      </c>
      <c r="E140" s="227" t="s">
        <v>476</v>
      </c>
      <c r="F140" s="228" t="s">
        <v>477</v>
      </c>
      <c r="G140" s="229" t="s">
        <v>446</v>
      </c>
      <c r="H140" s="230">
        <v>28.7</v>
      </c>
      <c r="I140" s="231"/>
      <c r="J140" s="232">
        <f>ROUND(I140*H140,2)</f>
        <v>0</v>
      </c>
      <c r="K140" s="228" t="s">
        <v>447</v>
      </c>
      <c r="L140" s="38"/>
      <c r="M140" s="233" t="s">
        <v>1</v>
      </c>
      <c r="N140" s="234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465</v>
      </c>
      <c r="AT140" s="206" t="s">
        <v>265</v>
      </c>
      <c r="AU140" s="206" t="s">
        <v>83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465</v>
      </c>
      <c r="BM140" s="206" t="s">
        <v>959</v>
      </c>
    </row>
    <row r="141" spans="1:65" s="2" customFormat="1" ht="39">
      <c r="A141" s="35"/>
      <c r="B141" s="36"/>
      <c r="C141" s="37"/>
      <c r="D141" s="207" t="s">
        <v>188</v>
      </c>
      <c r="E141" s="37"/>
      <c r="F141" s="208" t="s">
        <v>479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83</v>
      </c>
    </row>
    <row r="142" spans="1:65" s="13" customFormat="1" ht="11.25">
      <c r="B142" s="247"/>
      <c r="C142" s="248"/>
      <c r="D142" s="207" t="s">
        <v>456</v>
      </c>
      <c r="E142" s="249" t="s">
        <v>1</v>
      </c>
      <c r="F142" s="250" t="s">
        <v>960</v>
      </c>
      <c r="G142" s="248"/>
      <c r="H142" s="251">
        <v>28.7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456</v>
      </c>
      <c r="AU142" s="257" t="s">
        <v>83</v>
      </c>
      <c r="AV142" s="13" t="s">
        <v>83</v>
      </c>
      <c r="AW142" s="13" t="s">
        <v>29</v>
      </c>
      <c r="AX142" s="13" t="s">
        <v>81</v>
      </c>
      <c r="AY142" s="257" t="s">
        <v>186</v>
      </c>
    </row>
    <row r="143" spans="1:65" s="2" customFormat="1" ht="16.5" customHeight="1">
      <c r="A143" s="35"/>
      <c r="B143" s="36"/>
      <c r="C143" s="226" t="s">
        <v>203</v>
      </c>
      <c r="D143" s="226" t="s">
        <v>265</v>
      </c>
      <c r="E143" s="227" t="s">
        <v>481</v>
      </c>
      <c r="F143" s="228" t="s">
        <v>482</v>
      </c>
      <c r="G143" s="229" t="s">
        <v>446</v>
      </c>
      <c r="H143" s="230">
        <v>16</v>
      </c>
      <c r="I143" s="231"/>
      <c r="J143" s="232">
        <f>ROUND(I143*H143,2)</f>
        <v>0</v>
      </c>
      <c r="K143" s="228" t="s">
        <v>447</v>
      </c>
      <c r="L143" s="38"/>
      <c r="M143" s="233" t="s">
        <v>1</v>
      </c>
      <c r="N143" s="234" t="s">
        <v>39</v>
      </c>
      <c r="O143" s="72"/>
      <c r="P143" s="204">
        <f>O143*H143</f>
        <v>0</v>
      </c>
      <c r="Q143" s="204">
        <v>2.45329</v>
      </c>
      <c r="R143" s="204">
        <f>Q143*H143</f>
        <v>39.25264</v>
      </c>
      <c r="S143" s="204">
        <v>0</v>
      </c>
      <c r="T143" s="20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6" t="s">
        <v>465</v>
      </c>
      <c r="AT143" s="206" t="s">
        <v>265</v>
      </c>
      <c r="AU143" s="206" t="s">
        <v>83</v>
      </c>
      <c r="AY143" s="17" t="s">
        <v>186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81</v>
      </c>
      <c r="BK143" s="119">
        <f>ROUND(I143*H143,2)</f>
        <v>0</v>
      </c>
      <c r="BL143" s="17" t="s">
        <v>465</v>
      </c>
      <c r="BM143" s="206" t="s">
        <v>961</v>
      </c>
    </row>
    <row r="144" spans="1:65" s="2" customFormat="1" ht="19.5">
      <c r="A144" s="35"/>
      <c r="B144" s="36"/>
      <c r="C144" s="37"/>
      <c r="D144" s="207" t="s">
        <v>188</v>
      </c>
      <c r="E144" s="37"/>
      <c r="F144" s="208" t="s">
        <v>484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188</v>
      </c>
      <c r="AU144" s="17" t="s">
        <v>83</v>
      </c>
    </row>
    <row r="145" spans="1:65" s="2" customFormat="1" ht="21.75" customHeight="1">
      <c r="A145" s="35"/>
      <c r="B145" s="36"/>
      <c r="C145" s="226" t="s">
        <v>208</v>
      </c>
      <c r="D145" s="226" t="s">
        <v>265</v>
      </c>
      <c r="E145" s="227" t="s">
        <v>485</v>
      </c>
      <c r="F145" s="228" t="s">
        <v>486</v>
      </c>
      <c r="G145" s="229" t="s">
        <v>446</v>
      </c>
      <c r="H145" s="230">
        <v>3.5</v>
      </c>
      <c r="I145" s="231"/>
      <c r="J145" s="232">
        <f>ROUND(I145*H145,2)</f>
        <v>0</v>
      </c>
      <c r="K145" s="228" t="s">
        <v>447</v>
      </c>
      <c r="L145" s="38"/>
      <c r="M145" s="233" t="s">
        <v>1</v>
      </c>
      <c r="N145" s="234" t="s">
        <v>39</v>
      </c>
      <c r="O145" s="7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6" t="s">
        <v>465</v>
      </c>
      <c r="AT145" s="206" t="s">
        <v>265</v>
      </c>
      <c r="AU145" s="206" t="s">
        <v>83</v>
      </c>
      <c r="AY145" s="17" t="s">
        <v>186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81</v>
      </c>
      <c r="BK145" s="119">
        <f>ROUND(I145*H145,2)</f>
        <v>0</v>
      </c>
      <c r="BL145" s="17" t="s">
        <v>465</v>
      </c>
      <c r="BM145" s="206" t="s">
        <v>962</v>
      </c>
    </row>
    <row r="146" spans="1:65" s="2" customFormat="1" ht="19.5">
      <c r="A146" s="35"/>
      <c r="B146" s="36"/>
      <c r="C146" s="37"/>
      <c r="D146" s="207" t="s">
        <v>188</v>
      </c>
      <c r="E146" s="37"/>
      <c r="F146" s="208" t="s">
        <v>488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188</v>
      </c>
      <c r="AU146" s="17" t="s">
        <v>83</v>
      </c>
    </row>
    <row r="147" spans="1:65" s="13" customFormat="1" ht="11.25">
      <c r="B147" s="247"/>
      <c r="C147" s="248"/>
      <c r="D147" s="207" t="s">
        <v>456</v>
      </c>
      <c r="E147" s="249" t="s">
        <v>1</v>
      </c>
      <c r="F147" s="250" t="s">
        <v>963</v>
      </c>
      <c r="G147" s="248"/>
      <c r="H147" s="251">
        <v>3.5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456</v>
      </c>
      <c r="AU147" s="257" t="s">
        <v>83</v>
      </c>
      <c r="AV147" s="13" t="s">
        <v>83</v>
      </c>
      <c r="AW147" s="13" t="s">
        <v>29</v>
      </c>
      <c r="AX147" s="13" t="s">
        <v>81</v>
      </c>
      <c r="AY147" s="257" t="s">
        <v>186</v>
      </c>
    </row>
    <row r="148" spans="1:65" s="2" customFormat="1" ht="21.75" customHeight="1">
      <c r="A148" s="35"/>
      <c r="B148" s="36"/>
      <c r="C148" s="226" t="s">
        <v>213</v>
      </c>
      <c r="D148" s="226" t="s">
        <v>265</v>
      </c>
      <c r="E148" s="227" t="s">
        <v>490</v>
      </c>
      <c r="F148" s="228" t="s">
        <v>491</v>
      </c>
      <c r="G148" s="229" t="s">
        <v>464</v>
      </c>
      <c r="H148" s="230">
        <v>64</v>
      </c>
      <c r="I148" s="231"/>
      <c r="J148" s="232">
        <f>ROUND(I148*H148,2)</f>
        <v>0</v>
      </c>
      <c r="K148" s="228" t="s">
        <v>447</v>
      </c>
      <c r="L148" s="38"/>
      <c r="M148" s="233" t="s">
        <v>1</v>
      </c>
      <c r="N148" s="234" t="s">
        <v>39</v>
      </c>
      <c r="O148" s="72"/>
      <c r="P148" s="204">
        <f>O148*H148</f>
        <v>0</v>
      </c>
      <c r="Q148" s="204">
        <v>1.16E-3</v>
      </c>
      <c r="R148" s="204">
        <f>Q148*H148</f>
        <v>7.424E-2</v>
      </c>
      <c r="S148" s="204">
        <v>0</v>
      </c>
      <c r="T148" s="20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6" t="s">
        <v>465</v>
      </c>
      <c r="AT148" s="206" t="s">
        <v>265</v>
      </c>
      <c r="AU148" s="206" t="s">
        <v>83</v>
      </c>
      <c r="AY148" s="17" t="s">
        <v>186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81</v>
      </c>
      <c r="BK148" s="119">
        <f>ROUND(I148*H148,2)</f>
        <v>0</v>
      </c>
      <c r="BL148" s="17" t="s">
        <v>465</v>
      </c>
      <c r="BM148" s="206" t="s">
        <v>964</v>
      </c>
    </row>
    <row r="149" spans="1:65" s="2" customFormat="1" ht="19.5">
      <c r="A149" s="35"/>
      <c r="B149" s="36"/>
      <c r="C149" s="37"/>
      <c r="D149" s="207" t="s">
        <v>188</v>
      </c>
      <c r="E149" s="37"/>
      <c r="F149" s="208" t="s">
        <v>493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188</v>
      </c>
      <c r="AU149" s="17" t="s">
        <v>83</v>
      </c>
    </row>
    <row r="150" spans="1:65" s="2" customFormat="1" ht="21.75" customHeight="1">
      <c r="A150" s="35"/>
      <c r="B150" s="36"/>
      <c r="C150" s="226" t="s">
        <v>192</v>
      </c>
      <c r="D150" s="226" t="s">
        <v>265</v>
      </c>
      <c r="E150" s="227" t="s">
        <v>494</v>
      </c>
      <c r="F150" s="228" t="s">
        <v>495</v>
      </c>
      <c r="G150" s="229" t="s">
        <v>464</v>
      </c>
      <c r="H150" s="230">
        <v>64</v>
      </c>
      <c r="I150" s="231"/>
      <c r="J150" s="232">
        <f>ROUND(I150*H150,2)</f>
        <v>0</v>
      </c>
      <c r="K150" s="228" t="s">
        <v>447</v>
      </c>
      <c r="L150" s="38"/>
      <c r="M150" s="233" t="s">
        <v>1</v>
      </c>
      <c r="N150" s="234" t="s">
        <v>39</v>
      </c>
      <c r="O150" s="7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6" t="s">
        <v>465</v>
      </c>
      <c r="AT150" s="206" t="s">
        <v>265</v>
      </c>
      <c r="AU150" s="206" t="s">
        <v>83</v>
      </c>
      <c r="AY150" s="17" t="s">
        <v>186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81</v>
      </c>
      <c r="BK150" s="119">
        <f>ROUND(I150*H150,2)</f>
        <v>0</v>
      </c>
      <c r="BL150" s="17" t="s">
        <v>465</v>
      </c>
      <c r="BM150" s="206" t="s">
        <v>965</v>
      </c>
    </row>
    <row r="151" spans="1:65" s="2" customFormat="1" ht="19.5">
      <c r="A151" s="35"/>
      <c r="B151" s="36"/>
      <c r="C151" s="37"/>
      <c r="D151" s="207" t="s">
        <v>188</v>
      </c>
      <c r="E151" s="37"/>
      <c r="F151" s="208" t="s">
        <v>497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188</v>
      </c>
      <c r="AU151" s="17" t="s">
        <v>83</v>
      </c>
    </row>
    <row r="152" spans="1:65" s="2" customFormat="1" ht="16.5" customHeight="1">
      <c r="A152" s="35"/>
      <c r="B152" s="36"/>
      <c r="C152" s="226" t="s">
        <v>221</v>
      </c>
      <c r="D152" s="226" t="s">
        <v>265</v>
      </c>
      <c r="E152" s="227" t="s">
        <v>498</v>
      </c>
      <c r="F152" s="228" t="s">
        <v>499</v>
      </c>
      <c r="G152" s="229" t="s">
        <v>446</v>
      </c>
      <c r="H152" s="230">
        <v>13</v>
      </c>
      <c r="I152" s="231"/>
      <c r="J152" s="232">
        <f>ROUND(I152*H152,2)</f>
        <v>0</v>
      </c>
      <c r="K152" s="228" t="s">
        <v>447</v>
      </c>
      <c r="L152" s="38"/>
      <c r="M152" s="233" t="s">
        <v>1</v>
      </c>
      <c r="N152" s="234" t="s">
        <v>39</v>
      </c>
      <c r="O152" s="72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6" t="s">
        <v>465</v>
      </c>
      <c r="AT152" s="206" t="s">
        <v>265</v>
      </c>
      <c r="AU152" s="206" t="s">
        <v>83</v>
      </c>
      <c r="AY152" s="17" t="s">
        <v>186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81</v>
      </c>
      <c r="BK152" s="119">
        <f>ROUND(I152*H152,2)</f>
        <v>0</v>
      </c>
      <c r="BL152" s="17" t="s">
        <v>465</v>
      </c>
      <c r="BM152" s="206" t="s">
        <v>966</v>
      </c>
    </row>
    <row r="153" spans="1:65" s="2" customFormat="1" ht="29.25">
      <c r="A153" s="35"/>
      <c r="B153" s="36"/>
      <c r="C153" s="37"/>
      <c r="D153" s="207" t="s">
        <v>188</v>
      </c>
      <c r="E153" s="37"/>
      <c r="F153" s="208" t="s">
        <v>501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188</v>
      </c>
      <c r="AU153" s="17" t="s">
        <v>83</v>
      </c>
    </row>
    <row r="154" spans="1:65" s="13" customFormat="1" ht="11.25">
      <c r="B154" s="247"/>
      <c r="C154" s="248"/>
      <c r="D154" s="207" t="s">
        <v>456</v>
      </c>
      <c r="E154" s="249" t="s">
        <v>1</v>
      </c>
      <c r="F154" s="250" t="s">
        <v>967</v>
      </c>
      <c r="G154" s="248"/>
      <c r="H154" s="251">
        <v>13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456</v>
      </c>
      <c r="AU154" s="257" t="s">
        <v>83</v>
      </c>
      <c r="AV154" s="13" t="s">
        <v>83</v>
      </c>
      <c r="AW154" s="13" t="s">
        <v>29</v>
      </c>
      <c r="AX154" s="13" t="s">
        <v>81</v>
      </c>
      <c r="AY154" s="257" t="s">
        <v>186</v>
      </c>
    </row>
    <row r="155" spans="1:65" s="2" customFormat="1" ht="21.75" customHeight="1">
      <c r="A155" s="35"/>
      <c r="B155" s="36"/>
      <c r="C155" s="226" t="s">
        <v>225</v>
      </c>
      <c r="D155" s="226" t="s">
        <v>265</v>
      </c>
      <c r="E155" s="227" t="s">
        <v>503</v>
      </c>
      <c r="F155" s="228" t="s">
        <v>504</v>
      </c>
      <c r="G155" s="229" t="s">
        <v>183</v>
      </c>
      <c r="H155" s="230">
        <v>282</v>
      </c>
      <c r="I155" s="231"/>
      <c r="J155" s="232">
        <f>ROUND(I155*H155,2)</f>
        <v>0</v>
      </c>
      <c r="K155" s="228" t="s">
        <v>447</v>
      </c>
      <c r="L155" s="38"/>
      <c r="M155" s="233" t="s">
        <v>1</v>
      </c>
      <c r="N155" s="234" t="s">
        <v>39</v>
      </c>
      <c r="O155" s="72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6" t="s">
        <v>465</v>
      </c>
      <c r="AT155" s="206" t="s">
        <v>265</v>
      </c>
      <c r="AU155" s="206" t="s">
        <v>83</v>
      </c>
      <c r="AY155" s="17" t="s">
        <v>186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7" t="s">
        <v>81</v>
      </c>
      <c r="BK155" s="119">
        <f>ROUND(I155*H155,2)</f>
        <v>0</v>
      </c>
      <c r="BL155" s="17" t="s">
        <v>465</v>
      </c>
      <c r="BM155" s="206" t="s">
        <v>968</v>
      </c>
    </row>
    <row r="156" spans="1:65" s="2" customFormat="1" ht="39">
      <c r="A156" s="35"/>
      <c r="B156" s="36"/>
      <c r="C156" s="37"/>
      <c r="D156" s="207" t="s">
        <v>188</v>
      </c>
      <c r="E156" s="37"/>
      <c r="F156" s="208" t="s">
        <v>506</v>
      </c>
      <c r="G156" s="37"/>
      <c r="H156" s="37"/>
      <c r="I156" s="131"/>
      <c r="J156" s="37"/>
      <c r="K156" s="37"/>
      <c r="L156" s="38"/>
      <c r="M156" s="209"/>
      <c r="N156" s="210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188</v>
      </c>
      <c r="AU156" s="17" t="s">
        <v>83</v>
      </c>
    </row>
    <row r="157" spans="1:65" s="2" customFormat="1" ht="21.75" customHeight="1">
      <c r="A157" s="35"/>
      <c r="B157" s="36"/>
      <c r="C157" s="226" t="s">
        <v>229</v>
      </c>
      <c r="D157" s="226" t="s">
        <v>265</v>
      </c>
      <c r="E157" s="227" t="s">
        <v>511</v>
      </c>
      <c r="F157" s="228" t="s">
        <v>512</v>
      </c>
      <c r="G157" s="229" t="s">
        <v>183</v>
      </c>
      <c r="H157" s="230">
        <v>28</v>
      </c>
      <c r="I157" s="231"/>
      <c r="J157" s="232">
        <f>ROUND(I157*H157,2)</f>
        <v>0</v>
      </c>
      <c r="K157" s="228" t="s">
        <v>447</v>
      </c>
      <c r="L157" s="38"/>
      <c r="M157" s="233" t="s">
        <v>1</v>
      </c>
      <c r="N157" s="234" t="s">
        <v>39</v>
      </c>
      <c r="O157" s="72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6" t="s">
        <v>465</v>
      </c>
      <c r="AT157" s="206" t="s">
        <v>265</v>
      </c>
      <c r="AU157" s="206" t="s">
        <v>83</v>
      </c>
      <c r="AY157" s="17" t="s">
        <v>186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81</v>
      </c>
      <c r="BK157" s="119">
        <f>ROUND(I157*H157,2)</f>
        <v>0</v>
      </c>
      <c r="BL157" s="17" t="s">
        <v>465</v>
      </c>
      <c r="BM157" s="206" t="s">
        <v>969</v>
      </c>
    </row>
    <row r="158" spans="1:65" s="2" customFormat="1" ht="29.25">
      <c r="A158" s="35"/>
      <c r="B158" s="36"/>
      <c r="C158" s="37"/>
      <c r="D158" s="207" t="s">
        <v>188</v>
      </c>
      <c r="E158" s="37"/>
      <c r="F158" s="208" t="s">
        <v>514</v>
      </c>
      <c r="G158" s="37"/>
      <c r="H158" s="37"/>
      <c r="I158" s="131"/>
      <c r="J158" s="37"/>
      <c r="K158" s="37"/>
      <c r="L158" s="38"/>
      <c r="M158" s="209"/>
      <c r="N158" s="210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188</v>
      </c>
      <c r="AU158" s="17" t="s">
        <v>83</v>
      </c>
    </row>
    <row r="159" spans="1:65" s="2" customFormat="1" ht="16.5" customHeight="1">
      <c r="A159" s="35"/>
      <c r="B159" s="36"/>
      <c r="C159" s="226" t="s">
        <v>233</v>
      </c>
      <c r="D159" s="226" t="s">
        <v>265</v>
      </c>
      <c r="E159" s="227" t="s">
        <v>516</v>
      </c>
      <c r="F159" s="228" t="s">
        <v>517</v>
      </c>
      <c r="G159" s="229" t="s">
        <v>446</v>
      </c>
      <c r="H159" s="230">
        <v>16</v>
      </c>
      <c r="I159" s="231"/>
      <c r="J159" s="232">
        <f>ROUND(I159*H159,2)</f>
        <v>0</v>
      </c>
      <c r="K159" s="228" t="s">
        <v>447</v>
      </c>
      <c r="L159" s="38"/>
      <c r="M159" s="233" t="s">
        <v>1</v>
      </c>
      <c r="N159" s="234" t="s">
        <v>39</v>
      </c>
      <c r="O159" s="72"/>
      <c r="P159" s="204">
        <f>O159*H159</f>
        <v>0</v>
      </c>
      <c r="Q159" s="204">
        <v>4.6000000000000001E-4</v>
      </c>
      <c r="R159" s="204">
        <f>Q159*H159</f>
        <v>7.3600000000000002E-3</v>
      </c>
      <c r="S159" s="204">
        <v>0</v>
      </c>
      <c r="T159" s="20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6" t="s">
        <v>465</v>
      </c>
      <c r="AT159" s="206" t="s">
        <v>265</v>
      </c>
      <c r="AU159" s="206" t="s">
        <v>83</v>
      </c>
      <c r="AY159" s="17" t="s">
        <v>186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81</v>
      </c>
      <c r="BK159" s="119">
        <f>ROUND(I159*H159,2)</f>
        <v>0</v>
      </c>
      <c r="BL159" s="17" t="s">
        <v>465</v>
      </c>
      <c r="BM159" s="206" t="s">
        <v>970</v>
      </c>
    </row>
    <row r="160" spans="1:65" s="2" customFormat="1" ht="11.25">
      <c r="A160" s="35"/>
      <c r="B160" s="36"/>
      <c r="C160" s="37"/>
      <c r="D160" s="207" t="s">
        <v>188</v>
      </c>
      <c r="E160" s="37"/>
      <c r="F160" s="208" t="s">
        <v>519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188</v>
      </c>
      <c r="AU160" s="17" t="s">
        <v>83</v>
      </c>
    </row>
    <row r="161" spans="1:65" s="2" customFormat="1" ht="21.75" customHeight="1">
      <c r="A161" s="35"/>
      <c r="B161" s="36"/>
      <c r="C161" s="226" t="s">
        <v>238</v>
      </c>
      <c r="D161" s="226" t="s">
        <v>265</v>
      </c>
      <c r="E161" s="227" t="s">
        <v>520</v>
      </c>
      <c r="F161" s="228" t="s">
        <v>521</v>
      </c>
      <c r="G161" s="229" t="s">
        <v>464</v>
      </c>
      <c r="H161" s="230">
        <v>64</v>
      </c>
      <c r="I161" s="231"/>
      <c r="J161" s="232">
        <f>ROUND(I161*H161,2)</f>
        <v>0</v>
      </c>
      <c r="K161" s="228" t="s">
        <v>447</v>
      </c>
      <c r="L161" s="38"/>
      <c r="M161" s="233" t="s">
        <v>1</v>
      </c>
      <c r="N161" s="234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465</v>
      </c>
      <c r="AT161" s="206" t="s">
        <v>265</v>
      </c>
      <c r="AU161" s="206" t="s">
        <v>83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465</v>
      </c>
      <c r="BM161" s="206" t="s">
        <v>971</v>
      </c>
    </row>
    <row r="162" spans="1:65" s="2" customFormat="1" ht="19.5">
      <c r="A162" s="35"/>
      <c r="B162" s="36"/>
      <c r="C162" s="37"/>
      <c r="D162" s="207" t="s">
        <v>188</v>
      </c>
      <c r="E162" s="37"/>
      <c r="F162" s="208" t="s">
        <v>523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83</v>
      </c>
    </row>
    <row r="163" spans="1:65" s="2" customFormat="1" ht="16.5" customHeight="1">
      <c r="A163" s="35"/>
      <c r="B163" s="36"/>
      <c r="C163" s="226" t="s">
        <v>242</v>
      </c>
      <c r="D163" s="226" t="s">
        <v>265</v>
      </c>
      <c r="E163" s="227" t="s">
        <v>524</v>
      </c>
      <c r="F163" s="228" t="s">
        <v>525</v>
      </c>
      <c r="G163" s="229" t="s">
        <v>183</v>
      </c>
      <c r="H163" s="230">
        <v>282</v>
      </c>
      <c r="I163" s="231"/>
      <c r="J163" s="232">
        <f>ROUND(I163*H163,2)</f>
        <v>0</v>
      </c>
      <c r="K163" s="228" t="s">
        <v>447</v>
      </c>
      <c r="L163" s="38"/>
      <c r="M163" s="233" t="s">
        <v>1</v>
      </c>
      <c r="N163" s="234" t="s">
        <v>39</v>
      </c>
      <c r="O163" s="7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6" t="s">
        <v>465</v>
      </c>
      <c r="AT163" s="206" t="s">
        <v>265</v>
      </c>
      <c r="AU163" s="206" t="s">
        <v>83</v>
      </c>
      <c r="AY163" s="17" t="s">
        <v>186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81</v>
      </c>
      <c r="BK163" s="119">
        <f>ROUND(I163*H163,2)</f>
        <v>0</v>
      </c>
      <c r="BL163" s="17" t="s">
        <v>465</v>
      </c>
      <c r="BM163" s="206" t="s">
        <v>972</v>
      </c>
    </row>
    <row r="164" spans="1:65" s="2" customFormat="1" ht="29.25">
      <c r="A164" s="35"/>
      <c r="B164" s="36"/>
      <c r="C164" s="37"/>
      <c r="D164" s="207" t="s">
        <v>188</v>
      </c>
      <c r="E164" s="37"/>
      <c r="F164" s="208" t="s">
        <v>527</v>
      </c>
      <c r="G164" s="37"/>
      <c r="H164" s="37"/>
      <c r="I164" s="131"/>
      <c r="J164" s="37"/>
      <c r="K164" s="37"/>
      <c r="L164" s="38"/>
      <c r="M164" s="209"/>
      <c r="N164" s="21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188</v>
      </c>
      <c r="AU164" s="17" t="s">
        <v>83</v>
      </c>
    </row>
    <row r="165" spans="1:65" s="2" customFormat="1" ht="21.75" customHeight="1">
      <c r="A165" s="35"/>
      <c r="B165" s="36"/>
      <c r="C165" s="226" t="s">
        <v>8</v>
      </c>
      <c r="D165" s="226" t="s">
        <v>265</v>
      </c>
      <c r="E165" s="227" t="s">
        <v>528</v>
      </c>
      <c r="F165" s="228" t="s">
        <v>529</v>
      </c>
      <c r="G165" s="229" t="s">
        <v>183</v>
      </c>
      <c r="H165" s="230">
        <v>282</v>
      </c>
      <c r="I165" s="231"/>
      <c r="J165" s="232">
        <f>ROUND(I165*H165,2)</f>
        <v>0</v>
      </c>
      <c r="K165" s="228" t="s">
        <v>447</v>
      </c>
      <c r="L165" s="38"/>
      <c r="M165" s="233" t="s">
        <v>1</v>
      </c>
      <c r="N165" s="234" t="s">
        <v>39</v>
      </c>
      <c r="O165" s="72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6" t="s">
        <v>465</v>
      </c>
      <c r="AT165" s="206" t="s">
        <v>265</v>
      </c>
      <c r="AU165" s="206" t="s">
        <v>83</v>
      </c>
      <c r="AY165" s="17" t="s">
        <v>186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81</v>
      </c>
      <c r="BK165" s="119">
        <f>ROUND(I165*H165,2)</f>
        <v>0</v>
      </c>
      <c r="BL165" s="17" t="s">
        <v>465</v>
      </c>
      <c r="BM165" s="206" t="s">
        <v>973</v>
      </c>
    </row>
    <row r="166" spans="1:65" s="2" customFormat="1" ht="29.25">
      <c r="A166" s="35"/>
      <c r="B166" s="36"/>
      <c r="C166" s="37"/>
      <c r="D166" s="207" t="s">
        <v>188</v>
      </c>
      <c r="E166" s="37"/>
      <c r="F166" s="208" t="s">
        <v>531</v>
      </c>
      <c r="G166" s="37"/>
      <c r="H166" s="37"/>
      <c r="I166" s="131"/>
      <c r="J166" s="37"/>
      <c r="K166" s="37"/>
      <c r="L166" s="38"/>
      <c r="M166" s="209"/>
      <c r="N166" s="210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188</v>
      </c>
      <c r="AU166" s="17" t="s">
        <v>83</v>
      </c>
    </row>
    <row r="167" spans="1:65" s="2" customFormat="1" ht="21.75" customHeight="1">
      <c r="A167" s="35"/>
      <c r="B167" s="36"/>
      <c r="C167" s="226" t="s">
        <v>250</v>
      </c>
      <c r="D167" s="226" t="s">
        <v>265</v>
      </c>
      <c r="E167" s="227" t="s">
        <v>878</v>
      </c>
      <c r="F167" s="228" t="s">
        <v>879</v>
      </c>
      <c r="G167" s="229" t="s">
        <v>464</v>
      </c>
      <c r="H167" s="230">
        <v>38</v>
      </c>
      <c r="I167" s="231"/>
      <c r="J167" s="232">
        <f>ROUND(I167*H167,2)</f>
        <v>0</v>
      </c>
      <c r="K167" s="228" t="s">
        <v>447</v>
      </c>
      <c r="L167" s="38"/>
      <c r="M167" s="233" t="s">
        <v>1</v>
      </c>
      <c r="N167" s="234" t="s">
        <v>39</v>
      </c>
      <c r="O167" s="7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6" t="s">
        <v>465</v>
      </c>
      <c r="AT167" s="206" t="s">
        <v>265</v>
      </c>
      <c r="AU167" s="206" t="s">
        <v>83</v>
      </c>
      <c r="AY167" s="17" t="s">
        <v>186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81</v>
      </c>
      <c r="BK167" s="119">
        <f>ROUND(I167*H167,2)</f>
        <v>0</v>
      </c>
      <c r="BL167" s="17" t="s">
        <v>465</v>
      </c>
      <c r="BM167" s="206" t="s">
        <v>974</v>
      </c>
    </row>
    <row r="168" spans="1:65" s="2" customFormat="1" ht="39">
      <c r="A168" s="35"/>
      <c r="B168" s="36"/>
      <c r="C168" s="37"/>
      <c r="D168" s="207" t="s">
        <v>188</v>
      </c>
      <c r="E168" s="37"/>
      <c r="F168" s="208" t="s">
        <v>881</v>
      </c>
      <c r="G168" s="37"/>
      <c r="H168" s="37"/>
      <c r="I168" s="131"/>
      <c r="J168" s="37"/>
      <c r="K168" s="37"/>
      <c r="L168" s="38"/>
      <c r="M168" s="209"/>
      <c r="N168" s="210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188</v>
      </c>
      <c r="AU168" s="17" t="s">
        <v>83</v>
      </c>
    </row>
    <row r="169" spans="1:65" s="2" customFormat="1" ht="21.75" customHeight="1">
      <c r="A169" s="35"/>
      <c r="B169" s="36"/>
      <c r="C169" s="226" t="s">
        <v>254</v>
      </c>
      <c r="D169" s="226" t="s">
        <v>265</v>
      </c>
      <c r="E169" s="227" t="s">
        <v>544</v>
      </c>
      <c r="F169" s="228" t="s">
        <v>545</v>
      </c>
      <c r="G169" s="229" t="s">
        <v>464</v>
      </c>
      <c r="H169" s="230">
        <v>38</v>
      </c>
      <c r="I169" s="231"/>
      <c r="J169" s="232">
        <f>ROUND(I169*H169,2)</f>
        <v>0</v>
      </c>
      <c r="K169" s="228" t="s">
        <v>447</v>
      </c>
      <c r="L169" s="38"/>
      <c r="M169" s="233" t="s">
        <v>1</v>
      </c>
      <c r="N169" s="234" t="s">
        <v>39</v>
      </c>
      <c r="O169" s="72"/>
      <c r="P169" s="204">
        <f>O169*H169</f>
        <v>0</v>
      </c>
      <c r="Q169" s="204">
        <v>0.20207</v>
      </c>
      <c r="R169" s="204">
        <f>Q169*H169</f>
        <v>7.6786599999999998</v>
      </c>
      <c r="S169" s="204">
        <v>0</v>
      </c>
      <c r="T169" s="20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6" t="s">
        <v>465</v>
      </c>
      <c r="AT169" s="206" t="s">
        <v>265</v>
      </c>
      <c r="AU169" s="206" t="s">
        <v>83</v>
      </c>
      <c r="AY169" s="17" t="s">
        <v>186</v>
      </c>
      <c r="BE169" s="119">
        <f>IF(N169="základní",J169,0)</f>
        <v>0</v>
      </c>
      <c r="BF169" s="119">
        <f>IF(N169="snížená",J169,0)</f>
        <v>0</v>
      </c>
      <c r="BG169" s="119">
        <f>IF(N169="zákl. přenesená",J169,0)</f>
        <v>0</v>
      </c>
      <c r="BH169" s="119">
        <f>IF(N169="sníž. přenesená",J169,0)</f>
        <v>0</v>
      </c>
      <c r="BI169" s="119">
        <f>IF(N169="nulová",J169,0)</f>
        <v>0</v>
      </c>
      <c r="BJ169" s="17" t="s">
        <v>81</v>
      </c>
      <c r="BK169" s="119">
        <f>ROUND(I169*H169,2)</f>
        <v>0</v>
      </c>
      <c r="BL169" s="17" t="s">
        <v>465</v>
      </c>
      <c r="BM169" s="206" t="s">
        <v>975</v>
      </c>
    </row>
    <row r="170" spans="1:65" s="2" customFormat="1" ht="39">
      <c r="A170" s="35"/>
      <c r="B170" s="36"/>
      <c r="C170" s="37"/>
      <c r="D170" s="207" t="s">
        <v>188</v>
      </c>
      <c r="E170" s="37"/>
      <c r="F170" s="208" t="s">
        <v>547</v>
      </c>
      <c r="G170" s="37"/>
      <c r="H170" s="37"/>
      <c r="I170" s="131"/>
      <c r="J170" s="37"/>
      <c r="K170" s="37"/>
      <c r="L170" s="38"/>
      <c r="M170" s="209"/>
      <c r="N170" s="210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188</v>
      </c>
      <c r="AU170" s="17" t="s">
        <v>83</v>
      </c>
    </row>
    <row r="171" spans="1:65" s="2" customFormat="1" ht="21.75" customHeight="1">
      <c r="A171" s="35"/>
      <c r="B171" s="36"/>
      <c r="C171" s="226" t="s">
        <v>258</v>
      </c>
      <c r="D171" s="226" t="s">
        <v>265</v>
      </c>
      <c r="E171" s="227" t="s">
        <v>883</v>
      </c>
      <c r="F171" s="228" t="s">
        <v>884</v>
      </c>
      <c r="G171" s="229" t="s">
        <v>191</v>
      </c>
      <c r="H171" s="230">
        <v>2</v>
      </c>
      <c r="I171" s="231"/>
      <c r="J171" s="232">
        <f>ROUND(I171*H171,2)</f>
        <v>0</v>
      </c>
      <c r="K171" s="228" t="s">
        <v>447</v>
      </c>
      <c r="L171" s="38"/>
      <c r="M171" s="233" t="s">
        <v>1</v>
      </c>
      <c r="N171" s="234" t="s">
        <v>39</v>
      </c>
      <c r="O171" s="72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6" t="s">
        <v>465</v>
      </c>
      <c r="AT171" s="206" t="s">
        <v>265</v>
      </c>
      <c r="AU171" s="206" t="s">
        <v>83</v>
      </c>
      <c r="AY171" s="17" t="s">
        <v>186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81</v>
      </c>
      <c r="BK171" s="119">
        <f>ROUND(I171*H171,2)</f>
        <v>0</v>
      </c>
      <c r="BL171" s="17" t="s">
        <v>465</v>
      </c>
      <c r="BM171" s="206" t="s">
        <v>976</v>
      </c>
    </row>
    <row r="172" spans="1:65" s="2" customFormat="1" ht="19.5">
      <c r="A172" s="35"/>
      <c r="B172" s="36"/>
      <c r="C172" s="37"/>
      <c r="D172" s="207" t="s">
        <v>188</v>
      </c>
      <c r="E172" s="37"/>
      <c r="F172" s="208" t="s">
        <v>886</v>
      </c>
      <c r="G172" s="37"/>
      <c r="H172" s="37"/>
      <c r="I172" s="131"/>
      <c r="J172" s="37"/>
      <c r="K172" s="37"/>
      <c r="L172" s="38"/>
      <c r="M172" s="209"/>
      <c r="N172" s="210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188</v>
      </c>
      <c r="AU172" s="17" t="s">
        <v>83</v>
      </c>
    </row>
    <row r="173" spans="1:65" s="11" customFormat="1" ht="25.9" customHeight="1">
      <c r="B173" s="212"/>
      <c r="C173" s="213"/>
      <c r="D173" s="214" t="s">
        <v>73</v>
      </c>
      <c r="E173" s="215" t="s">
        <v>262</v>
      </c>
      <c r="F173" s="215" t="s">
        <v>263</v>
      </c>
      <c r="G173" s="213"/>
      <c r="H173" s="213"/>
      <c r="I173" s="216"/>
      <c r="J173" s="217">
        <f>BK173</f>
        <v>0</v>
      </c>
      <c r="K173" s="213"/>
      <c r="L173" s="218"/>
      <c r="M173" s="219"/>
      <c r="N173" s="220"/>
      <c r="O173" s="220"/>
      <c r="P173" s="221">
        <f>SUM(P174:P177)</f>
        <v>0</v>
      </c>
      <c r="Q173" s="220"/>
      <c r="R173" s="221">
        <f>SUM(R174:R177)</f>
        <v>0.87983999999999996</v>
      </c>
      <c r="S173" s="220"/>
      <c r="T173" s="222">
        <f>SUM(T174:T177)</f>
        <v>0</v>
      </c>
      <c r="AR173" s="223" t="s">
        <v>193</v>
      </c>
      <c r="AT173" s="224" t="s">
        <v>73</v>
      </c>
      <c r="AU173" s="224" t="s">
        <v>74</v>
      </c>
      <c r="AY173" s="223" t="s">
        <v>186</v>
      </c>
      <c r="BK173" s="225">
        <f>SUM(BK174:BK177)</f>
        <v>0</v>
      </c>
    </row>
    <row r="174" spans="1:65" s="2" customFormat="1" ht="16.5" customHeight="1">
      <c r="A174" s="35"/>
      <c r="B174" s="36"/>
      <c r="C174" s="194" t="s">
        <v>280</v>
      </c>
      <c r="D174" s="194" t="s">
        <v>180</v>
      </c>
      <c r="E174" s="195" t="s">
        <v>548</v>
      </c>
      <c r="F174" s="196" t="s">
        <v>549</v>
      </c>
      <c r="G174" s="197" t="s">
        <v>183</v>
      </c>
      <c r="H174" s="198">
        <v>282</v>
      </c>
      <c r="I174" s="199"/>
      <c r="J174" s="200">
        <f>ROUND(I174*H174,2)</f>
        <v>0</v>
      </c>
      <c r="K174" s="196" t="s">
        <v>447</v>
      </c>
      <c r="L174" s="201"/>
      <c r="M174" s="202" t="s">
        <v>1</v>
      </c>
      <c r="N174" s="203" t="s">
        <v>39</v>
      </c>
      <c r="O174" s="72"/>
      <c r="P174" s="204">
        <f>O174*H174</f>
        <v>0</v>
      </c>
      <c r="Q174" s="204">
        <v>3.0000000000000001E-3</v>
      </c>
      <c r="R174" s="204">
        <f>Q174*H174</f>
        <v>0.84599999999999997</v>
      </c>
      <c r="S174" s="204">
        <v>0</v>
      </c>
      <c r="T174" s="20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6" t="s">
        <v>268</v>
      </c>
      <c r="AT174" s="206" t="s">
        <v>180</v>
      </c>
      <c r="AU174" s="206" t="s">
        <v>81</v>
      </c>
      <c r="AY174" s="17" t="s">
        <v>186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81</v>
      </c>
      <c r="BK174" s="119">
        <f>ROUND(I174*H174,2)</f>
        <v>0</v>
      </c>
      <c r="BL174" s="17" t="s">
        <v>268</v>
      </c>
      <c r="BM174" s="206" t="s">
        <v>977</v>
      </c>
    </row>
    <row r="175" spans="1:65" s="2" customFormat="1" ht="11.25">
      <c r="A175" s="35"/>
      <c r="B175" s="36"/>
      <c r="C175" s="37"/>
      <c r="D175" s="207" t="s">
        <v>188</v>
      </c>
      <c r="E175" s="37"/>
      <c r="F175" s="208" t="s">
        <v>549</v>
      </c>
      <c r="G175" s="37"/>
      <c r="H175" s="37"/>
      <c r="I175" s="131"/>
      <c r="J175" s="37"/>
      <c r="K175" s="37"/>
      <c r="L175" s="38"/>
      <c r="M175" s="209"/>
      <c r="N175" s="21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188</v>
      </c>
      <c r="AU175" s="17" t="s">
        <v>81</v>
      </c>
    </row>
    <row r="176" spans="1:65" s="2" customFormat="1" ht="16.5" customHeight="1">
      <c r="A176" s="35"/>
      <c r="B176" s="36"/>
      <c r="C176" s="194" t="s">
        <v>285</v>
      </c>
      <c r="D176" s="194" t="s">
        <v>180</v>
      </c>
      <c r="E176" s="195" t="s">
        <v>551</v>
      </c>
      <c r="F176" s="196" t="s">
        <v>552</v>
      </c>
      <c r="G176" s="197" t="s">
        <v>191</v>
      </c>
      <c r="H176" s="198">
        <v>141</v>
      </c>
      <c r="I176" s="199"/>
      <c r="J176" s="200">
        <f>ROUND(I176*H176,2)</f>
        <v>0</v>
      </c>
      <c r="K176" s="196" t="s">
        <v>447</v>
      </c>
      <c r="L176" s="201"/>
      <c r="M176" s="202" t="s">
        <v>1</v>
      </c>
      <c r="N176" s="203" t="s">
        <v>39</v>
      </c>
      <c r="O176" s="72"/>
      <c r="P176" s="204">
        <f>O176*H176</f>
        <v>0</v>
      </c>
      <c r="Q176" s="204">
        <v>2.4000000000000001E-4</v>
      </c>
      <c r="R176" s="204">
        <f>Q176*H176</f>
        <v>3.3840000000000002E-2</v>
      </c>
      <c r="S176" s="204">
        <v>0</v>
      </c>
      <c r="T176" s="20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6" t="s">
        <v>268</v>
      </c>
      <c r="AT176" s="206" t="s">
        <v>180</v>
      </c>
      <c r="AU176" s="206" t="s">
        <v>81</v>
      </c>
      <c r="AY176" s="17" t="s">
        <v>186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81</v>
      </c>
      <c r="BK176" s="119">
        <f>ROUND(I176*H176,2)</f>
        <v>0</v>
      </c>
      <c r="BL176" s="17" t="s">
        <v>268</v>
      </c>
      <c r="BM176" s="206" t="s">
        <v>978</v>
      </c>
    </row>
    <row r="177" spans="1:47" s="2" customFormat="1" ht="11.25">
      <c r="A177" s="35"/>
      <c r="B177" s="36"/>
      <c r="C177" s="37"/>
      <c r="D177" s="207" t="s">
        <v>188</v>
      </c>
      <c r="E177" s="37"/>
      <c r="F177" s="208" t="s">
        <v>552</v>
      </c>
      <c r="G177" s="37"/>
      <c r="H177" s="37"/>
      <c r="I177" s="131"/>
      <c r="J177" s="37"/>
      <c r="K177" s="37"/>
      <c r="L177" s="38"/>
      <c r="M177" s="235"/>
      <c r="N177" s="236"/>
      <c r="O177" s="237"/>
      <c r="P177" s="237"/>
      <c r="Q177" s="237"/>
      <c r="R177" s="237"/>
      <c r="S177" s="237"/>
      <c r="T177" s="238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188</v>
      </c>
      <c r="AU177" s="17" t="s">
        <v>81</v>
      </c>
    </row>
    <row r="178" spans="1:47" s="2" customFormat="1" ht="6.95" customHeight="1">
      <c r="A178" s="35"/>
      <c r="B178" s="55"/>
      <c r="C178" s="56"/>
      <c r="D178" s="56"/>
      <c r="E178" s="56"/>
      <c r="F178" s="56"/>
      <c r="G178" s="56"/>
      <c r="H178" s="56"/>
      <c r="I178" s="167"/>
      <c r="J178" s="56"/>
      <c r="K178" s="56"/>
      <c r="L178" s="38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algorithmName="SHA-512" hashValue="62CVqyrR4xCiLjTw5DzTWmB+HGBNjzCmbtyBswjgB1rz36rnaCuEcTLZUXm04ZC+z8CbScu+tq7/lNU1bCIKRw==" saltValue="87ZD8mgxy2FkRV4tnI5qLJd+kPid04nfbMUXoTWWo/GQYd71dLnhoi3TgXktfEO6WTu7KNqX6naGmqJDv99qmw==" spinCount="100000" sheet="1" objects="1" scenarios="1" formatColumns="0" formatRows="0" autoFilter="0"/>
  <autoFilter ref="C125:K17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113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895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554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156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157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158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159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158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159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ROUND((SUM(BE121:BE138)),  2)</f>
        <v>0</v>
      </c>
      <c r="G35" s="35"/>
      <c r="H35" s="35"/>
      <c r="I35" s="146">
        <v>0.21</v>
      </c>
      <c r="J35" s="145">
        <f>ROUND(((SUM(BE121:BE138))*I35),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ROUND((SUM(BF121:BF138)),  2)</f>
        <v>0</v>
      </c>
      <c r="G36" s="35"/>
      <c r="H36" s="35"/>
      <c r="I36" s="146">
        <v>0.15</v>
      </c>
      <c r="J36" s="145">
        <f>ROUND(((SUM(BF121:BF138))*I36),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ROUND((SUM(BG121:BG138)),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ROUND((SUM(BH121:BH138)),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ROUND((SUM(BI121:BI138)),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895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03 - VRN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hidden="1" customHeight="1">
      <c r="A93" s="35"/>
      <c r="B93" s="36"/>
      <c r="C93" s="29" t="s">
        <v>23</v>
      </c>
      <c r="D93" s="37"/>
      <c r="E93" s="37"/>
      <c r="F93" s="27" t="str">
        <f>E17</f>
        <v>SŽDC, s.o. - OŘ Olomouc</v>
      </c>
      <c r="G93" s="37"/>
      <c r="H93" s="37"/>
      <c r="I93" s="132" t="s">
        <v>28</v>
      </c>
      <c r="J93" s="32" t="str">
        <f>E23</f>
        <v>Signal Projekt,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Signal Projekt,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166</v>
      </c>
      <c r="E99" s="178"/>
      <c r="F99" s="178"/>
      <c r="G99" s="178"/>
      <c r="H99" s="178"/>
      <c r="I99" s="179"/>
      <c r="J99" s="180">
        <f>J122</f>
        <v>0</v>
      </c>
      <c r="K99" s="176"/>
      <c r="L99" s="181"/>
    </row>
    <row r="100" spans="1:47" s="2" customFormat="1" ht="21.75" hidden="1" customHeight="1">
      <c r="A100" s="35"/>
      <c r="B100" s="36"/>
      <c r="C100" s="37"/>
      <c r="D100" s="37"/>
      <c r="E100" s="37"/>
      <c r="F100" s="37"/>
      <c r="G100" s="37"/>
      <c r="H100" s="37"/>
      <c r="I100" s="131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s="2" customFormat="1" ht="6.95" hidden="1" customHeight="1">
      <c r="A101" s="35"/>
      <c r="B101" s="55"/>
      <c r="C101" s="56"/>
      <c r="D101" s="56"/>
      <c r="E101" s="56"/>
      <c r="F101" s="56"/>
      <c r="G101" s="56"/>
      <c r="H101" s="56"/>
      <c r="I101" s="167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ht="11.25" hidden="1"/>
    <row r="103" spans="1:47" ht="11.25" hidden="1"/>
    <row r="104" spans="1:47" ht="11.25" hidden="1"/>
    <row r="105" spans="1:47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170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24.95" customHeight="1">
      <c r="A106" s="35"/>
      <c r="B106" s="36"/>
      <c r="C106" s="23" t="s">
        <v>167</v>
      </c>
      <c r="D106" s="37"/>
      <c r="E106" s="37"/>
      <c r="F106" s="37"/>
      <c r="G106" s="37"/>
      <c r="H106" s="37"/>
      <c r="I106" s="131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6.5" customHeight="1">
      <c r="A109" s="35"/>
      <c r="B109" s="36"/>
      <c r="C109" s="37"/>
      <c r="D109" s="37"/>
      <c r="E109" s="338" t="str">
        <f>E7</f>
        <v>Oprava osvětlení stanic a zastávek v obvodu OŘ Olomouc</v>
      </c>
      <c r="F109" s="339"/>
      <c r="G109" s="339"/>
      <c r="H109" s="339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1" customFormat="1" ht="12" customHeight="1">
      <c r="B110" s="21"/>
      <c r="C110" s="29" t="s">
        <v>152</v>
      </c>
      <c r="D110" s="22"/>
      <c r="E110" s="22"/>
      <c r="F110" s="22"/>
      <c r="G110" s="22"/>
      <c r="H110" s="22"/>
      <c r="I110" s="124"/>
      <c r="J110" s="22"/>
      <c r="K110" s="22"/>
      <c r="L110" s="20"/>
    </row>
    <row r="111" spans="1:47" s="2" customFormat="1" ht="16.5" customHeight="1">
      <c r="A111" s="35"/>
      <c r="B111" s="36"/>
      <c r="C111" s="37"/>
      <c r="D111" s="37"/>
      <c r="E111" s="338" t="s">
        <v>895</v>
      </c>
      <c r="F111" s="340"/>
      <c r="G111" s="340"/>
      <c r="H111" s="340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29" t="s">
        <v>154</v>
      </c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0" t="str">
        <f>E11</f>
        <v>03 - VRN</v>
      </c>
      <c r="F113" s="340"/>
      <c r="G113" s="340"/>
      <c r="H113" s="340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20</v>
      </c>
      <c r="D115" s="37"/>
      <c r="E115" s="37"/>
      <c r="F115" s="27" t="str">
        <f>F14</f>
        <v xml:space="preserve"> </v>
      </c>
      <c r="G115" s="37"/>
      <c r="H115" s="37"/>
      <c r="I115" s="132" t="s">
        <v>22</v>
      </c>
      <c r="J115" s="67">
        <f>IF(J14="","",J14)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5.7" customHeight="1">
      <c r="A117" s="35"/>
      <c r="B117" s="36"/>
      <c r="C117" s="29" t="s">
        <v>23</v>
      </c>
      <c r="D117" s="37"/>
      <c r="E117" s="37"/>
      <c r="F117" s="27" t="str">
        <f>E17</f>
        <v>SŽDC, s.o. - OŘ Olomouc</v>
      </c>
      <c r="G117" s="37"/>
      <c r="H117" s="37"/>
      <c r="I117" s="132" t="s">
        <v>28</v>
      </c>
      <c r="J117" s="32" t="str">
        <f>E23</f>
        <v>Signal Projekt, s.r.o.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5.7" customHeight="1">
      <c r="A118" s="35"/>
      <c r="B118" s="36"/>
      <c r="C118" s="29" t="s">
        <v>26</v>
      </c>
      <c r="D118" s="37"/>
      <c r="E118" s="37"/>
      <c r="F118" s="27" t="str">
        <f>IF(E20="","",E20)</f>
        <v>Vyplň údaj</v>
      </c>
      <c r="G118" s="37"/>
      <c r="H118" s="37"/>
      <c r="I118" s="132" t="s">
        <v>30</v>
      </c>
      <c r="J118" s="32" t="str">
        <f>E26</f>
        <v>Signal Projekt,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0" customFormat="1" ht="29.25" customHeight="1">
      <c r="A120" s="182"/>
      <c r="B120" s="183"/>
      <c r="C120" s="184" t="s">
        <v>168</v>
      </c>
      <c r="D120" s="185" t="s">
        <v>59</v>
      </c>
      <c r="E120" s="185" t="s">
        <v>55</v>
      </c>
      <c r="F120" s="185" t="s">
        <v>56</v>
      </c>
      <c r="G120" s="185" t="s">
        <v>169</v>
      </c>
      <c r="H120" s="185" t="s">
        <v>170</v>
      </c>
      <c r="I120" s="186" t="s">
        <v>171</v>
      </c>
      <c r="J120" s="185" t="s">
        <v>162</v>
      </c>
      <c r="K120" s="187" t="s">
        <v>172</v>
      </c>
      <c r="L120" s="188"/>
      <c r="M120" s="76" t="s">
        <v>1</v>
      </c>
      <c r="N120" s="77" t="s">
        <v>38</v>
      </c>
      <c r="O120" s="77" t="s">
        <v>173</v>
      </c>
      <c r="P120" s="77" t="s">
        <v>174</v>
      </c>
      <c r="Q120" s="77" t="s">
        <v>175</v>
      </c>
      <c r="R120" s="77" t="s">
        <v>176</v>
      </c>
      <c r="S120" s="77" t="s">
        <v>177</v>
      </c>
      <c r="T120" s="78" t="s">
        <v>178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5"/>
      <c r="B121" s="36"/>
      <c r="C121" s="83" t="s">
        <v>179</v>
      </c>
      <c r="D121" s="37"/>
      <c r="E121" s="37"/>
      <c r="F121" s="37"/>
      <c r="G121" s="37"/>
      <c r="H121" s="37"/>
      <c r="I121" s="131"/>
      <c r="J121" s="189">
        <f>BK121</f>
        <v>0</v>
      </c>
      <c r="K121" s="37"/>
      <c r="L121" s="38"/>
      <c r="M121" s="79"/>
      <c r="N121" s="190"/>
      <c r="O121" s="80"/>
      <c r="P121" s="191">
        <f>P122</f>
        <v>0</v>
      </c>
      <c r="Q121" s="80"/>
      <c r="R121" s="191">
        <f>R122</f>
        <v>0</v>
      </c>
      <c r="S121" s="80"/>
      <c r="T121" s="192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73</v>
      </c>
      <c r="AU121" s="17" t="s">
        <v>164</v>
      </c>
      <c r="BK121" s="193">
        <f>BK122</f>
        <v>0</v>
      </c>
    </row>
    <row r="122" spans="1:65" s="11" customFormat="1" ht="25.9" customHeight="1">
      <c r="B122" s="212"/>
      <c r="C122" s="213"/>
      <c r="D122" s="214" t="s">
        <v>73</v>
      </c>
      <c r="E122" s="215" t="s">
        <v>92</v>
      </c>
      <c r="F122" s="215" t="s">
        <v>417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SUM(P123:P138)</f>
        <v>0</v>
      </c>
      <c r="Q122" s="220"/>
      <c r="R122" s="221">
        <f>SUM(R123:R138)</f>
        <v>0</v>
      </c>
      <c r="S122" s="220"/>
      <c r="T122" s="222">
        <f>SUM(T123:T138)</f>
        <v>0</v>
      </c>
      <c r="AR122" s="223" t="s">
        <v>203</v>
      </c>
      <c r="AT122" s="224" t="s">
        <v>73</v>
      </c>
      <c r="AU122" s="224" t="s">
        <v>74</v>
      </c>
      <c r="AY122" s="223" t="s">
        <v>186</v>
      </c>
      <c r="BK122" s="225">
        <f>SUM(BK123:BK138)</f>
        <v>0</v>
      </c>
    </row>
    <row r="123" spans="1:65" s="2" customFormat="1" ht="21.75" customHeight="1">
      <c r="A123" s="35"/>
      <c r="B123" s="36"/>
      <c r="C123" s="226" t="s">
        <v>81</v>
      </c>
      <c r="D123" s="226" t="s">
        <v>265</v>
      </c>
      <c r="E123" s="227" t="s">
        <v>555</v>
      </c>
      <c r="F123" s="228" t="s">
        <v>556</v>
      </c>
      <c r="G123" s="229" t="s">
        <v>557</v>
      </c>
      <c r="H123" s="269"/>
      <c r="I123" s="231"/>
      <c r="J123" s="232">
        <f>ROUND(I123*H123,2)</f>
        <v>0</v>
      </c>
      <c r="K123" s="228" t="s">
        <v>184</v>
      </c>
      <c r="L123" s="38"/>
      <c r="M123" s="233" t="s">
        <v>1</v>
      </c>
      <c r="N123" s="234" t="s">
        <v>39</v>
      </c>
      <c r="O123" s="7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558</v>
      </c>
      <c r="AT123" s="206" t="s">
        <v>265</v>
      </c>
      <c r="AU123" s="206" t="s">
        <v>81</v>
      </c>
      <c r="AY123" s="17" t="s">
        <v>186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7" t="s">
        <v>81</v>
      </c>
      <c r="BK123" s="119">
        <f>ROUND(I123*H123,2)</f>
        <v>0</v>
      </c>
      <c r="BL123" s="17" t="s">
        <v>558</v>
      </c>
      <c r="BM123" s="206" t="s">
        <v>979</v>
      </c>
    </row>
    <row r="124" spans="1:65" s="2" customFormat="1" ht="11.25">
      <c r="A124" s="35"/>
      <c r="B124" s="36"/>
      <c r="C124" s="37"/>
      <c r="D124" s="207" t="s">
        <v>188</v>
      </c>
      <c r="E124" s="37"/>
      <c r="F124" s="208" t="s">
        <v>556</v>
      </c>
      <c r="G124" s="37"/>
      <c r="H124" s="37"/>
      <c r="I124" s="131"/>
      <c r="J124" s="37"/>
      <c r="K124" s="37"/>
      <c r="L124" s="38"/>
      <c r="M124" s="209"/>
      <c r="N124" s="210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188</v>
      </c>
      <c r="AU124" s="17" t="s">
        <v>81</v>
      </c>
    </row>
    <row r="125" spans="1:65" s="2" customFormat="1" ht="21.75" customHeight="1">
      <c r="A125" s="35"/>
      <c r="B125" s="36"/>
      <c r="C125" s="226" t="s">
        <v>83</v>
      </c>
      <c r="D125" s="226" t="s">
        <v>265</v>
      </c>
      <c r="E125" s="227" t="s">
        <v>560</v>
      </c>
      <c r="F125" s="228" t="s">
        <v>561</v>
      </c>
      <c r="G125" s="229" t="s">
        <v>557</v>
      </c>
      <c r="H125" s="269"/>
      <c r="I125" s="231"/>
      <c r="J125" s="232">
        <f>ROUND(I125*H125,2)</f>
        <v>0</v>
      </c>
      <c r="K125" s="228" t="s">
        <v>184</v>
      </c>
      <c r="L125" s="38"/>
      <c r="M125" s="233" t="s">
        <v>1</v>
      </c>
      <c r="N125" s="234" t="s">
        <v>39</v>
      </c>
      <c r="O125" s="7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558</v>
      </c>
      <c r="AT125" s="206" t="s">
        <v>265</v>
      </c>
      <c r="AU125" s="206" t="s">
        <v>81</v>
      </c>
      <c r="AY125" s="17" t="s">
        <v>186</v>
      </c>
      <c r="BE125" s="119">
        <f>IF(N125="základní",J125,0)</f>
        <v>0</v>
      </c>
      <c r="BF125" s="119">
        <f>IF(N125="snížená",J125,0)</f>
        <v>0</v>
      </c>
      <c r="BG125" s="119">
        <f>IF(N125="zákl. přenesená",J125,0)</f>
        <v>0</v>
      </c>
      <c r="BH125" s="119">
        <f>IF(N125="sníž. přenesená",J125,0)</f>
        <v>0</v>
      </c>
      <c r="BI125" s="119">
        <f>IF(N125="nulová",J125,0)</f>
        <v>0</v>
      </c>
      <c r="BJ125" s="17" t="s">
        <v>81</v>
      </c>
      <c r="BK125" s="119">
        <f>ROUND(I125*H125,2)</f>
        <v>0</v>
      </c>
      <c r="BL125" s="17" t="s">
        <v>558</v>
      </c>
      <c r="BM125" s="206" t="s">
        <v>980</v>
      </c>
    </row>
    <row r="126" spans="1:65" s="2" customFormat="1" ht="11.25">
      <c r="A126" s="35"/>
      <c r="B126" s="36"/>
      <c r="C126" s="37"/>
      <c r="D126" s="207" t="s">
        <v>188</v>
      </c>
      <c r="E126" s="37"/>
      <c r="F126" s="208" t="s">
        <v>561</v>
      </c>
      <c r="G126" s="37"/>
      <c r="H126" s="37"/>
      <c r="I126" s="131"/>
      <c r="J126" s="37"/>
      <c r="K126" s="37"/>
      <c r="L126" s="38"/>
      <c r="M126" s="209"/>
      <c r="N126" s="21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188</v>
      </c>
      <c r="AU126" s="17" t="s">
        <v>81</v>
      </c>
    </row>
    <row r="127" spans="1:65" s="2" customFormat="1" ht="21.75" customHeight="1">
      <c r="A127" s="35"/>
      <c r="B127" s="36"/>
      <c r="C127" s="226" t="s">
        <v>208</v>
      </c>
      <c r="D127" s="226" t="s">
        <v>265</v>
      </c>
      <c r="E127" s="227" t="s">
        <v>563</v>
      </c>
      <c r="F127" s="228" t="s">
        <v>564</v>
      </c>
      <c r="G127" s="229" t="s">
        <v>557</v>
      </c>
      <c r="H127" s="269"/>
      <c r="I127" s="231"/>
      <c r="J127" s="232">
        <f>ROUND(I127*H127,2)</f>
        <v>0</v>
      </c>
      <c r="K127" s="228" t="s">
        <v>184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558</v>
      </c>
      <c r="AT127" s="206" t="s">
        <v>265</v>
      </c>
      <c r="AU127" s="206" t="s">
        <v>81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558</v>
      </c>
      <c r="BM127" s="206" t="s">
        <v>981</v>
      </c>
    </row>
    <row r="128" spans="1:65" s="2" customFormat="1" ht="58.5">
      <c r="A128" s="35"/>
      <c r="B128" s="36"/>
      <c r="C128" s="37"/>
      <c r="D128" s="207" t="s">
        <v>188</v>
      </c>
      <c r="E128" s="37"/>
      <c r="F128" s="208" t="s">
        <v>566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81</v>
      </c>
    </row>
    <row r="129" spans="1:65" s="2" customFormat="1" ht="19.5">
      <c r="A129" s="35"/>
      <c r="B129" s="36"/>
      <c r="C129" s="37"/>
      <c r="D129" s="207" t="s">
        <v>201</v>
      </c>
      <c r="E129" s="37"/>
      <c r="F129" s="211" t="s">
        <v>567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201</v>
      </c>
      <c r="AU129" s="17" t="s">
        <v>81</v>
      </c>
    </row>
    <row r="130" spans="1:65" s="2" customFormat="1" ht="21.75" customHeight="1">
      <c r="A130" s="35"/>
      <c r="B130" s="36"/>
      <c r="C130" s="226" t="s">
        <v>99</v>
      </c>
      <c r="D130" s="226" t="s">
        <v>265</v>
      </c>
      <c r="E130" s="227" t="s">
        <v>568</v>
      </c>
      <c r="F130" s="228" t="s">
        <v>569</v>
      </c>
      <c r="G130" s="229" t="s">
        <v>557</v>
      </c>
      <c r="H130" s="269"/>
      <c r="I130" s="231"/>
      <c r="J130" s="232">
        <f>ROUND(I130*H130,2)</f>
        <v>0</v>
      </c>
      <c r="K130" s="228" t="s">
        <v>184</v>
      </c>
      <c r="L130" s="38"/>
      <c r="M130" s="233" t="s">
        <v>1</v>
      </c>
      <c r="N130" s="234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558</v>
      </c>
      <c r="AT130" s="206" t="s">
        <v>265</v>
      </c>
      <c r="AU130" s="206" t="s">
        <v>81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558</v>
      </c>
      <c r="BM130" s="206" t="s">
        <v>982</v>
      </c>
    </row>
    <row r="131" spans="1:65" s="2" customFormat="1" ht="11.25">
      <c r="A131" s="35"/>
      <c r="B131" s="36"/>
      <c r="C131" s="37"/>
      <c r="D131" s="207" t="s">
        <v>188</v>
      </c>
      <c r="E131" s="37"/>
      <c r="F131" s="208" t="s">
        <v>569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81</v>
      </c>
    </row>
    <row r="132" spans="1:65" s="2" customFormat="1" ht="19.5">
      <c r="A132" s="35"/>
      <c r="B132" s="36"/>
      <c r="C132" s="37"/>
      <c r="D132" s="207" t="s">
        <v>201</v>
      </c>
      <c r="E132" s="37"/>
      <c r="F132" s="211" t="s">
        <v>571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201</v>
      </c>
      <c r="AU132" s="17" t="s">
        <v>81</v>
      </c>
    </row>
    <row r="133" spans="1:65" s="2" customFormat="1" ht="55.5" customHeight="1">
      <c r="A133" s="35"/>
      <c r="B133" s="36"/>
      <c r="C133" s="226" t="s">
        <v>193</v>
      </c>
      <c r="D133" s="226" t="s">
        <v>265</v>
      </c>
      <c r="E133" s="227" t="s">
        <v>572</v>
      </c>
      <c r="F133" s="228" t="s">
        <v>573</v>
      </c>
      <c r="G133" s="229" t="s">
        <v>557</v>
      </c>
      <c r="H133" s="269"/>
      <c r="I133" s="231"/>
      <c r="J133" s="232">
        <f>ROUND(I133*H133,2)</f>
        <v>0</v>
      </c>
      <c r="K133" s="228" t="s">
        <v>184</v>
      </c>
      <c r="L133" s="38"/>
      <c r="M133" s="233" t="s">
        <v>1</v>
      </c>
      <c r="N133" s="234" t="s">
        <v>39</v>
      </c>
      <c r="O133" s="7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558</v>
      </c>
      <c r="AT133" s="206" t="s">
        <v>265</v>
      </c>
      <c r="AU133" s="206" t="s">
        <v>81</v>
      </c>
      <c r="AY133" s="17" t="s">
        <v>186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81</v>
      </c>
      <c r="BK133" s="119">
        <f>ROUND(I133*H133,2)</f>
        <v>0</v>
      </c>
      <c r="BL133" s="17" t="s">
        <v>558</v>
      </c>
      <c r="BM133" s="206" t="s">
        <v>983</v>
      </c>
    </row>
    <row r="134" spans="1:65" s="2" customFormat="1" ht="39">
      <c r="A134" s="35"/>
      <c r="B134" s="36"/>
      <c r="C134" s="37"/>
      <c r="D134" s="207" t="s">
        <v>188</v>
      </c>
      <c r="E134" s="37"/>
      <c r="F134" s="208" t="s">
        <v>573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188</v>
      </c>
      <c r="AU134" s="17" t="s">
        <v>81</v>
      </c>
    </row>
    <row r="135" spans="1:65" s="2" customFormat="1" ht="19.5">
      <c r="A135" s="35"/>
      <c r="B135" s="36"/>
      <c r="C135" s="37"/>
      <c r="D135" s="207" t="s">
        <v>201</v>
      </c>
      <c r="E135" s="37"/>
      <c r="F135" s="211" t="s">
        <v>571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201</v>
      </c>
      <c r="AU135" s="17" t="s">
        <v>81</v>
      </c>
    </row>
    <row r="136" spans="1:65" s="2" customFormat="1" ht="21.75" customHeight="1">
      <c r="A136" s="35"/>
      <c r="B136" s="36"/>
      <c r="C136" s="226" t="s">
        <v>203</v>
      </c>
      <c r="D136" s="226" t="s">
        <v>265</v>
      </c>
      <c r="E136" s="227" t="s">
        <v>575</v>
      </c>
      <c r="F136" s="228" t="s">
        <v>576</v>
      </c>
      <c r="G136" s="229" t="s">
        <v>557</v>
      </c>
      <c r="H136" s="269"/>
      <c r="I136" s="231"/>
      <c r="J136" s="232">
        <f>ROUND(I136*H136,2)</f>
        <v>0</v>
      </c>
      <c r="K136" s="228" t="s">
        <v>184</v>
      </c>
      <c r="L136" s="38"/>
      <c r="M136" s="233" t="s">
        <v>1</v>
      </c>
      <c r="N136" s="234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193</v>
      </c>
      <c r="AT136" s="206" t="s">
        <v>265</v>
      </c>
      <c r="AU136" s="206" t="s">
        <v>81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193</v>
      </c>
      <c r="BM136" s="206" t="s">
        <v>984</v>
      </c>
    </row>
    <row r="137" spans="1:65" s="2" customFormat="1" ht="11.25">
      <c r="A137" s="35"/>
      <c r="B137" s="36"/>
      <c r="C137" s="37"/>
      <c r="D137" s="207" t="s">
        <v>188</v>
      </c>
      <c r="E137" s="37"/>
      <c r="F137" s="208" t="s">
        <v>576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81</v>
      </c>
    </row>
    <row r="138" spans="1:65" s="2" customFormat="1" ht="19.5">
      <c r="A138" s="35"/>
      <c r="B138" s="36"/>
      <c r="C138" s="37"/>
      <c r="D138" s="207" t="s">
        <v>201</v>
      </c>
      <c r="E138" s="37"/>
      <c r="F138" s="211" t="s">
        <v>567</v>
      </c>
      <c r="G138" s="37"/>
      <c r="H138" s="37"/>
      <c r="I138" s="131"/>
      <c r="J138" s="37"/>
      <c r="K138" s="37"/>
      <c r="L138" s="38"/>
      <c r="M138" s="235"/>
      <c r="N138" s="236"/>
      <c r="O138" s="237"/>
      <c r="P138" s="237"/>
      <c r="Q138" s="237"/>
      <c r="R138" s="237"/>
      <c r="S138" s="237"/>
      <c r="T138" s="238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201</v>
      </c>
      <c r="AU138" s="17" t="s">
        <v>81</v>
      </c>
    </row>
    <row r="139" spans="1:65" s="2" customFormat="1" ht="6.95" customHeight="1">
      <c r="A139" s="35"/>
      <c r="B139" s="55"/>
      <c r="C139" s="56"/>
      <c r="D139" s="56"/>
      <c r="E139" s="56"/>
      <c r="F139" s="56"/>
      <c r="G139" s="56"/>
      <c r="H139" s="56"/>
      <c r="I139" s="167"/>
      <c r="J139" s="56"/>
      <c r="K139" s="56"/>
      <c r="L139" s="38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algorithmName="SHA-512" hashValue="/Sx039q26IXQB0P1of1J4T+571g2o5otP6dPkSZdYYCIHY6zNm0PMD53CQrArS1an6zIT0vtMSZcd0HTxkYNTw==" saltValue="qWXEac6wGE4Mizc+/YXOL7VOjJDyiXR8+qk6C4LXGVND93h+cVbmK8eHspdydk0Sl3gmSaojMAeXj8YZCUWSZA==" spinCount="100000" sheet="1" objects="1" scenarios="1" formatColumns="0" formatRows="0" autoFilter="0"/>
  <autoFilter ref="C120:K13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118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985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986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987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988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989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990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991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ROUND(J120,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ROUND((SUM(BE120:BE130)),  2)</f>
        <v>0</v>
      </c>
      <c r="G35" s="35"/>
      <c r="H35" s="35"/>
      <c r="I35" s="146">
        <v>0.21</v>
      </c>
      <c r="J35" s="145">
        <f>ROUND(((SUM(BE120:BE130))*I35),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ROUND((SUM(BF120:BF130)),  2)</f>
        <v>0</v>
      </c>
      <c r="G36" s="35"/>
      <c r="H36" s="35"/>
      <c r="I36" s="146">
        <v>0.15</v>
      </c>
      <c r="J36" s="145">
        <f>ROUND(((SUM(BF120:BF130))*I36),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ROUND((SUM(BG120:BG130)),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ROUND((SUM(BH120:BH130)),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ROUND((SUM(BI120:BI130)),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985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1906071-01.1 - VRN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>dle SO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>Správa železniční dopravní cesty, státní organizac</v>
      </c>
      <c r="G93" s="37"/>
      <c r="H93" s="37"/>
      <c r="I93" s="132" t="s">
        <v>28</v>
      </c>
      <c r="J93" s="32" t="str">
        <f>E23</f>
        <v>Tomáš Voldán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SB projekt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J120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2" customFormat="1" ht="21.7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6.95" hidden="1" customHeight="1">
      <c r="A100" s="35"/>
      <c r="B100" s="55"/>
      <c r="C100" s="56"/>
      <c r="D100" s="56"/>
      <c r="E100" s="56"/>
      <c r="F100" s="56"/>
      <c r="G100" s="56"/>
      <c r="H100" s="56"/>
      <c r="I100" s="167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ht="11.25" hidden="1"/>
    <row r="102" spans="1:47" ht="11.25" hidden="1"/>
    <row r="103" spans="1:47" ht="11.25" hidden="1"/>
    <row r="104" spans="1:47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170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24.95" customHeight="1">
      <c r="A105" s="35"/>
      <c r="B105" s="36"/>
      <c r="C105" s="23" t="s">
        <v>167</v>
      </c>
      <c r="D105" s="37"/>
      <c r="E105" s="37"/>
      <c r="F105" s="37"/>
      <c r="G105" s="37"/>
      <c r="H105" s="37"/>
      <c r="I105" s="131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131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6.5" customHeight="1">
      <c r="A108" s="35"/>
      <c r="B108" s="36"/>
      <c r="C108" s="37"/>
      <c r="D108" s="37"/>
      <c r="E108" s="338" t="str">
        <f>E7</f>
        <v>Oprava osvětlení stanic a zastávek v obvodu OŘ Olomouc</v>
      </c>
      <c r="F108" s="339"/>
      <c r="G108" s="339"/>
      <c r="H108" s="339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1" customFormat="1" ht="12" customHeight="1">
      <c r="B109" s="21"/>
      <c r="C109" s="29" t="s">
        <v>152</v>
      </c>
      <c r="D109" s="22"/>
      <c r="E109" s="22"/>
      <c r="F109" s="22"/>
      <c r="G109" s="22"/>
      <c r="H109" s="22"/>
      <c r="I109" s="124"/>
      <c r="J109" s="22"/>
      <c r="K109" s="22"/>
      <c r="L109" s="20"/>
    </row>
    <row r="110" spans="1:47" s="2" customFormat="1" ht="16.5" customHeight="1">
      <c r="A110" s="35"/>
      <c r="B110" s="36"/>
      <c r="C110" s="37"/>
      <c r="D110" s="37"/>
      <c r="E110" s="338" t="s">
        <v>985</v>
      </c>
      <c r="F110" s="340"/>
      <c r="G110" s="340"/>
      <c r="H110" s="340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154</v>
      </c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10" t="str">
        <f>E11</f>
        <v>1906071-01.1 - VRN</v>
      </c>
      <c r="F112" s="340"/>
      <c r="G112" s="340"/>
      <c r="H112" s="340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20</v>
      </c>
      <c r="D114" s="37"/>
      <c r="E114" s="37"/>
      <c r="F114" s="27" t="str">
        <f>F14</f>
        <v>dle SO</v>
      </c>
      <c r="G114" s="37"/>
      <c r="H114" s="37"/>
      <c r="I114" s="132" t="s">
        <v>22</v>
      </c>
      <c r="J114" s="67">
        <f>IF(J14="","",J14)</f>
        <v>0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29" t="s">
        <v>23</v>
      </c>
      <c r="D116" s="37"/>
      <c r="E116" s="37"/>
      <c r="F116" s="27" t="str">
        <f>E17</f>
        <v>Správa železniční dopravní cesty, státní organizac</v>
      </c>
      <c r="G116" s="37"/>
      <c r="H116" s="37"/>
      <c r="I116" s="132" t="s">
        <v>28</v>
      </c>
      <c r="J116" s="32" t="str">
        <f>E23</f>
        <v>Tomáš Voldán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26</v>
      </c>
      <c r="D117" s="37"/>
      <c r="E117" s="37"/>
      <c r="F117" s="27" t="str">
        <f>IF(E20="","",E20)</f>
        <v>Vyplň údaj</v>
      </c>
      <c r="G117" s="37"/>
      <c r="H117" s="37"/>
      <c r="I117" s="132" t="s">
        <v>30</v>
      </c>
      <c r="J117" s="32" t="str">
        <f>E26</f>
        <v>SB projekt s.r.o.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0" customFormat="1" ht="29.25" customHeight="1">
      <c r="A119" s="182"/>
      <c r="B119" s="183"/>
      <c r="C119" s="184" t="s">
        <v>168</v>
      </c>
      <c r="D119" s="185" t="s">
        <v>59</v>
      </c>
      <c r="E119" s="185" t="s">
        <v>55</v>
      </c>
      <c r="F119" s="185" t="s">
        <v>56</v>
      </c>
      <c r="G119" s="185" t="s">
        <v>169</v>
      </c>
      <c r="H119" s="185" t="s">
        <v>170</v>
      </c>
      <c r="I119" s="186" t="s">
        <v>171</v>
      </c>
      <c r="J119" s="185" t="s">
        <v>162</v>
      </c>
      <c r="K119" s="187" t="s">
        <v>172</v>
      </c>
      <c r="L119" s="188"/>
      <c r="M119" s="76" t="s">
        <v>1</v>
      </c>
      <c r="N119" s="77" t="s">
        <v>38</v>
      </c>
      <c r="O119" s="77" t="s">
        <v>173</v>
      </c>
      <c r="P119" s="77" t="s">
        <v>174</v>
      </c>
      <c r="Q119" s="77" t="s">
        <v>175</v>
      </c>
      <c r="R119" s="77" t="s">
        <v>176</v>
      </c>
      <c r="S119" s="77" t="s">
        <v>177</v>
      </c>
      <c r="T119" s="78" t="s">
        <v>178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pans="1:65" s="2" customFormat="1" ht="22.9" customHeight="1">
      <c r="A120" s="35"/>
      <c r="B120" s="36"/>
      <c r="C120" s="83" t="s">
        <v>179</v>
      </c>
      <c r="D120" s="37"/>
      <c r="E120" s="37"/>
      <c r="F120" s="37"/>
      <c r="G120" s="37"/>
      <c r="H120" s="37"/>
      <c r="I120" s="131"/>
      <c r="J120" s="189">
        <f>BK120</f>
        <v>0</v>
      </c>
      <c r="K120" s="37"/>
      <c r="L120" s="38"/>
      <c r="M120" s="79"/>
      <c r="N120" s="190"/>
      <c r="O120" s="80"/>
      <c r="P120" s="191">
        <f>SUM(P121:P130)</f>
        <v>0</v>
      </c>
      <c r="Q120" s="80"/>
      <c r="R120" s="191">
        <f>SUM(R121:R130)</f>
        <v>0</v>
      </c>
      <c r="S120" s="80"/>
      <c r="T120" s="192">
        <f>SUM(T121:T130)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7" t="s">
        <v>73</v>
      </c>
      <c r="AU120" s="17" t="s">
        <v>164</v>
      </c>
      <c r="BK120" s="193">
        <f>SUM(BK121:BK130)</f>
        <v>0</v>
      </c>
    </row>
    <row r="121" spans="1:65" s="2" customFormat="1" ht="21.75" customHeight="1">
      <c r="A121" s="35"/>
      <c r="B121" s="36"/>
      <c r="C121" s="226" t="s">
        <v>81</v>
      </c>
      <c r="D121" s="226" t="s">
        <v>265</v>
      </c>
      <c r="E121" s="227" t="s">
        <v>555</v>
      </c>
      <c r="F121" s="228" t="s">
        <v>556</v>
      </c>
      <c r="G121" s="229" t="s">
        <v>557</v>
      </c>
      <c r="H121" s="269"/>
      <c r="I121" s="231"/>
      <c r="J121" s="232">
        <f>ROUND(I121*H121,2)</f>
        <v>0</v>
      </c>
      <c r="K121" s="228" t="s">
        <v>184</v>
      </c>
      <c r="L121" s="38"/>
      <c r="M121" s="233" t="s">
        <v>1</v>
      </c>
      <c r="N121" s="234" t="s">
        <v>39</v>
      </c>
      <c r="O121" s="72"/>
      <c r="P121" s="204">
        <f>O121*H121</f>
        <v>0</v>
      </c>
      <c r="Q121" s="204">
        <v>0</v>
      </c>
      <c r="R121" s="204">
        <f>Q121*H121</f>
        <v>0</v>
      </c>
      <c r="S121" s="204">
        <v>0</v>
      </c>
      <c r="T121" s="20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6" t="s">
        <v>558</v>
      </c>
      <c r="AT121" s="206" t="s">
        <v>265</v>
      </c>
      <c r="AU121" s="206" t="s">
        <v>74</v>
      </c>
      <c r="AY121" s="17" t="s">
        <v>186</v>
      </c>
      <c r="BE121" s="119">
        <f>IF(N121="základní",J121,0)</f>
        <v>0</v>
      </c>
      <c r="BF121" s="119">
        <f>IF(N121="snížená",J121,0)</f>
        <v>0</v>
      </c>
      <c r="BG121" s="119">
        <f>IF(N121="zákl. přenesená",J121,0)</f>
        <v>0</v>
      </c>
      <c r="BH121" s="119">
        <f>IF(N121="sníž. přenesená",J121,0)</f>
        <v>0</v>
      </c>
      <c r="BI121" s="119">
        <f>IF(N121="nulová",J121,0)</f>
        <v>0</v>
      </c>
      <c r="BJ121" s="17" t="s">
        <v>81</v>
      </c>
      <c r="BK121" s="119">
        <f>ROUND(I121*H121,2)</f>
        <v>0</v>
      </c>
      <c r="BL121" s="17" t="s">
        <v>558</v>
      </c>
      <c r="BM121" s="206" t="s">
        <v>992</v>
      </c>
    </row>
    <row r="122" spans="1:65" s="2" customFormat="1" ht="11.25">
      <c r="A122" s="35"/>
      <c r="B122" s="36"/>
      <c r="C122" s="37"/>
      <c r="D122" s="207" t="s">
        <v>188</v>
      </c>
      <c r="E122" s="37"/>
      <c r="F122" s="208" t="s">
        <v>556</v>
      </c>
      <c r="G122" s="37"/>
      <c r="H122" s="37"/>
      <c r="I122" s="131"/>
      <c r="J122" s="37"/>
      <c r="K122" s="37"/>
      <c r="L122" s="38"/>
      <c r="M122" s="209"/>
      <c r="N122" s="210"/>
      <c r="O122" s="72"/>
      <c r="P122" s="72"/>
      <c r="Q122" s="72"/>
      <c r="R122" s="72"/>
      <c r="S122" s="72"/>
      <c r="T122" s="73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188</v>
      </c>
      <c r="AU122" s="17" t="s">
        <v>74</v>
      </c>
    </row>
    <row r="123" spans="1:65" s="2" customFormat="1" ht="21.75" customHeight="1">
      <c r="A123" s="35"/>
      <c r="B123" s="36"/>
      <c r="C123" s="226" t="s">
        <v>83</v>
      </c>
      <c r="D123" s="226" t="s">
        <v>265</v>
      </c>
      <c r="E123" s="227" t="s">
        <v>560</v>
      </c>
      <c r="F123" s="228" t="s">
        <v>561</v>
      </c>
      <c r="G123" s="229" t="s">
        <v>557</v>
      </c>
      <c r="H123" s="269"/>
      <c r="I123" s="231"/>
      <c r="J123" s="232">
        <f>ROUND(I123*H123,2)</f>
        <v>0</v>
      </c>
      <c r="K123" s="228" t="s">
        <v>184</v>
      </c>
      <c r="L123" s="38"/>
      <c r="M123" s="233" t="s">
        <v>1</v>
      </c>
      <c r="N123" s="234" t="s">
        <v>39</v>
      </c>
      <c r="O123" s="7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558</v>
      </c>
      <c r="AT123" s="206" t="s">
        <v>265</v>
      </c>
      <c r="AU123" s="206" t="s">
        <v>74</v>
      </c>
      <c r="AY123" s="17" t="s">
        <v>186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7" t="s">
        <v>81</v>
      </c>
      <c r="BK123" s="119">
        <f>ROUND(I123*H123,2)</f>
        <v>0</v>
      </c>
      <c r="BL123" s="17" t="s">
        <v>558</v>
      </c>
      <c r="BM123" s="206" t="s">
        <v>993</v>
      </c>
    </row>
    <row r="124" spans="1:65" s="2" customFormat="1" ht="11.25">
      <c r="A124" s="35"/>
      <c r="B124" s="36"/>
      <c r="C124" s="37"/>
      <c r="D124" s="207" t="s">
        <v>188</v>
      </c>
      <c r="E124" s="37"/>
      <c r="F124" s="208" t="s">
        <v>561</v>
      </c>
      <c r="G124" s="37"/>
      <c r="H124" s="37"/>
      <c r="I124" s="131"/>
      <c r="J124" s="37"/>
      <c r="K124" s="37"/>
      <c r="L124" s="38"/>
      <c r="M124" s="209"/>
      <c r="N124" s="210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188</v>
      </c>
      <c r="AU124" s="17" t="s">
        <v>74</v>
      </c>
    </row>
    <row r="125" spans="1:65" s="2" customFormat="1" ht="21.75" customHeight="1">
      <c r="A125" s="35"/>
      <c r="B125" s="36"/>
      <c r="C125" s="226" t="s">
        <v>99</v>
      </c>
      <c r="D125" s="226" t="s">
        <v>265</v>
      </c>
      <c r="E125" s="227" t="s">
        <v>563</v>
      </c>
      <c r="F125" s="228" t="s">
        <v>564</v>
      </c>
      <c r="G125" s="229" t="s">
        <v>557</v>
      </c>
      <c r="H125" s="269"/>
      <c r="I125" s="231"/>
      <c r="J125" s="232">
        <f>ROUND(I125*H125,2)</f>
        <v>0</v>
      </c>
      <c r="K125" s="228" t="s">
        <v>184</v>
      </c>
      <c r="L125" s="38"/>
      <c r="M125" s="233" t="s">
        <v>1</v>
      </c>
      <c r="N125" s="234" t="s">
        <v>39</v>
      </c>
      <c r="O125" s="7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558</v>
      </c>
      <c r="AT125" s="206" t="s">
        <v>265</v>
      </c>
      <c r="AU125" s="206" t="s">
        <v>74</v>
      </c>
      <c r="AY125" s="17" t="s">
        <v>186</v>
      </c>
      <c r="BE125" s="119">
        <f>IF(N125="základní",J125,0)</f>
        <v>0</v>
      </c>
      <c r="BF125" s="119">
        <f>IF(N125="snížená",J125,0)</f>
        <v>0</v>
      </c>
      <c r="BG125" s="119">
        <f>IF(N125="zákl. přenesená",J125,0)</f>
        <v>0</v>
      </c>
      <c r="BH125" s="119">
        <f>IF(N125="sníž. přenesená",J125,0)</f>
        <v>0</v>
      </c>
      <c r="BI125" s="119">
        <f>IF(N125="nulová",J125,0)</f>
        <v>0</v>
      </c>
      <c r="BJ125" s="17" t="s">
        <v>81</v>
      </c>
      <c r="BK125" s="119">
        <f>ROUND(I125*H125,2)</f>
        <v>0</v>
      </c>
      <c r="BL125" s="17" t="s">
        <v>558</v>
      </c>
      <c r="BM125" s="206" t="s">
        <v>994</v>
      </c>
    </row>
    <row r="126" spans="1:65" s="2" customFormat="1" ht="58.5">
      <c r="A126" s="35"/>
      <c r="B126" s="36"/>
      <c r="C126" s="37"/>
      <c r="D126" s="207" t="s">
        <v>188</v>
      </c>
      <c r="E126" s="37"/>
      <c r="F126" s="208" t="s">
        <v>566</v>
      </c>
      <c r="G126" s="37"/>
      <c r="H126" s="37"/>
      <c r="I126" s="131"/>
      <c r="J126" s="37"/>
      <c r="K126" s="37"/>
      <c r="L126" s="38"/>
      <c r="M126" s="209"/>
      <c r="N126" s="21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188</v>
      </c>
      <c r="AU126" s="17" t="s">
        <v>74</v>
      </c>
    </row>
    <row r="127" spans="1:65" s="2" customFormat="1" ht="19.5">
      <c r="A127" s="35"/>
      <c r="B127" s="36"/>
      <c r="C127" s="37"/>
      <c r="D127" s="207" t="s">
        <v>201</v>
      </c>
      <c r="E127" s="37"/>
      <c r="F127" s="211" t="s">
        <v>567</v>
      </c>
      <c r="G127" s="37"/>
      <c r="H127" s="37"/>
      <c r="I127" s="131"/>
      <c r="J127" s="37"/>
      <c r="K127" s="37"/>
      <c r="L127" s="38"/>
      <c r="M127" s="209"/>
      <c r="N127" s="210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201</v>
      </c>
      <c r="AU127" s="17" t="s">
        <v>74</v>
      </c>
    </row>
    <row r="128" spans="1:65" s="2" customFormat="1" ht="21.75" customHeight="1">
      <c r="A128" s="35"/>
      <c r="B128" s="36"/>
      <c r="C128" s="226" t="s">
        <v>193</v>
      </c>
      <c r="D128" s="226" t="s">
        <v>265</v>
      </c>
      <c r="E128" s="227" t="s">
        <v>568</v>
      </c>
      <c r="F128" s="228" t="s">
        <v>569</v>
      </c>
      <c r="G128" s="229" t="s">
        <v>557</v>
      </c>
      <c r="H128" s="269"/>
      <c r="I128" s="231"/>
      <c r="J128" s="232">
        <f>ROUND(I128*H128,2)</f>
        <v>0</v>
      </c>
      <c r="K128" s="228" t="s">
        <v>184</v>
      </c>
      <c r="L128" s="38"/>
      <c r="M128" s="233" t="s">
        <v>1</v>
      </c>
      <c r="N128" s="234" t="s">
        <v>39</v>
      </c>
      <c r="O128" s="7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6" t="s">
        <v>558</v>
      </c>
      <c r="AT128" s="206" t="s">
        <v>265</v>
      </c>
      <c r="AU128" s="206" t="s">
        <v>74</v>
      </c>
      <c r="AY128" s="17" t="s">
        <v>186</v>
      </c>
      <c r="BE128" s="119">
        <f>IF(N128="základní",J128,0)</f>
        <v>0</v>
      </c>
      <c r="BF128" s="119">
        <f>IF(N128="snížená",J128,0)</f>
        <v>0</v>
      </c>
      <c r="BG128" s="119">
        <f>IF(N128="zákl. přenesená",J128,0)</f>
        <v>0</v>
      </c>
      <c r="BH128" s="119">
        <f>IF(N128="sníž. přenesená",J128,0)</f>
        <v>0</v>
      </c>
      <c r="BI128" s="119">
        <f>IF(N128="nulová",J128,0)</f>
        <v>0</v>
      </c>
      <c r="BJ128" s="17" t="s">
        <v>81</v>
      </c>
      <c r="BK128" s="119">
        <f>ROUND(I128*H128,2)</f>
        <v>0</v>
      </c>
      <c r="BL128" s="17" t="s">
        <v>558</v>
      </c>
      <c r="BM128" s="206" t="s">
        <v>995</v>
      </c>
    </row>
    <row r="129" spans="1:47" s="2" customFormat="1" ht="11.25">
      <c r="A129" s="35"/>
      <c r="B129" s="36"/>
      <c r="C129" s="37"/>
      <c r="D129" s="207" t="s">
        <v>188</v>
      </c>
      <c r="E129" s="37"/>
      <c r="F129" s="208" t="s">
        <v>569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188</v>
      </c>
      <c r="AU129" s="17" t="s">
        <v>74</v>
      </c>
    </row>
    <row r="130" spans="1:47" s="2" customFormat="1" ht="19.5">
      <c r="A130" s="35"/>
      <c r="B130" s="36"/>
      <c r="C130" s="37"/>
      <c r="D130" s="207" t="s">
        <v>201</v>
      </c>
      <c r="E130" s="37"/>
      <c r="F130" s="211" t="s">
        <v>571</v>
      </c>
      <c r="G130" s="37"/>
      <c r="H130" s="37"/>
      <c r="I130" s="131"/>
      <c r="J130" s="37"/>
      <c r="K130" s="37"/>
      <c r="L130" s="38"/>
      <c r="M130" s="235"/>
      <c r="N130" s="236"/>
      <c r="O130" s="237"/>
      <c r="P130" s="237"/>
      <c r="Q130" s="237"/>
      <c r="R130" s="237"/>
      <c r="S130" s="237"/>
      <c r="T130" s="238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201</v>
      </c>
      <c r="AU130" s="17" t="s">
        <v>74</v>
      </c>
    </row>
    <row r="131" spans="1:47" s="2" customFormat="1" ht="6.95" customHeight="1">
      <c r="A131" s="35"/>
      <c r="B131" s="55"/>
      <c r="C131" s="56"/>
      <c r="D131" s="56"/>
      <c r="E131" s="56"/>
      <c r="F131" s="56"/>
      <c r="G131" s="56"/>
      <c r="H131" s="56"/>
      <c r="I131" s="167"/>
      <c r="J131" s="56"/>
      <c r="K131" s="56"/>
      <c r="L131" s="38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algorithmName="SHA-512" hashValue="dX/1xy3lbEqcw1WN1YC78TV/tgHdTh5PkQ833WBFJYJL2brTIpYigFDcSlDL7BGGtHnmgdHfAl69biC/g0y7RA==" saltValue="QTnJdJUg7c8y+tRigKHOK4yY0NID3+1aMHu7CJi881aRHWieiTte+hJuIKZbn58TgYJgPf4g/L9H8ZNb63AfVA==" spinCount="100000" sheet="1" objects="1" scenarios="1" formatColumns="0" formatRows="0" autoFilter="0"/>
  <autoFilter ref="C119:K130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121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985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996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997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988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989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990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991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ROUND((SUM(BE123:BE205)),  2)</f>
        <v>0</v>
      </c>
      <c r="G35" s="35"/>
      <c r="H35" s="35"/>
      <c r="I35" s="146">
        <v>0.21</v>
      </c>
      <c r="J35" s="145">
        <f>ROUND(((SUM(BE123:BE205))*I35),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ROUND((SUM(BF123:BF205)),  2)</f>
        <v>0</v>
      </c>
      <c r="G36" s="35"/>
      <c r="H36" s="35"/>
      <c r="I36" s="146">
        <v>0.15</v>
      </c>
      <c r="J36" s="145">
        <f>ROUND(((SUM(BF123:BF205))*I36),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ROUND((SUM(BG123:BG205)),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ROUND((SUM(BH123:BH205)),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ROUND((SUM(BI123:BI205)),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985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1906071-01.2 - Elektromontážní práce CS SŽDC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>Bystrovany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>Správa železniční dopravní cesty, státní organizac</v>
      </c>
      <c r="G93" s="37"/>
      <c r="H93" s="37"/>
      <c r="I93" s="132" t="s">
        <v>28</v>
      </c>
      <c r="J93" s="32" t="str">
        <f>E23</f>
        <v>Tomáš Voldán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SB projekt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998</v>
      </c>
      <c r="E99" s="178"/>
      <c r="F99" s="178"/>
      <c r="G99" s="178"/>
      <c r="H99" s="178"/>
      <c r="I99" s="179"/>
      <c r="J99" s="180">
        <f>J124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999</v>
      </c>
      <c r="E100" s="241"/>
      <c r="F100" s="241"/>
      <c r="G100" s="241"/>
      <c r="H100" s="241"/>
      <c r="I100" s="242"/>
      <c r="J100" s="243">
        <f>J125</f>
        <v>0</v>
      </c>
      <c r="K100" s="105"/>
      <c r="L100" s="244"/>
    </row>
    <row r="101" spans="1:47" s="9" customFormat="1" ht="24.95" hidden="1" customHeight="1">
      <c r="B101" s="175"/>
      <c r="C101" s="176"/>
      <c r="D101" s="177" t="s">
        <v>1000</v>
      </c>
      <c r="E101" s="178"/>
      <c r="F101" s="178"/>
      <c r="G101" s="178"/>
      <c r="H101" s="178"/>
      <c r="I101" s="179"/>
      <c r="J101" s="180">
        <f>J168</f>
        <v>0</v>
      </c>
      <c r="K101" s="176"/>
      <c r="L101" s="181"/>
    </row>
    <row r="102" spans="1:47" s="2" customFormat="1" ht="21.75" hidden="1" customHeight="1">
      <c r="A102" s="35"/>
      <c r="B102" s="36"/>
      <c r="C102" s="37"/>
      <c r="D102" s="37"/>
      <c r="E102" s="37"/>
      <c r="F102" s="37"/>
      <c r="G102" s="37"/>
      <c r="H102" s="37"/>
      <c r="I102" s="131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hidden="1" customHeight="1">
      <c r="A103" s="35"/>
      <c r="B103" s="55"/>
      <c r="C103" s="56"/>
      <c r="D103" s="56"/>
      <c r="E103" s="56"/>
      <c r="F103" s="56"/>
      <c r="G103" s="56"/>
      <c r="H103" s="56"/>
      <c r="I103" s="167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70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3" t="s">
        <v>167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38" t="str">
        <f>E7</f>
        <v>Oprava osvětlení stanic a zastávek v obvodu OŘ Olomouc</v>
      </c>
      <c r="F111" s="339"/>
      <c r="G111" s="339"/>
      <c r="H111" s="339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152</v>
      </c>
      <c r="D112" s="22"/>
      <c r="E112" s="22"/>
      <c r="F112" s="22"/>
      <c r="G112" s="22"/>
      <c r="H112" s="22"/>
      <c r="I112" s="124"/>
      <c r="J112" s="22"/>
      <c r="K112" s="22"/>
      <c r="L112" s="20"/>
    </row>
    <row r="113" spans="1:65" s="2" customFormat="1" ht="16.5" customHeight="1">
      <c r="A113" s="35"/>
      <c r="B113" s="36"/>
      <c r="C113" s="37"/>
      <c r="D113" s="37"/>
      <c r="E113" s="338" t="s">
        <v>985</v>
      </c>
      <c r="F113" s="340"/>
      <c r="G113" s="340"/>
      <c r="H113" s="340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154</v>
      </c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0" t="str">
        <f>E11</f>
        <v>1906071-01.2 - Elektromontážní práce CS SŽDC</v>
      </c>
      <c r="F115" s="340"/>
      <c r="G115" s="340"/>
      <c r="H115" s="340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20</v>
      </c>
      <c r="D117" s="37"/>
      <c r="E117" s="37"/>
      <c r="F117" s="27" t="str">
        <f>F14</f>
        <v>Bystrovany</v>
      </c>
      <c r="G117" s="37"/>
      <c r="H117" s="37"/>
      <c r="I117" s="132" t="s">
        <v>22</v>
      </c>
      <c r="J117" s="67">
        <f>IF(J14="","",J14)</f>
        <v>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29" t="s">
        <v>23</v>
      </c>
      <c r="D119" s="37"/>
      <c r="E119" s="37"/>
      <c r="F119" s="27" t="str">
        <f>E17</f>
        <v>Správa železniční dopravní cesty, státní organizac</v>
      </c>
      <c r="G119" s="37"/>
      <c r="H119" s="37"/>
      <c r="I119" s="132" t="s">
        <v>28</v>
      </c>
      <c r="J119" s="32" t="str">
        <f>E23</f>
        <v>Tomáš Voldán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26</v>
      </c>
      <c r="D120" s="37"/>
      <c r="E120" s="37"/>
      <c r="F120" s="27" t="str">
        <f>IF(E20="","",E20)</f>
        <v>Vyplň údaj</v>
      </c>
      <c r="G120" s="37"/>
      <c r="H120" s="37"/>
      <c r="I120" s="132" t="s">
        <v>30</v>
      </c>
      <c r="J120" s="32" t="str">
        <f>E26</f>
        <v>SB projekt s.r.o.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0" customFormat="1" ht="29.25" customHeight="1">
      <c r="A122" s="182"/>
      <c r="B122" s="183"/>
      <c r="C122" s="184" t="s">
        <v>168</v>
      </c>
      <c r="D122" s="185" t="s">
        <v>59</v>
      </c>
      <c r="E122" s="185" t="s">
        <v>55</v>
      </c>
      <c r="F122" s="185" t="s">
        <v>56</v>
      </c>
      <c r="G122" s="185" t="s">
        <v>169</v>
      </c>
      <c r="H122" s="185" t="s">
        <v>170</v>
      </c>
      <c r="I122" s="186" t="s">
        <v>171</v>
      </c>
      <c r="J122" s="185" t="s">
        <v>162</v>
      </c>
      <c r="K122" s="187" t="s">
        <v>172</v>
      </c>
      <c r="L122" s="188"/>
      <c r="M122" s="76" t="s">
        <v>1</v>
      </c>
      <c r="N122" s="77" t="s">
        <v>38</v>
      </c>
      <c r="O122" s="77" t="s">
        <v>173</v>
      </c>
      <c r="P122" s="77" t="s">
        <v>174</v>
      </c>
      <c r="Q122" s="77" t="s">
        <v>175</v>
      </c>
      <c r="R122" s="77" t="s">
        <v>176</v>
      </c>
      <c r="S122" s="77" t="s">
        <v>177</v>
      </c>
      <c r="T122" s="78" t="s">
        <v>178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</row>
    <row r="123" spans="1:65" s="2" customFormat="1" ht="22.9" customHeight="1">
      <c r="A123" s="35"/>
      <c r="B123" s="36"/>
      <c r="C123" s="83" t="s">
        <v>179</v>
      </c>
      <c r="D123" s="37"/>
      <c r="E123" s="37"/>
      <c r="F123" s="37"/>
      <c r="G123" s="37"/>
      <c r="H123" s="37"/>
      <c r="I123" s="131"/>
      <c r="J123" s="189">
        <f>BK123</f>
        <v>0</v>
      </c>
      <c r="K123" s="37"/>
      <c r="L123" s="38"/>
      <c r="M123" s="79"/>
      <c r="N123" s="190"/>
      <c r="O123" s="80"/>
      <c r="P123" s="191">
        <f>P124+P168</f>
        <v>0</v>
      </c>
      <c r="Q123" s="80"/>
      <c r="R123" s="191">
        <f>R124+R168</f>
        <v>0</v>
      </c>
      <c r="S123" s="80"/>
      <c r="T123" s="192">
        <f>T124+T168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73</v>
      </c>
      <c r="AU123" s="17" t="s">
        <v>164</v>
      </c>
      <c r="BK123" s="193">
        <f>BK124+BK168</f>
        <v>0</v>
      </c>
    </row>
    <row r="124" spans="1:65" s="11" customFormat="1" ht="25.9" customHeight="1">
      <c r="B124" s="212"/>
      <c r="C124" s="213"/>
      <c r="D124" s="214" t="s">
        <v>73</v>
      </c>
      <c r="E124" s="215" t="s">
        <v>1001</v>
      </c>
      <c r="F124" s="215" t="s">
        <v>1002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</f>
        <v>0</v>
      </c>
      <c r="Q124" s="220"/>
      <c r="R124" s="221">
        <f>R125</f>
        <v>0</v>
      </c>
      <c r="S124" s="220"/>
      <c r="T124" s="222">
        <f>T125</f>
        <v>0</v>
      </c>
      <c r="AR124" s="223" t="s">
        <v>193</v>
      </c>
      <c r="AT124" s="224" t="s">
        <v>73</v>
      </c>
      <c r="AU124" s="224" t="s">
        <v>74</v>
      </c>
      <c r="AY124" s="223" t="s">
        <v>186</v>
      </c>
      <c r="BK124" s="225">
        <f>BK125</f>
        <v>0</v>
      </c>
    </row>
    <row r="125" spans="1:65" s="11" customFormat="1" ht="22.9" customHeight="1">
      <c r="B125" s="212"/>
      <c r="C125" s="213"/>
      <c r="D125" s="214" t="s">
        <v>73</v>
      </c>
      <c r="E125" s="245" t="s">
        <v>1003</v>
      </c>
      <c r="F125" s="245" t="s">
        <v>1004</v>
      </c>
      <c r="G125" s="213"/>
      <c r="H125" s="213"/>
      <c r="I125" s="216"/>
      <c r="J125" s="246">
        <f>BK125</f>
        <v>0</v>
      </c>
      <c r="K125" s="213"/>
      <c r="L125" s="218"/>
      <c r="M125" s="219"/>
      <c r="N125" s="220"/>
      <c r="O125" s="220"/>
      <c r="P125" s="221">
        <f>SUM(P126:P167)</f>
        <v>0</v>
      </c>
      <c r="Q125" s="220"/>
      <c r="R125" s="221">
        <f>SUM(R126:R167)</f>
        <v>0</v>
      </c>
      <c r="S125" s="220"/>
      <c r="T125" s="222">
        <f>SUM(T126:T167)</f>
        <v>0</v>
      </c>
      <c r="AR125" s="223" t="s">
        <v>193</v>
      </c>
      <c r="AT125" s="224" t="s">
        <v>73</v>
      </c>
      <c r="AU125" s="224" t="s">
        <v>81</v>
      </c>
      <c r="AY125" s="223" t="s">
        <v>186</v>
      </c>
      <c r="BK125" s="225">
        <f>SUM(BK126:BK167)</f>
        <v>0</v>
      </c>
    </row>
    <row r="126" spans="1:65" s="2" customFormat="1" ht="16.5" customHeight="1">
      <c r="A126" s="35"/>
      <c r="B126" s="36"/>
      <c r="C126" s="226" t="s">
        <v>81</v>
      </c>
      <c r="D126" s="226" t="s">
        <v>265</v>
      </c>
      <c r="E126" s="227" t="s">
        <v>276</v>
      </c>
      <c r="F126" s="228" t="s">
        <v>277</v>
      </c>
      <c r="G126" s="229" t="s">
        <v>183</v>
      </c>
      <c r="H126" s="230">
        <v>168</v>
      </c>
      <c r="I126" s="231"/>
      <c r="J126" s="232">
        <f>ROUND(I126*H126,2)</f>
        <v>0</v>
      </c>
      <c r="K126" s="228" t="s">
        <v>1005</v>
      </c>
      <c r="L126" s="38"/>
      <c r="M126" s="233" t="s">
        <v>1</v>
      </c>
      <c r="N126" s="234" t="s">
        <v>39</v>
      </c>
      <c r="O126" s="72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6" t="s">
        <v>268</v>
      </c>
      <c r="AT126" s="206" t="s">
        <v>265</v>
      </c>
      <c r="AU126" s="206" t="s">
        <v>83</v>
      </c>
      <c r="AY126" s="17" t="s">
        <v>186</v>
      </c>
      <c r="BE126" s="119">
        <f>IF(N126="základní",J126,0)</f>
        <v>0</v>
      </c>
      <c r="BF126" s="119">
        <f>IF(N126="snížená",J126,0)</f>
        <v>0</v>
      </c>
      <c r="BG126" s="119">
        <f>IF(N126="zákl. přenesená",J126,0)</f>
        <v>0</v>
      </c>
      <c r="BH126" s="119">
        <f>IF(N126="sníž. přenesená",J126,0)</f>
        <v>0</v>
      </c>
      <c r="BI126" s="119">
        <f>IF(N126="nulová",J126,0)</f>
        <v>0</v>
      </c>
      <c r="BJ126" s="17" t="s">
        <v>81</v>
      </c>
      <c r="BK126" s="119">
        <f>ROUND(I126*H126,2)</f>
        <v>0</v>
      </c>
      <c r="BL126" s="17" t="s">
        <v>268</v>
      </c>
      <c r="BM126" s="206" t="s">
        <v>1006</v>
      </c>
    </row>
    <row r="127" spans="1:65" s="2" customFormat="1" ht="11.25">
      <c r="A127" s="35"/>
      <c r="B127" s="36"/>
      <c r="C127" s="37"/>
      <c r="D127" s="207" t="s">
        <v>188</v>
      </c>
      <c r="E127" s="37"/>
      <c r="F127" s="208" t="s">
        <v>277</v>
      </c>
      <c r="G127" s="37"/>
      <c r="H127" s="37"/>
      <c r="I127" s="131"/>
      <c r="J127" s="37"/>
      <c r="K127" s="37"/>
      <c r="L127" s="38"/>
      <c r="M127" s="209"/>
      <c r="N127" s="210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188</v>
      </c>
      <c r="AU127" s="17" t="s">
        <v>83</v>
      </c>
    </row>
    <row r="128" spans="1:65" s="13" customFormat="1" ht="11.25">
      <c r="B128" s="247"/>
      <c r="C128" s="248"/>
      <c r="D128" s="207" t="s">
        <v>456</v>
      </c>
      <c r="E128" s="249" t="s">
        <v>1</v>
      </c>
      <c r="F128" s="250" t="s">
        <v>1007</v>
      </c>
      <c r="G128" s="248"/>
      <c r="H128" s="251">
        <v>168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456</v>
      </c>
      <c r="AU128" s="257" t="s">
        <v>83</v>
      </c>
      <c r="AV128" s="13" t="s">
        <v>83</v>
      </c>
      <c r="AW128" s="13" t="s">
        <v>29</v>
      </c>
      <c r="AX128" s="13" t="s">
        <v>81</v>
      </c>
      <c r="AY128" s="257" t="s">
        <v>186</v>
      </c>
    </row>
    <row r="129" spans="1:65" s="2" customFormat="1" ht="21.75" customHeight="1">
      <c r="A129" s="35"/>
      <c r="B129" s="36"/>
      <c r="C129" s="194" t="s">
        <v>83</v>
      </c>
      <c r="D129" s="194" t="s">
        <v>180</v>
      </c>
      <c r="E129" s="195" t="s">
        <v>1008</v>
      </c>
      <c r="F129" s="196" t="s">
        <v>1009</v>
      </c>
      <c r="G129" s="197" t="s">
        <v>183</v>
      </c>
      <c r="H129" s="198">
        <v>10</v>
      </c>
      <c r="I129" s="199"/>
      <c r="J129" s="200">
        <f>ROUND(I129*H129,2)</f>
        <v>0</v>
      </c>
      <c r="K129" s="196" t="s">
        <v>1005</v>
      </c>
      <c r="L129" s="201"/>
      <c r="M129" s="202" t="s">
        <v>1</v>
      </c>
      <c r="N129" s="203" t="s">
        <v>39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268</v>
      </c>
      <c r="AT129" s="206" t="s">
        <v>180</v>
      </c>
      <c r="AU129" s="206" t="s">
        <v>83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268</v>
      </c>
      <c r="BM129" s="206" t="s">
        <v>1010</v>
      </c>
    </row>
    <row r="130" spans="1:65" s="2" customFormat="1" ht="19.5">
      <c r="A130" s="35"/>
      <c r="B130" s="36"/>
      <c r="C130" s="37"/>
      <c r="D130" s="207" t="s">
        <v>188</v>
      </c>
      <c r="E130" s="37"/>
      <c r="F130" s="208" t="s">
        <v>1009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83</v>
      </c>
    </row>
    <row r="131" spans="1:65" s="2" customFormat="1" ht="21.75" customHeight="1">
      <c r="A131" s="35"/>
      <c r="B131" s="36"/>
      <c r="C131" s="194" t="s">
        <v>99</v>
      </c>
      <c r="D131" s="194" t="s">
        <v>180</v>
      </c>
      <c r="E131" s="195" t="s">
        <v>251</v>
      </c>
      <c r="F131" s="196" t="s">
        <v>252</v>
      </c>
      <c r="G131" s="197" t="s">
        <v>183</v>
      </c>
      <c r="H131" s="198">
        <v>158</v>
      </c>
      <c r="I131" s="199"/>
      <c r="J131" s="200">
        <f>ROUND(I131*H131,2)</f>
        <v>0</v>
      </c>
      <c r="K131" s="196" t="s">
        <v>1005</v>
      </c>
      <c r="L131" s="201"/>
      <c r="M131" s="202" t="s">
        <v>1</v>
      </c>
      <c r="N131" s="203" t="s">
        <v>39</v>
      </c>
      <c r="O131" s="72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6" t="s">
        <v>268</v>
      </c>
      <c r="AT131" s="206" t="s">
        <v>180</v>
      </c>
      <c r="AU131" s="206" t="s">
        <v>83</v>
      </c>
      <c r="AY131" s="17" t="s">
        <v>186</v>
      </c>
      <c r="BE131" s="119">
        <f>IF(N131="základní",J131,0)</f>
        <v>0</v>
      </c>
      <c r="BF131" s="119">
        <f>IF(N131="snížená",J131,0)</f>
        <v>0</v>
      </c>
      <c r="BG131" s="119">
        <f>IF(N131="zákl. přenesená",J131,0)</f>
        <v>0</v>
      </c>
      <c r="BH131" s="119">
        <f>IF(N131="sníž. přenesená",J131,0)</f>
        <v>0</v>
      </c>
      <c r="BI131" s="119">
        <f>IF(N131="nulová",J131,0)</f>
        <v>0</v>
      </c>
      <c r="BJ131" s="17" t="s">
        <v>81</v>
      </c>
      <c r="BK131" s="119">
        <f>ROUND(I131*H131,2)</f>
        <v>0</v>
      </c>
      <c r="BL131" s="17" t="s">
        <v>268</v>
      </c>
      <c r="BM131" s="206" t="s">
        <v>1011</v>
      </c>
    </row>
    <row r="132" spans="1:65" s="2" customFormat="1" ht="19.5">
      <c r="A132" s="35"/>
      <c r="B132" s="36"/>
      <c r="C132" s="37"/>
      <c r="D132" s="207" t="s">
        <v>188</v>
      </c>
      <c r="E132" s="37"/>
      <c r="F132" s="208" t="s">
        <v>252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188</v>
      </c>
      <c r="AU132" s="17" t="s">
        <v>83</v>
      </c>
    </row>
    <row r="133" spans="1:65" s="13" customFormat="1" ht="11.25">
      <c r="B133" s="247"/>
      <c r="C133" s="248"/>
      <c r="D133" s="207" t="s">
        <v>456</v>
      </c>
      <c r="E133" s="249" t="s">
        <v>1</v>
      </c>
      <c r="F133" s="250" t="s">
        <v>1012</v>
      </c>
      <c r="G133" s="248"/>
      <c r="H133" s="251">
        <v>158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456</v>
      </c>
      <c r="AU133" s="257" t="s">
        <v>83</v>
      </c>
      <c r="AV133" s="13" t="s">
        <v>83</v>
      </c>
      <c r="AW133" s="13" t="s">
        <v>29</v>
      </c>
      <c r="AX133" s="13" t="s">
        <v>81</v>
      </c>
      <c r="AY133" s="257" t="s">
        <v>186</v>
      </c>
    </row>
    <row r="134" spans="1:65" s="2" customFormat="1" ht="16.5" customHeight="1">
      <c r="A134" s="35"/>
      <c r="B134" s="36"/>
      <c r="C134" s="226" t="s">
        <v>193</v>
      </c>
      <c r="D134" s="226" t="s">
        <v>265</v>
      </c>
      <c r="E134" s="227" t="s">
        <v>1013</v>
      </c>
      <c r="F134" s="228" t="s">
        <v>1014</v>
      </c>
      <c r="G134" s="229" t="s">
        <v>183</v>
      </c>
      <c r="H134" s="230">
        <v>40</v>
      </c>
      <c r="I134" s="231"/>
      <c r="J134" s="232">
        <f>ROUND(I134*H134,2)</f>
        <v>0</v>
      </c>
      <c r="K134" s="228" t="s">
        <v>1005</v>
      </c>
      <c r="L134" s="38"/>
      <c r="M134" s="233" t="s">
        <v>1</v>
      </c>
      <c r="N134" s="234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268</v>
      </c>
      <c r="AT134" s="206" t="s">
        <v>265</v>
      </c>
      <c r="AU134" s="206" t="s">
        <v>83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268</v>
      </c>
      <c r="BM134" s="206" t="s">
        <v>1015</v>
      </c>
    </row>
    <row r="135" spans="1:65" s="2" customFormat="1" ht="11.25">
      <c r="A135" s="35"/>
      <c r="B135" s="36"/>
      <c r="C135" s="37"/>
      <c r="D135" s="207" t="s">
        <v>188</v>
      </c>
      <c r="E135" s="37"/>
      <c r="F135" s="208" t="s">
        <v>1014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83</v>
      </c>
    </row>
    <row r="136" spans="1:65" s="2" customFormat="1" ht="21.75" customHeight="1">
      <c r="A136" s="35"/>
      <c r="B136" s="36"/>
      <c r="C136" s="194" t="s">
        <v>203</v>
      </c>
      <c r="D136" s="194" t="s">
        <v>180</v>
      </c>
      <c r="E136" s="195" t="s">
        <v>1016</v>
      </c>
      <c r="F136" s="196" t="s">
        <v>1017</v>
      </c>
      <c r="G136" s="197" t="s">
        <v>183</v>
      </c>
      <c r="H136" s="198">
        <v>40</v>
      </c>
      <c r="I136" s="199"/>
      <c r="J136" s="200">
        <f>ROUND(I136*H136,2)</f>
        <v>0</v>
      </c>
      <c r="K136" s="196" t="s">
        <v>1005</v>
      </c>
      <c r="L136" s="201"/>
      <c r="M136" s="202" t="s">
        <v>1</v>
      </c>
      <c r="N136" s="203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185</v>
      </c>
      <c r="AT136" s="206" t="s">
        <v>180</v>
      </c>
      <c r="AU136" s="206" t="s">
        <v>83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185</v>
      </c>
      <c r="BM136" s="206" t="s">
        <v>1018</v>
      </c>
    </row>
    <row r="137" spans="1:65" s="2" customFormat="1" ht="19.5">
      <c r="A137" s="35"/>
      <c r="B137" s="36"/>
      <c r="C137" s="37"/>
      <c r="D137" s="207" t="s">
        <v>188</v>
      </c>
      <c r="E137" s="37"/>
      <c r="F137" s="208" t="s">
        <v>1017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83</v>
      </c>
    </row>
    <row r="138" spans="1:65" s="2" customFormat="1" ht="21.75" customHeight="1">
      <c r="A138" s="35"/>
      <c r="B138" s="36"/>
      <c r="C138" s="226" t="s">
        <v>208</v>
      </c>
      <c r="D138" s="226" t="s">
        <v>265</v>
      </c>
      <c r="E138" s="227" t="s">
        <v>1019</v>
      </c>
      <c r="F138" s="228" t="s">
        <v>1020</v>
      </c>
      <c r="G138" s="229" t="s">
        <v>183</v>
      </c>
      <c r="H138" s="230">
        <v>10</v>
      </c>
      <c r="I138" s="231"/>
      <c r="J138" s="232">
        <f>ROUND(I138*H138,2)</f>
        <v>0</v>
      </c>
      <c r="K138" s="228" t="s">
        <v>1005</v>
      </c>
      <c r="L138" s="38"/>
      <c r="M138" s="233" t="s">
        <v>1</v>
      </c>
      <c r="N138" s="234" t="s">
        <v>39</v>
      </c>
      <c r="O138" s="7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6" t="s">
        <v>465</v>
      </c>
      <c r="AT138" s="206" t="s">
        <v>265</v>
      </c>
      <c r="AU138" s="206" t="s">
        <v>83</v>
      </c>
      <c r="AY138" s="17" t="s">
        <v>186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81</v>
      </c>
      <c r="BK138" s="119">
        <f>ROUND(I138*H138,2)</f>
        <v>0</v>
      </c>
      <c r="BL138" s="17" t="s">
        <v>465</v>
      </c>
      <c r="BM138" s="206" t="s">
        <v>1021</v>
      </c>
    </row>
    <row r="139" spans="1:65" s="2" customFormat="1" ht="19.5">
      <c r="A139" s="35"/>
      <c r="B139" s="36"/>
      <c r="C139" s="37"/>
      <c r="D139" s="207" t="s">
        <v>188</v>
      </c>
      <c r="E139" s="37"/>
      <c r="F139" s="208" t="s">
        <v>1020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188</v>
      </c>
      <c r="AU139" s="17" t="s">
        <v>83</v>
      </c>
    </row>
    <row r="140" spans="1:65" s="2" customFormat="1" ht="21.75" customHeight="1">
      <c r="A140" s="35"/>
      <c r="B140" s="36"/>
      <c r="C140" s="194" t="s">
        <v>213</v>
      </c>
      <c r="D140" s="194" t="s">
        <v>180</v>
      </c>
      <c r="E140" s="195" t="s">
        <v>1022</v>
      </c>
      <c r="F140" s="196" t="s">
        <v>1023</v>
      </c>
      <c r="G140" s="197" t="s">
        <v>183</v>
      </c>
      <c r="H140" s="198">
        <v>10</v>
      </c>
      <c r="I140" s="199"/>
      <c r="J140" s="200">
        <f>ROUND(I140*H140,2)</f>
        <v>0</v>
      </c>
      <c r="K140" s="196" t="s">
        <v>1005</v>
      </c>
      <c r="L140" s="201"/>
      <c r="M140" s="202" t="s">
        <v>1</v>
      </c>
      <c r="N140" s="203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185</v>
      </c>
      <c r="AT140" s="206" t="s">
        <v>180</v>
      </c>
      <c r="AU140" s="206" t="s">
        <v>83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185</v>
      </c>
      <c r="BM140" s="206" t="s">
        <v>1024</v>
      </c>
    </row>
    <row r="141" spans="1:65" s="2" customFormat="1" ht="19.5">
      <c r="A141" s="35"/>
      <c r="B141" s="36"/>
      <c r="C141" s="37"/>
      <c r="D141" s="207" t="s">
        <v>188</v>
      </c>
      <c r="E141" s="37"/>
      <c r="F141" s="208" t="s">
        <v>1023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83</v>
      </c>
    </row>
    <row r="142" spans="1:65" s="2" customFormat="1" ht="33" customHeight="1">
      <c r="A142" s="35"/>
      <c r="B142" s="36"/>
      <c r="C142" s="226" t="s">
        <v>192</v>
      </c>
      <c r="D142" s="226" t="s">
        <v>265</v>
      </c>
      <c r="E142" s="227" t="s">
        <v>291</v>
      </c>
      <c r="F142" s="228" t="s">
        <v>292</v>
      </c>
      <c r="G142" s="229" t="s">
        <v>191</v>
      </c>
      <c r="H142" s="230">
        <v>14</v>
      </c>
      <c r="I142" s="231"/>
      <c r="J142" s="232">
        <f>ROUND(I142*H142,2)</f>
        <v>0</v>
      </c>
      <c r="K142" s="228" t="s">
        <v>1005</v>
      </c>
      <c r="L142" s="38"/>
      <c r="M142" s="233" t="s">
        <v>1</v>
      </c>
      <c r="N142" s="234" t="s">
        <v>39</v>
      </c>
      <c r="O142" s="72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6" t="s">
        <v>268</v>
      </c>
      <c r="AT142" s="206" t="s">
        <v>265</v>
      </c>
      <c r="AU142" s="206" t="s">
        <v>83</v>
      </c>
      <c r="AY142" s="17" t="s">
        <v>186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81</v>
      </c>
      <c r="BK142" s="119">
        <f>ROUND(I142*H142,2)</f>
        <v>0</v>
      </c>
      <c r="BL142" s="17" t="s">
        <v>268</v>
      </c>
      <c r="BM142" s="206" t="s">
        <v>1025</v>
      </c>
    </row>
    <row r="143" spans="1:65" s="2" customFormat="1" ht="19.5">
      <c r="A143" s="35"/>
      <c r="B143" s="36"/>
      <c r="C143" s="37"/>
      <c r="D143" s="207" t="s">
        <v>188</v>
      </c>
      <c r="E143" s="37"/>
      <c r="F143" s="208" t="s">
        <v>292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188</v>
      </c>
      <c r="AU143" s="17" t="s">
        <v>83</v>
      </c>
    </row>
    <row r="144" spans="1:65" s="2" customFormat="1" ht="21.75" customHeight="1">
      <c r="A144" s="35"/>
      <c r="B144" s="36"/>
      <c r="C144" s="226" t="s">
        <v>221</v>
      </c>
      <c r="D144" s="226" t="s">
        <v>265</v>
      </c>
      <c r="E144" s="227" t="s">
        <v>1026</v>
      </c>
      <c r="F144" s="228" t="s">
        <v>1027</v>
      </c>
      <c r="G144" s="229" t="s">
        <v>191</v>
      </c>
      <c r="H144" s="230">
        <v>14</v>
      </c>
      <c r="I144" s="231"/>
      <c r="J144" s="232">
        <f>ROUND(I144*H144,2)</f>
        <v>0</v>
      </c>
      <c r="K144" s="228" t="s">
        <v>1005</v>
      </c>
      <c r="L144" s="38"/>
      <c r="M144" s="233" t="s">
        <v>1</v>
      </c>
      <c r="N144" s="234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268</v>
      </c>
      <c r="AT144" s="206" t="s">
        <v>265</v>
      </c>
      <c r="AU144" s="206" t="s">
        <v>83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268</v>
      </c>
      <c r="BM144" s="206" t="s">
        <v>1028</v>
      </c>
    </row>
    <row r="145" spans="1:65" s="2" customFormat="1" ht="19.5">
      <c r="A145" s="35"/>
      <c r="B145" s="36"/>
      <c r="C145" s="37"/>
      <c r="D145" s="207" t="s">
        <v>188</v>
      </c>
      <c r="E145" s="37"/>
      <c r="F145" s="208" t="s">
        <v>1027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83</v>
      </c>
    </row>
    <row r="146" spans="1:65" s="2" customFormat="1" ht="21.75" customHeight="1">
      <c r="A146" s="35"/>
      <c r="B146" s="36"/>
      <c r="C146" s="226" t="s">
        <v>225</v>
      </c>
      <c r="D146" s="226" t="s">
        <v>265</v>
      </c>
      <c r="E146" s="227" t="s">
        <v>266</v>
      </c>
      <c r="F146" s="228" t="s">
        <v>267</v>
      </c>
      <c r="G146" s="229" t="s">
        <v>183</v>
      </c>
      <c r="H146" s="230">
        <v>45</v>
      </c>
      <c r="I146" s="231"/>
      <c r="J146" s="232">
        <f>ROUND(I146*H146,2)</f>
        <v>0</v>
      </c>
      <c r="K146" s="228" t="s">
        <v>1005</v>
      </c>
      <c r="L146" s="38"/>
      <c r="M146" s="233" t="s">
        <v>1</v>
      </c>
      <c r="N146" s="234" t="s">
        <v>39</v>
      </c>
      <c r="O146" s="7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6" t="s">
        <v>268</v>
      </c>
      <c r="AT146" s="206" t="s">
        <v>265</v>
      </c>
      <c r="AU146" s="206" t="s">
        <v>83</v>
      </c>
      <c r="AY146" s="17" t="s">
        <v>186</v>
      </c>
      <c r="BE146" s="119">
        <f>IF(N146="základní",J146,0)</f>
        <v>0</v>
      </c>
      <c r="BF146" s="119">
        <f>IF(N146="snížená",J146,0)</f>
        <v>0</v>
      </c>
      <c r="BG146" s="119">
        <f>IF(N146="zákl. přenesená",J146,0)</f>
        <v>0</v>
      </c>
      <c r="BH146" s="119">
        <f>IF(N146="sníž. přenesená",J146,0)</f>
        <v>0</v>
      </c>
      <c r="BI146" s="119">
        <f>IF(N146="nulová",J146,0)</f>
        <v>0</v>
      </c>
      <c r="BJ146" s="17" t="s">
        <v>81</v>
      </c>
      <c r="BK146" s="119">
        <f>ROUND(I146*H146,2)</f>
        <v>0</v>
      </c>
      <c r="BL146" s="17" t="s">
        <v>268</v>
      </c>
      <c r="BM146" s="206" t="s">
        <v>1029</v>
      </c>
    </row>
    <row r="147" spans="1:65" s="2" customFormat="1" ht="19.5">
      <c r="A147" s="35"/>
      <c r="B147" s="36"/>
      <c r="C147" s="37"/>
      <c r="D147" s="207" t="s">
        <v>188</v>
      </c>
      <c r="E147" s="37"/>
      <c r="F147" s="208" t="s">
        <v>267</v>
      </c>
      <c r="G147" s="37"/>
      <c r="H147" s="37"/>
      <c r="I147" s="131"/>
      <c r="J147" s="37"/>
      <c r="K147" s="37"/>
      <c r="L147" s="38"/>
      <c r="M147" s="209"/>
      <c r="N147" s="210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188</v>
      </c>
      <c r="AU147" s="17" t="s">
        <v>83</v>
      </c>
    </row>
    <row r="148" spans="1:65" s="2" customFormat="1" ht="21.75" customHeight="1">
      <c r="A148" s="35"/>
      <c r="B148" s="36"/>
      <c r="C148" s="194" t="s">
        <v>229</v>
      </c>
      <c r="D148" s="194" t="s">
        <v>180</v>
      </c>
      <c r="E148" s="195" t="s">
        <v>1030</v>
      </c>
      <c r="F148" s="196" t="s">
        <v>1031</v>
      </c>
      <c r="G148" s="197" t="s">
        <v>1032</v>
      </c>
      <c r="H148" s="198">
        <v>25</v>
      </c>
      <c r="I148" s="199"/>
      <c r="J148" s="200">
        <f>ROUND(I148*H148,2)</f>
        <v>0</v>
      </c>
      <c r="K148" s="196" t="s">
        <v>1005</v>
      </c>
      <c r="L148" s="201"/>
      <c r="M148" s="202" t="s">
        <v>1</v>
      </c>
      <c r="N148" s="203" t="s">
        <v>39</v>
      </c>
      <c r="O148" s="7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6" t="s">
        <v>185</v>
      </c>
      <c r="AT148" s="206" t="s">
        <v>180</v>
      </c>
      <c r="AU148" s="206" t="s">
        <v>83</v>
      </c>
      <c r="AY148" s="17" t="s">
        <v>186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81</v>
      </c>
      <c r="BK148" s="119">
        <f>ROUND(I148*H148,2)</f>
        <v>0</v>
      </c>
      <c r="BL148" s="17" t="s">
        <v>185</v>
      </c>
      <c r="BM148" s="206" t="s">
        <v>1033</v>
      </c>
    </row>
    <row r="149" spans="1:65" s="2" customFormat="1" ht="11.25">
      <c r="A149" s="35"/>
      <c r="B149" s="36"/>
      <c r="C149" s="37"/>
      <c r="D149" s="207" t="s">
        <v>188</v>
      </c>
      <c r="E149" s="37"/>
      <c r="F149" s="208" t="s">
        <v>1031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188</v>
      </c>
      <c r="AU149" s="17" t="s">
        <v>83</v>
      </c>
    </row>
    <row r="150" spans="1:65" s="2" customFormat="1" ht="21.75" customHeight="1">
      <c r="A150" s="35"/>
      <c r="B150" s="36"/>
      <c r="C150" s="194" t="s">
        <v>238</v>
      </c>
      <c r="D150" s="194" t="s">
        <v>180</v>
      </c>
      <c r="E150" s="195" t="s">
        <v>1034</v>
      </c>
      <c r="F150" s="196" t="s">
        <v>1035</v>
      </c>
      <c r="G150" s="197" t="s">
        <v>183</v>
      </c>
      <c r="H150" s="198">
        <v>20</v>
      </c>
      <c r="I150" s="199"/>
      <c r="J150" s="200">
        <f>ROUND(I150*H150,2)</f>
        <v>0</v>
      </c>
      <c r="K150" s="196" t="s">
        <v>1005</v>
      </c>
      <c r="L150" s="201"/>
      <c r="M150" s="202" t="s">
        <v>1</v>
      </c>
      <c r="N150" s="203" t="s">
        <v>39</v>
      </c>
      <c r="O150" s="7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6" t="s">
        <v>185</v>
      </c>
      <c r="AT150" s="206" t="s">
        <v>180</v>
      </c>
      <c r="AU150" s="206" t="s">
        <v>83</v>
      </c>
      <c r="AY150" s="17" t="s">
        <v>186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81</v>
      </c>
      <c r="BK150" s="119">
        <f>ROUND(I150*H150,2)</f>
        <v>0</v>
      </c>
      <c r="BL150" s="17" t="s">
        <v>185</v>
      </c>
      <c r="BM150" s="206" t="s">
        <v>1036</v>
      </c>
    </row>
    <row r="151" spans="1:65" s="2" customFormat="1" ht="19.5">
      <c r="A151" s="35"/>
      <c r="B151" s="36"/>
      <c r="C151" s="37"/>
      <c r="D151" s="207" t="s">
        <v>188</v>
      </c>
      <c r="E151" s="37"/>
      <c r="F151" s="208" t="s">
        <v>1035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188</v>
      </c>
      <c r="AU151" s="17" t="s">
        <v>83</v>
      </c>
    </row>
    <row r="152" spans="1:65" s="2" customFormat="1" ht="21.75" customHeight="1">
      <c r="A152" s="35"/>
      <c r="B152" s="36"/>
      <c r="C152" s="226" t="s">
        <v>242</v>
      </c>
      <c r="D152" s="226" t="s">
        <v>265</v>
      </c>
      <c r="E152" s="227" t="s">
        <v>1037</v>
      </c>
      <c r="F152" s="228" t="s">
        <v>1038</v>
      </c>
      <c r="G152" s="229" t="s">
        <v>191</v>
      </c>
      <c r="H152" s="230">
        <v>4</v>
      </c>
      <c r="I152" s="231"/>
      <c r="J152" s="232">
        <f>ROUND(I152*H152,2)</f>
        <v>0</v>
      </c>
      <c r="K152" s="228" t="s">
        <v>1005</v>
      </c>
      <c r="L152" s="38"/>
      <c r="M152" s="233" t="s">
        <v>1</v>
      </c>
      <c r="N152" s="234" t="s">
        <v>39</v>
      </c>
      <c r="O152" s="72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6" t="s">
        <v>465</v>
      </c>
      <c r="AT152" s="206" t="s">
        <v>265</v>
      </c>
      <c r="AU152" s="206" t="s">
        <v>83</v>
      </c>
      <c r="AY152" s="17" t="s">
        <v>186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81</v>
      </c>
      <c r="BK152" s="119">
        <f>ROUND(I152*H152,2)</f>
        <v>0</v>
      </c>
      <c r="BL152" s="17" t="s">
        <v>465</v>
      </c>
      <c r="BM152" s="206" t="s">
        <v>1039</v>
      </c>
    </row>
    <row r="153" spans="1:65" s="2" customFormat="1" ht="11.25">
      <c r="A153" s="35"/>
      <c r="B153" s="36"/>
      <c r="C153" s="37"/>
      <c r="D153" s="207" t="s">
        <v>188</v>
      </c>
      <c r="E153" s="37"/>
      <c r="F153" s="208" t="s">
        <v>1038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188</v>
      </c>
      <c r="AU153" s="17" t="s">
        <v>83</v>
      </c>
    </row>
    <row r="154" spans="1:65" s="2" customFormat="1" ht="16.5" customHeight="1">
      <c r="A154" s="35"/>
      <c r="B154" s="36"/>
      <c r="C154" s="194" t="s">
        <v>8</v>
      </c>
      <c r="D154" s="194" t="s">
        <v>180</v>
      </c>
      <c r="E154" s="195" t="s">
        <v>1040</v>
      </c>
      <c r="F154" s="196" t="s">
        <v>1041</v>
      </c>
      <c r="G154" s="197" t="s">
        <v>191</v>
      </c>
      <c r="H154" s="198">
        <v>4</v>
      </c>
      <c r="I154" s="199"/>
      <c r="J154" s="200">
        <f>ROUND(I154*H154,2)</f>
        <v>0</v>
      </c>
      <c r="K154" s="196" t="s">
        <v>1005</v>
      </c>
      <c r="L154" s="201"/>
      <c r="M154" s="202" t="s">
        <v>1</v>
      </c>
      <c r="N154" s="203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185</v>
      </c>
      <c r="AT154" s="206" t="s">
        <v>180</v>
      </c>
      <c r="AU154" s="206" t="s">
        <v>83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185</v>
      </c>
      <c r="BM154" s="206" t="s">
        <v>1042</v>
      </c>
    </row>
    <row r="155" spans="1:65" s="2" customFormat="1" ht="11.25">
      <c r="A155" s="35"/>
      <c r="B155" s="36"/>
      <c r="C155" s="37"/>
      <c r="D155" s="207" t="s">
        <v>188</v>
      </c>
      <c r="E155" s="37"/>
      <c r="F155" s="208" t="s">
        <v>1041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83</v>
      </c>
    </row>
    <row r="156" spans="1:65" s="2" customFormat="1" ht="21.75" customHeight="1">
      <c r="A156" s="35"/>
      <c r="B156" s="36"/>
      <c r="C156" s="226" t="s">
        <v>250</v>
      </c>
      <c r="D156" s="226" t="s">
        <v>265</v>
      </c>
      <c r="E156" s="227" t="s">
        <v>1043</v>
      </c>
      <c r="F156" s="228" t="s">
        <v>1044</v>
      </c>
      <c r="G156" s="229" t="s">
        <v>191</v>
      </c>
      <c r="H156" s="230">
        <v>8</v>
      </c>
      <c r="I156" s="231"/>
      <c r="J156" s="232">
        <f>ROUND(I156*H156,2)</f>
        <v>0</v>
      </c>
      <c r="K156" s="228" t="s">
        <v>1005</v>
      </c>
      <c r="L156" s="38"/>
      <c r="M156" s="233" t="s">
        <v>1</v>
      </c>
      <c r="N156" s="234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465</v>
      </c>
      <c r="AT156" s="206" t="s">
        <v>265</v>
      </c>
      <c r="AU156" s="206" t="s">
        <v>83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465</v>
      </c>
      <c r="BM156" s="206" t="s">
        <v>1045</v>
      </c>
    </row>
    <row r="157" spans="1:65" s="2" customFormat="1" ht="19.5">
      <c r="A157" s="35"/>
      <c r="B157" s="36"/>
      <c r="C157" s="37"/>
      <c r="D157" s="207" t="s">
        <v>188</v>
      </c>
      <c r="E157" s="37"/>
      <c r="F157" s="208" t="s">
        <v>1044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83</v>
      </c>
    </row>
    <row r="158" spans="1:65" s="2" customFormat="1" ht="21.75" customHeight="1">
      <c r="A158" s="35"/>
      <c r="B158" s="36"/>
      <c r="C158" s="194" t="s">
        <v>254</v>
      </c>
      <c r="D158" s="194" t="s">
        <v>180</v>
      </c>
      <c r="E158" s="195" t="s">
        <v>1046</v>
      </c>
      <c r="F158" s="196" t="s">
        <v>1047</v>
      </c>
      <c r="G158" s="197" t="s">
        <v>191</v>
      </c>
      <c r="H158" s="198">
        <v>4</v>
      </c>
      <c r="I158" s="199"/>
      <c r="J158" s="200">
        <f>ROUND(I158*H158,2)</f>
        <v>0</v>
      </c>
      <c r="K158" s="196" t="s">
        <v>1005</v>
      </c>
      <c r="L158" s="201"/>
      <c r="M158" s="202" t="s">
        <v>1</v>
      </c>
      <c r="N158" s="203" t="s">
        <v>39</v>
      </c>
      <c r="O158" s="72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6" t="s">
        <v>185</v>
      </c>
      <c r="AT158" s="206" t="s">
        <v>180</v>
      </c>
      <c r="AU158" s="206" t="s">
        <v>83</v>
      </c>
      <c r="AY158" s="17" t="s">
        <v>186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81</v>
      </c>
      <c r="BK158" s="119">
        <f>ROUND(I158*H158,2)</f>
        <v>0</v>
      </c>
      <c r="BL158" s="17" t="s">
        <v>185</v>
      </c>
      <c r="BM158" s="206" t="s">
        <v>1048</v>
      </c>
    </row>
    <row r="159" spans="1:65" s="2" customFormat="1" ht="11.25">
      <c r="A159" s="35"/>
      <c r="B159" s="36"/>
      <c r="C159" s="37"/>
      <c r="D159" s="207" t="s">
        <v>188</v>
      </c>
      <c r="E159" s="37"/>
      <c r="F159" s="208" t="s">
        <v>1047</v>
      </c>
      <c r="G159" s="37"/>
      <c r="H159" s="37"/>
      <c r="I159" s="131"/>
      <c r="J159" s="37"/>
      <c r="K159" s="37"/>
      <c r="L159" s="38"/>
      <c r="M159" s="209"/>
      <c r="N159" s="210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188</v>
      </c>
      <c r="AU159" s="17" t="s">
        <v>83</v>
      </c>
    </row>
    <row r="160" spans="1:65" s="2" customFormat="1" ht="16.5" customHeight="1">
      <c r="A160" s="35"/>
      <c r="B160" s="36"/>
      <c r="C160" s="194" t="s">
        <v>258</v>
      </c>
      <c r="D160" s="194" t="s">
        <v>180</v>
      </c>
      <c r="E160" s="195" t="s">
        <v>1049</v>
      </c>
      <c r="F160" s="196" t="s">
        <v>1050</v>
      </c>
      <c r="G160" s="197" t="s">
        <v>191</v>
      </c>
      <c r="H160" s="198">
        <v>4</v>
      </c>
      <c r="I160" s="199"/>
      <c r="J160" s="200">
        <f>ROUND(I160*H160,2)</f>
        <v>0</v>
      </c>
      <c r="K160" s="196" t="s">
        <v>1005</v>
      </c>
      <c r="L160" s="201"/>
      <c r="M160" s="202" t="s">
        <v>1</v>
      </c>
      <c r="N160" s="203" t="s">
        <v>39</v>
      </c>
      <c r="O160" s="72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6" t="s">
        <v>185</v>
      </c>
      <c r="AT160" s="206" t="s">
        <v>180</v>
      </c>
      <c r="AU160" s="206" t="s">
        <v>83</v>
      </c>
      <c r="AY160" s="17" t="s">
        <v>186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81</v>
      </c>
      <c r="BK160" s="119">
        <f>ROUND(I160*H160,2)</f>
        <v>0</v>
      </c>
      <c r="BL160" s="17" t="s">
        <v>185</v>
      </c>
      <c r="BM160" s="206" t="s">
        <v>1051</v>
      </c>
    </row>
    <row r="161" spans="1:65" s="2" customFormat="1" ht="11.25">
      <c r="A161" s="35"/>
      <c r="B161" s="36"/>
      <c r="C161" s="37"/>
      <c r="D161" s="207" t="s">
        <v>188</v>
      </c>
      <c r="E161" s="37"/>
      <c r="F161" s="208" t="s">
        <v>1050</v>
      </c>
      <c r="G161" s="37"/>
      <c r="H161" s="37"/>
      <c r="I161" s="131"/>
      <c r="J161" s="37"/>
      <c r="K161" s="37"/>
      <c r="L161" s="38"/>
      <c r="M161" s="209"/>
      <c r="N161" s="210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188</v>
      </c>
      <c r="AU161" s="17" t="s">
        <v>83</v>
      </c>
    </row>
    <row r="162" spans="1:65" s="2" customFormat="1" ht="21.75" customHeight="1">
      <c r="A162" s="35"/>
      <c r="B162" s="36"/>
      <c r="C162" s="226" t="s">
        <v>362</v>
      </c>
      <c r="D162" s="226" t="s">
        <v>265</v>
      </c>
      <c r="E162" s="227" t="s">
        <v>1052</v>
      </c>
      <c r="F162" s="228" t="s">
        <v>1053</v>
      </c>
      <c r="G162" s="229" t="s">
        <v>191</v>
      </c>
      <c r="H162" s="230">
        <v>2</v>
      </c>
      <c r="I162" s="231"/>
      <c r="J162" s="232">
        <f>ROUND(I162*H162,2)</f>
        <v>0</v>
      </c>
      <c r="K162" s="228" t="s">
        <v>184</v>
      </c>
      <c r="L162" s="38"/>
      <c r="M162" s="233" t="s">
        <v>1</v>
      </c>
      <c r="N162" s="234" t="s">
        <v>39</v>
      </c>
      <c r="O162" s="7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6" t="s">
        <v>268</v>
      </c>
      <c r="AT162" s="206" t="s">
        <v>265</v>
      </c>
      <c r="AU162" s="206" t="s">
        <v>83</v>
      </c>
      <c r="AY162" s="17" t="s">
        <v>186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81</v>
      </c>
      <c r="BK162" s="119">
        <f>ROUND(I162*H162,2)</f>
        <v>0</v>
      </c>
      <c r="BL162" s="17" t="s">
        <v>268</v>
      </c>
      <c r="BM162" s="206" t="s">
        <v>1054</v>
      </c>
    </row>
    <row r="163" spans="1:65" s="2" customFormat="1" ht="29.25">
      <c r="A163" s="35"/>
      <c r="B163" s="36"/>
      <c r="C163" s="37"/>
      <c r="D163" s="207" t="s">
        <v>188</v>
      </c>
      <c r="E163" s="37"/>
      <c r="F163" s="208" t="s">
        <v>1055</v>
      </c>
      <c r="G163" s="37"/>
      <c r="H163" s="37"/>
      <c r="I163" s="131"/>
      <c r="J163" s="37"/>
      <c r="K163" s="37"/>
      <c r="L163" s="38"/>
      <c r="M163" s="209"/>
      <c r="N163" s="21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188</v>
      </c>
      <c r="AU163" s="17" t="s">
        <v>83</v>
      </c>
    </row>
    <row r="164" spans="1:65" s="2" customFormat="1" ht="21.75" customHeight="1">
      <c r="A164" s="35"/>
      <c r="B164" s="36"/>
      <c r="C164" s="226" t="s">
        <v>271</v>
      </c>
      <c r="D164" s="226" t="s">
        <v>265</v>
      </c>
      <c r="E164" s="227" t="s">
        <v>1056</v>
      </c>
      <c r="F164" s="228" t="s">
        <v>1057</v>
      </c>
      <c r="G164" s="229" t="s">
        <v>191</v>
      </c>
      <c r="H164" s="230">
        <v>4</v>
      </c>
      <c r="I164" s="231"/>
      <c r="J164" s="232">
        <f>ROUND(I164*H164,2)</f>
        <v>0</v>
      </c>
      <c r="K164" s="228" t="s">
        <v>1005</v>
      </c>
      <c r="L164" s="38"/>
      <c r="M164" s="233" t="s">
        <v>1</v>
      </c>
      <c r="N164" s="234" t="s">
        <v>39</v>
      </c>
      <c r="O164" s="7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6" t="s">
        <v>268</v>
      </c>
      <c r="AT164" s="206" t="s">
        <v>265</v>
      </c>
      <c r="AU164" s="206" t="s">
        <v>83</v>
      </c>
      <c r="AY164" s="17" t="s">
        <v>186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81</v>
      </c>
      <c r="BK164" s="119">
        <f>ROUND(I164*H164,2)</f>
        <v>0</v>
      </c>
      <c r="BL164" s="17" t="s">
        <v>268</v>
      </c>
      <c r="BM164" s="206" t="s">
        <v>1058</v>
      </c>
    </row>
    <row r="165" spans="1:65" s="2" customFormat="1" ht="19.5">
      <c r="A165" s="35"/>
      <c r="B165" s="36"/>
      <c r="C165" s="37"/>
      <c r="D165" s="207" t="s">
        <v>188</v>
      </c>
      <c r="E165" s="37"/>
      <c r="F165" s="208" t="s">
        <v>1057</v>
      </c>
      <c r="G165" s="37"/>
      <c r="H165" s="37"/>
      <c r="I165" s="131"/>
      <c r="J165" s="37"/>
      <c r="K165" s="37"/>
      <c r="L165" s="38"/>
      <c r="M165" s="209"/>
      <c r="N165" s="210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188</v>
      </c>
      <c r="AU165" s="17" t="s">
        <v>83</v>
      </c>
    </row>
    <row r="166" spans="1:65" s="2" customFormat="1" ht="16.5" customHeight="1">
      <c r="A166" s="35"/>
      <c r="B166" s="36"/>
      <c r="C166" s="194" t="s">
        <v>7</v>
      </c>
      <c r="D166" s="194" t="s">
        <v>180</v>
      </c>
      <c r="E166" s="195" t="s">
        <v>1059</v>
      </c>
      <c r="F166" s="196" t="s">
        <v>1060</v>
      </c>
      <c r="G166" s="197" t="s">
        <v>191</v>
      </c>
      <c r="H166" s="198">
        <v>4</v>
      </c>
      <c r="I166" s="199"/>
      <c r="J166" s="200">
        <f>ROUND(I166*H166,2)</f>
        <v>0</v>
      </c>
      <c r="K166" s="196" t="s">
        <v>1005</v>
      </c>
      <c r="L166" s="201"/>
      <c r="M166" s="202" t="s">
        <v>1</v>
      </c>
      <c r="N166" s="203" t="s">
        <v>39</v>
      </c>
      <c r="O166" s="7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6" t="s">
        <v>185</v>
      </c>
      <c r="AT166" s="206" t="s">
        <v>180</v>
      </c>
      <c r="AU166" s="206" t="s">
        <v>83</v>
      </c>
      <c r="AY166" s="17" t="s">
        <v>186</v>
      </c>
      <c r="BE166" s="119">
        <f>IF(N166="základní",J166,0)</f>
        <v>0</v>
      </c>
      <c r="BF166" s="119">
        <f>IF(N166="snížená",J166,0)</f>
        <v>0</v>
      </c>
      <c r="BG166" s="119">
        <f>IF(N166="zákl. přenesená",J166,0)</f>
        <v>0</v>
      </c>
      <c r="BH166" s="119">
        <f>IF(N166="sníž. přenesená",J166,0)</f>
        <v>0</v>
      </c>
      <c r="BI166" s="119">
        <f>IF(N166="nulová",J166,0)</f>
        <v>0</v>
      </c>
      <c r="BJ166" s="17" t="s">
        <v>81</v>
      </c>
      <c r="BK166" s="119">
        <f>ROUND(I166*H166,2)</f>
        <v>0</v>
      </c>
      <c r="BL166" s="17" t="s">
        <v>185</v>
      </c>
      <c r="BM166" s="206" t="s">
        <v>1061</v>
      </c>
    </row>
    <row r="167" spans="1:65" s="2" customFormat="1" ht="11.25">
      <c r="A167" s="35"/>
      <c r="B167" s="36"/>
      <c r="C167" s="37"/>
      <c r="D167" s="207" t="s">
        <v>188</v>
      </c>
      <c r="E167" s="37"/>
      <c r="F167" s="208" t="s">
        <v>1060</v>
      </c>
      <c r="G167" s="37"/>
      <c r="H167" s="37"/>
      <c r="I167" s="131"/>
      <c r="J167" s="37"/>
      <c r="K167" s="37"/>
      <c r="L167" s="38"/>
      <c r="M167" s="209"/>
      <c r="N167" s="21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188</v>
      </c>
      <c r="AU167" s="17" t="s">
        <v>83</v>
      </c>
    </row>
    <row r="168" spans="1:65" s="11" customFormat="1" ht="25.9" customHeight="1">
      <c r="B168" s="212"/>
      <c r="C168" s="213"/>
      <c r="D168" s="214" t="s">
        <v>73</v>
      </c>
      <c r="E168" s="215" t="s">
        <v>262</v>
      </c>
      <c r="F168" s="215" t="s">
        <v>1062</v>
      </c>
      <c r="G168" s="213"/>
      <c r="H168" s="213"/>
      <c r="I168" s="216"/>
      <c r="J168" s="217">
        <f>BK168</f>
        <v>0</v>
      </c>
      <c r="K168" s="213"/>
      <c r="L168" s="218"/>
      <c r="M168" s="219"/>
      <c r="N168" s="220"/>
      <c r="O168" s="220"/>
      <c r="P168" s="221">
        <f>SUM(P169:P205)</f>
        <v>0</v>
      </c>
      <c r="Q168" s="220"/>
      <c r="R168" s="221">
        <f>SUM(R169:R205)</f>
        <v>0</v>
      </c>
      <c r="S168" s="220"/>
      <c r="T168" s="222">
        <f>SUM(T169:T205)</f>
        <v>0</v>
      </c>
      <c r="AR168" s="223" t="s">
        <v>193</v>
      </c>
      <c r="AT168" s="224" t="s">
        <v>73</v>
      </c>
      <c r="AU168" s="224" t="s">
        <v>74</v>
      </c>
      <c r="AY168" s="223" t="s">
        <v>186</v>
      </c>
      <c r="BK168" s="225">
        <f>SUM(BK169:BK205)</f>
        <v>0</v>
      </c>
    </row>
    <row r="169" spans="1:65" s="2" customFormat="1" ht="21.75" customHeight="1">
      <c r="A169" s="35"/>
      <c r="B169" s="36"/>
      <c r="C169" s="226" t="s">
        <v>280</v>
      </c>
      <c r="D169" s="226" t="s">
        <v>265</v>
      </c>
      <c r="E169" s="227" t="s">
        <v>1063</v>
      </c>
      <c r="F169" s="228" t="s">
        <v>1064</v>
      </c>
      <c r="G169" s="229" t="s">
        <v>191</v>
      </c>
      <c r="H169" s="230">
        <v>1</v>
      </c>
      <c r="I169" s="231"/>
      <c r="J169" s="232">
        <f>ROUND(I169*H169,2)</f>
        <v>0</v>
      </c>
      <c r="K169" s="228" t="s">
        <v>1005</v>
      </c>
      <c r="L169" s="38"/>
      <c r="M169" s="233" t="s">
        <v>1</v>
      </c>
      <c r="N169" s="234" t="s">
        <v>39</v>
      </c>
      <c r="O169" s="72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6" t="s">
        <v>268</v>
      </c>
      <c r="AT169" s="206" t="s">
        <v>265</v>
      </c>
      <c r="AU169" s="206" t="s">
        <v>81</v>
      </c>
      <c r="AY169" s="17" t="s">
        <v>186</v>
      </c>
      <c r="BE169" s="119">
        <f>IF(N169="základní",J169,0)</f>
        <v>0</v>
      </c>
      <c r="BF169" s="119">
        <f>IF(N169="snížená",J169,0)</f>
        <v>0</v>
      </c>
      <c r="BG169" s="119">
        <f>IF(N169="zákl. přenesená",J169,0)</f>
        <v>0</v>
      </c>
      <c r="BH169" s="119">
        <f>IF(N169="sníž. přenesená",J169,0)</f>
        <v>0</v>
      </c>
      <c r="BI169" s="119">
        <f>IF(N169="nulová",J169,0)</f>
        <v>0</v>
      </c>
      <c r="BJ169" s="17" t="s">
        <v>81</v>
      </c>
      <c r="BK169" s="119">
        <f>ROUND(I169*H169,2)</f>
        <v>0</v>
      </c>
      <c r="BL169" s="17" t="s">
        <v>268</v>
      </c>
      <c r="BM169" s="206" t="s">
        <v>1065</v>
      </c>
    </row>
    <row r="170" spans="1:65" s="2" customFormat="1" ht="19.5">
      <c r="A170" s="35"/>
      <c r="B170" s="36"/>
      <c r="C170" s="37"/>
      <c r="D170" s="207" t="s">
        <v>188</v>
      </c>
      <c r="E170" s="37"/>
      <c r="F170" s="208" t="s">
        <v>1064</v>
      </c>
      <c r="G170" s="37"/>
      <c r="H170" s="37"/>
      <c r="I170" s="131"/>
      <c r="J170" s="37"/>
      <c r="K170" s="37"/>
      <c r="L170" s="38"/>
      <c r="M170" s="209"/>
      <c r="N170" s="210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188</v>
      </c>
      <c r="AU170" s="17" t="s">
        <v>81</v>
      </c>
    </row>
    <row r="171" spans="1:65" s="2" customFormat="1" ht="21.75" customHeight="1">
      <c r="A171" s="35"/>
      <c r="B171" s="36"/>
      <c r="C171" s="194" t="s">
        <v>285</v>
      </c>
      <c r="D171" s="194" t="s">
        <v>180</v>
      </c>
      <c r="E171" s="195" t="s">
        <v>1066</v>
      </c>
      <c r="F171" s="196" t="s">
        <v>1067</v>
      </c>
      <c r="G171" s="197" t="s">
        <v>191</v>
      </c>
      <c r="H171" s="198">
        <v>1</v>
      </c>
      <c r="I171" s="199"/>
      <c r="J171" s="200">
        <f>ROUND(I171*H171,2)</f>
        <v>0</v>
      </c>
      <c r="K171" s="196" t="s">
        <v>1005</v>
      </c>
      <c r="L171" s="201"/>
      <c r="M171" s="202" t="s">
        <v>1</v>
      </c>
      <c r="N171" s="203" t="s">
        <v>39</v>
      </c>
      <c r="O171" s="72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6" t="s">
        <v>268</v>
      </c>
      <c r="AT171" s="206" t="s">
        <v>180</v>
      </c>
      <c r="AU171" s="206" t="s">
        <v>81</v>
      </c>
      <c r="AY171" s="17" t="s">
        <v>186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81</v>
      </c>
      <c r="BK171" s="119">
        <f>ROUND(I171*H171,2)</f>
        <v>0</v>
      </c>
      <c r="BL171" s="17" t="s">
        <v>268</v>
      </c>
      <c r="BM171" s="206" t="s">
        <v>1068</v>
      </c>
    </row>
    <row r="172" spans="1:65" s="2" customFormat="1" ht="19.5">
      <c r="A172" s="35"/>
      <c r="B172" s="36"/>
      <c r="C172" s="37"/>
      <c r="D172" s="207" t="s">
        <v>188</v>
      </c>
      <c r="E172" s="37"/>
      <c r="F172" s="208" t="s">
        <v>1067</v>
      </c>
      <c r="G172" s="37"/>
      <c r="H172" s="37"/>
      <c r="I172" s="131"/>
      <c r="J172" s="37"/>
      <c r="K172" s="37"/>
      <c r="L172" s="38"/>
      <c r="M172" s="209"/>
      <c r="N172" s="210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188</v>
      </c>
      <c r="AU172" s="17" t="s">
        <v>81</v>
      </c>
    </row>
    <row r="173" spans="1:65" s="2" customFormat="1" ht="21.75" customHeight="1">
      <c r="A173" s="35"/>
      <c r="B173" s="36"/>
      <c r="C173" s="226" t="s">
        <v>367</v>
      </c>
      <c r="D173" s="226" t="s">
        <v>265</v>
      </c>
      <c r="E173" s="227" t="s">
        <v>1069</v>
      </c>
      <c r="F173" s="228" t="s">
        <v>1070</v>
      </c>
      <c r="G173" s="229" t="s">
        <v>191</v>
      </c>
      <c r="H173" s="230">
        <v>10</v>
      </c>
      <c r="I173" s="231"/>
      <c r="J173" s="232">
        <f>ROUND(I173*H173,2)</f>
        <v>0</v>
      </c>
      <c r="K173" s="228" t="s">
        <v>184</v>
      </c>
      <c r="L173" s="38"/>
      <c r="M173" s="233" t="s">
        <v>1</v>
      </c>
      <c r="N173" s="234" t="s">
        <v>39</v>
      </c>
      <c r="O173" s="72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6" t="s">
        <v>268</v>
      </c>
      <c r="AT173" s="206" t="s">
        <v>265</v>
      </c>
      <c r="AU173" s="206" t="s">
        <v>81</v>
      </c>
      <c r="AY173" s="17" t="s">
        <v>186</v>
      </c>
      <c r="BE173" s="119">
        <f>IF(N173="základní",J173,0)</f>
        <v>0</v>
      </c>
      <c r="BF173" s="119">
        <f>IF(N173="snížená",J173,0)</f>
        <v>0</v>
      </c>
      <c r="BG173" s="119">
        <f>IF(N173="zákl. přenesená",J173,0)</f>
        <v>0</v>
      </c>
      <c r="BH173" s="119">
        <f>IF(N173="sníž. přenesená",J173,0)</f>
        <v>0</v>
      </c>
      <c r="BI173" s="119">
        <f>IF(N173="nulová",J173,0)</f>
        <v>0</v>
      </c>
      <c r="BJ173" s="17" t="s">
        <v>81</v>
      </c>
      <c r="BK173" s="119">
        <f>ROUND(I173*H173,2)</f>
        <v>0</v>
      </c>
      <c r="BL173" s="17" t="s">
        <v>268</v>
      </c>
      <c r="BM173" s="206" t="s">
        <v>1071</v>
      </c>
    </row>
    <row r="174" spans="1:65" s="2" customFormat="1" ht="29.25">
      <c r="A174" s="35"/>
      <c r="B174" s="36"/>
      <c r="C174" s="37"/>
      <c r="D174" s="207" t="s">
        <v>188</v>
      </c>
      <c r="E174" s="37"/>
      <c r="F174" s="208" t="s">
        <v>1072</v>
      </c>
      <c r="G174" s="37"/>
      <c r="H174" s="37"/>
      <c r="I174" s="131"/>
      <c r="J174" s="37"/>
      <c r="K174" s="37"/>
      <c r="L174" s="38"/>
      <c r="M174" s="209"/>
      <c r="N174" s="210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188</v>
      </c>
      <c r="AU174" s="17" t="s">
        <v>81</v>
      </c>
    </row>
    <row r="175" spans="1:65" s="2" customFormat="1" ht="21.75" customHeight="1">
      <c r="A175" s="35"/>
      <c r="B175" s="36"/>
      <c r="C175" s="226" t="s">
        <v>290</v>
      </c>
      <c r="D175" s="226" t="s">
        <v>265</v>
      </c>
      <c r="E175" s="227" t="s">
        <v>340</v>
      </c>
      <c r="F175" s="228" t="s">
        <v>341</v>
      </c>
      <c r="G175" s="229" t="s">
        <v>191</v>
      </c>
      <c r="H175" s="230">
        <v>1</v>
      </c>
      <c r="I175" s="231"/>
      <c r="J175" s="232">
        <f>ROUND(I175*H175,2)</f>
        <v>0</v>
      </c>
      <c r="K175" s="228" t="s">
        <v>1005</v>
      </c>
      <c r="L175" s="38"/>
      <c r="M175" s="233" t="s">
        <v>1</v>
      </c>
      <c r="N175" s="234" t="s">
        <v>39</v>
      </c>
      <c r="O175" s="72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6" t="s">
        <v>268</v>
      </c>
      <c r="AT175" s="206" t="s">
        <v>265</v>
      </c>
      <c r="AU175" s="206" t="s">
        <v>81</v>
      </c>
      <c r="AY175" s="17" t="s">
        <v>186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81</v>
      </c>
      <c r="BK175" s="119">
        <f>ROUND(I175*H175,2)</f>
        <v>0</v>
      </c>
      <c r="BL175" s="17" t="s">
        <v>268</v>
      </c>
      <c r="BM175" s="206" t="s">
        <v>1073</v>
      </c>
    </row>
    <row r="176" spans="1:65" s="2" customFormat="1" ht="19.5">
      <c r="A176" s="35"/>
      <c r="B176" s="36"/>
      <c r="C176" s="37"/>
      <c r="D176" s="207" t="s">
        <v>188</v>
      </c>
      <c r="E176" s="37"/>
      <c r="F176" s="208" t="s">
        <v>341</v>
      </c>
      <c r="G176" s="37"/>
      <c r="H176" s="37"/>
      <c r="I176" s="131"/>
      <c r="J176" s="37"/>
      <c r="K176" s="37"/>
      <c r="L176" s="38"/>
      <c r="M176" s="209"/>
      <c r="N176" s="210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188</v>
      </c>
      <c r="AU176" s="17" t="s">
        <v>81</v>
      </c>
    </row>
    <row r="177" spans="1:65" s="2" customFormat="1" ht="16.5" customHeight="1">
      <c r="A177" s="35"/>
      <c r="B177" s="36"/>
      <c r="C177" s="194" t="s">
        <v>295</v>
      </c>
      <c r="D177" s="194" t="s">
        <v>180</v>
      </c>
      <c r="E177" s="195" t="s">
        <v>1074</v>
      </c>
      <c r="F177" s="196" t="s">
        <v>1075</v>
      </c>
      <c r="G177" s="197" t="s">
        <v>191</v>
      </c>
      <c r="H177" s="198">
        <v>1</v>
      </c>
      <c r="I177" s="199"/>
      <c r="J177" s="200">
        <f>ROUND(I177*H177,2)</f>
        <v>0</v>
      </c>
      <c r="K177" s="196" t="s">
        <v>1</v>
      </c>
      <c r="L177" s="201"/>
      <c r="M177" s="202" t="s">
        <v>1</v>
      </c>
      <c r="N177" s="203" t="s">
        <v>39</v>
      </c>
      <c r="O177" s="72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6" t="s">
        <v>185</v>
      </c>
      <c r="AT177" s="206" t="s">
        <v>180</v>
      </c>
      <c r="AU177" s="206" t="s">
        <v>81</v>
      </c>
      <c r="AY177" s="17" t="s">
        <v>186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81</v>
      </c>
      <c r="BK177" s="119">
        <f>ROUND(I177*H177,2)</f>
        <v>0</v>
      </c>
      <c r="BL177" s="17" t="s">
        <v>185</v>
      </c>
      <c r="BM177" s="206" t="s">
        <v>1076</v>
      </c>
    </row>
    <row r="178" spans="1:65" s="2" customFormat="1" ht="11.25">
      <c r="A178" s="35"/>
      <c r="B178" s="36"/>
      <c r="C178" s="37"/>
      <c r="D178" s="207" t="s">
        <v>188</v>
      </c>
      <c r="E178" s="37"/>
      <c r="F178" s="208" t="s">
        <v>1075</v>
      </c>
      <c r="G178" s="37"/>
      <c r="H178" s="37"/>
      <c r="I178" s="131"/>
      <c r="J178" s="37"/>
      <c r="K178" s="37"/>
      <c r="L178" s="38"/>
      <c r="M178" s="209"/>
      <c r="N178" s="210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188</v>
      </c>
      <c r="AU178" s="17" t="s">
        <v>81</v>
      </c>
    </row>
    <row r="179" spans="1:65" s="15" customFormat="1" ht="22.5">
      <c r="B179" s="270"/>
      <c r="C179" s="271"/>
      <c r="D179" s="207" t="s">
        <v>456</v>
      </c>
      <c r="E179" s="272" t="s">
        <v>1</v>
      </c>
      <c r="F179" s="273" t="s">
        <v>1077</v>
      </c>
      <c r="G179" s="271"/>
      <c r="H179" s="272" t="s">
        <v>1</v>
      </c>
      <c r="I179" s="274"/>
      <c r="J179" s="271"/>
      <c r="K179" s="271"/>
      <c r="L179" s="275"/>
      <c r="M179" s="276"/>
      <c r="N179" s="277"/>
      <c r="O179" s="277"/>
      <c r="P179" s="277"/>
      <c r="Q179" s="277"/>
      <c r="R179" s="277"/>
      <c r="S179" s="277"/>
      <c r="T179" s="278"/>
      <c r="AT179" s="279" t="s">
        <v>456</v>
      </c>
      <c r="AU179" s="279" t="s">
        <v>81</v>
      </c>
      <c r="AV179" s="15" t="s">
        <v>81</v>
      </c>
      <c r="AW179" s="15" t="s">
        <v>29</v>
      </c>
      <c r="AX179" s="15" t="s">
        <v>74</v>
      </c>
      <c r="AY179" s="279" t="s">
        <v>186</v>
      </c>
    </row>
    <row r="180" spans="1:65" s="15" customFormat="1" ht="11.25">
      <c r="B180" s="270"/>
      <c r="C180" s="271"/>
      <c r="D180" s="207" t="s">
        <v>456</v>
      </c>
      <c r="E180" s="272" t="s">
        <v>1</v>
      </c>
      <c r="F180" s="273" t="s">
        <v>1078</v>
      </c>
      <c r="G180" s="271"/>
      <c r="H180" s="272" t="s">
        <v>1</v>
      </c>
      <c r="I180" s="274"/>
      <c r="J180" s="271"/>
      <c r="K180" s="271"/>
      <c r="L180" s="275"/>
      <c r="M180" s="276"/>
      <c r="N180" s="277"/>
      <c r="O180" s="277"/>
      <c r="P180" s="277"/>
      <c r="Q180" s="277"/>
      <c r="R180" s="277"/>
      <c r="S180" s="277"/>
      <c r="T180" s="278"/>
      <c r="AT180" s="279" t="s">
        <v>456</v>
      </c>
      <c r="AU180" s="279" t="s">
        <v>81</v>
      </c>
      <c r="AV180" s="15" t="s">
        <v>81</v>
      </c>
      <c r="AW180" s="15" t="s">
        <v>29</v>
      </c>
      <c r="AX180" s="15" t="s">
        <v>74</v>
      </c>
      <c r="AY180" s="279" t="s">
        <v>186</v>
      </c>
    </row>
    <row r="181" spans="1:65" s="13" customFormat="1" ht="11.25">
      <c r="B181" s="247"/>
      <c r="C181" s="248"/>
      <c r="D181" s="207" t="s">
        <v>456</v>
      </c>
      <c r="E181" s="249" t="s">
        <v>1</v>
      </c>
      <c r="F181" s="250" t="s">
        <v>81</v>
      </c>
      <c r="G181" s="248"/>
      <c r="H181" s="251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456</v>
      </c>
      <c r="AU181" s="257" t="s">
        <v>81</v>
      </c>
      <c r="AV181" s="13" t="s">
        <v>83</v>
      </c>
      <c r="AW181" s="13" t="s">
        <v>29</v>
      </c>
      <c r="AX181" s="13" t="s">
        <v>81</v>
      </c>
      <c r="AY181" s="257" t="s">
        <v>186</v>
      </c>
    </row>
    <row r="182" spans="1:65" s="2" customFormat="1" ht="33" customHeight="1">
      <c r="A182" s="35"/>
      <c r="B182" s="36"/>
      <c r="C182" s="226" t="s">
        <v>300</v>
      </c>
      <c r="D182" s="226" t="s">
        <v>265</v>
      </c>
      <c r="E182" s="227" t="s">
        <v>1079</v>
      </c>
      <c r="F182" s="228" t="s">
        <v>1080</v>
      </c>
      <c r="G182" s="229" t="s">
        <v>191</v>
      </c>
      <c r="H182" s="230">
        <v>1</v>
      </c>
      <c r="I182" s="231"/>
      <c r="J182" s="232">
        <f>ROUND(I182*H182,2)</f>
        <v>0</v>
      </c>
      <c r="K182" s="228" t="s">
        <v>1005</v>
      </c>
      <c r="L182" s="38"/>
      <c r="M182" s="233" t="s">
        <v>1</v>
      </c>
      <c r="N182" s="234" t="s">
        <v>39</v>
      </c>
      <c r="O182" s="72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6" t="s">
        <v>268</v>
      </c>
      <c r="AT182" s="206" t="s">
        <v>265</v>
      </c>
      <c r="AU182" s="206" t="s">
        <v>81</v>
      </c>
      <c r="AY182" s="17" t="s">
        <v>186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81</v>
      </c>
      <c r="BK182" s="119">
        <f>ROUND(I182*H182,2)</f>
        <v>0</v>
      </c>
      <c r="BL182" s="17" t="s">
        <v>268</v>
      </c>
      <c r="BM182" s="206" t="s">
        <v>1081</v>
      </c>
    </row>
    <row r="183" spans="1:65" s="2" customFormat="1" ht="19.5">
      <c r="A183" s="35"/>
      <c r="B183" s="36"/>
      <c r="C183" s="37"/>
      <c r="D183" s="207" t="s">
        <v>188</v>
      </c>
      <c r="E183" s="37"/>
      <c r="F183" s="208" t="s">
        <v>1080</v>
      </c>
      <c r="G183" s="37"/>
      <c r="H183" s="37"/>
      <c r="I183" s="131"/>
      <c r="J183" s="37"/>
      <c r="K183" s="37"/>
      <c r="L183" s="38"/>
      <c r="M183" s="209"/>
      <c r="N183" s="21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188</v>
      </c>
      <c r="AU183" s="17" t="s">
        <v>81</v>
      </c>
    </row>
    <row r="184" spans="1:65" s="2" customFormat="1" ht="16.5" customHeight="1">
      <c r="A184" s="35"/>
      <c r="B184" s="36"/>
      <c r="C184" s="194" t="s">
        <v>305</v>
      </c>
      <c r="D184" s="194" t="s">
        <v>180</v>
      </c>
      <c r="E184" s="195" t="s">
        <v>1082</v>
      </c>
      <c r="F184" s="196" t="s">
        <v>1083</v>
      </c>
      <c r="G184" s="197" t="s">
        <v>191</v>
      </c>
      <c r="H184" s="198">
        <v>1</v>
      </c>
      <c r="I184" s="199"/>
      <c r="J184" s="200">
        <f>ROUND(I184*H184,2)</f>
        <v>0</v>
      </c>
      <c r="K184" s="196" t="s">
        <v>1</v>
      </c>
      <c r="L184" s="201"/>
      <c r="M184" s="202" t="s">
        <v>1</v>
      </c>
      <c r="N184" s="203" t="s">
        <v>39</v>
      </c>
      <c r="O184" s="72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6" t="s">
        <v>185</v>
      </c>
      <c r="AT184" s="206" t="s">
        <v>180</v>
      </c>
      <c r="AU184" s="206" t="s">
        <v>81</v>
      </c>
      <c r="AY184" s="17" t="s">
        <v>186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81</v>
      </c>
      <c r="BK184" s="119">
        <f>ROUND(I184*H184,2)</f>
        <v>0</v>
      </c>
      <c r="BL184" s="17" t="s">
        <v>185</v>
      </c>
      <c r="BM184" s="206" t="s">
        <v>1084</v>
      </c>
    </row>
    <row r="185" spans="1:65" s="2" customFormat="1" ht="11.25">
      <c r="A185" s="35"/>
      <c r="B185" s="36"/>
      <c r="C185" s="37"/>
      <c r="D185" s="207" t="s">
        <v>188</v>
      </c>
      <c r="E185" s="37"/>
      <c r="F185" s="208" t="s">
        <v>1083</v>
      </c>
      <c r="G185" s="37"/>
      <c r="H185" s="37"/>
      <c r="I185" s="131"/>
      <c r="J185" s="37"/>
      <c r="K185" s="37"/>
      <c r="L185" s="38"/>
      <c r="M185" s="209"/>
      <c r="N185" s="210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188</v>
      </c>
      <c r="AU185" s="17" t="s">
        <v>81</v>
      </c>
    </row>
    <row r="186" spans="1:65" s="2" customFormat="1" ht="33" customHeight="1">
      <c r="A186" s="35"/>
      <c r="B186" s="36"/>
      <c r="C186" s="226" t="s">
        <v>310</v>
      </c>
      <c r="D186" s="226" t="s">
        <v>265</v>
      </c>
      <c r="E186" s="227" t="s">
        <v>363</v>
      </c>
      <c r="F186" s="228" t="s">
        <v>364</v>
      </c>
      <c r="G186" s="229" t="s">
        <v>191</v>
      </c>
      <c r="H186" s="230">
        <v>1</v>
      </c>
      <c r="I186" s="231"/>
      <c r="J186" s="232">
        <f>ROUND(I186*H186,2)</f>
        <v>0</v>
      </c>
      <c r="K186" s="228" t="s">
        <v>1005</v>
      </c>
      <c r="L186" s="38"/>
      <c r="M186" s="233" t="s">
        <v>1</v>
      </c>
      <c r="N186" s="234" t="s">
        <v>39</v>
      </c>
      <c r="O186" s="72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6" t="s">
        <v>465</v>
      </c>
      <c r="AT186" s="206" t="s">
        <v>265</v>
      </c>
      <c r="AU186" s="206" t="s">
        <v>81</v>
      </c>
      <c r="AY186" s="17" t="s">
        <v>186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81</v>
      </c>
      <c r="BK186" s="119">
        <f>ROUND(I186*H186,2)</f>
        <v>0</v>
      </c>
      <c r="BL186" s="17" t="s">
        <v>465</v>
      </c>
      <c r="BM186" s="206" t="s">
        <v>1085</v>
      </c>
    </row>
    <row r="187" spans="1:65" s="2" customFormat="1" ht="29.25">
      <c r="A187" s="35"/>
      <c r="B187" s="36"/>
      <c r="C187" s="37"/>
      <c r="D187" s="207" t="s">
        <v>188</v>
      </c>
      <c r="E187" s="37"/>
      <c r="F187" s="208" t="s">
        <v>364</v>
      </c>
      <c r="G187" s="37"/>
      <c r="H187" s="37"/>
      <c r="I187" s="131"/>
      <c r="J187" s="37"/>
      <c r="K187" s="37"/>
      <c r="L187" s="38"/>
      <c r="M187" s="209"/>
      <c r="N187" s="210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188</v>
      </c>
      <c r="AU187" s="17" t="s">
        <v>81</v>
      </c>
    </row>
    <row r="188" spans="1:65" s="2" customFormat="1" ht="44.25" customHeight="1">
      <c r="A188" s="35"/>
      <c r="B188" s="36"/>
      <c r="C188" s="194" t="s">
        <v>315</v>
      </c>
      <c r="D188" s="194" t="s">
        <v>180</v>
      </c>
      <c r="E188" s="195" t="s">
        <v>594</v>
      </c>
      <c r="F188" s="196" t="s">
        <v>595</v>
      </c>
      <c r="G188" s="197" t="s">
        <v>191</v>
      </c>
      <c r="H188" s="198">
        <v>1</v>
      </c>
      <c r="I188" s="199"/>
      <c r="J188" s="200">
        <f>ROUND(I188*H188,2)</f>
        <v>0</v>
      </c>
      <c r="K188" s="196" t="s">
        <v>1005</v>
      </c>
      <c r="L188" s="201"/>
      <c r="M188" s="202" t="s">
        <v>1</v>
      </c>
      <c r="N188" s="203" t="s">
        <v>39</v>
      </c>
      <c r="O188" s="72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6" t="s">
        <v>185</v>
      </c>
      <c r="AT188" s="206" t="s">
        <v>180</v>
      </c>
      <c r="AU188" s="206" t="s">
        <v>81</v>
      </c>
      <c r="AY188" s="17" t="s">
        <v>186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81</v>
      </c>
      <c r="BK188" s="119">
        <f>ROUND(I188*H188,2)</f>
        <v>0</v>
      </c>
      <c r="BL188" s="17" t="s">
        <v>185</v>
      </c>
      <c r="BM188" s="206" t="s">
        <v>1086</v>
      </c>
    </row>
    <row r="189" spans="1:65" s="2" customFormat="1" ht="29.25">
      <c r="A189" s="35"/>
      <c r="B189" s="36"/>
      <c r="C189" s="37"/>
      <c r="D189" s="207" t="s">
        <v>188</v>
      </c>
      <c r="E189" s="37"/>
      <c r="F189" s="208" t="s">
        <v>595</v>
      </c>
      <c r="G189" s="37"/>
      <c r="H189" s="37"/>
      <c r="I189" s="131"/>
      <c r="J189" s="37"/>
      <c r="K189" s="37"/>
      <c r="L189" s="38"/>
      <c r="M189" s="209"/>
      <c r="N189" s="210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188</v>
      </c>
      <c r="AU189" s="17" t="s">
        <v>81</v>
      </c>
    </row>
    <row r="190" spans="1:65" s="2" customFormat="1" ht="16.5" customHeight="1">
      <c r="A190" s="35"/>
      <c r="B190" s="36"/>
      <c r="C190" s="226" t="s">
        <v>320</v>
      </c>
      <c r="D190" s="226" t="s">
        <v>265</v>
      </c>
      <c r="E190" s="227" t="s">
        <v>1087</v>
      </c>
      <c r="F190" s="228" t="s">
        <v>1088</v>
      </c>
      <c r="G190" s="229" t="s">
        <v>191</v>
      </c>
      <c r="H190" s="230">
        <v>1</v>
      </c>
      <c r="I190" s="231"/>
      <c r="J190" s="232">
        <f>ROUND(I190*H190,2)</f>
        <v>0</v>
      </c>
      <c r="K190" s="228" t="s">
        <v>1005</v>
      </c>
      <c r="L190" s="38"/>
      <c r="M190" s="233" t="s">
        <v>1</v>
      </c>
      <c r="N190" s="234" t="s">
        <v>39</v>
      </c>
      <c r="O190" s="72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6" t="s">
        <v>465</v>
      </c>
      <c r="AT190" s="206" t="s">
        <v>265</v>
      </c>
      <c r="AU190" s="206" t="s">
        <v>81</v>
      </c>
      <c r="AY190" s="17" t="s">
        <v>186</v>
      </c>
      <c r="BE190" s="119">
        <f>IF(N190="základní",J190,0)</f>
        <v>0</v>
      </c>
      <c r="BF190" s="119">
        <f>IF(N190="snížená",J190,0)</f>
        <v>0</v>
      </c>
      <c r="BG190" s="119">
        <f>IF(N190="zákl. přenesená",J190,0)</f>
        <v>0</v>
      </c>
      <c r="BH190" s="119">
        <f>IF(N190="sníž. přenesená",J190,0)</f>
        <v>0</v>
      </c>
      <c r="BI190" s="119">
        <f>IF(N190="nulová",J190,0)</f>
        <v>0</v>
      </c>
      <c r="BJ190" s="17" t="s">
        <v>81</v>
      </c>
      <c r="BK190" s="119">
        <f>ROUND(I190*H190,2)</f>
        <v>0</v>
      </c>
      <c r="BL190" s="17" t="s">
        <v>465</v>
      </c>
      <c r="BM190" s="206" t="s">
        <v>1089</v>
      </c>
    </row>
    <row r="191" spans="1:65" s="2" customFormat="1" ht="11.25">
      <c r="A191" s="35"/>
      <c r="B191" s="36"/>
      <c r="C191" s="37"/>
      <c r="D191" s="207" t="s">
        <v>188</v>
      </c>
      <c r="E191" s="37"/>
      <c r="F191" s="208" t="s">
        <v>1088</v>
      </c>
      <c r="G191" s="37"/>
      <c r="H191" s="37"/>
      <c r="I191" s="131"/>
      <c r="J191" s="37"/>
      <c r="K191" s="37"/>
      <c r="L191" s="38"/>
      <c r="M191" s="209"/>
      <c r="N191" s="210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188</v>
      </c>
      <c r="AU191" s="17" t="s">
        <v>81</v>
      </c>
    </row>
    <row r="192" spans="1:65" s="2" customFormat="1" ht="33" customHeight="1">
      <c r="A192" s="35"/>
      <c r="B192" s="36"/>
      <c r="C192" s="194" t="s">
        <v>324</v>
      </c>
      <c r="D192" s="194" t="s">
        <v>180</v>
      </c>
      <c r="E192" s="195" t="s">
        <v>1090</v>
      </c>
      <c r="F192" s="196" t="s">
        <v>1091</v>
      </c>
      <c r="G192" s="197" t="s">
        <v>191</v>
      </c>
      <c r="H192" s="198">
        <v>1</v>
      </c>
      <c r="I192" s="199"/>
      <c r="J192" s="200">
        <f>ROUND(I192*H192,2)</f>
        <v>0</v>
      </c>
      <c r="K192" s="196" t="s">
        <v>1005</v>
      </c>
      <c r="L192" s="201"/>
      <c r="M192" s="202" t="s">
        <v>1</v>
      </c>
      <c r="N192" s="203" t="s">
        <v>39</v>
      </c>
      <c r="O192" s="72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6" t="s">
        <v>185</v>
      </c>
      <c r="AT192" s="206" t="s">
        <v>180</v>
      </c>
      <c r="AU192" s="206" t="s">
        <v>81</v>
      </c>
      <c r="AY192" s="17" t="s">
        <v>186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81</v>
      </c>
      <c r="BK192" s="119">
        <f>ROUND(I192*H192,2)</f>
        <v>0</v>
      </c>
      <c r="BL192" s="17" t="s">
        <v>185</v>
      </c>
      <c r="BM192" s="206" t="s">
        <v>1092</v>
      </c>
    </row>
    <row r="193" spans="1:65" s="2" customFormat="1" ht="19.5">
      <c r="A193" s="35"/>
      <c r="B193" s="36"/>
      <c r="C193" s="37"/>
      <c r="D193" s="207" t="s">
        <v>188</v>
      </c>
      <c r="E193" s="37"/>
      <c r="F193" s="208" t="s">
        <v>1091</v>
      </c>
      <c r="G193" s="37"/>
      <c r="H193" s="37"/>
      <c r="I193" s="131"/>
      <c r="J193" s="37"/>
      <c r="K193" s="37"/>
      <c r="L193" s="38"/>
      <c r="M193" s="209"/>
      <c r="N193" s="210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188</v>
      </c>
      <c r="AU193" s="17" t="s">
        <v>81</v>
      </c>
    </row>
    <row r="194" spans="1:65" s="2" customFormat="1" ht="16.5" customHeight="1">
      <c r="A194" s="35"/>
      <c r="B194" s="36"/>
      <c r="C194" s="226" t="s">
        <v>329</v>
      </c>
      <c r="D194" s="226" t="s">
        <v>265</v>
      </c>
      <c r="E194" s="227" t="s">
        <v>1093</v>
      </c>
      <c r="F194" s="228" t="s">
        <v>1094</v>
      </c>
      <c r="G194" s="229" t="s">
        <v>191</v>
      </c>
      <c r="H194" s="230">
        <v>2</v>
      </c>
      <c r="I194" s="231"/>
      <c r="J194" s="232">
        <f>ROUND(I194*H194,2)</f>
        <v>0</v>
      </c>
      <c r="K194" s="228" t="s">
        <v>1005</v>
      </c>
      <c r="L194" s="38"/>
      <c r="M194" s="233" t="s">
        <v>1</v>
      </c>
      <c r="N194" s="234" t="s">
        <v>39</v>
      </c>
      <c r="O194" s="72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6" t="s">
        <v>268</v>
      </c>
      <c r="AT194" s="206" t="s">
        <v>265</v>
      </c>
      <c r="AU194" s="206" t="s">
        <v>81</v>
      </c>
      <c r="AY194" s="17" t="s">
        <v>186</v>
      </c>
      <c r="BE194" s="119">
        <f>IF(N194="základní",J194,0)</f>
        <v>0</v>
      </c>
      <c r="BF194" s="119">
        <f>IF(N194="snížená",J194,0)</f>
        <v>0</v>
      </c>
      <c r="BG194" s="119">
        <f>IF(N194="zákl. přenesená",J194,0)</f>
        <v>0</v>
      </c>
      <c r="BH194" s="119">
        <f>IF(N194="sníž. přenesená",J194,0)</f>
        <v>0</v>
      </c>
      <c r="BI194" s="119">
        <f>IF(N194="nulová",J194,0)</f>
        <v>0</v>
      </c>
      <c r="BJ194" s="17" t="s">
        <v>81</v>
      </c>
      <c r="BK194" s="119">
        <f>ROUND(I194*H194,2)</f>
        <v>0</v>
      </c>
      <c r="BL194" s="17" t="s">
        <v>268</v>
      </c>
      <c r="BM194" s="206" t="s">
        <v>1095</v>
      </c>
    </row>
    <row r="195" spans="1:65" s="2" customFormat="1" ht="11.25">
      <c r="A195" s="35"/>
      <c r="B195" s="36"/>
      <c r="C195" s="37"/>
      <c r="D195" s="207" t="s">
        <v>188</v>
      </c>
      <c r="E195" s="37"/>
      <c r="F195" s="208" t="s">
        <v>1094</v>
      </c>
      <c r="G195" s="37"/>
      <c r="H195" s="37"/>
      <c r="I195" s="131"/>
      <c r="J195" s="37"/>
      <c r="K195" s="37"/>
      <c r="L195" s="38"/>
      <c r="M195" s="209"/>
      <c r="N195" s="210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7" t="s">
        <v>188</v>
      </c>
      <c r="AU195" s="17" t="s">
        <v>81</v>
      </c>
    </row>
    <row r="196" spans="1:65" s="2" customFormat="1" ht="33" customHeight="1">
      <c r="A196" s="35"/>
      <c r="B196" s="36"/>
      <c r="C196" s="194" t="s">
        <v>334</v>
      </c>
      <c r="D196" s="194" t="s">
        <v>180</v>
      </c>
      <c r="E196" s="195" t="s">
        <v>1096</v>
      </c>
      <c r="F196" s="196" t="s">
        <v>1097</v>
      </c>
      <c r="G196" s="197" t="s">
        <v>191</v>
      </c>
      <c r="H196" s="198">
        <v>2</v>
      </c>
      <c r="I196" s="199"/>
      <c r="J196" s="200">
        <f>ROUND(I196*H196,2)</f>
        <v>0</v>
      </c>
      <c r="K196" s="196" t="s">
        <v>1005</v>
      </c>
      <c r="L196" s="201"/>
      <c r="M196" s="202" t="s">
        <v>1</v>
      </c>
      <c r="N196" s="203" t="s">
        <v>39</v>
      </c>
      <c r="O196" s="72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6" t="s">
        <v>185</v>
      </c>
      <c r="AT196" s="206" t="s">
        <v>180</v>
      </c>
      <c r="AU196" s="206" t="s">
        <v>81</v>
      </c>
      <c r="AY196" s="17" t="s">
        <v>186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81</v>
      </c>
      <c r="BK196" s="119">
        <f>ROUND(I196*H196,2)</f>
        <v>0</v>
      </c>
      <c r="BL196" s="17" t="s">
        <v>185</v>
      </c>
      <c r="BM196" s="206" t="s">
        <v>1098</v>
      </c>
    </row>
    <row r="197" spans="1:65" s="2" customFormat="1" ht="19.5">
      <c r="A197" s="35"/>
      <c r="B197" s="36"/>
      <c r="C197" s="37"/>
      <c r="D197" s="207" t="s">
        <v>188</v>
      </c>
      <c r="E197" s="37"/>
      <c r="F197" s="208" t="s">
        <v>1097</v>
      </c>
      <c r="G197" s="37"/>
      <c r="H197" s="37"/>
      <c r="I197" s="131"/>
      <c r="J197" s="37"/>
      <c r="K197" s="37"/>
      <c r="L197" s="38"/>
      <c r="M197" s="209"/>
      <c r="N197" s="210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7" t="s">
        <v>188</v>
      </c>
      <c r="AU197" s="17" t="s">
        <v>81</v>
      </c>
    </row>
    <row r="198" spans="1:65" s="2" customFormat="1" ht="16.5" customHeight="1">
      <c r="A198" s="35"/>
      <c r="B198" s="36"/>
      <c r="C198" s="226" t="s">
        <v>339</v>
      </c>
      <c r="D198" s="226" t="s">
        <v>265</v>
      </c>
      <c r="E198" s="227" t="s">
        <v>1099</v>
      </c>
      <c r="F198" s="228" t="s">
        <v>1100</v>
      </c>
      <c r="G198" s="229" t="s">
        <v>191</v>
      </c>
      <c r="H198" s="230">
        <v>1</v>
      </c>
      <c r="I198" s="231"/>
      <c r="J198" s="232">
        <f>ROUND(I198*H198,2)</f>
        <v>0</v>
      </c>
      <c r="K198" s="228" t="s">
        <v>1005</v>
      </c>
      <c r="L198" s="38"/>
      <c r="M198" s="233" t="s">
        <v>1</v>
      </c>
      <c r="N198" s="234" t="s">
        <v>39</v>
      </c>
      <c r="O198" s="72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6" t="s">
        <v>268</v>
      </c>
      <c r="AT198" s="206" t="s">
        <v>265</v>
      </c>
      <c r="AU198" s="206" t="s">
        <v>81</v>
      </c>
      <c r="AY198" s="17" t="s">
        <v>186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7" t="s">
        <v>81</v>
      </c>
      <c r="BK198" s="119">
        <f>ROUND(I198*H198,2)</f>
        <v>0</v>
      </c>
      <c r="BL198" s="17" t="s">
        <v>268</v>
      </c>
      <c r="BM198" s="206" t="s">
        <v>1101</v>
      </c>
    </row>
    <row r="199" spans="1:65" s="2" customFormat="1" ht="11.25">
      <c r="A199" s="35"/>
      <c r="B199" s="36"/>
      <c r="C199" s="37"/>
      <c r="D199" s="207" t="s">
        <v>188</v>
      </c>
      <c r="E199" s="37"/>
      <c r="F199" s="208" t="s">
        <v>1100</v>
      </c>
      <c r="G199" s="37"/>
      <c r="H199" s="37"/>
      <c r="I199" s="131"/>
      <c r="J199" s="37"/>
      <c r="K199" s="37"/>
      <c r="L199" s="38"/>
      <c r="M199" s="209"/>
      <c r="N199" s="210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7" t="s">
        <v>188</v>
      </c>
      <c r="AU199" s="17" t="s">
        <v>81</v>
      </c>
    </row>
    <row r="200" spans="1:65" s="2" customFormat="1" ht="33" customHeight="1">
      <c r="A200" s="35"/>
      <c r="B200" s="36"/>
      <c r="C200" s="226" t="s">
        <v>344</v>
      </c>
      <c r="D200" s="226" t="s">
        <v>265</v>
      </c>
      <c r="E200" s="227" t="s">
        <v>1102</v>
      </c>
      <c r="F200" s="228" t="s">
        <v>1103</v>
      </c>
      <c r="G200" s="229" t="s">
        <v>191</v>
      </c>
      <c r="H200" s="230">
        <v>1</v>
      </c>
      <c r="I200" s="231"/>
      <c r="J200" s="232">
        <f>ROUND(I200*H200,2)</f>
        <v>0</v>
      </c>
      <c r="K200" s="228" t="s">
        <v>1005</v>
      </c>
      <c r="L200" s="38"/>
      <c r="M200" s="233" t="s">
        <v>1</v>
      </c>
      <c r="N200" s="234" t="s">
        <v>39</v>
      </c>
      <c r="O200" s="72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6" t="s">
        <v>268</v>
      </c>
      <c r="AT200" s="206" t="s">
        <v>265</v>
      </c>
      <c r="AU200" s="206" t="s">
        <v>81</v>
      </c>
      <c r="AY200" s="17" t="s">
        <v>186</v>
      </c>
      <c r="BE200" s="119">
        <f>IF(N200="základní",J200,0)</f>
        <v>0</v>
      </c>
      <c r="BF200" s="119">
        <f>IF(N200="snížená",J200,0)</f>
        <v>0</v>
      </c>
      <c r="BG200" s="119">
        <f>IF(N200="zákl. přenesená",J200,0)</f>
        <v>0</v>
      </c>
      <c r="BH200" s="119">
        <f>IF(N200="sníž. přenesená",J200,0)</f>
        <v>0</v>
      </c>
      <c r="BI200" s="119">
        <f>IF(N200="nulová",J200,0)</f>
        <v>0</v>
      </c>
      <c r="BJ200" s="17" t="s">
        <v>81</v>
      </c>
      <c r="BK200" s="119">
        <f>ROUND(I200*H200,2)</f>
        <v>0</v>
      </c>
      <c r="BL200" s="17" t="s">
        <v>268</v>
      </c>
      <c r="BM200" s="206" t="s">
        <v>1104</v>
      </c>
    </row>
    <row r="201" spans="1:65" s="2" customFormat="1" ht="19.5">
      <c r="A201" s="35"/>
      <c r="B201" s="36"/>
      <c r="C201" s="37"/>
      <c r="D201" s="207" t="s">
        <v>188</v>
      </c>
      <c r="E201" s="37"/>
      <c r="F201" s="208" t="s">
        <v>1103</v>
      </c>
      <c r="G201" s="37"/>
      <c r="H201" s="37"/>
      <c r="I201" s="131"/>
      <c r="J201" s="37"/>
      <c r="K201" s="37"/>
      <c r="L201" s="38"/>
      <c r="M201" s="209"/>
      <c r="N201" s="210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7" t="s">
        <v>188</v>
      </c>
      <c r="AU201" s="17" t="s">
        <v>81</v>
      </c>
    </row>
    <row r="202" spans="1:65" s="2" customFormat="1" ht="44.25" customHeight="1">
      <c r="A202" s="35"/>
      <c r="B202" s="36"/>
      <c r="C202" s="226" t="s">
        <v>358</v>
      </c>
      <c r="D202" s="226" t="s">
        <v>265</v>
      </c>
      <c r="E202" s="227" t="s">
        <v>1105</v>
      </c>
      <c r="F202" s="228" t="s">
        <v>1106</v>
      </c>
      <c r="G202" s="229" t="s">
        <v>191</v>
      </c>
      <c r="H202" s="230">
        <v>1</v>
      </c>
      <c r="I202" s="231"/>
      <c r="J202" s="232">
        <f>ROUND(I202*H202,2)</f>
        <v>0</v>
      </c>
      <c r="K202" s="228" t="s">
        <v>184</v>
      </c>
      <c r="L202" s="38"/>
      <c r="M202" s="233" t="s">
        <v>1</v>
      </c>
      <c r="N202" s="234" t="s">
        <v>39</v>
      </c>
      <c r="O202" s="72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6" t="s">
        <v>268</v>
      </c>
      <c r="AT202" s="206" t="s">
        <v>265</v>
      </c>
      <c r="AU202" s="206" t="s">
        <v>81</v>
      </c>
      <c r="AY202" s="17" t="s">
        <v>186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81</v>
      </c>
      <c r="BK202" s="119">
        <f>ROUND(I202*H202,2)</f>
        <v>0</v>
      </c>
      <c r="BL202" s="17" t="s">
        <v>268</v>
      </c>
      <c r="BM202" s="206" t="s">
        <v>1107</v>
      </c>
    </row>
    <row r="203" spans="1:65" s="2" customFormat="1" ht="68.25">
      <c r="A203" s="35"/>
      <c r="B203" s="36"/>
      <c r="C203" s="37"/>
      <c r="D203" s="207" t="s">
        <v>188</v>
      </c>
      <c r="E203" s="37"/>
      <c r="F203" s="208" t="s">
        <v>1108</v>
      </c>
      <c r="G203" s="37"/>
      <c r="H203" s="37"/>
      <c r="I203" s="131"/>
      <c r="J203" s="37"/>
      <c r="K203" s="37"/>
      <c r="L203" s="38"/>
      <c r="M203" s="209"/>
      <c r="N203" s="210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188</v>
      </c>
      <c r="AU203" s="17" t="s">
        <v>81</v>
      </c>
    </row>
    <row r="204" spans="1:65" s="2" customFormat="1" ht="21.75" customHeight="1">
      <c r="A204" s="35"/>
      <c r="B204" s="36"/>
      <c r="C204" s="226" t="s">
        <v>372</v>
      </c>
      <c r="D204" s="226" t="s">
        <v>265</v>
      </c>
      <c r="E204" s="227" t="s">
        <v>382</v>
      </c>
      <c r="F204" s="228" t="s">
        <v>383</v>
      </c>
      <c r="G204" s="229" t="s">
        <v>191</v>
      </c>
      <c r="H204" s="230">
        <v>1</v>
      </c>
      <c r="I204" s="231"/>
      <c r="J204" s="232">
        <f>ROUND(I204*H204,2)</f>
        <v>0</v>
      </c>
      <c r="K204" s="228" t="s">
        <v>184</v>
      </c>
      <c r="L204" s="38"/>
      <c r="M204" s="233" t="s">
        <v>1</v>
      </c>
      <c r="N204" s="234" t="s">
        <v>39</v>
      </c>
      <c r="O204" s="72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6" t="s">
        <v>268</v>
      </c>
      <c r="AT204" s="206" t="s">
        <v>265</v>
      </c>
      <c r="AU204" s="206" t="s">
        <v>81</v>
      </c>
      <c r="AY204" s="17" t="s">
        <v>186</v>
      </c>
      <c r="BE204" s="119">
        <f>IF(N204="základní",J204,0)</f>
        <v>0</v>
      </c>
      <c r="BF204" s="119">
        <f>IF(N204="snížená",J204,0)</f>
        <v>0</v>
      </c>
      <c r="BG204" s="119">
        <f>IF(N204="zákl. přenesená",J204,0)</f>
        <v>0</v>
      </c>
      <c r="BH204" s="119">
        <f>IF(N204="sníž. přenesená",J204,0)</f>
        <v>0</v>
      </c>
      <c r="BI204" s="119">
        <f>IF(N204="nulová",J204,0)</f>
        <v>0</v>
      </c>
      <c r="BJ204" s="17" t="s">
        <v>81</v>
      </c>
      <c r="BK204" s="119">
        <f>ROUND(I204*H204,2)</f>
        <v>0</v>
      </c>
      <c r="BL204" s="17" t="s">
        <v>268</v>
      </c>
      <c r="BM204" s="206" t="s">
        <v>1109</v>
      </c>
    </row>
    <row r="205" spans="1:65" s="2" customFormat="1" ht="29.25">
      <c r="A205" s="35"/>
      <c r="B205" s="36"/>
      <c r="C205" s="37"/>
      <c r="D205" s="207" t="s">
        <v>188</v>
      </c>
      <c r="E205" s="37"/>
      <c r="F205" s="208" t="s">
        <v>385</v>
      </c>
      <c r="G205" s="37"/>
      <c r="H205" s="37"/>
      <c r="I205" s="131"/>
      <c r="J205" s="37"/>
      <c r="K205" s="37"/>
      <c r="L205" s="38"/>
      <c r="M205" s="235"/>
      <c r="N205" s="236"/>
      <c r="O205" s="237"/>
      <c r="P205" s="237"/>
      <c r="Q205" s="237"/>
      <c r="R205" s="237"/>
      <c r="S205" s="237"/>
      <c r="T205" s="238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7" t="s">
        <v>188</v>
      </c>
      <c r="AU205" s="17" t="s">
        <v>81</v>
      </c>
    </row>
    <row r="206" spans="1:65" s="2" customFormat="1" ht="6.95" customHeight="1">
      <c r="A206" s="35"/>
      <c r="B206" s="55"/>
      <c r="C206" s="56"/>
      <c r="D206" s="56"/>
      <c r="E206" s="56"/>
      <c r="F206" s="56"/>
      <c r="G206" s="56"/>
      <c r="H206" s="56"/>
      <c r="I206" s="167"/>
      <c r="J206" s="56"/>
      <c r="K206" s="56"/>
      <c r="L206" s="38"/>
      <c r="M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</row>
  </sheetData>
  <sheetProtection algorithmName="SHA-512" hashValue="IsAAD3mBcnp/Fr/kns6YHlsP1vZ7MgnGbH5xzGcz7cW+71/1vbSooSTTcrlXavzedDp98GHjRQnmMfH7ZvQXdg==" saltValue="zpoIjtxa9hdsQRXvuxa8uoZyrhTGT3xsnCKt0JvBXwo/uhFkbQ6V5Dx/sO4p8G+Crvekc3I0hJYy5+zpWotElw==" spinCount="100000" sheet="1" objects="1" scenarios="1" formatColumns="0" formatRows="0" autoFilter="0"/>
  <autoFilter ref="C122:K20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123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985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1110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997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988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989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990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991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ROUND((SUM(BE126:BE185)),  2)</f>
        <v>0</v>
      </c>
      <c r="G35" s="35"/>
      <c r="H35" s="35"/>
      <c r="I35" s="146">
        <v>0.21</v>
      </c>
      <c r="J35" s="145">
        <f>ROUND(((SUM(BE126:BE185))*I35),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ROUND((SUM(BF126:BF185)),  2)</f>
        <v>0</v>
      </c>
      <c r="G36" s="35"/>
      <c r="H36" s="35"/>
      <c r="I36" s="146">
        <v>0.15</v>
      </c>
      <c r="J36" s="145">
        <f>ROUND(((SUM(BF126:BF185))*I36),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ROUND((SUM(BG126:BG185)),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ROUND((SUM(BH126:BH185)),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ROUND((SUM(BI126:BI185)),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985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1906071-01.3 - Zemní práce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>Bystrovany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>Správa železniční dopravní cesty, státní organizac</v>
      </c>
      <c r="G93" s="37"/>
      <c r="H93" s="37"/>
      <c r="I93" s="132" t="s">
        <v>28</v>
      </c>
      <c r="J93" s="32" t="str">
        <f>E23</f>
        <v>Tomáš Voldán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SB projekt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1111</v>
      </c>
      <c r="E99" s="178"/>
      <c r="F99" s="178"/>
      <c r="G99" s="178"/>
      <c r="H99" s="178"/>
      <c r="I99" s="179"/>
      <c r="J99" s="180">
        <f>J127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1112</v>
      </c>
      <c r="E100" s="241"/>
      <c r="F100" s="241"/>
      <c r="G100" s="241"/>
      <c r="H100" s="241"/>
      <c r="I100" s="242"/>
      <c r="J100" s="243">
        <f>J128</f>
        <v>0</v>
      </c>
      <c r="K100" s="105"/>
      <c r="L100" s="244"/>
    </row>
    <row r="101" spans="1:47" s="12" customFormat="1" ht="19.899999999999999" hidden="1" customHeight="1">
      <c r="B101" s="239"/>
      <c r="C101" s="105"/>
      <c r="D101" s="240" t="s">
        <v>1113</v>
      </c>
      <c r="E101" s="241"/>
      <c r="F101" s="241"/>
      <c r="G101" s="241"/>
      <c r="H101" s="241"/>
      <c r="I101" s="242"/>
      <c r="J101" s="243">
        <f>J143</f>
        <v>0</v>
      </c>
      <c r="K101" s="105"/>
      <c r="L101" s="244"/>
    </row>
    <row r="102" spans="1:47" s="9" customFormat="1" ht="24.95" hidden="1" customHeight="1">
      <c r="B102" s="175"/>
      <c r="C102" s="176"/>
      <c r="D102" s="177" t="s">
        <v>1114</v>
      </c>
      <c r="E102" s="178"/>
      <c r="F102" s="178"/>
      <c r="G102" s="178"/>
      <c r="H102" s="178"/>
      <c r="I102" s="179"/>
      <c r="J102" s="180">
        <f>J146</f>
        <v>0</v>
      </c>
      <c r="K102" s="176"/>
      <c r="L102" s="181"/>
    </row>
    <row r="103" spans="1:47" s="12" customFormat="1" ht="19.899999999999999" hidden="1" customHeight="1">
      <c r="B103" s="239"/>
      <c r="C103" s="105"/>
      <c r="D103" s="240" t="s">
        <v>1115</v>
      </c>
      <c r="E103" s="241"/>
      <c r="F103" s="241"/>
      <c r="G103" s="241"/>
      <c r="H103" s="241"/>
      <c r="I103" s="242"/>
      <c r="J103" s="243">
        <f>J147</f>
        <v>0</v>
      </c>
      <c r="K103" s="105"/>
      <c r="L103" s="244"/>
    </row>
    <row r="104" spans="1:47" s="12" customFormat="1" ht="19.899999999999999" hidden="1" customHeight="1">
      <c r="B104" s="239"/>
      <c r="C104" s="105"/>
      <c r="D104" s="240" t="s">
        <v>1116</v>
      </c>
      <c r="E104" s="241"/>
      <c r="F104" s="241"/>
      <c r="G104" s="241"/>
      <c r="H104" s="241"/>
      <c r="I104" s="242"/>
      <c r="J104" s="243">
        <f>J152</f>
        <v>0</v>
      </c>
      <c r="K104" s="105"/>
      <c r="L104" s="244"/>
    </row>
    <row r="105" spans="1:47" s="2" customFormat="1" ht="21.75" hidden="1" customHeight="1">
      <c r="A105" s="35"/>
      <c r="B105" s="36"/>
      <c r="C105" s="37"/>
      <c r="D105" s="37"/>
      <c r="E105" s="37"/>
      <c r="F105" s="37"/>
      <c r="G105" s="37"/>
      <c r="H105" s="37"/>
      <c r="I105" s="131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hidden="1" customHeight="1">
      <c r="A106" s="35"/>
      <c r="B106" s="55"/>
      <c r="C106" s="56"/>
      <c r="D106" s="56"/>
      <c r="E106" s="56"/>
      <c r="F106" s="56"/>
      <c r="G106" s="56"/>
      <c r="H106" s="56"/>
      <c r="I106" s="167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70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3" t="s">
        <v>167</v>
      </c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38" t="str">
        <f>E7</f>
        <v>Oprava osvětlení stanic a zastávek v obvodu OŘ Olomouc</v>
      </c>
      <c r="F114" s="339"/>
      <c r="G114" s="339"/>
      <c r="H114" s="339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1"/>
      <c r="C115" s="29" t="s">
        <v>152</v>
      </c>
      <c r="D115" s="22"/>
      <c r="E115" s="22"/>
      <c r="F115" s="22"/>
      <c r="G115" s="22"/>
      <c r="H115" s="22"/>
      <c r="I115" s="124"/>
      <c r="J115" s="22"/>
      <c r="K115" s="22"/>
      <c r="L115" s="20"/>
    </row>
    <row r="116" spans="1:63" s="2" customFormat="1" ht="16.5" customHeight="1">
      <c r="A116" s="35"/>
      <c r="B116" s="36"/>
      <c r="C116" s="37"/>
      <c r="D116" s="37"/>
      <c r="E116" s="338" t="s">
        <v>985</v>
      </c>
      <c r="F116" s="340"/>
      <c r="G116" s="340"/>
      <c r="H116" s="340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154</v>
      </c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0" t="str">
        <f>E11</f>
        <v>1906071-01.3 - Zemní práce</v>
      </c>
      <c r="F118" s="340"/>
      <c r="G118" s="340"/>
      <c r="H118" s="340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29" t="s">
        <v>20</v>
      </c>
      <c r="D120" s="37"/>
      <c r="E120" s="37"/>
      <c r="F120" s="27" t="str">
        <f>F14</f>
        <v>Bystrovany</v>
      </c>
      <c r="G120" s="37"/>
      <c r="H120" s="37"/>
      <c r="I120" s="132" t="s">
        <v>22</v>
      </c>
      <c r="J120" s="67">
        <f>IF(J14="","",J14)</f>
        <v>0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29" t="s">
        <v>23</v>
      </c>
      <c r="D122" s="37"/>
      <c r="E122" s="37"/>
      <c r="F122" s="27" t="str">
        <f>E17</f>
        <v>Správa železniční dopravní cesty, státní organizac</v>
      </c>
      <c r="G122" s="37"/>
      <c r="H122" s="37"/>
      <c r="I122" s="132" t="s">
        <v>28</v>
      </c>
      <c r="J122" s="32" t="str">
        <f>E23</f>
        <v>Tomáš Voldán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26</v>
      </c>
      <c r="D123" s="37"/>
      <c r="E123" s="37"/>
      <c r="F123" s="27" t="str">
        <f>IF(E20="","",E20)</f>
        <v>Vyplň údaj</v>
      </c>
      <c r="G123" s="37"/>
      <c r="H123" s="37"/>
      <c r="I123" s="132" t="s">
        <v>30</v>
      </c>
      <c r="J123" s="32" t="str">
        <f>E26</f>
        <v>SB projekt s.r.o.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31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0" customFormat="1" ht="29.25" customHeight="1">
      <c r="A125" s="182"/>
      <c r="B125" s="183"/>
      <c r="C125" s="184" t="s">
        <v>168</v>
      </c>
      <c r="D125" s="185" t="s">
        <v>59</v>
      </c>
      <c r="E125" s="185" t="s">
        <v>55</v>
      </c>
      <c r="F125" s="185" t="s">
        <v>56</v>
      </c>
      <c r="G125" s="185" t="s">
        <v>169</v>
      </c>
      <c r="H125" s="185" t="s">
        <v>170</v>
      </c>
      <c r="I125" s="186" t="s">
        <v>171</v>
      </c>
      <c r="J125" s="185" t="s">
        <v>162</v>
      </c>
      <c r="K125" s="187" t="s">
        <v>172</v>
      </c>
      <c r="L125" s="188"/>
      <c r="M125" s="76" t="s">
        <v>1</v>
      </c>
      <c r="N125" s="77" t="s">
        <v>38</v>
      </c>
      <c r="O125" s="77" t="s">
        <v>173</v>
      </c>
      <c r="P125" s="77" t="s">
        <v>174</v>
      </c>
      <c r="Q125" s="77" t="s">
        <v>175</v>
      </c>
      <c r="R125" s="77" t="s">
        <v>176</v>
      </c>
      <c r="S125" s="77" t="s">
        <v>177</v>
      </c>
      <c r="T125" s="78" t="s">
        <v>178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</row>
    <row r="126" spans="1:63" s="2" customFormat="1" ht="22.9" customHeight="1">
      <c r="A126" s="35"/>
      <c r="B126" s="36"/>
      <c r="C126" s="83" t="s">
        <v>179</v>
      </c>
      <c r="D126" s="37"/>
      <c r="E126" s="37"/>
      <c r="F126" s="37"/>
      <c r="G126" s="37"/>
      <c r="H126" s="37"/>
      <c r="I126" s="131"/>
      <c r="J126" s="189">
        <f>BK126</f>
        <v>0</v>
      </c>
      <c r="K126" s="37"/>
      <c r="L126" s="38"/>
      <c r="M126" s="79"/>
      <c r="N126" s="190"/>
      <c r="O126" s="80"/>
      <c r="P126" s="191">
        <f>P127+P146</f>
        <v>0</v>
      </c>
      <c r="Q126" s="80"/>
      <c r="R126" s="191">
        <f>R127+R146</f>
        <v>2.1903611999999999</v>
      </c>
      <c r="S126" s="80"/>
      <c r="T126" s="192">
        <f>T127+T146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73</v>
      </c>
      <c r="AU126" s="17" t="s">
        <v>164</v>
      </c>
      <c r="BK126" s="193">
        <f>BK127+BK146</f>
        <v>0</v>
      </c>
    </row>
    <row r="127" spans="1:63" s="11" customFormat="1" ht="25.9" customHeight="1">
      <c r="B127" s="212"/>
      <c r="C127" s="213"/>
      <c r="D127" s="214" t="s">
        <v>73</v>
      </c>
      <c r="E127" s="215" t="s">
        <v>441</v>
      </c>
      <c r="F127" s="215" t="s">
        <v>1117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P128+P143</f>
        <v>0</v>
      </c>
      <c r="Q127" s="220"/>
      <c r="R127" s="221">
        <f>R128+R143</f>
        <v>0.37640000000000001</v>
      </c>
      <c r="S127" s="220"/>
      <c r="T127" s="222">
        <f>T128+T143</f>
        <v>0</v>
      </c>
      <c r="AR127" s="223" t="s">
        <v>81</v>
      </c>
      <c r="AT127" s="224" t="s">
        <v>73</v>
      </c>
      <c r="AU127" s="224" t="s">
        <v>74</v>
      </c>
      <c r="AY127" s="223" t="s">
        <v>186</v>
      </c>
      <c r="BK127" s="225">
        <f>BK128+BK143</f>
        <v>0</v>
      </c>
    </row>
    <row r="128" spans="1:63" s="11" customFormat="1" ht="22.9" customHeight="1">
      <c r="B128" s="212"/>
      <c r="C128" s="213"/>
      <c r="D128" s="214" t="s">
        <v>73</v>
      </c>
      <c r="E128" s="245" t="s">
        <v>81</v>
      </c>
      <c r="F128" s="245" t="s">
        <v>1118</v>
      </c>
      <c r="G128" s="213"/>
      <c r="H128" s="213"/>
      <c r="I128" s="216"/>
      <c r="J128" s="246">
        <f>BK128</f>
        <v>0</v>
      </c>
      <c r="K128" s="213"/>
      <c r="L128" s="218"/>
      <c r="M128" s="219"/>
      <c r="N128" s="220"/>
      <c r="O128" s="220"/>
      <c r="P128" s="221">
        <f>SUM(P129:P142)</f>
        <v>0</v>
      </c>
      <c r="Q128" s="220"/>
      <c r="R128" s="221">
        <f>SUM(R129:R142)</f>
        <v>0.37640000000000001</v>
      </c>
      <c r="S128" s="220"/>
      <c r="T128" s="222">
        <f>SUM(T129:T142)</f>
        <v>0</v>
      </c>
      <c r="AR128" s="223" t="s">
        <v>81</v>
      </c>
      <c r="AT128" s="224" t="s">
        <v>73</v>
      </c>
      <c r="AU128" s="224" t="s">
        <v>81</v>
      </c>
      <c r="AY128" s="223" t="s">
        <v>186</v>
      </c>
      <c r="BK128" s="225">
        <f>SUM(BK129:BK142)</f>
        <v>0</v>
      </c>
    </row>
    <row r="129" spans="1:65" s="2" customFormat="1" ht="21.75" customHeight="1">
      <c r="A129" s="35"/>
      <c r="B129" s="36"/>
      <c r="C129" s="226" t="s">
        <v>81</v>
      </c>
      <c r="D129" s="226" t="s">
        <v>265</v>
      </c>
      <c r="E129" s="227" t="s">
        <v>1119</v>
      </c>
      <c r="F129" s="228" t="s">
        <v>1120</v>
      </c>
      <c r="G129" s="229" t="s">
        <v>446</v>
      </c>
      <c r="H129" s="230">
        <v>1.5</v>
      </c>
      <c r="I129" s="231"/>
      <c r="J129" s="232">
        <f>ROUND(I129*H129,2)</f>
        <v>0</v>
      </c>
      <c r="K129" s="228" t="s">
        <v>1121</v>
      </c>
      <c r="L129" s="38"/>
      <c r="M129" s="233" t="s">
        <v>1</v>
      </c>
      <c r="N129" s="234" t="s">
        <v>39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193</v>
      </c>
      <c r="AT129" s="206" t="s">
        <v>265</v>
      </c>
      <c r="AU129" s="206" t="s">
        <v>83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193</v>
      </c>
      <c r="BM129" s="206" t="s">
        <v>1122</v>
      </c>
    </row>
    <row r="130" spans="1:65" s="2" customFormat="1" ht="19.5">
      <c r="A130" s="35"/>
      <c r="B130" s="36"/>
      <c r="C130" s="37"/>
      <c r="D130" s="207" t="s">
        <v>188</v>
      </c>
      <c r="E130" s="37"/>
      <c r="F130" s="208" t="s">
        <v>1120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83</v>
      </c>
    </row>
    <row r="131" spans="1:65" s="2" customFormat="1" ht="19.5">
      <c r="A131" s="35"/>
      <c r="B131" s="36"/>
      <c r="C131" s="37"/>
      <c r="D131" s="207" t="s">
        <v>201</v>
      </c>
      <c r="E131" s="37"/>
      <c r="F131" s="211" t="s">
        <v>1123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201</v>
      </c>
      <c r="AU131" s="17" t="s">
        <v>83</v>
      </c>
    </row>
    <row r="132" spans="1:65" s="2" customFormat="1" ht="21.75" customHeight="1">
      <c r="A132" s="35"/>
      <c r="B132" s="36"/>
      <c r="C132" s="226" t="s">
        <v>83</v>
      </c>
      <c r="D132" s="226" t="s">
        <v>265</v>
      </c>
      <c r="E132" s="227" t="s">
        <v>1124</v>
      </c>
      <c r="F132" s="228" t="s">
        <v>1125</v>
      </c>
      <c r="G132" s="229" t="s">
        <v>446</v>
      </c>
      <c r="H132" s="230">
        <v>23.8</v>
      </c>
      <c r="I132" s="231"/>
      <c r="J132" s="232">
        <f>ROUND(I132*H132,2)</f>
        <v>0</v>
      </c>
      <c r="K132" s="228" t="s">
        <v>1121</v>
      </c>
      <c r="L132" s="38"/>
      <c r="M132" s="233" t="s">
        <v>1</v>
      </c>
      <c r="N132" s="234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193</v>
      </c>
      <c r="AT132" s="206" t="s">
        <v>265</v>
      </c>
      <c r="AU132" s="206" t="s">
        <v>83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193</v>
      </c>
      <c r="BM132" s="206" t="s">
        <v>1126</v>
      </c>
    </row>
    <row r="133" spans="1:65" s="2" customFormat="1" ht="11.25">
      <c r="A133" s="35"/>
      <c r="B133" s="36"/>
      <c r="C133" s="37"/>
      <c r="D133" s="207" t="s">
        <v>188</v>
      </c>
      <c r="E133" s="37"/>
      <c r="F133" s="208" t="s">
        <v>1125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83</v>
      </c>
    </row>
    <row r="134" spans="1:65" s="13" customFormat="1" ht="11.25">
      <c r="B134" s="247"/>
      <c r="C134" s="248"/>
      <c r="D134" s="207" t="s">
        <v>456</v>
      </c>
      <c r="E134" s="249" t="s">
        <v>1</v>
      </c>
      <c r="F134" s="250" t="s">
        <v>1127</v>
      </c>
      <c r="G134" s="248"/>
      <c r="H134" s="251">
        <v>7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456</v>
      </c>
      <c r="AU134" s="257" t="s">
        <v>83</v>
      </c>
      <c r="AV134" s="13" t="s">
        <v>83</v>
      </c>
      <c r="AW134" s="13" t="s">
        <v>29</v>
      </c>
      <c r="AX134" s="13" t="s">
        <v>74</v>
      </c>
      <c r="AY134" s="257" t="s">
        <v>186</v>
      </c>
    </row>
    <row r="135" spans="1:65" s="13" customFormat="1" ht="11.25">
      <c r="B135" s="247"/>
      <c r="C135" s="248"/>
      <c r="D135" s="207" t="s">
        <v>456</v>
      </c>
      <c r="E135" s="249" t="s">
        <v>1</v>
      </c>
      <c r="F135" s="250" t="s">
        <v>1128</v>
      </c>
      <c r="G135" s="248"/>
      <c r="H135" s="251">
        <v>16.8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456</v>
      </c>
      <c r="AU135" s="257" t="s">
        <v>83</v>
      </c>
      <c r="AV135" s="13" t="s">
        <v>83</v>
      </c>
      <c r="AW135" s="13" t="s">
        <v>29</v>
      </c>
      <c r="AX135" s="13" t="s">
        <v>74</v>
      </c>
      <c r="AY135" s="257" t="s">
        <v>186</v>
      </c>
    </row>
    <row r="136" spans="1:65" s="14" customFormat="1" ht="11.25">
      <c r="B136" s="258"/>
      <c r="C136" s="259"/>
      <c r="D136" s="207" t="s">
        <v>456</v>
      </c>
      <c r="E136" s="260" t="s">
        <v>1</v>
      </c>
      <c r="F136" s="261" t="s">
        <v>458</v>
      </c>
      <c r="G136" s="259"/>
      <c r="H136" s="262">
        <v>23.8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456</v>
      </c>
      <c r="AU136" s="268" t="s">
        <v>83</v>
      </c>
      <c r="AV136" s="14" t="s">
        <v>193</v>
      </c>
      <c r="AW136" s="14" t="s">
        <v>29</v>
      </c>
      <c r="AX136" s="14" t="s">
        <v>81</v>
      </c>
      <c r="AY136" s="268" t="s">
        <v>186</v>
      </c>
    </row>
    <row r="137" spans="1:65" s="2" customFormat="1" ht="21.75" customHeight="1">
      <c r="A137" s="35"/>
      <c r="B137" s="36"/>
      <c r="C137" s="226" t="s">
        <v>99</v>
      </c>
      <c r="D137" s="226" t="s">
        <v>265</v>
      </c>
      <c r="E137" s="227" t="s">
        <v>1129</v>
      </c>
      <c r="F137" s="228" t="s">
        <v>1130</v>
      </c>
      <c r="G137" s="229" t="s">
        <v>446</v>
      </c>
      <c r="H137" s="230">
        <v>23.8</v>
      </c>
      <c r="I137" s="231"/>
      <c r="J137" s="232">
        <f>ROUND(I137*H137,2)</f>
        <v>0</v>
      </c>
      <c r="K137" s="228" t="s">
        <v>1121</v>
      </c>
      <c r="L137" s="38"/>
      <c r="M137" s="233" t="s">
        <v>1</v>
      </c>
      <c r="N137" s="234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193</v>
      </c>
      <c r="AT137" s="206" t="s">
        <v>265</v>
      </c>
      <c r="AU137" s="206" t="s">
        <v>83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193</v>
      </c>
      <c r="BM137" s="206" t="s">
        <v>1131</v>
      </c>
    </row>
    <row r="138" spans="1:65" s="2" customFormat="1" ht="11.25">
      <c r="A138" s="35"/>
      <c r="B138" s="36"/>
      <c r="C138" s="37"/>
      <c r="D138" s="207" t="s">
        <v>188</v>
      </c>
      <c r="E138" s="37"/>
      <c r="F138" s="208" t="s">
        <v>1130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83</v>
      </c>
    </row>
    <row r="139" spans="1:65" s="2" customFormat="1" ht="21.75" customHeight="1">
      <c r="A139" s="35"/>
      <c r="B139" s="36"/>
      <c r="C139" s="226" t="s">
        <v>193</v>
      </c>
      <c r="D139" s="226" t="s">
        <v>265</v>
      </c>
      <c r="E139" s="227" t="s">
        <v>1132</v>
      </c>
      <c r="F139" s="228" t="s">
        <v>1133</v>
      </c>
      <c r="G139" s="229" t="s">
        <v>191</v>
      </c>
      <c r="H139" s="230">
        <v>1</v>
      </c>
      <c r="I139" s="231"/>
      <c r="J139" s="232">
        <f>ROUND(I139*H139,2)</f>
        <v>0</v>
      </c>
      <c r="K139" s="228" t="s">
        <v>1121</v>
      </c>
      <c r="L139" s="38"/>
      <c r="M139" s="233" t="s">
        <v>1</v>
      </c>
      <c r="N139" s="234" t="s">
        <v>39</v>
      </c>
      <c r="O139" s="72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6" t="s">
        <v>193</v>
      </c>
      <c r="AT139" s="206" t="s">
        <v>265</v>
      </c>
      <c r="AU139" s="206" t="s">
        <v>83</v>
      </c>
      <c r="AY139" s="17" t="s">
        <v>186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81</v>
      </c>
      <c r="BK139" s="119">
        <f>ROUND(I139*H139,2)</f>
        <v>0</v>
      </c>
      <c r="BL139" s="17" t="s">
        <v>193</v>
      </c>
      <c r="BM139" s="206" t="s">
        <v>1134</v>
      </c>
    </row>
    <row r="140" spans="1:65" s="2" customFormat="1" ht="19.5">
      <c r="A140" s="35"/>
      <c r="B140" s="36"/>
      <c r="C140" s="37"/>
      <c r="D140" s="207" t="s">
        <v>188</v>
      </c>
      <c r="E140" s="37"/>
      <c r="F140" s="208" t="s">
        <v>1133</v>
      </c>
      <c r="G140" s="37"/>
      <c r="H140" s="37"/>
      <c r="I140" s="131"/>
      <c r="J140" s="37"/>
      <c r="K140" s="37"/>
      <c r="L140" s="38"/>
      <c r="M140" s="209"/>
      <c r="N140" s="210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188</v>
      </c>
      <c r="AU140" s="17" t="s">
        <v>83</v>
      </c>
    </row>
    <row r="141" spans="1:65" s="2" customFormat="1" ht="21.75" customHeight="1">
      <c r="A141" s="35"/>
      <c r="B141" s="36"/>
      <c r="C141" s="226" t="s">
        <v>203</v>
      </c>
      <c r="D141" s="226" t="s">
        <v>265</v>
      </c>
      <c r="E141" s="227" t="s">
        <v>1135</v>
      </c>
      <c r="F141" s="228" t="s">
        <v>1136</v>
      </c>
      <c r="G141" s="229" t="s">
        <v>191</v>
      </c>
      <c r="H141" s="230">
        <v>1</v>
      </c>
      <c r="I141" s="231"/>
      <c r="J141" s="232">
        <f>ROUND(I141*H141,2)</f>
        <v>0</v>
      </c>
      <c r="K141" s="228" t="s">
        <v>1137</v>
      </c>
      <c r="L141" s="38"/>
      <c r="M141" s="233" t="s">
        <v>1</v>
      </c>
      <c r="N141" s="234" t="s">
        <v>39</v>
      </c>
      <c r="O141" s="72"/>
      <c r="P141" s="204">
        <f>O141*H141</f>
        <v>0</v>
      </c>
      <c r="Q141" s="204">
        <v>0.37640000000000001</v>
      </c>
      <c r="R141" s="204">
        <f>Q141*H141</f>
        <v>0.37640000000000001</v>
      </c>
      <c r="S141" s="204">
        <v>0</v>
      </c>
      <c r="T141" s="20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6" t="s">
        <v>193</v>
      </c>
      <c r="AT141" s="206" t="s">
        <v>265</v>
      </c>
      <c r="AU141" s="206" t="s">
        <v>83</v>
      </c>
      <c r="AY141" s="17" t="s">
        <v>186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81</v>
      </c>
      <c r="BK141" s="119">
        <f>ROUND(I141*H141,2)</f>
        <v>0</v>
      </c>
      <c r="BL141" s="17" t="s">
        <v>193</v>
      </c>
      <c r="BM141" s="206" t="s">
        <v>1138</v>
      </c>
    </row>
    <row r="142" spans="1:65" s="2" customFormat="1" ht="19.5">
      <c r="A142" s="35"/>
      <c r="B142" s="36"/>
      <c r="C142" s="37"/>
      <c r="D142" s="207" t="s">
        <v>188</v>
      </c>
      <c r="E142" s="37"/>
      <c r="F142" s="208" t="s">
        <v>1136</v>
      </c>
      <c r="G142" s="37"/>
      <c r="H142" s="37"/>
      <c r="I142" s="131"/>
      <c r="J142" s="37"/>
      <c r="K142" s="37"/>
      <c r="L142" s="38"/>
      <c r="M142" s="209"/>
      <c r="N142" s="210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188</v>
      </c>
      <c r="AU142" s="17" t="s">
        <v>83</v>
      </c>
    </row>
    <row r="143" spans="1:65" s="11" customFormat="1" ht="22.9" customHeight="1">
      <c r="B143" s="212"/>
      <c r="C143" s="213"/>
      <c r="D143" s="214" t="s">
        <v>73</v>
      </c>
      <c r="E143" s="245" t="s">
        <v>1139</v>
      </c>
      <c r="F143" s="245" t="s">
        <v>1140</v>
      </c>
      <c r="G143" s="213"/>
      <c r="H143" s="213"/>
      <c r="I143" s="216"/>
      <c r="J143" s="246">
        <f>BK143</f>
        <v>0</v>
      </c>
      <c r="K143" s="213"/>
      <c r="L143" s="218"/>
      <c r="M143" s="219"/>
      <c r="N143" s="220"/>
      <c r="O143" s="220"/>
      <c r="P143" s="221">
        <f>SUM(P144:P145)</f>
        <v>0</v>
      </c>
      <c r="Q143" s="220"/>
      <c r="R143" s="221">
        <f>SUM(R144:R145)</f>
        <v>0</v>
      </c>
      <c r="S143" s="220"/>
      <c r="T143" s="222">
        <f>SUM(T144:T145)</f>
        <v>0</v>
      </c>
      <c r="AR143" s="223" t="s">
        <v>81</v>
      </c>
      <c r="AT143" s="224" t="s">
        <v>73</v>
      </c>
      <c r="AU143" s="224" t="s">
        <v>81</v>
      </c>
      <c r="AY143" s="223" t="s">
        <v>186</v>
      </c>
      <c r="BK143" s="225">
        <f>SUM(BK144:BK145)</f>
        <v>0</v>
      </c>
    </row>
    <row r="144" spans="1:65" s="2" customFormat="1" ht="21.75" customHeight="1">
      <c r="A144" s="35"/>
      <c r="B144" s="36"/>
      <c r="C144" s="226" t="s">
        <v>208</v>
      </c>
      <c r="D144" s="226" t="s">
        <v>265</v>
      </c>
      <c r="E144" s="227" t="s">
        <v>1141</v>
      </c>
      <c r="F144" s="228" t="s">
        <v>1142</v>
      </c>
      <c r="G144" s="229" t="s">
        <v>421</v>
      </c>
      <c r="H144" s="230">
        <v>3.15</v>
      </c>
      <c r="I144" s="231"/>
      <c r="J144" s="232">
        <f>ROUND(I144*H144,2)</f>
        <v>0</v>
      </c>
      <c r="K144" s="228" t="s">
        <v>1121</v>
      </c>
      <c r="L144" s="38"/>
      <c r="M144" s="233" t="s">
        <v>1</v>
      </c>
      <c r="N144" s="234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193</v>
      </c>
      <c r="AT144" s="206" t="s">
        <v>265</v>
      </c>
      <c r="AU144" s="206" t="s">
        <v>83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193</v>
      </c>
      <c r="BM144" s="206" t="s">
        <v>1143</v>
      </c>
    </row>
    <row r="145" spans="1:65" s="2" customFormat="1" ht="19.5">
      <c r="A145" s="35"/>
      <c r="B145" s="36"/>
      <c r="C145" s="37"/>
      <c r="D145" s="207" t="s">
        <v>188</v>
      </c>
      <c r="E145" s="37"/>
      <c r="F145" s="208" t="s">
        <v>1142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83</v>
      </c>
    </row>
    <row r="146" spans="1:65" s="11" customFormat="1" ht="25.9" customHeight="1">
      <c r="B146" s="212"/>
      <c r="C146" s="213"/>
      <c r="D146" s="214" t="s">
        <v>73</v>
      </c>
      <c r="E146" s="215" t="s">
        <v>180</v>
      </c>
      <c r="F146" s="215" t="s">
        <v>1144</v>
      </c>
      <c r="G146" s="213"/>
      <c r="H146" s="213"/>
      <c r="I146" s="216"/>
      <c r="J146" s="217">
        <f>BK146</f>
        <v>0</v>
      </c>
      <c r="K146" s="213"/>
      <c r="L146" s="218"/>
      <c r="M146" s="219"/>
      <c r="N146" s="220"/>
      <c r="O146" s="220"/>
      <c r="P146" s="221">
        <f>P147+P152</f>
        <v>0</v>
      </c>
      <c r="Q146" s="220"/>
      <c r="R146" s="221">
        <f>R147+R152</f>
        <v>1.8139612000000001</v>
      </c>
      <c r="S146" s="220"/>
      <c r="T146" s="222">
        <f>T147+T152</f>
        <v>0</v>
      </c>
      <c r="AR146" s="223" t="s">
        <v>99</v>
      </c>
      <c r="AT146" s="224" t="s">
        <v>73</v>
      </c>
      <c r="AU146" s="224" t="s">
        <v>74</v>
      </c>
      <c r="AY146" s="223" t="s">
        <v>186</v>
      </c>
      <c r="BK146" s="225">
        <f>BK147+BK152</f>
        <v>0</v>
      </c>
    </row>
    <row r="147" spans="1:65" s="11" customFormat="1" ht="22.9" customHeight="1">
      <c r="B147" s="212"/>
      <c r="C147" s="213"/>
      <c r="D147" s="214" t="s">
        <v>73</v>
      </c>
      <c r="E147" s="245" t="s">
        <v>1145</v>
      </c>
      <c r="F147" s="245" t="s">
        <v>1146</v>
      </c>
      <c r="G147" s="213"/>
      <c r="H147" s="213"/>
      <c r="I147" s="216"/>
      <c r="J147" s="246">
        <f>BK147</f>
        <v>0</v>
      </c>
      <c r="K147" s="213"/>
      <c r="L147" s="218"/>
      <c r="M147" s="219"/>
      <c r="N147" s="220"/>
      <c r="O147" s="220"/>
      <c r="P147" s="221">
        <f>SUM(P148:P151)</f>
        <v>0</v>
      </c>
      <c r="Q147" s="220"/>
      <c r="R147" s="221">
        <f>SUM(R148:R151)</f>
        <v>5.4599999999999996E-2</v>
      </c>
      <c r="S147" s="220"/>
      <c r="T147" s="222">
        <f>SUM(T148:T151)</f>
        <v>0</v>
      </c>
      <c r="AR147" s="223" t="s">
        <v>99</v>
      </c>
      <c r="AT147" s="224" t="s">
        <v>73</v>
      </c>
      <c r="AU147" s="224" t="s">
        <v>81</v>
      </c>
      <c r="AY147" s="223" t="s">
        <v>186</v>
      </c>
      <c r="BK147" s="225">
        <f>SUM(BK148:BK151)</f>
        <v>0</v>
      </c>
    </row>
    <row r="148" spans="1:65" s="2" customFormat="1" ht="21.75" customHeight="1">
      <c r="A148" s="35"/>
      <c r="B148" s="36"/>
      <c r="C148" s="226" t="s">
        <v>213</v>
      </c>
      <c r="D148" s="226" t="s">
        <v>265</v>
      </c>
      <c r="E148" s="227" t="s">
        <v>1147</v>
      </c>
      <c r="F148" s="228" t="s">
        <v>1148</v>
      </c>
      <c r="G148" s="229" t="s">
        <v>183</v>
      </c>
      <c r="H148" s="230">
        <v>210</v>
      </c>
      <c r="I148" s="231"/>
      <c r="J148" s="232">
        <f>ROUND(I148*H148,2)</f>
        <v>0</v>
      </c>
      <c r="K148" s="228" t="s">
        <v>1121</v>
      </c>
      <c r="L148" s="38"/>
      <c r="M148" s="233" t="s">
        <v>1</v>
      </c>
      <c r="N148" s="234" t="s">
        <v>39</v>
      </c>
      <c r="O148" s="7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6" t="s">
        <v>465</v>
      </c>
      <c r="AT148" s="206" t="s">
        <v>265</v>
      </c>
      <c r="AU148" s="206" t="s">
        <v>83</v>
      </c>
      <c r="AY148" s="17" t="s">
        <v>186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81</v>
      </c>
      <c r="BK148" s="119">
        <f>ROUND(I148*H148,2)</f>
        <v>0</v>
      </c>
      <c r="BL148" s="17" t="s">
        <v>465</v>
      </c>
      <c r="BM148" s="206" t="s">
        <v>1149</v>
      </c>
    </row>
    <row r="149" spans="1:65" s="2" customFormat="1" ht="19.5">
      <c r="A149" s="35"/>
      <c r="B149" s="36"/>
      <c r="C149" s="37"/>
      <c r="D149" s="207" t="s">
        <v>188</v>
      </c>
      <c r="E149" s="37"/>
      <c r="F149" s="208" t="s">
        <v>1148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188</v>
      </c>
      <c r="AU149" s="17" t="s">
        <v>83</v>
      </c>
    </row>
    <row r="150" spans="1:65" s="2" customFormat="1" ht="21.75" customHeight="1">
      <c r="A150" s="35"/>
      <c r="B150" s="36"/>
      <c r="C150" s="194" t="s">
        <v>192</v>
      </c>
      <c r="D150" s="194" t="s">
        <v>180</v>
      </c>
      <c r="E150" s="195" t="s">
        <v>1150</v>
      </c>
      <c r="F150" s="196" t="s">
        <v>1151</v>
      </c>
      <c r="G150" s="197" t="s">
        <v>183</v>
      </c>
      <c r="H150" s="198">
        <v>210</v>
      </c>
      <c r="I150" s="199"/>
      <c r="J150" s="200">
        <f>ROUND(I150*H150,2)</f>
        <v>0</v>
      </c>
      <c r="K150" s="196" t="s">
        <v>1121</v>
      </c>
      <c r="L150" s="201"/>
      <c r="M150" s="202" t="s">
        <v>1</v>
      </c>
      <c r="N150" s="203" t="s">
        <v>39</v>
      </c>
      <c r="O150" s="72"/>
      <c r="P150" s="204">
        <f>O150*H150</f>
        <v>0</v>
      </c>
      <c r="Q150" s="204">
        <v>2.5999999999999998E-4</v>
      </c>
      <c r="R150" s="204">
        <f>Q150*H150</f>
        <v>5.4599999999999996E-2</v>
      </c>
      <c r="S150" s="204">
        <v>0</v>
      </c>
      <c r="T150" s="20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6" t="s">
        <v>1152</v>
      </c>
      <c r="AT150" s="206" t="s">
        <v>180</v>
      </c>
      <c r="AU150" s="206" t="s">
        <v>83</v>
      </c>
      <c r="AY150" s="17" t="s">
        <v>186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81</v>
      </c>
      <c r="BK150" s="119">
        <f>ROUND(I150*H150,2)</f>
        <v>0</v>
      </c>
      <c r="BL150" s="17" t="s">
        <v>465</v>
      </c>
      <c r="BM150" s="206" t="s">
        <v>1153</v>
      </c>
    </row>
    <row r="151" spans="1:65" s="2" customFormat="1" ht="19.5">
      <c r="A151" s="35"/>
      <c r="B151" s="36"/>
      <c r="C151" s="37"/>
      <c r="D151" s="207" t="s">
        <v>188</v>
      </c>
      <c r="E151" s="37"/>
      <c r="F151" s="208" t="s">
        <v>1151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188</v>
      </c>
      <c r="AU151" s="17" t="s">
        <v>83</v>
      </c>
    </row>
    <row r="152" spans="1:65" s="11" customFormat="1" ht="22.9" customHeight="1">
      <c r="B152" s="212"/>
      <c r="C152" s="213"/>
      <c r="D152" s="214" t="s">
        <v>73</v>
      </c>
      <c r="E152" s="245" t="s">
        <v>460</v>
      </c>
      <c r="F152" s="245" t="s">
        <v>1154</v>
      </c>
      <c r="G152" s="213"/>
      <c r="H152" s="213"/>
      <c r="I152" s="216"/>
      <c r="J152" s="246">
        <f>BK152</f>
        <v>0</v>
      </c>
      <c r="K152" s="213"/>
      <c r="L152" s="218"/>
      <c r="M152" s="219"/>
      <c r="N152" s="220"/>
      <c r="O152" s="220"/>
      <c r="P152" s="221">
        <f>SUM(P153:P185)</f>
        <v>0</v>
      </c>
      <c r="Q152" s="220"/>
      <c r="R152" s="221">
        <f>SUM(R153:R185)</f>
        <v>1.7593612000000001</v>
      </c>
      <c r="S152" s="220"/>
      <c r="T152" s="222">
        <f>SUM(T153:T185)</f>
        <v>0</v>
      </c>
      <c r="AR152" s="223" t="s">
        <v>99</v>
      </c>
      <c r="AT152" s="224" t="s">
        <v>73</v>
      </c>
      <c r="AU152" s="224" t="s">
        <v>81</v>
      </c>
      <c r="AY152" s="223" t="s">
        <v>186</v>
      </c>
      <c r="BK152" s="225">
        <f>SUM(BK153:BK185)</f>
        <v>0</v>
      </c>
    </row>
    <row r="153" spans="1:65" s="2" customFormat="1" ht="33" customHeight="1">
      <c r="A153" s="35"/>
      <c r="B153" s="36"/>
      <c r="C153" s="226" t="s">
        <v>221</v>
      </c>
      <c r="D153" s="226" t="s">
        <v>265</v>
      </c>
      <c r="E153" s="227" t="s">
        <v>1155</v>
      </c>
      <c r="F153" s="228" t="s">
        <v>1156</v>
      </c>
      <c r="G153" s="229" t="s">
        <v>183</v>
      </c>
      <c r="H153" s="230">
        <v>12</v>
      </c>
      <c r="I153" s="231"/>
      <c r="J153" s="232">
        <f>ROUND(I153*H153,2)</f>
        <v>0</v>
      </c>
      <c r="K153" s="228" t="s">
        <v>1137</v>
      </c>
      <c r="L153" s="38"/>
      <c r="M153" s="233" t="s">
        <v>1</v>
      </c>
      <c r="N153" s="234" t="s">
        <v>39</v>
      </c>
      <c r="O153" s="72"/>
      <c r="P153" s="204">
        <f>O153*H153</f>
        <v>0</v>
      </c>
      <c r="Q153" s="204">
        <v>3.5999999999999999E-3</v>
      </c>
      <c r="R153" s="204">
        <f>Q153*H153</f>
        <v>4.3200000000000002E-2</v>
      </c>
      <c r="S153" s="204">
        <v>0</v>
      </c>
      <c r="T153" s="20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6" t="s">
        <v>465</v>
      </c>
      <c r="AT153" s="206" t="s">
        <v>265</v>
      </c>
      <c r="AU153" s="206" t="s">
        <v>83</v>
      </c>
      <c r="AY153" s="17" t="s">
        <v>186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81</v>
      </c>
      <c r="BK153" s="119">
        <f>ROUND(I153*H153,2)</f>
        <v>0</v>
      </c>
      <c r="BL153" s="17" t="s">
        <v>465</v>
      </c>
      <c r="BM153" s="206" t="s">
        <v>1157</v>
      </c>
    </row>
    <row r="154" spans="1:65" s="2" customFormat="1" ht="19.5">
      <c r="A154" s="35"/>
      <c r="B154" s="36"/>
      <c r="C154" s="37"/>
      <c r="D154" s="207" t="s">
        <v>188</v>
      </c>
      <c r="E154" s="37"/>
      <c r="F154" s="208" t="s">
        <v>1156</v>
      </c>
      <c r="G154" s="37"/>
      <c r="H154" s="37"/>
      <c r="I154" s="131"/>
      <c r="J154" s="37"/>
      <c r="K154" s="37"/>
      <c r="L154" s="38"/>
      <c r="M154" s="209"/>
      <c r="N154" s="21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188</v>
      </c>
      <c r="AU154" s="17" t="s">
        <v>83</v>
      </c>
    </row>
    <row r="155" spans="1:65" s="2" customFormat="1" ht="16.5" customHeight="1">
      <c r="A155" s="35"/>
      <c r="B155" s="36"/>
      <c r="C155" s="194" t="s">
        <v>225</v>
      </c>
      <c r="D155" s="194" t="s">
        <v>180</v>
      </c>
      <c r="E155" s="195" t="s">
        <v>1158</v>
      </c>
      <c r="F155" s="196" t="s">
        <v>1159</v>
      </c>
      <c r="G155" s="197" t="s">
        <v>183</v>
      </c>
      <c r="H155" s="198">
        <v>12</v>
      </c>
      <c r="I155" s="199"/>
      <c r="J155" s="200">
        <f>ROUND(I155*H155,2)</f>
        <v>0</v>
      </c>
      <c r="K155" s="196" t="s">
        <v>1</v>
      </c>
      <c r="L155" s="201"/>
      <c r="M155" s="202" t="s">
        <v>1</v>
      </c>
      <c r="N155" s="203" t="s">
        <v>39</v>
      </c>
      <c r="O155" s="72"/>
      <c r="P155" s="204">
        <f>O155*H155</f>
        <v>0</v>
      </c>
      <c r="Q155" s="204">
        <v>7.2500000000000004E-3</v>
      </c>
      <c r="R155" s="204">
        <f>Q155*H155</f>
        <v>8.7000000000000008E-2</v>
      </c>
      <c r="S155" s="204">
        <v>0</v>
      </c>
      <c r="T155" s="20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6" t="s">
        <v>1152</v>
      </c>
      <c r="AT155" s="206" t="s">
        <v>180</v>
      </c>
      <c r="AU155" s="206" t="s">
        <v>83</v>
      </c>
      <c r="AY155" s="17" t="s">
        <v>186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7" t="s">
        <v>81</v>
      </c>
      <c r="BK155" s="119">
        <f>ROUND(I155*H155,2)</f>
        <v>0</v>
      </c>
      <c r="BL155" s="17" t="s">
        <v>465</v>
      </c>
      <c r="BM155" s="206" t="s">
        <v>1160</v>
      </c>
    </row>
    <row r="156" spans="1:65" s="2" customFormat="1" ht="11.25">
      <c r="A156" s="35"/>
      <c r="B156" s="36"/>
      <c r="C156" s="37"/>
      <c r="D156" s="207" t="s">
        <v>188</v>
      </c>
      <c r="E156" s="37"/>
      <c r="F156" s="208" t="s">
        <v>1159</v>
      </c>
      <c r="G156" s="37"/>
      <c r="H156" s="37"/>
      <c r="I156" s="131"/>
      <c r="J156" s="37"/>
      <c r="K156" s="37"/>
      <c r="L156" s="38"/>
      <c r="M156" s="209"/>
      <c r="N156" s="210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188</v>
      </c>
      <c r="AU156" s="17" t="s">
        <v>83</v>
      </c>
    </row>
    <row r="157" spans="1:65" s="2" customFormat="1" ht="16.5" customHeight="1">
      <c r="A157" s="35"/>
      <c r="B157" s="36"/>
      <c r="C157" s="226" t="s">
        <v>229</v>
      </c>
      <c r="D157" s="226" t="s">
        <v>265</v>
      </c>
      <c r="E157" s="227" t="s">
        <v>1161</v>
      </c>
      <c r="F157" s="228" t="s">
        <v>1162</v>
      </c>
      <c r="G157" s="229" t="s">
        <v>446</v>
      </c>
      <c r="H157" s="230">
        <v>16</v>
      </c>
      <c r="I157" s="231"/>
      <c r="J157" s="232">
        <f>ROUND(I157*H157,2)</f>
        <v>0</v>
      </c>
      <c r="K157" s="228" t="s">
        <v>1137</v>
      </c>
      <c r="L157" s="38"/>
      <c r="M157" s="233" t="s">
        <v>1</v>
      </c>
      <c r="N157" s="234" t="s">
        <v>39</v>
      </c>
      <c r="O157" s="72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6" t="s">
        <v>465</v>
      </c>
      <c r="AT157" s="206" t="s">
        <v>265</v>
      </c>
      <c r="AU157" s="206" t="s">
        <v>83</v>
      </c>
      <c r="AY157" s="17" t="s">
        <v>186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81</v>
      </c>
      <c r="BK157" s="119">
        <f>ROUND(I157*H157,2)</f>
        <v>0</v>
      </c>
      <c r="BL157" s="17" t="s">
        <v>465</v>
      </c>
      <c r="BM157" s="206" t="s">
        <v>1163</v>
      </c>
    </row>
    <row r="158" spans="1:65" s="2" customFormat="1" ht="11.25">
      <c r="A158" s="35"/>
      <c r="B158" s="36"/>
      <c r="C158" s="37"/>
      <c r="D158" s="207" t="s">
        <v>188</v>
      </c>
      <c r="E158" s="37"/>
      <c r="F158" s="208" t="s">
        <v>1162</v>
      </c>
      <c r="G158" s="37"/>
      <c r="H158" s="37"/>
      <c r="I158" s="131"/>
      <c r="J158" s="37"/>
      <c r="K158" s="37"/>
      <c r="L158" s="38"/>
      <c r="M158" s="209"/>
      <c r="N158" s="210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188</v>
      </c>
      <c r="AU158" s="17" t="s">
        <v>83</v>
      </c>
    </row>
    <row r="159" spans="1:65" s="13" customFormat="1" ht="11.25">
      <c r="B159" s="247"/>
      <c r="C159" s="248"/>
      <c r="D159" s="207" t="s">
        <v>456</v>
      </c>
      <c r="E159" s="249" t="s">
        <v>1</v>
      </c>
      <c r="F159" s="250" t="s">
        <v>1164</v>
      </c>
      <c r="G159" s="248"/>
      <c r="H159" s="251">
        <v>16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456</v>
      </c>
      <c r="AU159" s="257" t="s">
        <v>83</v>
      </c>
      <c r="AV159" s="13" t="s">
        <v>83</v>
      </c>
      <c r="AW159" s="13" t="s">
        <v>29</v>
      </c>
      <c r="AX159" s="13" t="s">
        <v>81</v>
      </c>
      <c r="AY159" s="257" t="s">
        <v>186</v>
      </c>
    </row>
    <row r="160" spans="1:65" s="2" customFormat="1" ht="21.75" customHeight="1">
      <c r="A160" s="35"/>
      <c r="B160" s="36"/>
      <c r="C160" s="226" t="s">
        <v>233</v>
      </c>
      <c r="D160" s="226" t="s">
        <v>265</v>
      </c>
      <c r="E160" s="227" t="s">
        <v>1165</v>
      </c>
      <c r="F160" s="228" t="s">
        <v>1166</v>
      </c>
      <c r="G160" s="229" t="s">
        <v>446</v>
      </c>
      <c r="H160" s="230">
        <v>16</v>
      </c>
      <c r="I160" s="231"/>
      <c r="J160" s="232">
        <f>ROUND(I160*H160,2)</f>
        <v>0</v>
      </c>
      <c r="K160" s="228" t="s">
        <v>1137</v>
      </c>
      <c r="L160" s="38"/>
      <c r="M160" s="233" t="s">
        <v>1</v>
      </c>
      <c r="N160" s="234" t="s">
        <v>39</v>
      </c>
      <c r="O160" s="72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6" t="s">
        <v>465</v>
      </c>
      <c r="AT160" s="206" t="s">
        <v>265</v>
      </c>
      <c r="AU160" s="206" t="s">
        <v>83</v>
      </c>
      <c r="AY160" s="17" t="s">
        <v>186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81</v>
      </c>
      <c r="BK160" s="119">
        <f>ROUND(I160*H160,2)</f>
        <v>0</v>
      </c>
      <c r="BL160" s="17" t="s">
        <v>465</v>
      </c>
      <c r="BM160" s="206" t="s">
        <v>1167</v>
      </c>
    </row>
    <row r="161" spans="1:65" s="2" customFormat="1" ht="19.5">
      <c r="A161" s="35"/>
      <c r="B161" s="36"/>
      <c r="C161" s="37"/>
      <c r="D161" s="207" t="s">
        <v>188</v>
      </c>
      <c r="E161" s="37"/>
      <c r="F161" s="208" t="s">
        <v>1166</v>
      </c>
      <c r="G161" s="37"/>
      <c r="H161" s="37"/>
      <c r="I161" s="131"/>
      <c r="J161" s="37"/>
      <c r="K161" s="37"/>
      <c r="L161" s="38"/>
      <c r="M161" s="209"/>
      <c r="N161" s="210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188</v>
      </c>
      <c r="AU161" s="17" t="s">
        <v>83</v>
      </c>
    </row>
    <row r="162" spans="1:65" s="2" customFormat="1" ht="21.75" customHeight="1">
      <c r="A162" s="35"/>
      <c r="B162" s="36"/>
      <c r="C162" s="226" t="s">
        <v>238</v>
      </c>
      <c r="D162" s="226" t="s">
        <v>265</v>
      </c>
      <c r="E162" s="227" t="s">
        <v>1168</v>
      </c>
      <c r="F162" s="228" t="s">
        <v>1169</v>
      </c>
      <c r="G162" s="229" t="s">
        <v>446</v>
      </c>
      <c r="H162" s="230">
        <v>42</v>
      </c>
      <c r="I162" s="231"/>
      <c r="J162" s="232">
        <f>ROUND(I162*H162,2)</f>
        <v>0</v>
      </c>
      <c r="K162" s="228" t="s">
        <v>1121</v>
      </c>
      <c r="L162" s="38"/>
      <c r="M162" s="233" t="s">
        <v>1</v>
      </c>
      <c r="N162" s="234" t="s">
        <v>39</v>
      </c>
      <c r="O162" s="7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6" t="s">
        <v>465</v>
      </c>
      <c r="AT162" s="206" t="s">
        <v>265</v>
      </c>
      <c r="AU162" s="206" t="s">
        <v>83</v>
      </c>
      <c r="AY162" s="17" t="s">
        <v>186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81</v>
      </c>
      <c r="BK162" s="119">
        <f>ROUND(I162*H162,2)</f>
        <v>0</v>
      </c>
      <c r="BL162" s="17" t="s">
        <v>465</v>
      </c>
      <c r="BM162" s="206" t="s">
        <v>1170</v>
      </c>
    </row>
    <row r="163" spans="1:65" s="2" customFormat="1" ht="11.25">
      <c r="A163" s="35"/>
      <c r="B163" s="36"/>
      <c r="C163" s="37"/>
      <c r="D163" s="207" t="s">
        <v>188</v>
      </c>
      <c r="E163" s="37"/>
      <c r="F163" s="208" t="s">
        <v>1169</v>
      </c>
      <c r="G163" s="37"/>
      <c r="H163" s="37"/>
      <c r="I163" s="131"/>
      <c r="J163" s="37"/>
      <c r="K163" s="37"/>
      <c r="L163" s="38"/>
      <c r="M163" s="209"/>
      <c r="N163" s="21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188</v>
      </c>
      <c r="AU163" s="17" t="s">
        <v>83</v>
      </c>
    </row>
    <row r="164" spans="1:65" s="2" customFormat="1" ht="21.75" customHeight="1">
      <c r="A164" s="35"/>
      <c r="B164" s="36"/>
      <c r="C164" s="226" t="s">
        <v>242</v>
      </c>
      <c r="D164" s="226" t="s">
        <v>265</v>
      </c>
      <c r="E164" s="227" t="s">
        <v>1171</v>
      </c>
      <c r="F164" s="228" t="s">
        <v>1172</v>
      </c>
      <c r="G164" s="229" t="s">
        <v>464</v>
      </c>
      <c r="H164" s="230">
        <v>42</v>
      </c>
      <c r="I164" s="231"/>
      <c r="J164" s="232">
        <f>ROUND(I164*H164,2)</f>
        <v>0</v>
      </c>
      <c r="K164" s="228" t="s">
        <v>1121</v>
      </c>
      <c r="L164" s="38"/>
      <c r="M164" s="233" t="s">
        <v>1</v>
      </c>
      <c r="N164" s="234" t="s">
        <v>39</v>
      </c>
      <c r="O164" s="7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6" t="s">
        <v>193</v>
      </c>
      <c r="AT164" s="206" t="s">
        <v>265</v>
      </c>
      <c r="AU164" s="206" t="s">
        <v>83</v>
      </c>
      <c r="AY164" s="17" t="s">
        <v>186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81</v>
      </c>
      <c r="BK164" s="119">
        <f>ROUND(I164*H164,2)</f>
        <v>0</v>
      </c>
      <c r="BL164" s="17" t="s">
        <v>193</v>
      </c>
      <c r="BM164" s="206" t="s">
        <v>1173</v>
      </c>
    </row>
    <row r="165" spans="1:65" s="2" customFormat="1" ht="19.5">
      <c r="A165" s="35"/>
      <c r="B165" s="36"/>
      <c r="C165" s="37"/>
      <c r="D165" s="207" t="s">
        <v>188</v>
      </c>
      <c r="E165" s="37"/>
      <c r="F165" s="208" t="s">
        <v>1172</v>
      </c>
      <c r="G165" s="37"/>
      <c r="H165" s="37"/>
      <c r="I165" s="131"/>
      <c r="J165" s="37"/>
      <c r="K165" s="37"/>
      <c r="L165" s="38"/>
      <c r="M165" s="209"/>
      <c r="N165" s="210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188</v>
      </c>
      <c r="AU165" s="17" t="s">
        <v>83</v>
      </c>
    </row>
    <row r="166" spans="1:65" s="2" customFormat="1" ht="21.75" customHeight="1">
      <c r="A166" s="35"/>
      <c r="B166" s="36"/>
      <c r="C166" s="226" t="s">
        <v>8</v>
      </c>
      <c r="D166" s="226" t="s">
        <v>265</v>
      </c>
      <c r="E166" s="227" t="s">
        <v>1174</v>
      </c>
      <c r="F166" s="228" t="s">
        <v>1175</v>
      </c>
      <c r="G166" s="229" t="s">
        <v>191</v>
      </c>
      <c r="H166" s="230">
        <v>2</v>
      </c>
      <c r="I166" s="231"/>
      <c r="J166" s="232">
        <f>ROUND(I166*H166,2)</f>
        <v>0</v>
      </c>
      <c r="K166" s="228" t="s">
        <v>1137</v>
      </c>
      <c r="L166" s="38"/>
      <c r="M166" s="233" t="s">
        <v>1</v>
      </c>
      <c r="N166" s="234" t="s">
        <v>39</v>
      </c>
      <c r="O166" s="7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6" t="s">
        <v>465</v>
      </c>
      <c r="AT166" s="206" t="s">
        <v>265</v>
      </c>
      <c r="AU166" s="206" t="s">
        <v>83</v>
      </c>
      <c r="AY166" s="17" t="s">
        <v>186</v>
      </c>
      <c r="BE166" s="119">
        <f>IF(N166="základní",J166,0)</f>
        <v>0</v>
      </c>
      <c r="BF166" s="119">
        <f>IF(N166="snížená",J166,0)</f>
        <v>0</v>
      </c>
      <c r="BG166" s="119">
        <f>IF(N166="zákl. přenesená",J166,0)</f>
        <v>0</v>
      </c>
      <c r="BH166" s="119">
        <f>IF(N166="sníž. přenesená",J166,0)</f>
        <v>0</v>
      </c>
      <c r="BI166" s="119">
        <f>IF(N166="nulová",J166,0)</f>
        <v>0</v>
      </c>
      <c r="BJ166" s="17" t="s">
        <v>81</v>
      </c>
      <c r="BK166" s="119">
        <f>ROUND(I166*H166,2)</f>
        <v>0</v>
      </c>
      <c r="BL166" s="17" t="s">
        <v>465</v>
      </c>
      <c r="BM166" s="206" t="s">
        <v>1176</v>
      </c>
    </row>
    <row r="167" spans="1:65" s="2" customFormat="1" ht="19.5">
      <c r="A167" s="35"/>
      <c r="B167" s="36"/>
      <c r="C167" s="37"/>
      <c r="D167" s="207" t="s">
        <v>188</v>
      </c>
      <c r="E167" s="37"/>
      <c r="F167" s="208" t="s">
        <v>1175</v>
      </c>
      <c r="G167" s="37"/>
      <c r="H167" s="37"/>
      <c r="I167" s="131"/>
      <c r="J167" s="37"/>
      <c r="K167" s="37"/>
      <c r="L167" s="38"/>
      <c r="M167" s="209"/>
      <c r="N167" s="21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188</v>
      </c>
      <c r="AU167" s="17" t="s">
        <v>83</v>
      </c>
    </row>
    <row r="168" spans="1:65" s="2" customFormat="1" ht="21.75" customHeight="1">
      <c r="A168" s="35"/>
      <c r="B168" s="36"/>
      <c r="C168" s="226" t="s">
        <v>250</v>
      </c>
      <c r="D168" s="226" t="s">
        <v>265</v>
      </c>
      <c r="E168" s="227" t="s">
        <v>1177</v>
      </c>
      <c r="F168" s="228" t="s">
        <v>1178</v>
      </c>
      <c r="G168" s="229" t="s">
        <v>191</v>
      </c>
      <c r="H168" s="230">
        <v>4</v>
      </c>
      <c r="I168" s="231"/>
      <c r="J168" s="232">
        <f>ROUND(I168*H168,2)</f>
        <v>0</v>
      </c>
      <c r="K168" s="228" t="s">
        <v>1121</v>
      </c>
      <c r="L168" s="38"/>
      <c r="M168" s="233" t="s">
        <v>1</v>
      </c>
      <c r="N168" s="234" t="s">
        <v>39</v>
      </c>
      <c r="O168" s="72"/>
      <c r="P168" s="204">
        <f>O168*H168</f>
        <v>0</v>
      </c>
      <c r="Q168" s="204">
        <v>3.8E-3</v>
      </c>
      <c r="R168" s="204">
        <f>Q168*H168</f>
        <v>1.52E-2</v>
      </c>
      <c r="S168" s="204">
        <v>0</v>
      </c>
      <c r="T168" s="20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6" t="s">
        <v>465</v>
      </c>
      <c r="AT168" s="206" t="s">
        <v>265</v>
      </c>
      <c r="AU168" s="206" t="s">
        <v>83</v>
      </c>
      <c r="AY168" s="17" t="s">
        <v>186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7" t="s">
        <v>81</v>
      </c>
      <c r="BK168" s="119">
        <f>ROUND(I168*H168,2)</f>
        <v>0</v>
      </c>
      <c r="BL168" s="17" t="s">
        <v>465</v>
      </c>
      <c r="BM168" s="206" t="s">
        <v>1179</v>
      </c>
    </row>
    <row r="169" spans="1:65" s="2" customFormat="1" ht="11.25">
      <c r="A169" s="35"/>
      <c r="B169" s="36"/>
      <c r="C169" s="37"/>
      <c r="D169" s="207" t="s">
        <v>188</v>
      </c>
      <c r="E169" s="37"/>
      <c r="F169" s="208" t="s">
        <v>1178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188</v>
      </c>
      <c r="AU169" s="17" t="s">
        <v>83</v>
      </c>
    </row>
    <row r="170" spans="1:65" s="2" customFormat="1" ht="16.5" customHeight="1">
      <c r="A170" s="35"/>
      <c r="B170" s="36"/>
      <c r="C170" s="226" t="s">
        <v>254</v>
      </c>
      <c r="D170" s="226" t="s">
        <v>265</v>
      </c>
      <c r="E170" s="227" t="s">
        <v>1180</v>
      </c>
      <c r="F170" s="228" t="s">
        <v>1181</v>
      </c>
      <c r="G170" s="229" t="s">
        <v>191</v>
      </c>
      <c r="H170" s="230">
        <v>12</v>
      </c>
      <c r="I170" s="231"/>
      <c r="J170" s="232">
        <f>ROUND(I170*H170,2)</f>
        <v>0</v>
      </c>
      <c r="K170" s="228" t="s">
        <v>1121</v>
      </c>
      <c r="L170" s="38"/>
      <c r="M170" s="233" t="s">
        <v>1</v>
      </c>
      <c r="N170" s="234" t="s">
        <v>39</v>
      </c>
      <c r="O170" s="72"/>
      <c r="P170" s="204">
        <f>O170*H170</f>
        <v>0</v>
      </c>
      <c r="Q170" s="204">
        <v>7.6E-3</v>
      </c>
      <c r="R170" s="204">
        <f>Q170*H170</f>
        <v>9.1200000000000003E-2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465</v>
      </c>
      <c r="AT170" s="206" t="s">
        <v>265</v>
      </c>
      <c r="AU170" s="206" t="s">
        <v>83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465</v>
      </c>
      <c r="BM170" s="206" t="s">
        <v>1182</v>
      </c>
    </row>
    <row r="171" spans="1:65" s="2" customFormat="1" ht="11.25">
      <c r="A171" s="35"/>
      <c r="B171" s="36"/>
      <c r="C171" s="37"/>
      <c r="D171" s="207" t="s">
        <v>188</v>
      </c>
      <c r="E171" s="37"/>
      <c r="F171" s="208" t="s">
        <v>1181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83</v>
      </c>
    </row>
    <row r="172" spans="1:65" s="2" customFormat="1" ht="16.5" customHeight="1">
      <c r="A172" s="35"/>
      <c r="B172" s="36"/>
      <c r="C172" s="226" t="s">
        <v>258</v>
      </c>
      <c r="D172" s="226" t="s">
        <v>265</v>
      </c>
      <c r="E172" s="227" t="s">
        <v>1183</v>
      </c>
      <c r="F172" s="228" t="s">
        <v>1184</v>
      </c>
      <c r="G172" s="229" t="s">
        <v>183</v>
      </c>
      <c r="H172" s="230">
        <v>84</v>
      </c>
      <c r="I172" s="231"/>
      <c r="J172" s="232">
        <f>ROUND(I172*H172,2)</f>
        <v>0</v>
      </c>
      <c r="K172" s="228" t="s">
        <v>1121</v>
      </c>
      <c r="L172" s="38"/>
      <c r="M172" s="233" t="s">
        <v>1</v>
      </c>
      <c r="N172" s="234" t="s">
        <v>39</v>
      </c>
      <c r="O172" s="72"/>
      <c r="P172" s="204">
        <f>O172*H172</f>
        <v>0</v>
      </c>
      <c r="Q172" s="204">
        <v>9.1799999999999995E-5</v>
      </c>
      <c r="R172" s="204">
        <f>Q172*H172</f>
        <v>7.7111999999999997E-3</v>
      </c>
      <c r="S172" s="204">
        <v>0</v>
      </c>
      <c r="T172" s="20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6" t="s">
        <v>465</v>
      </c>
      <c r="AT172" s="206" t="s">
        <v>265</v>
      </c>
      <c r="AU172" s="206" t="s">
        <v>83</v>
      </c>
      <c r="AY172" s="17" t="s">
        <v>186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81</v>
      </c>
      <c r="BK172" s="119">
        <f>ROUND(I172*H172,2)</f>
        <v>0</v>
      </c>
      <c r="BL172" s="17" t="s">
        <v>465</v>
      </c>
      <c r="BM172" s="206" t="s">
        <v>1185</v>
      </c>
    </row>
    <row r="173" spans="1:65" s="2" customFormat="1" ht="11.25">
      <c r="A173" s="35"/>
      <c r="B173" s="36"/>
      <c r="C173" s="37"/>
      <c r="D173" s="207" t="s">
        <v>188</v>
      </c>
      <c r="E173" s="37"/>
      <c r="F173" s="208" t="s">
        <v>1184</v>
      </c>
      <c r="G173" s="37"/>
      <c r="H173" s="37"/>
      <c r="I173" s="131"/>
      <c r="J173" s="37"/>
      <c r="K173" s="37"/>
      <c r="L173" s="38"/>
      <c r="M173" s="209"/>
      <c r="N173" s="210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188</v>
      </c>
      <c r="AU173" s="17" t="s">
        <v>83</v>
      </c>
    </row>
    <row r="174" spans="1:65" s="2" customFormat="1" ht="21.75" customHeight="1">
      <c r="A174" s="35"/>
      <c r="B174" s="36"/>
      <c r="C174" s="226" t="s">
        <v>264</v>
      </c>
      <c r="D174" s="226" t="s">
        <v>265</v>
      </c>
      <c r="E174" s="227" t="s">
        <v>1186</v>
      </c>
      <c r="F174" s="228" t="s">
        <v>1187</v>
      </c>
      <c r="G174" s="229" t="s">
        <v>464</v>
      </c>
      <c r="H174" s="230">
        <v>8</v>
      </c>
      <c r="I174" s="231"/>
      <c r="J174" s="232">
        <f>ROUND(I174*H174,2)</f>
        <v>0</v>
      </c>
      <c r="K174" s="228" t="s">
        <v>1121</v>
      </c>
      <c r="L174" s="38"/>
      <c r="M174" s="233" t="s">
        <v>1</v>
      </c>
      <c r="N174" s="234" t="s">
        <v>39</v>
      </c>
      <c r="O174" s="72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6" t="s">
        <v>465</v>
      </c>
      <c r="AT174" s="206" t="s">
        <v>265</v>
      </c>
      <c r="AU174" s="206" t="s">
        <v>83</v>
      </c>
      <c r="AY174" s="17" t="s">
        <v>186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81</v>
      </c>
      <c r="BK174" s="119">
        <f>ROUND(I174*H174,2)</f>
        <v>0</v>
      </c>
      <c r="BL174" s="17" t="s">
        <v>465</v>
      </c>
      <c r="BM174" s="206" t="s">
        <v>1188</v>
      </c>
    </row>
    <row r="175" spans="1:65" s="2" customFormat="1" ht="11.25">
      <c r="A175" s="35"/>
      <c r="B175" s="36"/>
      <c r="C175" s="37"/>
      <c r="D175" s="207" t="s">
        <v>188</v>
      </c>
      <c r="E175" s="37"/>
      <c r="F175" s="208" t="s">
        <v>1187</v>
      </c>
      <c r="G175" s="37"/>
      <c r="H175" s="37"/>
      <c r="I175" s="131"/>
      <c r="J175" s="37"/>
      <c r="K175" s="37"/>
      <c r="L175" s="38"/>
      <c r="M175" s="209"/>
      <c r="N175" s="21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188</v>
      </c>
      <c r="AU175" s="17" t="s">
        <v>83</v>
      </c>
    </row>
    <row r="176" spans="1:65" s="2" customFormat="1" ht="21.75" customHeight="1">
      <c r="A176" s="35"/>
      <c r="B176" s="36"/>
      <c r="C176" s="226" t="s">
        <v>271</v>
      </c>
      <c r="D176" s="226" t="s">
        <v>265</v>
      </c>
      <c r="E176" s="227" t="s">
        <v>1189</v>
      </c>
      <c r="F176" s="228" t="s">
        <v>1190</v>
      </c>
      <c r="G176" s="229" t="s">
        <v>464</v>
      </c>
      <c r="H176" s="230">
        <v>8</v>
      </c>
      <c r="I176" s="231"/>
      <c r="J176" s="232">
        <f>ROUND(I176*H176,2)</f>
        <v>0</v>
      </c>
      <c r="K176" s="228" t="s">
        <v>1121</v>
      </c>
      <c r="L176" s="38"/>
      <c r="M176" s="233" t="s">
        <v>1</v>
      </c>
      <c r="N176" s="234" t="s">
        <v>39</v>
      </c>
      <c r="O176" s="7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6" t="s">
        <v>465</v>
      </c>
      <c r="AT176" s="206" t="s">
        <v>265</v>
      </c>
      <c r="AU176" s="206" t="s">
        <v>83</v>
      </c>
      <c r="AY176" s="17" t="s">
        <v>186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81</v>
      </c>
      <c r="BK176" s="119">
        <f>ROUND(I176*H176,2)</f>
        <v>0</v>
      </c>
      <c r="BL176" s="17" t="s">
        <v>465</v>
      </c>
      <c r="BM176" s="206" t="s">
        <v>1191</v>
      </c>
    </row>
    <row r="177" spans="1:65" s="2" customFormat="1" ht="19.5">
      <c r="A177" s="35"/>
      <c r="B177" s="36"/>
      <c r="C177" s="37"/>
      <c r="D177" s="207" t="s">
        <v>188</v>
      </c>
      <c r="E177" s="37"/>
      <c r="F177" s="208" t="s">
        <v>1190</v>
      </c>
      <c r="G177" s="37"/>
      <c r="H177" s="37"/>
      <c r="I177" s="131"/>
      <c r="J177" s="37"/>
      <c r="K177" s="37"/>
      <c r="L177" s="38"/>
      <c r="M177" s="209"/>
      <c r="N177" s="21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188</v>
      </c>
      <c r="AU177" s="17" t="s">
        <v>83</v>
      </c>
    </row>
    <row r="178" spans="1:65" s="2" customFormat="1" ht="21.75" customHeight="1">
      <c r="A178" s="35"/>
      <c r="B178" s="36"/>
      <c r="C178" s="226" t="s">
        <v>7</v>
      </c>
      <c r="D178" s="226" t="s">
        <v>265</v>
      </c>
      <c r="E178" s="227" t="s">
        <v>1192</v>
      </c>
      <c r="F178" s="228" t="s">
        <v>1193</v>
      </c>
      <c r="G178" s="229" t="s">
        <v>464</v>
      </c>
      <c r="H178" s="230">
        <v>8</v>
      </c>
      <c r="I178" s="231"/>
      <c r="J178" s="232">
        <f>ROUND(I178*H178,2)</f>
        <v>0</v>
      </c>
      <c r="K178" s="228" t="s">
        <v>1121</v>
      </c>
      <c r="L178" s="38"/>
      <c r="M178" s="233" t="s">
        <v>1</v>
      </c>
      <c r="N178" s="234" t="s">
        <v>39</v>
      </c>
      <c r="O178" s="72"/>
      <c r="P178" s="204">
        <f>O178*H178</f>
        <v>0</v>
      </c>
      <c r="Q178" s="204">
        <v>8.4250000000000005E-2</v>
      </c>
      <c r="R178" s="204">
        <f>Q178*H178</f>
        <v>0.67400000000000004</v>
      </c>
      <c r="S178" s="204">
        <v>0</v>
      </c>
      <c r="T178" s="20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6" t="s">
        <v>465</v>
      </c>
      <c r="AT178" s="206" t="s">
        <v>265</v>
      </c>
      <c r="AU178" s="206" t="s">
        <v>83</v>
      </c>
      <c r="AY178" s="17" t="s">
        <v>186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81</v>
      </c>
      <c r="BK178" s="119">
        <f>ROUND(I178*H178,2)</f>
        <v>0</v>
      </c>
      <c r="BL178" s="17" t="s">
        <v>465</v>
      </c>
      <c r="BM178" s="206" t="s">
        <v>1194</v>
      </c>
    </row>
    <row r="179" spans="1:65" s="2" customFormat="1" ht="19.5">
      <c r="A179" s="35"/>
      <c r="B179" s="36"/>
      <c r="C179" s="37"/>
      <c r="D179" s="207" t="s">
        <v>188</v>
      </c>
      <c r="E179" s="37"/>
      <c r="F179" s="208" t="s">
        <v>1193</v>
      </c>
      <c r="G179" s="37"/>
      <c r="H179" s="37"/>
      <c r="I179" s="131"/>
      <c r="J179" s="37"/>
      <c r="K179" s="37"/>
      <c r="L179" s="38"/>
      <c r="M179" s="209"/>
      <c r="N179" s="21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188</v>
      </c>
      <c r="AU179" s="17" t="s">
        <v>83</v>
      </c>
    </row>
    <row r="180" spans="1:65" s="2" customFormat="1" ht="21.75" customHeight="1">
      <c r="A180" s="35"/>
      <c r="B180" s="36"/>
      <c r="C180" s="226" t="s">
        <v>280</v>
      </c>
      <c r="D180" s="226" t="s">
        <v>265</v>
      </c>
      <c r="E180" s="227" t="s">
        <v>1195</v>
      </c>
      <c r="F180" s="228" t="s">
        <v>1196</v>
      </c>
      <c r="G180" s="229" t="s">
        <v>464</v>
      </c>
      <c r="H180" s="230">
        <v>8</v>
      </c>
      <c r="I180" s="231"/>
      <c r="J180" s="232">
        <f>ROUND(I180*H180,2)</f>
        <v>0</v>
      </c>
      <c r="K180" s="228" t="s">
        <v>1121</v>
      </c>
      <c r="L180" s="38"/>
      <c r="M180" s="233" t="s">
        <v>1</v>
      </c>
      <c r="N180" s="234" t="s">
        <v>39</v>
      </c>
      <c r="O180" s="72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6" t="s">
        <v>465</v>
      </c>
      <c r="AT180" s="206" t="s">
        <v>265</v>
      </c>
      <c r="AU180" s="206" t="s">
        <v>83</v>
      </c>
      <c r="AY180" s="17" t="s">
        <v>186</v>
      </c>
      <c r="BE180" s="119">
        <f>IF(N180="základní",J180,0)</f>
        <v>0</v>
      </c>
      <c r="BF180" s="119">
        <f>IF(N180="snížená",J180,0)</f>
        <v>0</v>
      </c>
      <c r="BG180" s="119">
        <f>IF(N180="zákl. přenesená",J180,0)</f>
        <v>0</v>
      </c>
      <c r="BH180" s="119">
        <f>IF(N180="sníž. přenesená",J180,0)</f>
        <v>0</v>
      </c>
      <c r="BI180" s="119">
        <f>IF(N180="nulová",J180,0)</f>
        <v>0</v>
      </c>
      <c r="BJ180" s="17" t="s">
        <v>81</v>
      </c>
      <c r="BK180" s="119">
        <f>ROUND(I180*H180,2)</f>
        <v>0</v>
      </c>
      <c r="BL180" s="17" t="s">
        <v>465</v>
      </c>
      <c r="BM180" s="206" t="s">
        <v>1197</v>
      </c>
    </row>
    <row r="181" spans="1:65" s="2" customFormat="1" ht="11.25">
      <c r="A181" s="35"/>
      <c r="B181" s="36"/>
      <c r="C181" s="37"/>
      <c r="D181" s="207" t="s">
        <v>188</v>
      </c>
      <c r="E181" s="37"/>
      <c r="F181" s="208" t="s">
        <v>1196</v>
      </c>
      <c r="G181" s="37"/>
      <c r="H181" s="37"/>
      <c r="I181" s="131"/>
      <c r="J181" s="37"/>
      <c r="K181" s="37"/>
      <c r="L181" s="38"/>
      <c r="M181" s="209"/>
      <c r="N181" s="21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188</v>
      </c>
      <c r="AU181" s="17" t="s">
        <v>83</v>
      </c>
    </row>
    <row r="182" spans="1:65" s="2" customFormat="1" ht="16.5" customHeight="1">
      <c r="A182" s="35"/>
      <c r="B182" s="36"/>
      <c r="C182" s="194" t="s">
        <v>285</v>
      </c>
      <c r="D182" s="194" t="s">
        <v>180</v>
      </c>
      <c r="E182" s="195" t="s">
        <v>1198</v>
      </c>
      <c r="F182" s="196" t="s">
        <v>1199</v>
      </c>
      <c r="G182" s="197" t="s">
        <v>421</v>
      </c>
      <c r="H182" s="198">
        <v>0.84</v>
      </c>
      <c r="I182" s="199"/>
      <c r="J182" s="200">
        <f>ROUND(I182*H182,2)</f>
        <v>0</v>
      </c>
      <c r="K182" s="196" t="s">
        <v>1121</v>
      </c>
      <c r="L182" s="201"/>
      <c r="M182" s="202" t="s">
        <v>1</v>
      </c>
      <c r="N182" s="203" t="s">
        <v>39</v>
      </c>
      <c r="O182" s="72"/>
      <c r="P182" s="204">
        <f>O182*H182</f>
        <v>0</v>
      </c>
      <c r="Q182" s="204">
        <v>1</v>
      </c>
      <c r="R182" s="204">
        <f>Q182*H182</f>
        <v>0.84</v>
      </c>
      <c r="S182" s="204">
        <v>0</v>
      </c>
      <c r="T182" s="20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6" t="s">
        <v>1152</v>
      </c>
      <c r="AT182" s="206" t="s">
        <v>180</v>
      </c>
      <c r="AU182" s="206" t="s">
        <v>83</v>
      </c>
      <c r="AY182" s="17" t="s">
        <v>186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81</v>
      </c>
      <c r="BK182" s="119">
        <f>ROUND(I182*H182,2)</f>
        <v>0</v>
      </c>
      <c r="BL182" s="17" t="s">
        <v>465</v>
      </c>
      <c r="BM182" s="206" t="s">
        <v>1200</v>
      </c>
    </row>
    <row r="183" spans="1:65" s="2" customFormat="1" ht="11.25">
      <c r="A183" s="35"/>
      <c r="B183" s="36"/>
      <c r="C183" s="37"/>
      <c r="D183" s="207" t="s">
        <v>188</v>
      </c>
      <c r="E183" s="37"/>
      <c r="F183" s="208" t="s">
        <v>1199</v>
      </c>
      <c r="G183" s="37"/>
      <c r="H183" s="37"/>
      <c r="I183" s="131"/>
      <c r="J183" s="37"/>
      <c r="K183" s="37"/>
      <c r="L183" s="38"/>
      <c r="M183" s="209"/>
      <c r="N183" s="21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188</v>
      </c>
      <c r="AU183" s="17" t="s">
        <v>83</v>
      </c>
    </row>
    <row r="184" spans="1:65" s="2" customFormat="1" ht="16.5" customHeight="1">
      <c r="A184" s="35"/>
      <c r="B184" s="36"/>
      <c r="C184" s="226" t="s">
        <v>290</v>
      </c>
      <c r="D184" s="226" t="s">
        <v>265</v>
      </c>
      <c r="E184" s="227" t="s">
        <v>1201</v>
      </c>
      <c r="F184" s="228" t="s">
        <v>1202</v>
      </c>
      <c r="G184" s="229" t="s">
        <v>464</v>
      </c>
      <c r="H184" s="230">
        <v>42</v>
      </c>
      <c r="I184" s="231"/>
      <c r="J184" s="232">
        <f>ROUND(I184*H184,2)</f>
        <v>0</v>
      </c>
      <c r="K184" s="228" t="s">
        <v>1121</v>
      </c>
      <c r="L184" s="38"/>
      <c r="M184" s="233" t="s">
        <v>1</v>
      </c>
      <c r="N184" s="234" t="s">
        <v>39</v>
      </c>
      <c r="O184" s="72"/>
      <c r="P184" s="204">
        <f>O184*H184</f>
        <v>0</v>
      </c>
      <c r="Q184" s="204">
        <v>2.5000000000000001E-5</v>
      </c>
      <c r="R184" s="204">
        <f>Q184*H184</f>
        <v>1.0500000000000002E-3</v>
      </c>
      <c r="S184" s="204">
        <v>0</v>
      </c>
      <c r="T184" s="20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6" t="s">
        <v>465</v>
      </c>
      <c r="AT184" s="206" t="s">
        <v>265</v>
      </c>
      <c r="AU184" s="206" t="s">
        <v>83</v>
      </c>
      <c r="AY184" s="17" t="s">
        <v>186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81</v>
      </c>
      <c r="BK184" s="119">
        <f>ROUND(I184*H184,2)</f>
        <v>0</v>
      </c>
      <c r="BL184" s="17" t="s">
        <v>465</v>
      </c>
      <c r="BM184" s="206" t="s">
        <v>1203</v>
      </c>
    </row>
    <row r="185" spans="1:65" s="2" customFormat="1" ht="11.25">
      <c r="A185" s="35"/>
      <c r="B185" s="36"/>
      <c r="C185" s="37"/>
      <c r="D185" s="207" t="s">
        <v>188</v>
      </c>
      <c r="E185" s="37"/>
      <c r="F185" s="208" t="s">
        <v>1202</v>
      </c>
      <c r="G185" s="37"/>
      <c r="H185" s="37"/>
      <c r="I185" s="131"/>
      <c r="J185" s="37"/>
      <c r="K185" s="37"/>
      <c r="L185" s="38"/>
      <c r="M185" s="235"/>
      <c r="N185" s="236"/>
      <c r="O185" s="237"/>
      <c r="P185" s="237"/>
      <c r="Q185" s="237"/>
      <c r="R185" s="237"/>
      <c r="S185" s="237"/>
      <c r="T185" s="238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188</v>
      </c>
      <c r="AU185" s="17" t="s">
        <v>83</v>
      </c>
    </row>
    <row r="186" spans="1:65" s="2" customFormat="1" ht="6.95" customHeight="1">
      <c r="A186" s="35"/>
      <c r="B186" s="55"/>
      <c r="C186" s="56"/>
      <c r="D186" s="56"/>
      <c r="E186" s="56"/>
      <c r="F186" s="56"/>
      <c r="G186" s="56"/>
      <c r="H186" s="56"/>
      <c r="I186" s="167"/>
      <c r="J186" s="56"/>
      <c r="K186" s="56"/>
      <c r="L186" s="38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algorithmName="SHA-512" hashValue="BeArLmX3gfgazbqAyrvp4vpGjRsXFrlAq4gGbSDMOJNbyPyYeGqLTsUGv+afetbRdV0uvo+WNU8i1QzcPHWU1A==" saltValue="CcJCeqS4D8SA5tAyJnw+ph1VjApgAR3AaAUHlmXQDFJHv9GNVQWDZgiIKAtTHqIqDVUhAs8K/suHZzRypQZo8w==" spinCount="100000" sheet="1" objects="1" scenarios="1" formatColumns="0" formatRows="0" autoFilter="0"/>
  <autoFilter ref="C125:K185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128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1204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1205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987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988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989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990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991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ROUND((SUM(BE121:BE132)),  2)</f>
        <v>0</v>
      </c>
      <c r="G35" s="35"/>
      <c r="H35" s="35"/>
      <c r="I35" s="146">
        <v>0.21</v>
      </c>
      <c r="J35" s="145">
        <f>ROUND(((SUM(BE121:BE132))*I35),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ROUND((SUM(BF121:BF132)),  2)</f>
        <v>0</v>
      </c>
      <c r="G36" s="35"/>
      <c r="H36" s="35"/>
      <c r="I36" s="146">
        <v>0.15</v>
      </c>
      <c r="J36" s="145">
        <f>ROUND(((SUM(BF121:BF132))*I36),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ROUND((SUM(BG121:BG132)),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ROUND((SUM(BH121:BH132)),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ROUND((SUM(BI121:BI132)),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1204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1906071-02.1 - VRN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>dle SO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>Správa železniční dopravní cesty, státní organizac</v>
      </c>
      <c r="G93" s="37"/>
      <c r="H93" s="37"/>
      <c r="I93" s="132" t="s">
        <v>28</v>
      </c>
      <c r="J93" s="32" t="str">
        <f>E23</f>
        <v>Tomáš Voldán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SB projekt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1206</v>
      </c>
      <c r="E99" s="178"/>
      <c r="F99" s="178"/>
      <c r="G99" s="178"/>
      <c r="H99" s="178"/>
      <c r="I99" s="179"/>
      <c r="J99" s="180">
        <f>J122</f>
        <v>0</v>
      </c>
      <c r="K99" s="176"/>
      <c r="L99" s="181"/>
    </row>
    <row r="100" spans="1:47" s="2" customFormat="1" ht="21.75" hidden="1" customHeight="1">
      <c r="A100" s="35"/>
      <c r="B100" s="36"/>
      <c r="C100" s="37"/>
      <c r="D100" s="37"/>
      <c r="E100" s="37"/>
      <c r="F100" s="37"/>
      <c r="G100" s="37"/>
      <c r="H100" s="37"/>
      <c r="I100" s="131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s="2" customFormat="1" ht="6.95" hidden="1" customHeight="1">
      <c r="A101" s="35"/>
      <c r="B101" s="55"/>
      <c r="C101" s="56"/>
      <c r="D101" s="56"/>
      <c r="E101" s="56"/>
      <c r="F101" s="56"/>
      <c r="G101" s="56"/>
      <c r="H101" s="56"/>
      <c r="I101" s="167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ht="11.25" hidden="1"/>
    <row r="103" spans="1:47" ht="11.25" hidden="1"/>
    <row r="104" spans="1:47" ht="11.25" hidden="1"/>
    <row r="105" spans="1:47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170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24.95" customHeight="1">
      <c r="A106" s="35"/>
      <c r="B106" s="36"/>
      <c r="C106" s="23" t="s">
        <v>167</v>
      </c>
      <c r="D106" s="37"/>
      <c r="E106" s="37"/>
      <c r="F106" s="37"/>
      <c r="G106" s="37"/>
      <c r="H106" s="37"/>
      <c r="I106" s="131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6.5" customHeight="1">
      <c r="A109" s="35"/>
      <c r="B109" s="36"/>
      <c r="C109" s="37"/>
      <c r="D109" s="37"/>
      <c r="E109" s="338" t="str">
        <f>E7</f>
        <v>Oprava osvětlení stanic a zastávek v obvodu OŘ Olomouc</v>
      </c>
      <c r="F109" s="339"/>
      <c r="G109" s="339"/>
      <c r="H109" s="339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1" customFormat="1" ht="12" customHeight="1">
      <c r="B110" s="21"/>
      <c r="C110" s="29" t="s">
        <v>152</v>
      </c>
      <c r="D110" s="22"/>
      <c r="E110" s="22"/>
      <c r="F110" s="22"/>
      <c r="G110" s="22"/>
      <c r="H110" s="22"/>
      <c r="I110" s="124"/>
      <c r="J110" s="22"/>
      <c r="K110" s="22"/>
      <c r="L110" s="20"/>
    </row>
    <row r="111" spans="1:47" s="2" customFormat="1" ht="16.5" customHeight="1">
      <c r="A111" s="35"/>
      <c r="B111" s="36"/>
      <c r="C111" s="37"/>
      <c r="D111" s="37"/>
      <c r="E111" s="338" t="s">
        <v>1204</v>
      </c>
      <c r="F111" s="340"/>
      <c r="G111" s="340"/>
      <c r="H111" s="340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29" t="s">
        <v>154</v>
      </c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0" t="str">
        <f>E11</f>
        <v>1906071-02.1 - VRN</v>
      </c>
      <c r="F113" s="340"/>
      <c r="G113" s="340"/>
      <c r="H113" s="340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20</v>
      </c>
      <c r="D115" s="37"/>
      <c r="E115" s="37"/>
      <c r="F115" s="27" t="str">
        <f>F14</f>
        <v>dle SO</v>
      </c>
      <c r="G115" s="37"/>
      <c r="H115" s="37"/>
      <c r="I115" s="132" t="s">
        <v>22</v>
      </c>
      <c r="J115" s="67">
        <f>IF(J14="","",J14)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29" t="s">
        <v>23</v>
      </c>
      <c r="D117" s="37"/>
      <c r="E117" s="37"/>
      <c r="F117" s="27" t="str">
        <f>E17</f>
        <v>Správa železniční dopravní cesty, státní organizac</v>
      </c>
      <c r="G117" s="37"/>
      <c r="H117" s="37"/>
      <c r="I117" s="132" t="s">
        <v>28</v>
      </c>
      <c r="J117" s="32" t="str">
        <f>E23</f>
        <v>Tomáš Voldán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26</v>
      </c>
      <c r="D118" s="37"/>
      <c r="E118" s="37"/>
      <c r="F118" s="27" t="str">
        <f>IF(E20="","",E20)</f>
        <v>Vyplň údaj</v>
      </c>
      <c r="G118" s="37"/>
      <c r="H118" s="37"/>
      <c r="I118" s="132" t="s">
        <v>30</v>
      </c>
      <c r="J118" s="32" t="str">
        <f>E26</f>
        <v>SB projekt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0" customFormat="1" ht="29.25" customHeight="1">
      <c r="A120" s="182"/>
      <c r="B120" s="183"/>
      <c r="C120" s="184" t="s">
        <v>168</v>
      </c>
      <c r="D120" s="185" t="s">
        <v>59</v>
      </c>
      <c r="E120" s="185" t="s">
        <v>55</v>
      </c>
      <c r="F120" s="185" t="s">
        <v>56</v>
      </c>
      <c r="G120" s="185" t="s">
        <v>169</v>
      </c>
      <c r="H120" s="185" t="s">
        <v>170</v>
      </c>
      <c r="I120" s="186" t="s">
        <v>171</v>
      </c>
      <c r="J120" s="185" t="s">
        <v>162</v>
      </c>
      <c r="K120" s="187" t="s">
        <v>172</v>
      </c>
      <c r="L120" s="188"/>
      <c r="M120" s="76" t="s">
        <v>1</v>
      </c>
      <c r="N120" s="77" t="s">
        <v>38</v>
      </c>
      <c r="O120" s="77" t="s">
        <v>173</v>
      </c>
      <c r="P120" s="77" t="s">
        <v>174</v>
      </c>
      <c r="Q120" s="77" t="s">
        <v>175</v>
      </c>
      <c r="R120" s="77" t="s">
        <v>176</v>
      </c>
      <c r="S120" s="77" t="s">
        <v>177</v>
      </c>
      <c r="T120" s="78" t="s">
        <v>178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5"/>
      <c r="B121" s="36"/>
      <c r="C121" s="83" t="s">
        <v>179</v>
      </c>
      <c r="D121" s="37"/>
      <c r="E121" s="37"/>
      <c r="F121" s="37"/>
      <c r="G121" s="37"/>
      <c r="H121" s="37"/>
      <c r="I121" s="131"/>
      <c r="J121" s="189">
        <f>BK121</f>
        <v>0</v>
      </c>
      <c r="K121" s="37"/>
      <c r="L121" s="38"/>
      <c r="M121" s="79"/>
      <c r="N121" s="190"/>
      <c r="O121" s="80"/>
      <c r="P121" s="191">
        <f>P122</f>
        <v>0</v>
      </c>
      <c r="Q121" s="80"/>
      <c r="R121" s="191">
        <f>R122</f>
        <v>0</v>
      </c>
      <c r="S121" s="80"/>
      <c r="T121" s="192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73</v>
      </c>
      <c r="AU121" s="17" t="s">
        <v>164</v>
      </c>
      <c r="BK121" s="193">
        <f>BK122</f>
        <v>0</v>
      </c>
    </row>
    <row r="122" spans="1:65" s="11" customFormat="1" ht="25.9" customHeight="1">
      <c r="B122" s="212"/>
      <c r="C122" s="213"/>
      <c r="D122" s="214" t="s">
        <v>73</v>
      </c>
      <c r="E122" s="215" t="s">
        <v>92</v>
      </c>
      <c r="F122" s="215" t="s">
        <v>1207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SUM(P123:P132)</f>
        <v>0</v>
      </c>
      <c r="Q122" s="220"/>
      <c r="R122" s="221">
        <f>SUM(R123:R132)</f>
        <v>0</v>
      </c>
      <c r="S122" s="220"/>
      <c r="T122" s="222">
        <f>SUM(T123:T132)</f>
        <v>0</v>
      </c>
      <c r="AR122" s="223" t="s">
        <v>203</v>
      </c>
      <c r="AT122" s="224" t="s">
        <v>73</v>
      </c>
      <c r="AU122" s="224" t="s">
        <v>74</v>
      </c>
      <c r="AY122" s="223" t="s">
        <v>186</v>
      </c>
      <c r="BK122" s="225">
        <f>SUM(BK123:BK132)</f>
        <v>0</v>
      </c>
    </row>
    <row r="123" spans="1:65" s="2" customFormat="1" ht="21.75" customHeight="1">
      <c r="A123" s="35"/>
      <c r="B123" s="36"/>
      <c r="C123" s="226" t="s">
        <v>213</v>
      </c>
      <c r="D123" s="226" t="s">
        <v>265</v>
      </c>
      <c r="E123" s="227" t="s">
        <v>555</v>
      </c>
      <c r="F123" s="228" t="s">
        <v>556</v>
      </c>
      <c r="G123" s="229" t="s">
        <v>557</v>
      </c>
      <c r="H123" s="269"/>
      <c r="I123" s="231"/>
      <c r="J123" s="232">
        <f>ROUND(I123*H123,2)</f>
        <v>0</v>
      </c>
      <c r="K123" s="228" t="s">
        <v>184</v>
      </c>
      <c r="L123" s="38"/>
      <c r="M123" s="233" t="s">
        <v>1</v>
      </c>
      <c r="N123" s="234" t="s">
        <v>39</v>
      </c>
      <c r="O123" s="7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558</v>
      </c>
      <c r="AT123" s="206" t="s">
        <v>265</v>
      </c>
      <c r="AU123" s="206" t="s">
        <v>81</v>
      </c>
      <c r="AY123" s="17" t="s">
        <v>186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7" t="s">
        <v>81</v>
      </c>
      <c r="BK123" s="119">
        <f>ROUND(I123*H123,2)</f>
        <v>0</v>
      </c>
      <c r="BL123" s="17" t="s">
        <v>558</v>
      </c>
      <c r="BM123" s="206" t="s">
        <v>1208</v>
      </c>
    </row>
    <row r="124" spans="1:65" s="2" customFormat="1" ht="11.25">
      <c r="A124" s="35"/>
      <c r="B124" s="36"/>
      <c r="C124" s="37"/>
      <c r="D124" s="207" t="s">
        <v>188</v>
      </c>
      <c r="E124" s="37"/>
      <c r="F124" s="208" t="s">
        <v>556</v>
      </c>
      <c r="G124" s="37"/>
      <c r="H124" s="37"/>
      <c r="I124" s="131"/>
      <c r="J124" s="37"/>
      <c r="K124" s="37"/>
      <c r="L124" s="38"/>
      <c r="M124" s="209"/>
      <c r="N124" s="210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188</v>
      </c>
      <c r="AU124" s="17" t="s">
        <v>81</v>
      </c>
    </row>
    <row r="125" spans="1:65" s="2" customFormat="1" ht="21.75" customHeight="1">
      <c r="A125" s="35"/>
      <c r="B125" s="36"/>
      <c r="C125" s="226" t="s">
        <v>208</v>
      </c>
      <c r="D125" s="226" t="s">
        <v>265</v>
      </c>
      <c r="E125" s="227" t="s">
        <v>560</v>
      </c>
      <c r="F125" s="228" t="s">
        <v>561</v>
      </c>
      <c r="G125" s="229" t="s">
        <v>557</v>
      </c>
      <c r="H125" s="269"/>
      <c r="I125" s="231"/>
      <c r="J125" s="232">
        <f>ROUND(I125*H125,2)</f>
        <v>0</v>
      </c>
      <c r="K125" s="228" t="s">
        <v>184</v>
      </c>
      <c r="L125" s="38"/>
      <c r="M125" s="233" t="s">
        <v>1</v>
      </c>
      <c r="N125" s="234" t="s">
        <v>39</v>
      </c>
      <c r="O125" s="7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558</v>
      </c>
      <c r="AT125" s="206" t="s">
        <v>265</v>
      </c>
      <c r="AU125" s="206" t="s">
        <v>81</v>
      </c>
      <c r="AY125" s="17" t="s">
        <v>186</v>
      </c>
      <c r="BE125" s="119">
        <f>IF(N125="základní",J125,0)</f>
        <v>0</v>
      </c>
      <c r="BF125" s="119">
        <f>IF(N125="snížená",J125,0)</f>
        <v>0</v>
      </c>
      <c r="BG125" s="119">
        <f>IF(N125="zákl. přenesená",J125,0)</f>
        <v>0</v>
      </c>
      <c r="BH125" s="119">
        <f>IF(N125="sníž. přenesená",J125,0)</f>
        <v>0</v>
      </c>
      <c r="BI125" s="119">
        <f>IF(N125="nulová",J125,0)</f>
        <v>0</v>
      </c>
      <c r="BJ125" s="17" t="s">
        <v>81</v>
      </c>
      <c r="BK125" s="119">
        <f>ROUND(I125*H125,2)</f>
        <v>0</v>
      </c>
      <c r="BL125" s="17" t="s">
        <v>558</v>
      </c>
      <c r="BM125" s="206" t="s">
        <v>1209</v>
      </c>
    </row>
    <row r="126" spans="1:65" s="2" customFormat="1" ht="11.25">
      <c r="A126" s="35"/>
      <c r="B126" s="36"/>
      <c r="C126" s="37"/>
      <c r="D126" s="207" t="s">
        <v>188</v>
      </c>
      <c r="E126" s="37"/>
      <c r="F126" s="208" t="s">
        <v>561</v>
      </c>
      <c r="G126" s="37"/>
      <c r="H126" s="37"/>
      <c r="I126" s="131"/>
      <c r="J126" s="37"/>
      <c r="K126" s="37"/>
      <c r="L126" s="38"/>
      <c r="M126" s="209"/>
      <c r="N126" s="21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188</v>
      </c>
      <c r="AU126" s="17" t="s">
        <v>81</v>
      </c>
    </row>
    <row r="127" spans="1:65" s="2" customFormat="1" ht="21.75" customHeight="1">
      <c r="A127" s="35"/>
      <c r="B127" s="36"/>
      <c r="C127" s="226" t="s">
        <v>192</v>
      </c>
      <c r="D127" s="226" t="s">
        <v>265</v>
      </c>
      <c r="E127" s="227" t="s">
        <v>563</v>
      </c>
      <c r="F127" s="228" t="s">
        <v>564</v>
      </c>
      <c r="G127" s="229" t="s">
        <v>557</v>
      </c>
      <c r="H127" s="269"/>
      <c r="I127" s="231"/>
      <c r="J127" s="232">
        <f>ROUND(I127*H127,2)</f>
        <v>0</v>
      </c>
      <c r="K127" s="228" t="s">
        <v>184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558</v>
      </c>
      <c r="AT127" s="206" t="s">
        <v>265</v>
      </c>
      <c r="AU127" s="206" t="s">
        <v>81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558</v>
      </c>
      <c r="BM127" s="206" t="s">
        <v>1210</v>
      </c>
    </row>
    <row r="128" spans="1:65" s="2" customFormat="1" ht="58.5">
      <c r="A128" s="35"/>
      <c r="B128" s="36"/>
      <c r="C128" s="37"/>
      <c r="D128" s="207" t="s">
        <v>188</v>
      </c>
      <c r="E128" s="37"/>
      <c r="F128" s="208" t="s">
        <v>566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81</v>
      </c>
    </row>
    <row r="129" spans="1:65" s="2" customFormat="1" ht="19.5">
      <c r="A129" s="35"/>
      <c r="B129" s="36"/>
      <c r="C129" s="37"/>
      <c r="D129" s="207" t="s">
        <v>201</v>
      </c>
      <c r="E129" s="37"/>
      <c r="F129" s="211" t="s">
        <v>567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201</v>
      </c>
      <c r="AU129" s="17" t="s">
        <v>81</v>
      </c>
    </row>
    <row r="130" spans="1:65" s="2" customFormat="1" ht="21.75" customHeight="1">
      <c r="A130" s="35"/>
      <c r="B130" s="36"/>
      <c r="C130" s="226" t="s">
        <v>221</v>
      </c>
      <c r="D130" s="226" t="s">
        <v>265</v>
      </c>
      <c r="E130" s="227" t="s">
        <v>568</v>
      </c>
      <c r="F130" s="228" t="s">
        <v>569</v>
      </c>
      <c r="G130" s="229" t="s">
        <v>557</v>
      </c>
      <c r="H130" s="269"/>
      <c r="I130" s="231"/>
      <c r="J130" s="232">
        <f>ROUND(I130*H130,2)</f>
        <v>0</v>
      </c>
      <c r="K130" s="228" t="s">
        <v>184</v>
      </c>
      <c r="L130" s="38"/>
      <c r="M130" s="233" t="s">
        <v>1</v>
      </c>
      <c r="N130" s="234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558</v>
      </c>
      <c r="AT130" s="206" t="s">
        <v>265</v>
      </c>
      <c r="AU130" s="206" t="s">
        <v>81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558</v>
      </c>
      <c r="BM130" s="206" t="s">
        <v>1211</v>
      </c>
    </row>
    <row r="131" spans="1:65" s="2" customFormat="1" ht="11.25">
      <c r="A131" s="35"/>
      <c r="B131" s="36"/>
      <c r="C131" s="37"/>
      <c r="D131" s="207" t="s">
        <v>188</v>
      </c>
      <c r="E131" s="37"/>
      <c r="F131" s="208" t="s">
        <v>569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81</v>
      </c>
    </row>
    <row r="132" spans="1:65" s="2" customFormat="1" ht="19.5">
      <c r="A132" s="35"/>
      <c r="B132" s="36"/>
      <c r="C132" s="37"/>
      <c r="D132" s="207" t="s">
        <v>201</v>
      </c>
      <c r="E132" s="37"/>
      <c r="F132" s="211" t="s">
        <v>571</v>
      </c>
      <c r="G132" s="37"/>
      <c r="H132" s="37"/>
      <c r="I132" s="131"/>
      <c r="J132" s="37"/>
      <c r="K132" s="37"/>
      <c r="L132" s="38"/>
      <c r="M132" s="235"/>
      <c r="N132" s="236"/>
      <c r="O132" s="237"/>
      <c r="P132" s="237"/>
      <c r="Q132" s="237"/>
      <c r="R132" s="237"/>
      <c r="S132" s="237"/>
      <c r="T132" s="238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201</v>
      </c>
      <c r="AU132" s="17" t="s">
        <v>81</v>
      </c>
    </row>
    <row r="133" spans="1:65" s="2" customFormat="1" ht="6.95" customHeight="1">
      <c r="A133" s="35"/>
      <c r="B133" s="55"/>
      <c r="C133" s="56"/>
      <c r="D133" s="56"/>
      <c r="E133" s="56"/>
      <c r="F133" s="56"/>
      <c r="G133" s="56"/>
      <c r="H133" s="56"/>
      <c r="I133" s="167"/>
      <c r="J133" s="56"/>
      <c r="K133" s="56"/>
      <c r="L133" s="38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algorithmName="SHA-512" hashValue="3ubqMbxQAVyUE6sJ0tn7bkEye3knvLXV1WwpRJ4VzVjbBRo2h8aUSpv+WyZZekCCP5Zfn7Hq6bMO8W41XUAQNQ==" saltValue="fEo7A1GILxhx2LJmp+mOHPPVHqv0ec0iGEuK0BRKPg7YQCEQuHdOUBNn+/AkQXlzntk19ASXHo1A2i84D8Aw/Q==" spinCount="100000" sheet="1" objects="1" scenarios="1" formatColumns="0" formatRows="0" autoFilter="0"/>
  <autoFilter ref="C120:K132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130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1204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1212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997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988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989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990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991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ROUND(J123,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ROUND((SUM(BE123:BE214)),  2)</f>
        <v>0</v>
      </c>
      <c r="G35" s="35"/>
      <c r="H35" s="35"/>
      <c r="I35" s="146">
        <v>0.21</v>
      </c>
      <c r="J35" s="145">
        <f>ROUND(((SUM(BE123:BE214))*I35),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ROUND((SUM(BF123:BF214)),  2)</f>
        <v>0</v>
      </c>
      <c r="G36" s="35"/>
      <c r="H36" s="35"/>
      <c r="I36" s="146">
        <v>0.15</v>
      </c>
      <c r="J36" s="145">
        <f>ROUND(((SUM(BF123:BF214))*I36),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ROUND((SUM(BG123:BG214)),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ROUND((SUM(BH123:BH214)),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ROUND((SUM(BI123:BI214)),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1204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1906071-02.2 - Elektromontážní práce CS SŽDC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>Bystrovany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>Správa železniční dopravní cesty, státní organizac</v>
      </c>
      <c r="G93" s="37"/>
      <c r="H93" s="37"/>
      <c r="I93" s="132" t="s">
        <v>28</v>
      </c>
      <c r="J93" s="32" t="str">
        <f>E23</f>
        <v>Tomáš Voldán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SB projekt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J123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998</v>
      </c>
      <c r="E99" s="178"/>
      <c r="F99" s="178"/>
      <c r="G99" s="178"/>
      <c r="H99" s="178"/>
      <c r="I99" s="179"/>
      <c r="J99" s="180">
        <f>J124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999</v>
      </c>
      <c r="E100" s="241"/>
      <c r="F100" s="241"/>
      <c r="G100" s="241"/>
      <c r="H100" s="241"/>
      <c r="I100" s="242"/>
      <c r="J100" s="243">
        <f>J125</f>
        <v>0</v>
      </c>
      <c r="K100" s="105"/>
      <c r="L100" s="244"/>
    </row>
    <row r="101" spans="1:47" s="9" customFormat="1" ht="24.95" hidden="1" customHeight="1">
      <c r="B101" s="175"/>
      <c r="C101" s="176"/>
      <c r="D101" s="177" t="s">
        <v>1000</v>
      </c>
      <c r="E101" s="178"/>
      <c r="F101" s="178"/>
      <c r="G101" s="178"/>
      <c r="H101" s="178"/>
      <c r="I101" s="179"/>
      <c r="J101" s="180">
        <f>J166</f>
        <v>0</v>
      </c>
      <c r="K101" s="176"/>
      <c r="L101" s="181"/>
    </row>
    <row r="102" spans="1:47" s="2" customFormat="1" ht="21.75" hidden="1" customHeight="1">
      <c r="A102" s="35"/>
      <c r="B102" s="36"/>
      <c r="C102" s="37"/>
      <c r="D102" s="37"/>
      <c r="E102" s="37"/>
      <c r="F102" s="37"/>
      <c r="G102" s="37"/>
      <c r="H102" s="37"/>
      <c r="I102" s="131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hidden="1" customHeight="1">
      <c r="A103" s="35"/>
      <c r="B103" s="55"/>
      <c r="C103" s="56"/>
      <c r="D103" s="56"/>
      <c r="E103" s="56"/>
      <c r="F103" s="56"/>
      <c r="G103" s="56"/>
      <c r="H103" s="56"/>
      <c r="I103" s="167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70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3" t="s">
        <v>167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38" t="str">
        <f>E7</f>
        <v>Oprava osvětlení stanic a zastávek v obvodu OŘ Olomouc</v>
      </c>
      <c r="F111" s="339"/>
      <c r="G111" s="339"/>
      <c r="H111" s="339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152</v>
      </c>
      <c r="D112" s="22"/>
      <c r="E112" s="22"/>
      <c r="F112" s="22"/>
      <c r="G112" s="22"/>
      <c r="H112" s="22"/>
      <c r="I112" s="124"/>
      <c r="J112" s="22"/>
      <c r="K112" s="22"/>
      <c r="L112" s="20"/>
    </row>
    <row r="113" spans="1:65" s="2" customFormat="1" ht="16.5" customHeight="1">
      <c r="A113" s="35"/>
      <c r="B113" s="36"/>
      <c r="C113" s="37"/>
      <c r="D113" s="37"/>
      <c r="E113" s="338" t="s">
        <v>1204</v>
      </c>
      <c r="F113" s="340"/>
      <c r="G113" s="340"/>
      <c r="H113" s="340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29" t="s">
        <v>154</v>
      </c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0" t="str">
        <f>E11</f>
        <v>1906071-02.2 - Elektromontážní práce CS SŽDC</v>
      </c>
      <c r="F115" s="340"/>
      <c r="G115" s="340"/>
      <c r="H115" s="340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29" t="s">
        <v>20</v>
      </c>
      <c r="D117" s="37"/>
      <c r="E117" s="37"/>
      <c r="F117" s="27" t="str">
        <f>F14</f>
        <v>Bystrovany</v>
      </c>
      <c r="G117" s="37"/>
      <c r="H117" s="37"/>
      <c r="I117" s="132" t="s">
        <v>22</v>
      </c>
      <c r="J117" s="67">
        <f>IF(J14="","",J14)</f>
        <v>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29" t="s">
        <v>23</v>
      </c>
      <c r="D119" s="37"/>
      <c r="E119" s="37"/>
      <c r="F119" s="27" t="str">
        <f>E17</f>
        <v>Správa železniční dopravní cesty, státní organizac</v>
      </c>
      <c r="G119" s="37"/>
      <c r="H119" s="37"/>
      <c r="I119" s="132" t="s">
        <v>28</v>
      </c>
      <c r="J119" s="32" t="str">
        <f>E23</f>
        <v>Tomáš Voldán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26</v>
      </c>
      <c r="D120" s="37"/>
      <c r="E120" s="37"/>
      <c r="F120" s="27" t="str">
        <f>IF(E20="","",E20)</f>
        <v>Vyplň údaj</v>
      </c>
      <c r="G120" s="37"/>
      <c r="H120" s="37"/>
      <c r="I120" s="132" t="s">
        <v>30</v>
      </c>
      <c r="J120" s="32" t="str">
        <f>E26</f>
        <v>SB projekt s.r.o.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0" customFormat="1" ht="29.25" customHeight="1">
      <c r="A122" s="182"/>
      <c r="B122" s="183"/>
      <c r="C122" s="184" t="s">
        <v>168</v>
      </c>
      <c r="D122" s="185" t="s">
        <v>59</v>
      </c>
      <c r="E122" s="185" t="s">
        <v>55</v>
      </c>
      <c r="F122" s="185" t="s">
        <v>56</v>
      </c>
      <c r="G122" s="185" t="s">
        <v>169</v>
      </c>
      <c r="H122" s="185" t="s">
        <v>170</v>
      </c>
      <c r="I122" s="186" t="s">
        <v>171</v>
      </c>
      <c r="J122" s="185" t="s">
        <v>162</v>
      </c>
      <c r="K122" s="187" t="s">
        <v>172</v>
      </c>
      <c r="L122" s="188"/>
      <c r="M122" s="76" t="s">
        <v>1</v>
      </c>
      <c r="N122" s="77" t="s">
        <v>38</v>
      </c>
      <c r="O122" s="77" t="s">
        <v>173</v>
      </c>
      <c r="P122" s="77" t="s">
        <v>174</v>
      </c>
      <c r="Q122" s="77" t="s">
        <v>175</v>
      </c>
      <c r="R122" s="77" t="s">
        <v>176</v>
      </c>
      <c r="S122" s="77" t="s">
        <v>177</v>
      </c>
      <c r="T122" s="78" t="s">
        <v>178</v>
      </c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</row>
    <row r="123" spans="1:65" s="2" customFormat="1" ht="22.9" customHeight="1">
      <c r="A123" s="35"/>
      <c r="B123" s="36"/>
      <c r="C123" s="83" t="s">
        <v>179</v>
      </c>
      <c r="D123" s="37"/>
      <c r="E123" s="37"/>
      <c r="F123" s="37"/>
      <c r="G123" s="37"/>
      <c r="H123" s="37"/>
      <c r="I123" s="131"/>
      <c r="J123" s="189">
        <f>BK123</f>
        <v>0</v>
      </c>
      <c r="K123" s="37"/>
      <c r="L123" s="38"/>
      <c r="M123" s="79"/>
      <c r="N123" s="190"/>
      <c r="O123" s="80"/>
      <c r="P123" s="191">
        <f>P124+P166</f>
        <v>0</v>
      </c>
      <c r="Q123" s="80"/>
      <c r="R123" s="191">
        <f>R124+R166</f>
        <v>0</v>
      </c>
      <c r="S123" s="80"/>
      <c r="T123" s="192">
        <f>T124+T166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7" t="s">
        <v>73</v>
      </c>
      <c r="AU123" s="17" t="s">
        <v>164</v>
      </c>
      <c r="BK123" s="193">
        <f>BK124+BK166</f>
        <v>0</v>
      </c>
    </row>
    <row r="124" spans="1:65" s="11" customFormat="1" ht="25.9" customHeight="1">
      <c r="B124" s="212"/>
      <c r="C124" s="213"/>
      <c r="D124" s="214" t="s">
        <v>73</v>
      </c>
      <c r="E124" s="215" t="s">
        <v>1001</v>
      </c>
      <c r="F124" s="215" t="s">
        <v>1002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</f>
        <v>0</v>
      </c>
      <c r="Q124" s="220"/>
      <c r="R124" s="221">
        <f>R125</f>
        <v>0</v>
      </c>
      <c r="S124" s="220"/>
      <c r="T124" s="222">
        <f>T125</f>
        <v>0</v>
      </c>
      <c r="AR124" s="223" t="s">
        <v>193</v>
      </c>
      <c r="AT124" s="224" t="s">
        <v>73</v>
      </c>
      <c r="AU124" s="224" t="s">
        <v>74</v>
      </c>
      <c r="AY124" s="223" t="s">
        <v>186</v>
      </c>
      <c r="BK124" s="225">
        <f>BK125</f>
        <v>0</v>
      </c>
    </row>
    <row r="125" spans="1:65" s="11" customFormat="1" ht="22.9" customHeight="1">
      <c r="B125" s="212"/>
      <c r="C125" s="213"/>
      <c r="D125" s="214" t="s">
        <v>73</v>
      </c>
      <c r="E125" s="245" t="s">
        <v>1003</v>
      </c>
      <c r="F125" s="245" t="s">
        <v>1004</v>
      </c>
      <c r="G125" s="213"/>
      <c r="H125" s="213"/>
      <c r="I125" s="216"/>
      <c r="J125" s="246">
        <f>BK125</f>
        <v>0</v>
      </c>
      <c r="K125" s="213"/>
      <c r="L125" s="218"/>
      <c r="M125" s="219"/>
      <c r="N125" s="220"/>
      <c r="O125" s="220"/>
      <c r="P125" s="221">
        <f>SUM(P126:P165)</f>
        <v>0</v>
      </c>
      <c r="Q125" s="220"/>
      <c r="R125" s="221">
        <f>SUM(R126:R165)</f>
        <v>0</v>
      </c>
      <c r="S125" s="220"/>
      <c r="T125" s="222">
        <f>SUM(T126:T165)</f>
        <v>0</v>
      </c>
      <c r="AR125" s="223" t="s">
        <v>193</v>
      </c>
      <c r="AT125" s="224" t="s">
        <v>73</v>
      </c>
      <c r="AU125" s="224" t="s">
        <v>81</v>
      </c>
      <c r="AY125" s="223" t="s">
        <v>186</v>
      </c>
      <c r="BK125" s="225">
        <f>SUM(BK126:BK165)</f>
        <v>0</v>
      </c>
    </row>
    <row r="126" spans="1:65" s="2" customFormat="1" ht="16.5" customHeight="1">
      <c r="A126" s="35"/>
      <c r="B126" s="36"/>
      <c r="C126" s="226" t="s">
        <v>81</v>
      </c>
      <c r="D126" s="226" t="s">
        <v>265</v>
      </c>
      <c r="E126" s="227" t="s">
        <v>276</v>
      </c>
      <c r="F126" s="228" t="s">
        <v>277</v>
      </c>
      <c r="G126" s="229" t="s">
        <v>183</v>
      </c>
      <c r="H126" s="230">
        <v>115</v>
      </c>
      <c r="I126" s="231"/>
      <c r="J126" s="232">
        <f>ROUND(I126*H126,2)</f>
        <v>0</v>
      </c>
      <c r="K126" s="228" t="s">
        <v>1005</v>
      </c>
      <c r="L126" s="38"/>
      <c r="M126" s="233" t="s">
        <v>1</v>
      </c>
      <c r="N126" s="234" t="s">
        <v>39</v>
      </c>
      <c r="O126" s="72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6" t="s">
        <v>268</v>
      </c>
      <c r="AT126" s="206" t="s">
        <v>265</v>
      </c>
      <c r="AU126" s="206" t="s">
        <v>83</v>
      </c>
      <c r="AY126" s="17" t="s">
        <v>186</v>
      </c>
      <c r="BE126" s="119">
        <f>IF(N126="základní",J126,0)</f>
        <v>0</v>
      </c>
      <c r="BF126" s="119">
        <f>IF(N126="snížená",J126,0)</f>
        <v>0</v>
      </c>
      <c r="BG126" s="119">
        <f>IF(N126="zákl. přenesená",J126,0)</f>
        <v>0</v>
      </c>
      <c r="BH126" s="119">
        <f>IF(N126="sníž. přenesená",J126,0)</f>
        <v>0</v>
      </c>
      <c r="BI126" s="119">
        <f>IF(N126="nulová",J126,0)</f>
        <v>0</v>
      </c>
      <c r="BJ126" s="17" t="s">
        <v>81</v>
      </c>
      <c r="BK126" s="119">
        <f>ROUND(I126*H126,2)</f>
        <v>0</v>
      </c>
      <c r="BL126" s="17" t="s">
        <v>268</v>
      </c>
      <c r="BM126" s="206" t="s">
        <v>1213</v>
      </c>
    </row>
    <row r="127" spans="1:65" s="2" customFormat="1" ht="11.25">
      <c r="A127" s="35"/>
      <c r="B127" s="36"/>
      <c r="C127" s="37"/>
      <c r="D127" s="207" t="s">
        <v>188</v>
      </c>
      <c r="E127" s="37"/>
      <c r="F127" s="208" t="s">
        <v>277</v>
      </c>
      <c r="G127" s="37"/>
      <c r="H127" s="37"/>
      <c r="I127" s="131"/>
      <c r="J127" s="37"/>
      <c r="K127" s="37"/>
      <c r="L127" s="38"/>
      <c r="M127" s="209"/>
      <c r="N127" s="210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188</v>
      </c>
      <c r="AU127" s="17" t="s">
        <v>83</v>
      </c>
    </row>
    <row r="128" spans="1:65" s="2" customFormat="1" ht="29.25">
      <c r="A128" s="35"/>
      <c r="B128" s="36"/>
      <c r="C128" s="37"/>
      <c r="D128" s="207" t="s">
        <v>201</v>
      </c>
      <c r="E128" s="37"/>
      <c r="F128" s="211" t="s">
        <v>1214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201</v>
      </c>
      <c r="AU128" s="17" t="s">
        <v>83</v>
      </c>
    </row>
    <row r="129" spans="1:65" s="13" customFormat="1" ht="11.25">
      <c r="B129" s="247"/>
      <c r="C129" s="248"/>
      <c r="D129" s="207" t="s">
        <v>456</v>
      </c>
      <c r="E129" s="249" t="s">
        <v>1</v>
      </c>
      <c r="F129" s="250" t="s">
        <v>1215</v>
      </c>
      <c r="G129" s="248"/>
      <c r="H129" s="251">
        <v>115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456</v>
      </c>
      <c r="AU129" s="257" t="s">
        <v>83</v>
      </c>
      <c r="AV129" s="13" t="s">
        <v>83</v>
      </c>
      <c r="AW129" s="13" t="s">
        <v>29</v>
      </c>
      <c r="AX129" s="13" t="s">
        <v>81</v>
      </c>
      <c r="AY129" s="257" t="s">
        <v>186</v>
      </c>
    </row>
    <row r="130" spans="1:65" s="2" customFormat="1" ht="21.75" customHeight="1">
      <c r="A130" s="35"/>
      <c r="B130" s="36"/>
      <c r="C130" s="194" t="s">
        <v>83</v>
      </c>
      <c r="D130" s="194" t="s">
        <v>180</v>
      </c>
      <c r="E130" s="195" t="s">
        <v>1008</v>
      </c>
      <c r="F130" s="196" t="s">
        <v>1009</v>
      </c>
      <c r="G130" s="197" t="s">
        <v>183</v>
      </c>
      <c r="H130" s="198">
        <v>5</v>
      </c>
      <c r="I130" s="199"/>
      <c r="J130" s="200">
        <f>ROUND(I130*H130,2)</f>
        <v>0</v>
      </c>
      <c r="K130" s="196" t="s">
        <v>1005</v>
      </c>
      <c r="L130" s="201"/>
      <c r="M130" s="202" t="s">
        <v>1</v>
      </c>
      <c r="N130" s="203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268</v>
      </c>
      <c r="AT130" s="206" t="s">
        <v>180</v>
      </c>
      <c r="AU130" s="206" t="s">
        <v>83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268</v>
      </c>
      <c r="BM130" s="206" t="s">
        <v>1216</v>
      </c>
    </row>
    <row r="131" spans="1:65" s="2" customFormat="1" ht="19.5">
      <c r="A131" s="35"/>
      <c r="B131" s="36"/>
      <c r="C131" s="37"/>
      <c r="D131" s="207" t="s">
        <v>188</v>
      </c>
      <c r="E131" s="37"/>
      <c r="F131" s="208" t="s">
        <v>1009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83</v>
      </c>
    </row>
    <row r="132" spans="1:65" s="2" customFormat="1" ht="21.75" customHeight="1">
      <c r="A132" s="35"/>
      <c r="B132" s="36"/>
      <c r="C132" s="194" t="s">
        <v>99</v>
      </c>
      <c r="D132" s="194" t="s">
        <v>180</v>
      </c>
      <c r="E132" s="195" t="s">
        <v>251</v>
      </c>
      <c r="F132" s="196" t="s">
        <v>252</v>
      </c>
      <c r="G132" s="197" t="s">
        <v>183</v>
      </c>
      <c r="H132" s="198">
        <v>75</v>
      </c>
      <c r="I132" s="199"/>
      <c r="J132" s="200">
        <f>ROUND(I132*H132,2)</f>
        <v>0</v>
      </c>
      <c r="K132" s="196" t="s">
        <v>1005</v>
      </c>
      <c r="L132" s="201"/>
      <c r="M132" s="202" t="s">
        <v>1</v>
      </c>
      <c r="N132" s="203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268</v>
      </c>
      <c r="AT132" s="206" t="s">
        <v>180</v>
      </c>
      <c r="AU132" s="206" t="s">
        <v>83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268</v>
      </c>
      <c r="BM132" s="206" t="s">
        <v>1217</v>
      </c>
    </row>
    <row r="133" spans="1:65" s="2" customFormat="1" ht="19.5">
      <c r="A133" s="35"/>
      <c r="B133" s="36"/>
      <c r="C133" s="37"/>
      <c r="D133" s="207" t="s">
        <v>188</v>
      </c>
      <c r="E133" s="37"/>
      <c r="F133" s="208" t="s">
        <v>252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83</v>
      </c>
    </row>
    <row r="134" spans="1:65" s="2" customFormat="1" ht="21.75" customHeight="1">
      <c r="A134" s="35"/>
      <c r="B134" s="36"/>
      <c r="C134" s="194" t="s">
        <v>193</v>
      </c>
      <c r="D134" s="194" t="s">
        <v>180</v>
      </c>
      <c r="E134" s="195" t="s">
        <v>1218</v>
      </c>
      <c r="F134" s="196" t="s">
        <v>1219</v>
      </c>
      <c r="G134" s="197" t="s">
        <v>183</v>
      </c>
      <c r="H134" s="198">
        <v>35</v>
      </c>
      <c r="I134" s="199"/>
      <c r="J134" s="200">
        <f>ROUND(I134*H134,2)</f>
        <v>0</v>
      </c>
      <c r="K134" s="196" t="s">
        <v>1005</v>
      </c>
      <c r="L134" s="201"/>
      <c r="M134" s="202" t="s">
        <v>1</v>
      </c>
      <c r="N134" s="203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268</v>
      </c>
      <c r="AT134" s="206" t="s">
        <v>180</v>
      </c>
      <c r="AU134" s="206" t="s">
        <v>83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268</v>
      </c>
      <c r="BM134" s="206" t="s">
        <v>1220</v>
      </c>
    </row>
    <row r="135" spans="1:65" s="2" customFormat="1" ht="19.5">
      <c r="A135" s="35"/>
      <c r="B135" s="36"/>
      <c r="C135" s="37"/>
      <c r="D135" s="207" t="s">
        <v>188</v>
      </c>
      <c r="E135" s="37"/>
      <c r="F135" s="208" t="s">
        <v>1219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83</v>
      </c>
    </row>
    <row r="136" spans="1:65" s="2" customFormat="1" ht="21.75" customHeight="1">
      <c r="A136" s="35"/>
      <c r="B136" s="36"/>
      <c r="C136" s="226" t="s">
        <v>203</v>
      </c>
      <c r="D136" s="226" t="s">
        <v>265</v>
      </c>
      <c r="E136" s="227" t="s">
        <v>1019</v>
      </c>
      <c r="F136" s="228" t="s">
        <v>1020</v>
      </c>
      <c r="G136" s="229" t="s">
        <v>183</v>
      </c>
      <c r="H136" s="230">
        <v>5</v>
      </c>
      <c r="I136" s="231"/>
      <c r="J136" s="232">
        <f>ROUND(I136*H136,2)</f>
        <v>0</v>
      </c>
      <c r="K136" s="228" t="s">
        <v>1005</v>
      </c>
      <c r="L136" s="38"/>
      <c r="M136" s="233" t="s">
        <v>1</v>
      </c>
      <c r="N136" s="234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465</v>
      </c>
      <c r="AT136" s="206" t="s">
        <v>265</v>
      </c>
      <c r="AU136" s="206" t="s">
        <v>83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465</v>
      </c>
      <c r="BM136" s="206" t="s">
        <v>1221</v>
      </c>
    </row>
    <row r="137" spans="1:65" s="2" customFormat="1" ht="19.5">
      <c r="A137" s="35"/>
      <c r="B137" s="36"/>
      <c r="C137" s="37"/>
      <c r="D137" s="207" t="s">
        <v>188</v>
      </c>
      <c r="E137" s="37"/>
      <c r="F137" s="208" t="s">
        <v>1020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83</v>
      </c>
    </row>
    <row r="138" spans="1:65" s="2" customFormat="1" ht="21.75" customHeight="1">
      <c r="A138" s="35"/>
      <c r="B138" s="36"/>
      <c r="C138" s="194" t="s">
        <v>208</v>
      </c>
      <c r="D138" s="194" t="s">
        <v>180</v>
      </c>
      <c r="E138" s="195" t="s">
        <v>1022</v>
      </c>
      <c r="F138" s="196" t="s">
        <v>1023</v>
      </c>
      <c r="G138" s="197" t="s">
        <v>183</v>
      </c>
      <c r="H138" s="198">
        <v>5</v>
      </c>
      <c r="I138" s="199"/>
      <c r="J138" s="200">
        <f>ROUND(I138*H138,2)</f>
        <v>0</v>
      </c>
      <c r="K138" s="196" t="s">
        <v>1005</v>
      </c>
      <c r="L138" s="201"/>
      <c r="M138" s="202" t="s">
        <v>1</v>
      </c>
      <c r="N138" s="203" t="s">
        <v>39</v>
      </c>
      <c r="O138" s="7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6" t="s">
        <v>185</v>
      </c>
      <c r="AT138" s="206" t="s">
        <v>180</v>
      </c>
      <c r="AU138" s="206" t="s">
        <v>83</v>
      </c>
      <c r="AY138" s="17" t="s">
        <v>186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81</v>
      </c>
      <c r="BK138" s="119">
        <f>ROUND(I138*H138,2)</f>
        <v>0</v>
      </c>
      <c r="BL138" s="17" t="s">
        <v>185</v>
      </c>
      <c r="BM138" s="206" t="s">
        <v>1222</v>
      </c>
    </row>
    <row r="139" spans="1:65" s="2" customFormat="1" ht="19.5">
      <c r="A139" s="35"/>
      <c r="B139" s="36"/>
      <c r="C139" s="37"/>
      <c r="D139" s="207" t="s">
        <v>188</v>
      </c>
      <c r="E139" s="37"/>
      <c r="F139" s="208" t="s">
        <v>1023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188</v>
      </c>
      <c r="AU139" s="17" t="s">
        <v>83</v>
      </c>
    </row>
    <row r="140" spans="1:65" s="2" customFormat="1" ht="33" customHeight="1">
      <c r="A140" s="35"/>
      <c r="B140" s="36"/>
      <c r="C140" s="226" t="s">
        <v>213</v>
      </c>
      <c r="D140" s="226" t="s">
        <v>265</v>
      </c>
      <c r="E140" s="227" t="s">
        <v>291</v>
      </c>
      <c r="F140" s="228" t="s">
        <v>292</v>
      </c>
      <c r="G140" s="229" t="s">
        <v>191</v>
      </c>
      <c r="H140" s="230">
        <v>10</v>
      </c>
      <c r="I140" s="231"/>
      <c r="J140" s="232">
        <f>ROUND(I140*H140,2)</f>
        <v>0</v>
      </c>
      <c r="K140" s="228" t="s">
        <v>1005</v>
      </c>
      <c r="L140" s="38"/>
      <c r="M140" s="233" t="s">
        <v>1</v>
      </c>
      <c r="N140" s="234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268</v>
      </c>
      <c r="AT140" s="206" t="s">
        <v>265</v>
      </c>
      <c r="AU140" s="206" t="s">
        <v>83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268</v>
      </c>
      <c r="BM140" s="206" t="s">
        <v>1223</v>
      </c>
    </row>
    <row r="141" spans="1:65" s="2" customFormat="1" ht="19.5">
      <c r="A141" s="35"/>
      <c r="B141" s="36"/>
      <c r="C141" s="37"/>
      <c r="D141" s="207" t="s">
        <v>188</v>
      </c>
      <c r="E141" s="37"/>
      <c r="F141" s="208" t="s">
        <v>292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83</v>
      </c>
    </row>
    <row r="142" spans="1:65" s="2" customFormat="1" ht="21.75" customHeight="1">
      <c r="A142" s="35"/>
      <c r="B142" s="36"/>
      <c r="C142" s="226" t="s">
        <v>192</v>
      </c>
      <c r="D142" s="226" t="s">
        <v>265</v>
      </c>
      <c r="E142" s="227" t="s">
        <v>1026</v>
      </c>
      <c r="F142" s="228" t="s">
        <v>1027</v>
      </c>
      <c r="G142" s="229" t="s">
        <v>191</v>
      </c>
      <c r="H142" s="230">
        <v>10</v>
      </c>
      <c r="I142" s="231"/>
      <c r="J142" s="232">
        <f>ROUND(I142*H142,2)</f>
        <v>0</v>
      </c>
      <c r="K142" s="228" t="s">
        <v>1005</v>
      </c>
      <c r="L142" s="38"/>
      <c r="M142" s="233" t="s">
        <v>1</v>
      </c>
      <c r="N142" s="234" t="s">
        <v>39</v>
      </c>
      <c r="O142" s="72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6" t="s">
        <v>268</v>
      </c>
      <c r="AT142" s="206" t="s">
        <v>265</v>
      </c>
      <c r="AU142" s="206" t="s">
        <v>83</v>
      </c>
      <c r="AY142" s="17" t="s">
        <v>186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81</v>
      </c>
      <c r="BK142" s="119">
        <f>ROUND(I142*H142,2)</f>
        <v>0</v>
      </c>
      <c r="BL142" s="17" t="s">
        <v>268</v>
      </c>
      <c r="BM142" s="206" t="s">
        <v>1224</v>
      </c>
    </row>
    <row r="143" spans="1:65" s="2" customFormat="1" ht="19.5">
      <c r="A143" s="35"/>
      <c r="B143" s="36"/>
      <c r="C143" s="37"/>
      <c r="D143" s="207" t="s">
        <v>188</v>
      </c>
      <c r="E143" s="37"/>
      <c r="F143" s="208" t="s">
        <v>1027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188</v>
      </c>
      <c r="AU143" s="17" t="s">
        <v>83</v>
      </c>
    </row>
    <row r="144" spans="1:65" s="2" customFormat="1" ht="21.75" customHeight="1">
      <c r="A144" s="35"/>
      <c r="B144" s="36"/>
      <c r="C144" s="226" t="s">
        <v>221</v>
      </c>
      <c r="D144" s="226" t="s">
        <v>265</v>
      </c>
      <c r="E144" s="227" t="s">
        <v>266</v>
      </c>
      <c r="F144" s="228" t="s">
        <v>267</v>
      </c>
      <c r="G144" s="229" t="s">
        <v>183</v>
      </c>
      <c r="H144" s="230">
        <v>45</v>
      </c>
      <c r="I144" s="231"/>
      <c r="J144" s="232">
        <f>ROUND(I144*H144,2)</f>
        <v>0</v>
      </c>
      <c r="K144" s="228" t="s">
        <v>1005</v>
      </c>
      <c r="L144" s="38"/>
      <c r="M144" s="233" t="s">
        <v>1</v>
      </c>
      <c r="N144" s="234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268</v>
      </c>
      <c r="AT144" s="206" t="s">
        <v>265</v>
      </c>
      <c r="AU144" s="206" t="s">
        <v>83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268</v>
      </c>
      <c r="BM144" s="206" t="s">
        <v>1225</v>
      </c>
    </row>
    <row r="145" spans="1:65" s="2" customFormat="1" ht="19.5">
      <c r="A145" s="35"/>
      <c r="B145" s="36"/>
      <c r="C145" s="37"/>
      <c r="D145" s="207" t="s">
        <v>188</v>
      </c>
      <c r="E145" s="37"/>
      <c r="F145" s="208" t="s">
        <v>267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83</v>
      </c>
    </row>
    <row r="146" spans="1:65" s="2" customFormat="1" ht="21.75" customHeight="1">
      <c r="A146" s="35"/>
      <c r="B146" s="36"/>
      <c r="C146" s="194" t="s">
        <v>225</v>
      </c>
      <c r="D146" s="194" t="s">
        <v>180</v>
      </c>
      <c r="E146" s="195" t="s">
        <v>1030</v>
      </c>
      <c r="F146" s="196" t="s">
        <v>1031</v>
      </c>
      <c r="G146" s="197" t="s">
        <v>1032</v>
      </c>
      <c r="H146" s="198">
        <v>25</v>
      </c>
      <c r="I146" s="199"/>
      <c r="J146" s="200">
        <f>ROUND(I146*H146,2)</f>
        <v>0</v>
      </c>
      <c r="K146" s="196" t="s">
        <v>1005</v>
      </c>
      <c r="L146" s="201"/>
      <c r="M146" s="202" t="s">
        <v>1</v>
      </c>
      <c r="N146" s="203" t="s">
        <v>39</v>
      </c>
      <c r="O146" s="7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6" t="s">
        <v>185</v>
      </c>
      <c r="AT146" s="206" t="s">
        <v>180</v>
      </c>
      <c r="AU146" s="206" t="s">
        <v>83</v>
      </c>
      <c r="AY146" s="17" t="s">
        <v>186</v>
      </c>
      <c r="BE146" s="119">
        <f>IF(N146="základní",J146,0)</f>
        <v>0</v>
      </c>
      <c r="BF146" s="119">
        <f>IF(N146="snížená",J146,0)</f>
        <v>0</v>
      </c>
      <c r="BG146" s="119">
        <f>IF(N146="zákl. přenesená",J146,0)</f>
        <v>0</v>
      </c>
      <c r="BH146" s="119">
        <f>IF(N146="sníž. přenesená",J146,0)</f>
        <v>0</v>
      </c>
      <c r="BI146" s="119">
        <f>IF(N146="nulová",J146,0)</f>
        <v>0</v>
      </c>
      <c r="BJ146" s="17" t="s">
        <v>81</v>
      </c>
      <c r="BK146" s="119">
        <f>ROUND(I146*H146,2)</f>
        <v>0</v>
      </c>
      <c r="BL146" s="17" t="s">
        <v>185</v>
      </c>
      <c r="BM146" s="206" t="s">
        <v>1226</v>
      </c>
    </row>
    <row r="147" spans="1:65" s="2" customFormat="1" ht="11.25">
      <c r="A147" s="35"/>
      <c r="B147" s="36"/>
      <c r="C147" s="37"/>
      <c r="D147" s="207" t="s">
        <v>188</v>
      </c>
      <c r="E147" s="37"/>
      <c r="F147" s="208" t="s">
        <v>1031</v>
      </c>
      <c r="G147" s="37"/>
      <c r="H147" s="37"/>
      <c r="I147" s="131"/>
      <c r="J147" s="37"/>
      <c r="K147" s="37"/>
      <c r="L147" s="38"/>
      <c r="M147" s="209"/>
      <c r="N147" s="210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188</v>
      </c>
      <c r="AU147" s="17" t="s">
        <v>83</v>
      </c>
    </row>
    <row r="148" spans="1:65" s="2" customFormat="1" ht="21.75" customHeight="1">
      <c r="A148" s="35"/>
      <c r="B148" s="36"/>
      <c r="C148" s="194" t="s">
        <v>233</v>
      </c>
      <c r="D148" s="194" t="s">
        <v>180</v>
      </c>
      <c r="E148" s="195" t="s">
        <v>1034</v>
      </c>
      <c r="F148" s="196" t="s">
        <v>1035</v>
      </c>
      <c r="G148" s="197" t="s">
        <v>183</v>
      </c>
      <c r="H148" s="198">
        <v>20</v>
      </c>
      <c r="I148" s="199"/>
      <c r="J148" s="200">
        <f>ROUND(I148*H148,2)</f>
        <v>0</v>
      </c>
      <c r="K148" s="196" t="s">
        <v>1005</v>
      </c>
      <c r="L148" s="201"/>
      <c r="M148" s="202" t="s">
        <v>1</v>
      </c>
      <c r="N148" s="203" t="s">
        <v>39</v>
      </c>
      <c r="O148" s="7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6" t="s">
        <v>185</v>
      </c>
      <c r="AT148" s="206" t="s">
        <v>180</v>
      </c>
      <c r="AU148" s="206" t="s">
        <v>83</v>
      </c>
      <c r="AY148" s="17" t="s">
        <v>186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81</v>
      </c>
      <c r="BK148" s="119">
        <f>ROUND(I148*H148,2)</f>
        <v>0</v>
      </c>
      <c r="BL148" s="17" t="s">
        <v>185</v>
      </c>
      <c r="BM148" s="206" t="s">
        <v>1227</v>
      </c>
    </row>
    <row r="149" spans="1:65" s="2" customFormat="1" ht="19.5">
      <c r="A149" s="35"/>
      <c r="B149" s="36"/>
      <c r="C149" s="37"/>
      <c r="D149" s="207" t="s">
        <v>188</v>
      </c>
      <c r="E149" s="37"/>
      <c r="F149" s="208" t="s">
        <v>1035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188</v>
      </c>
      <c r="AU149" s="17" t="s">
        <v>83</v>
      </c>
    </row>
    <row r="150" spans="1:65" s="2" customFormat="1" ht="21.75" customHeight="1">
      <c r="A150" s="35"/>
      <c r="B150" s="36"/>
      <c r="C150" s="226" t="s">
        <v>238</v>
      </c>
      <c r="D150" s="226" t="s">
        <v>265</v>
      </c>
      <c r="E150" s="227" t="s">
        <v>1037</v>
      </c>
      <c r="F150" s="228" t="s">
        <v>1038</v>
      </c>
      <c r="G150" s="229" t="s">
        <v>191</v>
      </c>
      <c r="H150" s="230">
        <v>2</v>
      </c>
      <c r="I150" s="231"/>
      <c r="J150" s="232">
        <f>ROUND(I150*H150,2)</f>
        <v>0</v>
      </c>
      <c r="K150" s="228" t="s">
        <v>1005</v>
      </c>
      <c r="L150" s="38"/>
      <c r="M150" s="233" t="s">
        <v>1</v>
      </c>
      <c r="N150" s="234" t="s">
        <v>39</v>
      </c>
      <c r="O150" s="7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6" t="s">
        <v>465</v>
      </c>
      <c r="AT150" s="206" t="s">
        <v>265</v>
      </c>
      <c r="AU150" s="206" t="s">
        <v>83</v>
      </c>
      <c r="AY150" s="17" t="s">
        <v>186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81</v>
      </c>
      <c r="BK150" s="119">
        <f>ROUND(I150*H150,2)</f>
        <v>0</v>
      </c>
      <c r="BL150" s="17" t="s">
        <v>465</v>
      </c>
      <c r="BM150" s="206" t="s">
        <v>1228</v>
      </c>
    </row>
    <row r="151" spans="1:65" s="2" customFormat="1" ht="11.25">
      <c r="A151" s="35"/>
      <c r="B151" s="36"/>
      <c r="C151" s="37"/>
      <c r="D151" s="207" t="s">
        <v>188</v>
      </c>
      <c r="E151" s="37"/>
      <c r="F151" s="208" t="s">
        <v>1038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188</v>
      </c>
      <c r="AU151" s="17" t="s">
        <v>83</v>
      </c>
    </row>
    <row r="152" spans="1:65" s="2" customFormat="1" ht="16.5" customHeight="1">
      <c r="A152" s="35"/>
      <c r="B152" s="36"/>
      <c r="C152" s="194" t="s">
        <v>242</v>
      </c>
      <c r="D152" s="194" t="s">
        <v>180</v>
      </c>
      <c r="E152" s="195" t="s">
        <v>1040</v>
      </c>
      <c r="F152" s="196" t="s">
        <v>1041</v>
      </c>
      <c r="G152" s="197" t="s">
        <v>191</v>
      </c>
      <c r="H152" s="198">
        <v>2</v>
      </c>
      <c r="I152" s="199"/>
      <c r="J152" s="200">
        <f>ROUND(I152*H152,2)</f>
        <v>0</v>
      </c>
      <c r="K152" s="196" t="s">
        <v>1005</v>
      </c>
      <c r="L152" s="201"/>
      <c r="M152" s="202" t="s">
        <v>1</v>
      </c>
      <c r="N152" s="203" t="s">
        <v>39</v>
      </c>
      <c r="O152" s="72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6" t="s">
        <v>185</v>
      </c>
      <c r="AT152" s="206" t="s">
        <v>180</v>
      </c>
      <c r="AU152" s="206" t="s">
        <v>83</v>
      </c>
      <c r="AY152" s="17" t="s">
        <v>186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81</v>
      </c>
      <c r="BK152" s="119">
        <f>ROUND(I152*H152,2)</f>
        <v>0</v>
      </c>
      <c r="BL152" s="17" t="s">
        <v>185</v>
      </c>
      <c r="BM152" s="206" t="s">
        <v>1229</v>
      </c>
    </row>
    <row r="153" spans="1:65" s="2" customFormat="1" ht="11.25">
      <c r="A153" s="35"/>
      <c r="B153" s="36"/>
      <c r="C153" s="37"/>
      <c r="D153" s="207" t="s">
        <v>188</v>
      </c>
      <c r="E153" s="37"/>
      <c r="F153" s="208" t="s">
        <v>1041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188</v>
      </c>
      <c r="AU153" s="17" t="s">
        <v>83</v>
      </c>
    </row>
    <row r="154" spans="1:65" s="2" customFormat="1" ht="21.75" customHeight="1">
      <c r="A154" s="35"/>
      <c r="B154" s="36"/>
      <c r="C154" s="226" t="s">
        <v>8</v>
      </c>
      <c r="D154" s="226" t="s">
        <v>265</v>
      </c>
      <c r="E154" s="227" t="s">
        <v>1043</v>
      </c>
      <c r="F154" s="228" t="s">
        <v>1044</v>
      </c>
      <c r="G154" s="229" t="s">
        <v>191</v>
      </c>
      <c r="H154" s="230">
        <v>8</v>
      </c>
      <c r="I154" s="231"/>
      <c r="J154" s="232">
        <f>ROUND(I154*H154,2)</f>
        <v>0</v>
      </c>
      <c r="K154" s="228" t="s">
        <v>1005</v>
      </c>
      <c r="L154" s="38"/>
      <c r="M154" s="233" t="s">
        <v>1</v>
      </c>
      <c r="N154" s="234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465</v>
      </c>
      <c r="AT154" s="206" t="s">
        <v>265</v>
      </c>
      <c r="AU154" s="206" t="s">
        <v>83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465</v>
      </c>
      <c r="BM154" s="206" t="s">
        <v>1230</v>
      </c>
    </row>
    <row r="155" spans="1:65" s="2" customFormat="1" ht="19.5">
      <c r="A155" s="35"/>
      <c r="B155" s="36"/>
      <c r="C155" s="37"/>
      <c r="D155" s="207" t="s">
        <v>188</v>
      </c>
      <c r="E155" s="37"/>
      <c r="F155" s="208" t="s">
        <v>1044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83</v>
      </c>
    </row>
    <row r="156" spans="1:65" s="2" customFormat="1" ht="21.75" customHeight="1">
      <c r="A156" s="35"/>
      <c r="B156" s="36"/>
      <c r="C156" s="194" t="s">
        <v>250</v>
      </c>
      <c r="D156" s="194" t="s">
        <v>180</v>
      </c>
      <c r="E156" s="195" t="s">
        <v>1046</v>
      </c>
      <c r="F156" s="196" t="s">
        <v>1047</v>
      </c>
      <c r="G156" s="197" t="s">
        <v>191</v>
      </c>
      <c r="H156" s="198">
        <v>4</v>
      </c>
      <c r="I156" s="199"/>
      <c r="J156" s="200">
        <f>ROUND(I156*H156,2)</f>
        <v>0</v>
      </c>
      <c r="K156" s="196" t="s">
        <v>1005</v>
      </c>
      <c r="L156" s="201"/>
      <c r="M156" s="202" t="s">
        <v>1</v>
      </c>
      <c r="N156" s="203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185</v>
      </c>
      <c r="AT156" s="206" t="s">
        <v>180</v>
      </c>
      <c r="AU156" s="206" t="s">
        <v>83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185</v>
      </c>
      <c r="BM156" s="206" t="s">
        <v>1231</v>
      </c>
    </row>
    <row r="157" spans="1:65" s="2" customFormat="1" ht="11.25">
      <c r="A157" s="35"/>
      <c r="B157" s="36"/>
      <c r="C157" s="37"/>
      <c r="D157" s="207" t="s">
        <v>188</v>
      </c>
      <c r="E157" s="37"/>
      <c r="F157" s="208" t="s">
        <v>1047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83</v>
      </c>
    </row>
    <row r="158" spans="1:65" s="2" customFormat="1" ht="16.5" customHeight="1">
      <c r="A158" s="35"/>
      <c r="B158" s="36"/>
      <c r="C158" s="194" t="s">
        <v>254</v>
      </c>
      <c r="D158" s="194" t="s">
        <v>180</v>
      </c>
      <c r="E158" s="195" t="s">
        <v>1049</v>
      </c>
      <c r="F158" s="196" t="s">
        <v>1050</v>
      </c>
      <c r="G158" s="197" t="s">
        <v>191</v>
      </c>
      <c r="H158" s="198">
        <v>4</v>
      </c>
      <c r="I158" s="199"/>
      <c r="J158" s="200">
        <f>ROUND(I158*H158,2)</f>
        <v>0</v>
      </c>
      <c r="K158" s="196" t="s">
        <v>1005</v>
      </c>
      <c r="L158" s="201"/>
      <c r="M158" s="202" t="s">
        <v>1</v>
      </c>
      <c r="N158" s="203" t="s">
        <v>39</v>
      </c>
      <c r="O158" s="72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6" t="s">
        <v>185</v>
      </c>
      <c r="AT158" s="206" t="s">
        <v>180</v>
      </c>
      <c r="AU158" s="206" t="s">
        <v>83</v>
      </c>
      <c r="AY158" s="17" t="s">
        <v>186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81</v>
      </c>
      <c r="BK158" s="119">
        <f>ROUND(I158*H158,2)</f>
        <v>0</v>
      </c>
      <c r="BL158" s="17" t="s">
        <v>185</v>
      </c>
      <c r="BM158" s="206" t="s">
        <v>1232</v>
      </c>
    </row>
    <row r="159" spans="1:65" s="2" customFormat="1" ht="11.25">
      <c r="A159" s="35"/>
      <c r="B159" s="36"/>
      <c r="C159" s="37"/>
      <c r="D159" s="207" t="s">
        <v>188</v>
      </c>
      <c r="E159" s="37"/>
      <c r="F159" s="208" t="s">
        <v>1050</v>
      </c>
      <c r="G159" s="37"/>
      <c r="H159" s="37"/>
      <c r="I159" s="131"/>
      <c r="J159" s="37"/>
      <c r="K159" s="37"/>
      <c r="L159" s="38"/>
      <c r="M159" s="209"/>
      <c r="N159" s="210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188</v>
      </c>
      <c r="AU159" s="17" t="s">
        <v>83</v>
      </c>
    </row>
    <row r="160" spans="1:65" s="2" customFormat="1" ht="21.75" customHeight="1">
      <c r="A160" s="35"/>
      <c r="B160" s="36"/>
      <c r="C160" s="226" t="s">
        <v>407</v>
      </c>
      <c r="D160" s="226" t="s">
        <v>265</v>
      </c>
      <c r="E160" s="227" t="s">
        <v>1052</v>
      </c>
      <c r="F160" s="228" t="s">
        <v>1053</v>
      </c>
      <c r="G160" s="229" t="s">
        <v>191</v>
      </c>
      <c r="H160" s="230">
        <v>2</v>
      </c>
      <c r="I160" s="231"/>
      <c r="J160" s="232">
        <f>ROUND(I160*H160,2)</f>
        <v>0</v>
      </c>
      <c r="K160" s="228" t="s">
        <v>184</v>
      </c>
      <c r="L160" s="38"/>
      <c r="M160" s="233" t="s">
        <v>1</v>
      </c>
      <c r="N160" s="234" t="s">
        <v>39</v>
      </c>
      <c r="O160" s="72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6" t="s">
        <v>268</v>
      </c>
      <c r="AT160" s="206" t="s">
        <v>265</v>
      </c>
      <c r="AU160" s="206" t="s">
        <v>83</v>
      </c>
      <c r="AY160" s="17" t="s">
        <v>186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81</v>
      </c>
      <c r="BK160" s="119">
        <f>ROUND(I160*H160,2)</f>
        <v>0</v>
      </c>
      <c r="BL160" s="17" t="s">
        <v>268</v>
      </c>
      <c r="BM160" s="206" t="s">
        <v>1233</v>
      </c>
    </row>
    <row r="161" spans="1:65" s="2" customFormat="1" ht="29.25">
      <c r="A161" s="35"/>
      <c r="B161" s="36"/>
      <c r="C161" s="37"/>
      <c r="D161" s="207" t="s">
        <v>188</v>
      </c>
      <c r="E161" s="37"/>
      <c r="F161" s="208" t="s">
        <v>1055</v>
      </c>
      <c r="G161" s="37"/>
      <c r="H161" s="37"/>
      <c r="I161" s="131"/>
      <c r="J161" s="37"/>
      <c r="K161" s="37"/>
      <c r="L161" s="38"/>
      <c r="M161" s="209"/>
      <c r="N161" s="210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188</v>
      </c>
      <c r="AU161" s="17" t="s">
        <v>83</v>
      </c>
    </row>
    <row r="162" spans="1:65" s="2" customFormat="1" ht="21.75" customHeight="1">
      <c r="A162" s="35"/>
      <c r="B162" s="36"/>
      <c r="C162" s="226" t="s">
        <v>264</v>
      </c>
      <c r="D162" s="226" t="s">
        <v>265</v>
      </c>
      <c r="E162" s="227" t="s">
        <v>1056</v>
      </c>
      <c r="F162" s="228" t="s">
        <v>1057</v>
      </c>
      <c r="G162" s="229" t="s">
        <v>191</v>
      </c>
      <c r="H162" s="230">
        <v>2</v>
      </c>
      <c r="I162" s="231"/>
      <c r="J162" s="232">
        <f>ROUND(I162*H162,2)</f>
        <v>0</v>
      </c>
      <c r="K162" s="228" t="s">
        <v>1005</v>
      </c>
      <c r="L162" s="38"/>
      <c r="M162" s="233" t="s">
        <v>1</v>
      </c>
      <c r="N162" s="234" t="s">
        <v>39</v>
      </c>
      <c r="O162" s="7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6" t="s">
        <v>268</v>
      </c>
      <c r="AT162" s="206" t="s">
        <v>265</v>
      </c>
      <c r="AU162" s="206" t="s">
        <v>83</v>
      </c>
      <c r="AY162" s="17" t="s">
        <v>186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81</v>
      </c>
      <c r="BK162" s="119">
        <f>ROUND(I162*H162,2)</f>
        <v>0</v>
      </c>
      <c r="BL162" s="17" t="s">
        <v>268</v>
      </c>
      <c r="BM162" s="206" t="s">
        <v>1234</v>
      </c>
    </row>
    <row r="163" spans="1:65" s="2" customFormat="1" ht="19.5">
      <c r="A163" s="35"/>
      <c r="B163" s="36"/>
      <c r="C163" s="37"/>
      <c r="D163" s="207" t="s">
        <v>188</v>
      </c>
      <c r="E163" s="37"/>
      <c r="F163" s="208" t="s">
        <v>1057</v>
      </c>
      <c r="G163" s="37"/>
      <c r="H163" s="37"/>
      <c r="I163" s="131"/>
      <c r="J163" s="37"/>
      <c r="K163" s="37"/>
      <c r="L163" s="38"/>
      <c r="M163" s="209"/>
      <c r="N163" s="21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188</v>
      </c>
      <c r="AU163" s="17" t="s">
        <v>83</v>
      </c>
    </row>
    <row r="164" spans="1:65" s="2" customFormat="1" ht="16.5" customHeight="1">
      <c r="A164" s="35"/>
      <c r="B164" s="36"/>
      <c r="C164" s="194" t="s">
        <v>271</v>
      </c>
      <c r="D164" s="194" t="s">
        <v>180</v>
      </c>
      <c r="E164" s="195" t="s">
        <v>1059</v>
      </c>
      <c r="F164" s="196" t="s">
        <v>1060</v>
      </c>
      <c r="G164" s="197" t="s">
        <v>191</v>
      </c>
      <c r="H164" s="198">
        <v>2</v>
      </c>
      <c r="I164" s="199"/>
      <c r="J164" s="200">
        <f>ROUND(I164*H164,2)</f>
        <v>0</v>
      </c>
      <c r="K164" s="196" t="s">
        <v>1005</v>
      </c>
      <c r="L164" s="201"/>
      <c r="M164" s="202" t="s">
        <v>1</v>
      </c>
      <c r="N164" s="203" t="s">
        <v>39</v>
      </c>
      <c r="O164" s="7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6" t="s">
        <v>185</v>
      </c>
      <c r="AT164" s="206" t="s">
        <v>180</v>
      </c>
      <c r="AU164" s="206" t="s">
        <v>83</v>
      </c>
      <c r="AY164" s="17" t="s">
        <v>186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81</v>
      </c>
      <c r="BK164" s="119">
        <f>ROUND(I164*H164,2)</f>
        <v>0</v>
      </c>
      <c r="BL164" s="17" t="s">
        <v>185</v>
      </c>
      <c r="BM164" s="206" t="s">
        <v>1235</v>
      </c>
    </row>
    <row r="165" spans="1:65" s="2" customFormat="1" ht="11.25">
      <c r="A165" s="35"/>
      <c r="B165" s="36"/>
      <c r="C165" s="37"/>
      <c r="D165" s="207" t="s">
        <v>188</v>
      </c>
      <c r="E165" s="37"/>
      <c r="F165" s="208" t="s">
        <v>1060</v>
      </c>
      <c r="G165" s="37"/>
      <c r="H165" s="37"/>
      <c r="I165" s="131"/>
      <c r="J165" s="37"/>
      <c r="K165" s="37"/>
      <c r="L165" s="38"/>
      <c r="M165" s="209"/>
      <c r="N165" s="210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188</v>
      </c>
      <c r="AU165" s="17" t="s">
        <v>83</v>
      </c>
    </row>
    <row r="166" spans="1:65" s="11" customFormat="1" ht="25.9" customHeight="1">
      <c r="B166" s="212"/>
      <c r="C166" s="213"/>
      <c r="D166" s="214" t="s">
        <v>73</v>
      </c>
      <c r="E166" s="215" t="s">
        <v>262</v>
      </c>
      <c r="F166" s="215" t="s">
        <v>1062</v>
      </c>
      <c r="G166" s="213"/>
      <c r="H166" s="213"/>
      <c r="I166" s="216"/>
      <c r="J166" s="217">
        <f>BK166</f>
        <v>0</v>
      </c>
      <c r="K166" s="213"/>
      <c r="L166" s="218"/>
      <c r="M166" s="219"/>
      <c r="N166" s="220"/>
      <c r="O166" s="220"/>
      <c r="P166" s="221">
        <f>SUM(P167:P214)</f>
        <v>0</v>
      </c>
      <c r="Q166" s="220"/>
      <c r="R166" s="221">
        <f>SUM(R167:R214)</f>
        <v>0</v>
      </c>
      <c r="S166" s="220"/>
      <c r="T166" s="222">
        <f>SUM(T167:T214)</f>
        <v>0</v>
      </c>
      <c r="AR166" s="223" t="s">
        <v>193</v>
      </c>
      <c r="AT166" s="224" t="s">
        <v>73</v>
      </c>
      <c r="AU166" s="224" t="s">
        <v>74</v>
      </c>
      <c r="AY166" s="223" t="s">
        <v>186</v>
      </c>
      <c r="BK166" s="225">
        <f>SUM(BK167:BK214)</f>
        <v>0</v>
      </c>
    </row>
    <row r="167" spans="1:65" s="2" customFormat="1" ht="21.75" customHeight="1">
      <c r="A167" s="35"/>
      <c r="B167" s="36"/>
      <c r="C167" s="226" t="s">
        <v>402</v>
      </c>
      <c r="D167" s="226" t="s">
        <v>265</v>
      </c>
      <c r="E167" s="227" t="s">
        <v>1069</v>
      </c>
      <c r="F167" s="228" t="s">
        <v>1070</v>
      </c>
      <c r="G167" s="229" t="s">
        <v>191</v>
      </c>
      <c r="H167" s="230">
        <v>10</v>
      </c>
      <c r="I167" s="231"/>
      <c r="J167" s="232">
        <f>ROUND(I167*H167,2)</f>
        <v>0</v>
      </c>
      <c r="K167" s="228" t="s">
        <v>184</v>
      </c>
      <c r="L167" s="38"/>
      <c r="M167" s="233" t="s">
        <v>1</v>
      </c>
      <c r="N167" s="234" t="s">
        <v>39</v>
      </c>
      <c r="O167" s="7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6" t="s">
        <v>268</v>
      </c>
      <c r="AT167" s="206" t="s">
        <v>265</v>
      </c>
      <c r="AU167" s="206" t="s">
        <v>81</v>
      </c>
      <c r="AY167" s="17" t="s">
        <v>186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81</v>
      </c>
      <c r="BK167" s="119">
        <f>ROUND(I167*H167,2)</f>
        <v>0</v>
      </c>
      <c r="BL167" s="17" t="s">
        <v>268</v>
      </c>
      <c r="BM167" s="206" t="s">
        <v>1236</v>
      </c>
    </row>
    <row r="168" spans="1:65" s="2" customFormat="1" ht="29.25">
      <c r="A168" s="35"/>
      <c r="B168" s="36"/>
      <c r="C168" s="37"/>
      <c r="D168" s="207" t="s">
        <v>188</v>
      </c>
      <c r="E168" s="37"/>
      <c r="F168" s="208" t="s">
        <v>1072</v>
      </c>
      <c r="G168" s="37"/>
      <c r="H168" s="37"/>
      <c r="I168" s="131"/>
      <c r="J168" s="37"/>
      <c r="K168" s="37"/>
      <c r="L168" s="38"/>
      <c r="M168" s="209"/>
      <c r="N168" s="210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188</v>
      </c>
      <c r="AU168" s="17" t="s">
        <v>81</v>
      </c>
    </row>
    <row r="169" spans="1:65" s="2" customFormat="1" ht="33" customHeight="1">
      <c r="A169" s="35"/>
      <c r="B169" s="36"/>
      <c r="C169" s="226" t="s">
        <v>285</v>
      </c>
      <c r="D169" s="226" t="s">
        <v>265</v>
      </c>
      <c r="E169" s="227" t="s">
        <v>1079</v>
      </c>
      <c r="F169" s="228" t="s">
        <v>1080</v>
      </c>
      <c r="G169" s="229" t="s">
        <v>191</v>
      </c>
      <c r="H169" s="230">
        <v>1</v>
      </c>
      <c r="I169" s="231"/>
      <c r="J169" s="232">
        <f>ROUND(I169*H169,2)</f>
        <v>0</v>
      </c>
      <c r="K169" s="228" t="s">
        <v>1005</v>
      </c>
      <c r="L169" s="38"/>
      <c r="M169" s="233" t="s">
        <v>1</v>
      </c>
      <c r="N169" s="234" t="s">
        <v>39</v>
      </c>
      <c r="O169" s="72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6" t="s">
        <v>268</v>
      </c>
      <c r="AT169" s="206" t="s">
        <v>265</v>
      </c>
      <c r="AU169" s="206" t="s">
        <v>81</v>
      </c>
      <c r="AY169" s="17" t="s">
        <v>186</v>
      </c>
      <c r="BE169" s="119">
        <f>IF(N169="základní",J169,0)</f>
        <v>0</v>
      </c>
      <c r="BF169" s="119">
        <f>IF(N169="snížená",J169,0)</f>
        <v>0</v>
      </c>
      <c r="BG169" s="119">
        <f>IF(N169="zákl. přenesená",J169,0)</f>
        <v>0</v>
      </c>
      <c r="BH169" s="119">
        <f>IF(N169="sníž. přenesená",J169,0)</f>
        <v>0</v>
      </c>
      <c r="BI169" s="119">
        <f>IF(N169="nulová",J169,0)</f>
        <v>0</v>
      </c>
      <c r="BJ169" s="17" t="s">
        <v>81</v>
      </c>
      <c r="BK169" s="119">
        <f>ROUND(I169*H169,2)</f>
        <v>0</v>
      </c>
      <c r="BL169" s="17" t="s">
        <v>268</v>
      </c>
      <c r="BM169" s="206" t="s">
        <v>1237</v>
      </c>
    </row>
    <row r="170" spans="1:65" s="2" customFormat="1" ht="19.5">
      <c r="A170" s="35"/>
      <c r="B170" s="36"/>
      <c r="C170" s="37"/>
      <c r="D170" s="207" t="s">
        <v>188</v>
      </c>
      <c r="E170" s="37"/>
      <c r="F170" s="208" t="s">
        <v>1080</v>
      </c>
      <c r="G170" s="37"/>
      <c r="H170" s="37"/>
      <c r="I170" s="131"/>
      <c r="J170" s="37"/>
      <c r="K170" s="37"/>
      <c r="L170" s="38"/>
      <c r="M170" s="209"/>
      <c r="N170" s="210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188</v>
      </c>
      <c r="AU170" s="17" t="s">
        <v>81</v>
      </c>
    </row>
    <row r="171" spans="1:65" s="2" customFormat="1" ht="16.5" customHeight="1">
      <c r="A171" s="35"/>
      <c r="B171" s="36"/>
      <c r="C171" s="194" t="s">
        <v>290</v>
      </c>
      <c r="D171" s="194" t="s">
        <v>180</v>
      </c>
      <c r="E171" s="195" t="s">
        <v>1082</v>
      </c>
      <c r="F171" s="196" t="s">
        <v>1083</v>
      </c>
      <c r="G171" s="197" t="s">
        <v>191</v>
      </c>
      <c r="H171" s="198">
        <v>1</v>
      </c>
      <c r="I171" s="199"/>
      <c r="J171" s="200">
        <f>ROUND(I171*H171,2)</f>
        <v>0</v>
      </c>
      <c r="K171" s="196" t="s">
        <v>1</v>
      </c>
      <c r="L171" s="201"/>
      <c r="M171" s="202" t="s">
        <v>1</v>
      </c>
      <c r="N171" s="203" t="s">
        <v>39</v>
      </c>
      <c r="O171" s="72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6" t="s">
        <v>185</v>
      </c>
      <c r="AT171" s="206" t="s">
        <v>180</v>
      </c>
      <c r="AU171" s="206" t="s">
        <v>81</v>
      </c>
      <c r="AY171" s="17" t="s">
        <v>186</v>
      </c>
      <c r="BE171" s="119">
        <f>IF(N171="základní",J171,0)</f>
        <v>0</v>
      </c>
      <c r="BF171" s="119">
        <f>IF(N171="snížená",J171,0)</f>
        <v>0</v>
      </c>
      <c r="BG171" s="119">
        <f>IF(N171="zákl. přenesená",J171,0)</f>
        <v>0</v>
      </c>
      <c r="BH171" s="119">
        <f>IF(N171="sníž. přenesená",J171,0)</f>
        <v>0</v>
      </c>
      <c r="BI171" s="119">
        <f>IF(N171="nulová",J171,0)</f>
        <v>0</v>
      </c>
      <c r="BJ171" s="17" t="s">
        <v>81</v>
      </c>
      <c r="BK171" s="119">
        <f>ROUND(I171*H171,2)</f>
        <v>0</v>
      </c>
      <c r="BL171" s="17" t="s">
        <v>185</v>
      </c>
      <c r="BM171" s="206" t="s">
        <v>1238</v>
      </c>
    </row>
    <row r="172" spans="1:65" s="2" customFormat="1" ht="11.25">
      <c r="A172" s="35"/>
      <c r="B172" s="36"/>
      <c r="C172" s="37"/>
      <c r="D172" s="207" t="s">
        <v>188</v>
      </c>
      <c r="E172" s="37"/>
      <c r="F172" s="208" t="s">
        <v>1083</v>
      </c>
      <c r="G172" s="37"/>
      <c r="H172" s="37"/>
      <c r="I172" s="131"/>
      <c r="J172" s="37"/>
      <c r="K172" s="37"/>
      <c r="L172" s="38"/>
      <c r="M172" s="209"/>
      <c r="N172" s="210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7" t="s">
        <v>188</v>
      </c>
      <c r="AU172" s="17" t="s">
        <v>81</v>
      </c>
    </row>
    <row r="173" spans="1:65" s="2" customFormat="1" ht="21.75" customHeight="1">
      <c r="A173" s="35"/>
      <c r="B173" s="36"/>
      <c r="C173" s="226" t="s">
        <v>295</v>
      </c>
      <c r="D173" s="226" t="s">
        <v>265</v>
      </c>
      <c r="E173" s="227" t="s">
        <v>1239</v>
      </c>
      <c r="F173" s="228" t="s">
        <v>1240</v>
      </c>
      <c r="G173" s="229" t="s">
        <v>191</v>
      </c>
      <c r="H173" s="230">
        <v>1</v>
      </c>
      <c r="I173" s="231"/>
      <c r="J173" s="232">
        <f>ROUND(I173*H173,2)</f>
        <v>0</v>
      </c>
      <c r="K173" s="228" t="s">
        <v>1005</v>
      </c>
      <c r="L173" s="38"/>
      <c r="M173" s="233" t="s">
        <v>1</v>
      </c>
      <c r="N173" s="234" t="s">
        <v>39</v>
      </c>
      <c r="O173" s="72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6" t="s">
        <v>465</v>
      </c>
      <c r="AT173" s="206" t="s">
        <v>265</v>
      </c>
      <c r="AU173" s="206" t="s">
        <v>81</v>
      </c>
      <c r="AY173" s="17" t="s">
        <v>186</v>
      </c>
      <c r="BE173" s="119">
        <f>IF(N173="základní",J173,0)</f>
        <v>0</v>
      </c>
      <c r="BF173" s="119">
        <f>IF(N173="snížená",J173,0)</f>
        <v>0</v>
      </c>
      <c r="BG173" s="119">
        <f>IF(N173="zákl. přenesená",J173,0)</f>
        <v>0</v>
      </c>
      <c r="BH173" s="119">
        <f>IF(N173="sníž. přenesená",J173,0)</f>
        <v>0</v>
      </c>
      <c r="BI173" s="119">
        <f>IF(N173="nulová",J173,0)</f>
        <v>0</v>
      </c>
      <c r="BJ173" s="17" t="s">
        <v>81</v>
      </c>
      <c r="BK173" s="119">
        <f>ROUND(I173*H173,2)</f>
        <v>0</v>
      </c>
      <c r="BL173" s="17" t="s">
        <v>465</v>
      </c>
      <c r="BM173" s="206" t="s">
        <v>1241</v>
      </c>
    </row>
    <row r="174" spans="1:65" s="2" customFormat="1" ht="19.5">
      <c r="A174" s="35"/>
      <c r="B174" s="36"/>
      <c r="C174" s="37"/>
      <c r="D174" s="207" t="s">
        <v>188</v>
      </c>
      <c r="E174" s="37"/>
      <c r="F174" s="208" t="s">
        <v>1240</v>
      </c>
      <c r="G174" s="37"/>
      <c r="H174" s="37"/>
      <c r="I174" s="131"/>
      <c r="J174" s="37"/>
      <c r="K174" s="37"/>
      <c r="L174" s="38"/>
      <c r="M174" s="209"/>
      <c r="N174" s="210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188</v>
      </c>
      <c r="AU174" s="17" t="s">
        <v>81</v>
      </c>
    </row>
    <row r="175" spans="1:65" s="2" customFormat="1" ht="16.5" customHeight="1">
      <c r="A175" s="35"/>
      <c r="B175" s="36"/>
      <c r="C175" s="194" t="s">
        <v>300</v>
      </c>
      <c r="D175" s="194" t="s">
        <v>180</v>
      </c>
      <c r="E175" s="195" t="s">
        <v>1242</v>
      </c>
      <c r="F175" s="196" t="s">
        <v>1243</v>
      </c>
      <c r="G175" s="197" t="s">
        <v>191</v>
      </c>
      <c r="H175" s="198">
        <v>1</v>
      </c>
      <c r="I175" s="199"/>
      <c r="J175" s="200">
        <f>ROUND(I175*H175,2)</f>
        <v>0</v>
      </c>
      <c r="K175" s="196" t="s">
        <v>1</v>
      </c>
      <c r="L175" s="201"/>
      <c r="M175" s="202" t="s">
        <v>1</v>
      </c>
      <c r="N175" s="203" t="s">
        <v>39</v>
      </c>
      <c r="O175" s="72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6" t="s">
        <v>185</v>
      </c>
      <c r="AT175" s="206" t="s">
        <v>180</v>
      </c>
      <c r="AU175" s="206" t="s">
        <v>81</v>
      </c>
      <c r="AY175" s="17" t="s">
        <v>186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81</v>
      </c>
      <c r="BK175" s="119">
        <f>ROUND(I175*H175,2)</f>
        <v>0</v>
      </c>
      <c r="BL175" s="17" t="s">
        <v>185</v>
      </c>
      <c r="BM175" s="206" t="s">
        <v>1244</v>
      </c>
    </row>
    <row r="176" spans="1:65" s="2" customFormat="1" ht="11.25">
      <c r="A176" s="35"/>
      <c r="B176" s="36"/>
      <c r="C176" s="37"/>
      <c r="D176" s="207" t="s">
        <v>188</v>
      </c>
      <c r="E176" s="37"/>
      <c r="F176" s="208" t="s">
        <v>1243</v>
      </c>
      <c r="G176" s="37"/>
      <c r="H176" s="37"/>
      <c r="I176" s="131"/>
      <c r="J176" s="37"/>
      <c r="K176" s="37"/>
      <c r="L176" s="38"/>
      <c r="M176" s="209"/>
      <c r="N176" s="210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188</v>
      </c>
      <c r="AU176" s="17" t="s">
        <v>81</v>
      </c>
    </row>
    <row r="177" spans="1:65" s="2" customFormat="1" ht="16.5" customHeight="1">
      <c r="A177" s="35"/>
      <c r="B177" s="36"/>
      <c r="C177" s="226" t="s">
        <v>305</v>
      </c>
      <c r="D177" s="226" t="s">
        <v>265</v>
      </c>
      <c r="E177" s="227" t="s">
        <v>1245</v>
      </c>
      <c r="F177" s="228" t="s">
        <v>1246</v>
      </c>
      <c r="G177" s="229" t="s">
        <v>191</v>
      </c>
      <c r="H177" s="230">
        <v>1</v>
      </c>
      <c r="I177" s="231"/>
      <c r="J177" s="232">
        <f>ROUND(I177*H177,2)</f>
        <v>0</v>
      </c>
      <c r="K177" s="228" t="s">
        <v>1005</v>
      </c>
      <c r="L177" s="38"/>
      <c r="M177" s="233" t="s">
        <v>1</v>
      </c>
      <c r="N177" s="234" t="s">
        <v>39</v>
      </c>
      <c r="O177" s="72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6" t="s">
        <v>465</v>
      </c>
      <c r="AT177" s="206" t="s">
        <v>265</v>
      </c>
      <c r="AU177" s="206" t="s">
        <v>81</v>
      </c>
      <c r="AY177" s="17" t="s">
        <v>186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81</v>
      </c>
      <c r="BK177" s="119">
        <f>ROUND(I177*H177,2)</f>
        <v>0</v>
      </c>
      <c r="BL177" s="17" t="s">
        <v>465</v>
      </c>
      <c r="BM177" s="206" t="s">
        <v>1247</v>
      </c>
    </row>
    <row r="178" spans="1:65" s="2" customFormat="1" ht="11.25">
      <c r="A178" s="35"/>
      <c r="B178" s="36"/>
      <c r="C178" s="37"/>
      <c r="D178" s="207" t="s">
        <v>188</v>
      </c>
      <c r="E178" s="37"/>
      <c r="F178" s="208" t="s">
        <v>1246</v>
      </c>
      <c r="G178" s="37"/>
      <c r="H178" s="37"/>
      <c r="I178" s="131"/>
      <c r="J178" s="37"/>
      <c r="K178" s="37"/>
      <c r="L178" s="38"/>
      <c r="M178" s="209"/>
      <c r="N178" s="210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188</v>
      </c>
      <c r="AU178" s="17" t="s">
        <v>81</v>
      </c>
    </row>
    <row r="179" spans="1:65" s="2" customFormat="1" ht="21.75" customHeight="1">
      <c r="A179" s="35"/>
      <c r="B179" s="36"/>
      <c r="C179" s="194" t="s">
        <v>310</v>
      </c>
      <c r="D179" s="194" t="s">
        <v>180</v>
      </c>
      <c r="E179" s="195" t="s">
        <v>1248</v>
      </c>
      <c r="F179" s="196" t="s">
        <v>1249</v>
      </c>
      <c r="G179" s="197" t="s">
        <v>191</v>
      </c>
      <c r="H179" s="198">
        <v>1</v>
      </c>
      <c r="I179" s="199"/>
      <c r="J179" s="200">
        <f>ROUND(I179*H179,2)</f>
        <v>0</v>
      </c>
      <c r="K179" s="196" t="s">
        <v>1</v>
      </c>
      <c r="L179" s="201"/>
      <c r="M179" s="202" t="s">
        <v>1</v>
      </c>
      <c r="N179" s="203" t="s">
        <v>39</v>
      </c>
      <c r="O179" s="72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6" t="s">
        <v>185</v>
      </c>
      <c r="AT179" s="206" t="s">
        <v>180</v>
      </c>
      <c r="AU179" s="206" t="s">
        <v>81</v>
      </c>
      <c r="AY179" s="17" t="s">
        <v>186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81</v>
      </c>
      <c r="BK179" s="119">
        <f>ROUND(I179*H179,2)</f>
        <v>0</v>
      </c>
      <c r="BL179" s="17" t="s">
        <v>185</v>
      </c>
      <c r="BM179" s="206" t="s">
        <v>1250</v>
      </c>
    </row>
    <row r="180" spans="1:65" s="2" customFormat="1" ht="19.5">
      <c r="A180" s="35"/>
      <c r="B180" s="36"/>
      <c r="C180" s="37"/>
      <c r="D180" s="207" t="s">
        <v>188</v>
      </c>
      <c r="E180" s="37"/>
      <c r="F180" s="208" t="s">
        <v>1249</v>
      </c>
      <c r="G180" s="37"/>
      <c r="H180" s="37"/>
      <c r="I180" s="131"/>
      <c r="J180" s="37"/>
      <c r="K180" s="37"/>
      <c r="L180" s="38"/>
      <c r="M180" s="209"/>
      <c r="N180" s="210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188</v>
      </c>
      <c r="AU180" s="17" t="s">
        <v>81</v>
      </c>
    </row>
    <row r="181" spans="1:65" s="2" customFormat="1" ht="33" customHeight="1">
      <c r="A181" s="35"/>
      <c r="B181" s="36"/>
      <c r="C181" s="226" t="s">
        <v>315</v>
      </c>
      <c r="D181" s="226" t="s">
        <v>265</v>
      </c>
      <c r="E181" s="227" t="s">
        <v>363</v>
      </c>
      <c r="F181" s="228" t="s">
        <v>364</v>
      </c>
      <c r="G181" s="229" t="s">
        <v>191</v>
      </c>
      <c r="H181" s="230">
        <v>1</v>
      </c>
      <c r="I181" s="231"/>
      <c r="J181" s="232">
        <f>ROUND(I181*H181,2)</f>
        <v>0</v>
      </c>
      <c r="K181" s="228" t="s">
        <v>1005</v>
      </c>
      <c r="L181" s="38"/>
      <c r="M181" s="233" t="s">
        <v>1</v>
      </c>
      <c r="N181" s="234" t="s">
        <v>39</v>
      </c>
      <c r="O181" s="72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6" t="s">
        <v>465</v>
      </c>
      <c r="AT181" s="206" t="s">
        <v>265</v>
      </c>
      <c r="AU181" s="206" t="s">
        <v>81</v>
      </c>
      <c r="AY181" s="17" t="s">
        <v>186</v>
      </c>
      <c r="BE181" s="119">
        <f>IF(N181="základní",J181,0)</f>
        <v>0</v>
      </c>
      <c r="BF181" s="119">
        <f>IF(N181="snížená",J181,0)</f>
        <v>0</v>
      </c>
      <c r="BG181" s="119">
        <f>IF(N181="zákl. přenesená",J181,0)</f>
        <v>0</v>
      </c>
      <c r="BH181" s="119">
        <f>IF(N181="sníž. přenesená",J181,0)</f>
        <v>0</v>
      </c>
      <c r="BI181" s="119">
        <f>IF(N181="nulová",J181,0)</f>
        <v>0</v>
      </c>
      <c r="BJ181" s="17" t="s">
        <v>81</v>
      </c>
      <c r="BK181" s="119">
        <f>ROUND(I181*H181,2)</f>
        <v>0</v>
      </c>
      <c r="BL181" s="17" t="s">
        <v>465</v>
      </c>
      <c r="BM181" s="206" t="s">
        <v>1251</v>
      </c>
    </row>
    <row r="182" spans="1:65" s="2" customFormat="1" ht="29.25">
      <c r="A182" s="35"/>
      <c r="B182" s="36"/>
      <c r="C182" s="37"/>
      <c r="D182" s="207" t="s">
        <v>188</v>
      </c>
      <c r="E182" s="37"/>
      <c r="F182" s="208" t="s">
        <v>364</v>
      </c>
      <c r="G182" s="37"/>
      <c r="H182" s="37"/>
      <c r="I182" s="131"/>
      <c r="J182" s="37"/>
      <c r="K182" s="37"/>
      <c r="L182" s="38"/>
      <c r="M182" s="209"/>
      <c r="N182" s="210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188</v>
      </c>
      <c r="AU182" s="17" t="s">
        <v>81</v>
      </c>
    </row>
    <row r="183" spans="1:65" s="2" customFormat="1" ht="44.25" customHeight="1">
      <c r="A183" s="35"/>
      <c r="B183" s="36"/>
      <c r="C183" s="194" t="s">
        <v>320</v>
      </c>
      <c r="D183" s="194" t="s">
        <v>180</v>
      </c>
      <c r="E183" s="195" t="s">
        <v>594</v>
      </c>
      <c r="F183" s="196" t="s">
        <v>595</v>
      </c>
      <c r="G183" s="197" t="s">
        <v>191</v>
      </c>
      <c r="H183" s="198">
        <v>1</v>
      </c>
      <c r="I183" s="199"/>
      <c r="J183" s="200">
        <f>ROUND(I183*H183,2)</f>
        <v>0</v>
      </c>
      <c r="K183" s="196" t="s">
        <v>1005</v>
      </c>
      <c r="L183" s="201"/>
      <c r="M183" s="202" t="s">
        <v>1</v>
      </c>
      <c r="N183" s="203" t="s">
        <v>39</v>
      </c>
      <c r="O183" s="72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6" t="s">
        <v>185</v>
      </c>
      <c r="AT183" s="206" t="s">
        <v>180</v>
      </c>
      <c r="AU183" s="206" t="s">
        <v>81</v>
      </c>
      <c r="AY183" s="17" t="s">
        <v>186</v>
      </c>
      <c r="BE183" s="119">
        <f>IF(N183="základní",J183,0)</f>
        <v>0</v>
      </c>
      <c r="BF183" s="119">
        <f>IF(N183="snížená",J183,0)</f>
        <v>0</v>
      </c>
      <c r="BG183" s="119">
        <f>IF(N183="zákl. přenesená",J183,0)</f>
        <v>0</v>
      </c>
      <c r="BH183" s="119">
        <f>IF(N183="sníž. přenesená",J183,0)</f>
        <v>0</v>
      </c>
      <c r="BI183" s="119">
        <f>IF(N183="nulová",J183,0)</f>
        <v>0</v>
      </c>
      <c r="BJ183" s="17" t="s">
        <v>81</v>
      </c>
      <c r="BK183" s="119">
        <f>ROUND(I183*H183,2)</f>
        <v>0</v>
      </c>
      <c r="BL183" s="17" t="s">
        <v>185</v>
      </c>
      <c r="BM183" s="206" t="s">
        <v>1252</v>
      </c>
    </row>
    <row r="184" spans="1:65" s="2" customFormat="1" ht="29.25">
      <c r="A184" s="35"/>
      <c r="B184" s="36"/>
      <c r="C184" s="37"/>
      <c r="D184" s="207" t="s">
        <v>188</v>
      </c>
      <c r="E184" s="37"/>
      <c r="F184" s="208" t="s">
        <v>595</v>
      </c>
      <c r="G184" s="37"/>
      <c r="H184" s="37"/>
      <c r="I184" s="131"/>
      <c r="J184" s="37"/>
      <c r="K184" s="37"/>
      <c r="L184" s="38"/>
      <c r="M184" s="209"/>
      <c r="N184" s="210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188</v>
      </c>
      <c r="AU184" s="17" t="s">
        <v>81</v>
      </c>
    </row>
    <row r="185" spans="1:65" s="2" customFormat="1" ht="16.5" customHeight="1">
      <c r="A185" s="35"/>
      <c r="B185" s="36"/>
      <c r="C185" s="226" t="s">
        <v>324</v>
      </c>
      <c r="D185" s="226" t="s">
        <v>265</v>
      </c>
      <c r="E185" s="227" t="s">
        <v>1087</v>
      </c>
      <c r="F185" s="228" t="s">
        <v>1088</v>
      </c>
      <c r="G185" s="229" t="s">
        <v>191</v>
      </c>
      <c r="H185" s="230">
        <v>1</v>
      </c>
      <c r="I185" s="231"/>
      <c r="J185" s="232">
        <f>ROUND(I185*H185,2)</f>
        <v>0</v>
      </c>
      <c r="K185" s="228" t="s">
        <v>1005</v>
      </c>
      <c r="L185" s="38"/>
      <c r="M185" s="233" t="s">
        <v>1</v>
      </c>
      <c r="N185" s="234" t="s">
        <v>39</v>
      </c>
      <c r="O185" s="72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6" t="s">
        <v>465</v>
      </c>
      <c r="AT185" s="206" t="s">
        <v>265</v>
      </c>
      <c r="AU185" s="206" t="s">
        <v>81</v>
      </c>
      <c r="AY185" s="17" t="s">
        <v>186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81</v>
      </c>
      <c r="BK185" s="119">
        <f>ROUND(I185*H185,2)</f>
        <v>0</v>
      </c>
      <c r="BL185" s="17" t="s">
        <v>465</v>
      </c>
      <c r="BM185" s="206" t="s">
        <v>1253</v>
      </c>
    </row>
    <row r="186" spans="1:65" s="2" customFormat="1" ht="11.25">
      <c r="A186" s="35"/>
      <c r="B186" s="36"/>
      <c r="C186" s="37"/>
      <c r="D186" s="207" t="s">
        <v>188</v>
      </c>
      <c r="E186" s="37"/>
      <c r="F186" s="208" t="s">
        <v>1088</v>
      </c>
      <c r="G186" s="37"/>
      <c r="H186" s="37"/>
      <c r="I186" s="131"/>
      <c r="J186" s="37"/>
      <c r="K186" s="37"/>
      <c r="L186" s="38"/>
      <c r="M186" s="209"/>
      <c r="N186" s="210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188</v>
      </c>
      <c r="AU186" s="17" t="s">
        <v>81</v>
      </c>
    </row>
    <row r="187" spans="1:65" s="2" customFormat="1" ht="33" customHeight="1">
      <c r="A187" s="35"/>
      <c r="B187" s="36"/>
      <c r="C187" s="194" t="s">
        <v>329</v>
      </c>
      <c r="D187" s="194" t="s">
        <v>180</v>
      </c>
      <c r="E187" s="195" t="s">
        <v>1254</v>
      </c>
      <c r="F187" s="196" t="s">
        <v>1255</v>
      </c>
      <c r="G187" s="197" t="s">
        <v>191</v>
      </c>
      <c r="H187" s="198">
        <v>1</v>
      </c>
      <c r="I187" s="199"/>
      <c r="J187" s="200">
        <f>ROUND(I187*H187,2)</f>
        <v>0</v>
      </c>
      <c r="K187" s="196" t="s">
        <v>1005</v>
      </c>
      <c r="L187" s="201"/>
      <c r="M187" s="202" t="s">
        <v>1</v>
      </c>
      <c r="N187" s="203" t="s">
        <v>39</v>
      </c>
      <c r="O187" s="72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6" t="s">
        <v>185</v>
      </c>
      <c r="AT187" s="206" t="s">
        <v>180</v>
      </c>
      <c r="AU187" s="206" t="s">
        <v>81</v>
      </c>
      <c r="AY187" s="17" t="s">
        <v>186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81</v>
      </c>
      <c r="BK187" s="119">
        <f>ROUND(I187*H187,2)</f>
        <v>0</v>
      </c>
      <c r="BL187" s="17" t="s">
        <v>185</v>
      </c>
      <c r="BM187" s="206" t="s">
        <v>1256</v>
      </c>
    </row>
    <row r="188" spans="1:65" s="2" customFormat="1" ht="19.5">
      <c r="A188" s="35"/>
      <c r="B188" s="36"/>
      <c r="C188" s="37"/>
      <c r="D188" s="207" t="s">
        <v>188</v>
      </c>
      <c r="E188" s="37"/>
      <c r="F188" s="208" t="s">
        <v>1255</v>
      </c>
      <c r="G188" s="37"/>
      <c r="H188" s="37"/>
      <c r="I188" s="131"/>
      <c r="J188" s="37"/>
      <c r="K188" s="37"/>
      <c r="L188" s="38"/>
      <c r="M188" s="209"/>
      <c r="N188" s="210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188</v>
      </c>
      <c r="AU188" s="17" t="s">
        <v>81</v>
      </c>
    </row>
    <row r="189" spans="1:65" s="2" customFormat="1" ht="21.75" customHeight="1">
      <c r="A189" s="35"/>
      <c r="B189" s="36"/>
      <c r="C189" s="226" t="s">
        <v>334</v>
      </c>
      <c r="D189" s="226" t="s">
        <v>265</v>
      </c>
      <c r="E189" s="227" t="s">
        <v>1257</v>
      </c>
      <c r="F189" s="228" t="s">
        <v>1258</v>
      </c>
      <c r="G189" s="229" t="s">
        <v>191</v>
      </c>
      <c r="H189" s="230">
        <v>2</v>
      </c>
      <c r="I189" s="231"/>
      <c r="J189" s="232">
        <f>ROUND(I189*H189,2)</f>
        <v>0</v>
      </c>
      <c r="K189" s="228" t="s">
        <v>1005</v>
      </c>
      <c r="L189" s="38"/>
      <c r="M189" s="233" t="s">
        <v>1</v>
      </c>
      <c r="N189" s="234" t="s">
        <v>39</v>
      </c>
      <c r="O189" s="7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6" t="s">
        <v>465</v>
      </c>
      <c r="AT189" s="206" t="s">
        <v>265</v>
      </c>
      <c r="AU189" s="206" t="s">
        <v>81</v>
      </c>
      <c r="AY189" s="17" t="s">
        <v>186</v>
      </c>
      <c r="BE189" s="119">
        <f>IF(N189="základní",J189,0)</f>
        <v>0</v>
      </c>
      <c r="BF189" s="119">
        <f>IF(N189="snížená",J189,0)</f>
        <v>0</v>
      </c>
      <c r="BG189" s="119">
        <f>IF(N189="zákl. přenesená",J189,0)</f>
        <v>0</v>
      </c>
      <c r="BH189" s="119">
        <f>IF(N189="sníž. přenesená",J189,0)</f>
        <v>0</v>
      </c>
      <c r="BI189" s="119">
        <f>IF(N189="nulová",J189,0)</f>
        <v>0</v>
      </c>
      <c r="BJ189" s="17" t="s">
        <v>81</v>
      </c>
      <c r="BK189" s="119">
        <f>ROUND(I189*H189,2)</f>
        <v>0</v>
      </c>
      <c r="BL189" s="17" t="s">
        <v>465</v>
      </c>
      <c r="BM189" s="206" t="s">
        <v>1259</v>
      </c>
    </row>
    <row r="190" spans="1:65" s="2" customFormat="1" ht="11.25">
      <c r="A190" s="35"/>
      <c r="B190" s="36"/>
      <c r="C190" s="37"/>
      <c r="D190" s="207" t="s">
        <v>188</v>
      </c>
      <c r="E190" s="37"/>
      <c r="F190" s="208" t="s">
        <v>1258</v>
      </c>
      <c r="G190" s="37"/>
      <c r="H190" s="37"/>
      <c r="I190" s="131"/>
      <c r="J190" s="37"/>
      <c r="K190" s="37"/>
      <c r="L190" s="38"/>
      <c r="M190" s="209"/>
      <c r="N190" s="21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188</v>
      </c>
      <c r="AU190" s="17" t="s">
        <v>81</v>
      </c>
    </row>
    <row r="191" spans="1:65" s="2" customFormat="1" ht="16.5" customHeight="1">
      <c r="A191" s="35"/>
      <c r="B191" s="36"/>
      <c r="C191" s="226" t="s">
        <v>339</v>
      </c>
      <c r="D191" s="226" t="s">
        <v>265</v>
      </c>
      <c r="E191" s="227" t="s">
        <v>368</v>
      </c>
      <c r="F191" s="228" t="s">
        <v>369</v>
      </c>
      <c r="G191" s="229" t="s">
        <v>191</v>
      </c>
      <c r="H191" s="230">
        <v>2</v>
      </c>
      <c r="I191" s="231"/>
      <c r="J191" s="232">
        <f>ROUND(I191*H191,2)</f>
        <v>0</v>
      </c>
      <c r="K191" s="228" t="s">
        <v>1005</v>
      </c>
      <c r="L191" s="38"/>
      <c r="M191" s="233" t="s">
        <v>1</v>
      </c>
      <c r="N191" s="234" t="s">
        <v>39</v>
      </c>
      <c r="O191" s="72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6" t="s">
        <v>465</v>
      </c>
      <c r="AT191" s="206" t="s">
        <v>265</v>
      </c>
      <c r="AU191" s="206" t="s">
        <v>81</v>
      </c>
      <c r="AY191" s="17" t="s">
        <v>186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81</v>
      </c>
      <c r="BK191" s="119">
        <f>ROUND(I191*H191,2)</f>
        <v>0</v>
      </c>
      <c r="BL191" s="17" t="s">
        <v>465</v>
      </c>
      <c r="BM191" s="206" t="s">
        <v>1260</v>
      </c>
    </row>
    <row r="192" spans="1:65" s="2" customFormat="1" ht="11.25">
      <c r="A192" s="35"/>
      <c r="B192" s="36"/>
      <c r="C192" s="37"/>
      <c r="D192" s="207" t="s">
        <v>188</v>
      </c>
      <c r="E192" s="37"/>
      <c r="F192" s="208" t="s">
        <v>369</v>
      </c>
      <c r="G192" s="37"/>
      <c r="H192" s="37"/>
      <c r="I192" s="131"/>
      <c r="J192" s="37"/>
      <c r="K192" s="37"/>
      <c r="L192" s="38"/>
      <c r="M192" s="209"/>
      <c r="N192" s="210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188</v>
      </c>
      <c r="AU192" s="17" t="s">
        <v>81</v>
      </c>
    </row>
    <row r="193" spans="1:65" s="2" customFormat="1" ht="16.5" customHeight="1">
      <c r="A193" s="35"/>
      <c r="B193" s="36"/>
      <c r="C193" s="226" t="s">
        <v>344</v>
      </c>
      <c r="D193" s="226" t="s">
        <v>265</v>
      </c>
      <c r="E193" s="227" t="s">
        <v>1261</v>
      </c>
      <c r="F193" s="228" t="s">
        <v>1262</v>
      </c>
      <c r="G193" s="229" t="s">
        <v>191</v>
      </c>
      <c r="H193" s="230">
        <v>1</v>
      </c>
      <c r="I193" s="231"/>
      <c r="J193" s="232">
        <f>ROUND(I193*H193,2)</f>
        <v>0</v>
      </c>
      <c r="K193" s="228" t="s">
        <v>1005</v>
      </c>
      <c r="L193" s="38"/>
      <c r="M193" s="233" t="s">
        <v>1</v>
      </c>
      <c r="N193" s="234" t="s">
        <v>39</v>
      </c>
      <c r="O193" s="72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6" t="s">
        <v>465</v>
      </c>
      <c r="AT193" s="206" t="s">
        <v>265</v>
      </c>
      <c r="AU193" s="206" t="s">
        <v>81</v>
      </c>
      <c r="AY193" s="17" t="s">
        <v>186</v>
      </c>
      <c r="BE193" s="119">
        <f>IF(N193="základní",J193,0)</f>
        <v>0</v>
      </c>
      <c r="BF193" s="119">
        <f>IF(N193="snížená",J193,0)</f>
        <v>0</v>
      </c>
      <c r="BG193" s="119">
        <f>IF(N193="zákl. přenesená",J193,0)</f>
        <v>0</v>
      </c>
      <c r="BH193" s="119">
        <f>IF(N193="sníž. přenesená",J193,0)</f>
        <v>0</v>
      </c>
      <c r="BI193" s="119">
        <f>IF(N193="nulová",J193,0)</f>
        <v>0</v>
      </c>
      <c r="BJ193" s="17" t="s">
        <v>81</v>
      </c>
      <c r="BK193" s="119">
        <f>ROUND(I193*H193,2)</f>
        <v>0</v>
      </c>
      <c r="BL193" s="17" t="s">
        <v>465</v>
      </c>
      <c r="BM193" s="206" t="s">
        <v>1263</v>
      </c>
    </row>
    <row r="194" spans="1:65" s="2" customFormat="1" ht="11.25">
      <c r="A194" s="35"/>
      <c r="B194" s="36"/>
      <c r="C194" s="37"/>
      <c r="D194" s="207" t="s">
        <v>188</v>
      </c>
      <c r="E194" s="37"/>
      <c r="F194" s="208" t="s">
        <v>1262</v>
      </c>
      <c r="G194" s="37"/>
      <c r="H194" s="37"/>
      <c r="I194" s="131"/>
      <c r="J194" s="37"/>
      <c r="K194" s="37"/>
      <c r="L194" s="38"/>
      <c r="M194" s="209"/>
      <c r="N194" s="210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188</v>
      </c>
      <c r="AU194" s="17" t="s">
        <v>81</v>
      </c>
    </row>
    <row r="195" spans="1:65" s="2" customFormat="1" ht="21.75" customHeight="1">
      <c r="A195" s="35"/>
      <c r="B195" s="36"/>
      <c r="C195" s="194" t="s">
        <v>349</v>
      </c>
      <c r="D195" s="194" t="s">
        <v>180</v>
      </c>
      <c r="E195" s="195" t="s">
        <v>1264</v>
      </c>
      <c r="F195" s="196" t="s">
        <v>1265</v>
      </c>
      <c r="G195" s="197" t="s">
        <v>191</v>
      </c>
      <c r="H195" s="198">
        <v>1</v>
      </c>
      <c r="I195" s="199"/>
      <c r="J195" s="200">
        <f>ROUND(I195*H195,2)</f>
        <v>0</v>
      </c>
      <c r="K195" s="196" t="s">
        <v>1005</v>
      </c>
      <c r="L195" s="201"/>
      <c r="M195" s="202" t="s">
        <v>1</v>
      </c>
      <c r="N195" s="203" t="s">
        <v>39</v>
      </c>
      <c r="O195" s="72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6" t="s">
        <v>185</v>
      </c>
      <c r="AT195" s="206" t="s">
        <v>180</v>
      </c>
      <c r="AU195" s="206" t="s">
        <v>81</v>
      </c>
      <c r="AY195" s="17" t="s">
        <v>186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81</v>
      </c>
      <c r="BK195" s="119">
        <f>ROUND(I195*H195,2)</f>
        <v>0</v>
      </c>
      <c r="BL195" s="17" t="s">
        <v>185</v>
      </c>
      <c r="BM195" s="206" t="s">
        <v>1266</v>
      </c>
    </row>
    <row r="196" spans="1:65" s="2" customFormat="1" ht="19.5">
      <c r="A196" s="35"/>
      <c r="B196" s="36"/>
      <c r="C196" s="37"/>
      <c r="D196" s="207" t="s">
        <v>188</v>
      </c>
      <c r="E196" s="37"/>
      <c r="F196" s="208" t="s">
        <v>1265</v>
      </c>
      <c r="G196" s="37"/>
      <c r="H196" s="37"/>
      <c r="I196" s="131"/>
      <c r="J196" s="37"/>
      <c r="K196" s="37"/>
      <c r="L196" s="38"/>
      <c r="M196" s="209"/>
      <c r="N196" s="210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188</v>
      </c>
      <c r="AU196" s="17" t="s">
        <v>81</v>
      </c>
    </row>
    <row r="197" spans="1:65" s="2" customFormat="1" ht="16.5" customHeight="1">
      <c r="A197" s="35"/>
      <c r="B197" s="36"/>
      <c r="C197" s="226" t="s">
        <v>354</v>
      </c>
      <c r="D197" s="226" t="s">
        <v>265</v>
      </c>
      <c r="E197" s="227" t="s">
        <v>1267</v>
      </c>
      <c r="F197" s="228" t="s">
        <v>1268</v>
      </c>
      <c r="G197" s="229" t="s">
        <v>191</v>
      </c>
      <c r="H197" s="230">
        <v>1</v>
      </c>
      <c r="I197" s="231"/>
      <c r="J197" s="232">
        <f>ROUND(I197*H197,2)</f>
        <v>0</v>
      </c>
      <c r="K197" s="228" t="s">
        <v>1005</v>
      </c>
      <c r="L197" s="38"/>
      <c r="M197" s="233" t="s">
        <v>1</v>
      </c>
      <c r="N197" s="234" t="s">
        <v>39</v>
      </c>
      <c r="O197" s="72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6" t="s">
        <v>465</v>
      </c>
      <c r="AT197" s="206" t="s">
        <v>265</v>
      </c>
      <c r="AU197" s="206" t="s">
        <v>81</v>
      </c>
      <c r="AY197" s="17" t="s">
        <v>186</v>
      </c>
      <c r="BE197" s="119">
        <f>IF(N197="základní",J197,0)</f>
        <v>0</v>
      </c>
      <c r="BF197" s="119">
        <f>IF(N197="snížená",J197,0)</f>
        <v>0</v>
      </c>
      <c r="BG197" s="119">
        <f>IF(N197="zákl. přenesená",J197,0)</f>
        <v>0</v>
      </c>
      <c r="BH197" s="119">
        <f>IF(N197="sníž. přenesená",J197,0)</f>
        <v>0</v>
      </c>
      <c r="BI197" s="119">
        <f>IF(N197="nulová",J197,0)</f>
        <v>0</v>
      </c>
      <c r="BJ197" s="17" t="s">
        <v>81</v>
      </c>
      <c r="BK197" s="119">
        <f>ROUND(I197*H197,2)</f>
        <v>0</v>
      </c>
      <c r="BL197" s="17" t="s">
        <v>465</v>
      </c>
      <c r="BM197" s="206" t="s">
        <v>1269</v>
      </c>
    </row>
    <row r="198" spans="1:65" s="2" customFormat="1" ht="11.25">
      <c r="A198" s="35"/>
      <c r="B198" s="36"/>
      <c r="C198" s="37"/>
      <c r="D198" s="207" t="s">
        <v>188</v>
      </c>
      <c r="E198" s="37"/>
      <c r="F198" s="208" t="s">
        <v>1268</v>
      </c>
      <c r="G198" s="37"/>
      <c r="H198" s="37"/>
      <c r="I198" s="131"/>
      <c r="J198" s="37"/>
      <c r="K198" s="37"/>
      <c r="L198" s="38"/>
      <c r="M198" s="209"/>
      <c r="N198" s="210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188</v>
      </c>
      <c r="AU198" s="17" t="s">
        <v>81</v>
      </c>
    </row>
    <row r="199" spans="1:65" s="2" customFormat="1" ht="33" customHeight="1">
      <c r="A199" s="35"/>
      <c r="B199" s="36"/>
      <c r="C199" s="194" t="s">
        <v>358</v>
      </c>
      <c r="D199" s="194" t="s">
        <v>180</v>
      </c>
      <c r="E199" s="195" t="s">
        <v>1270</v>
      </c>
      <c r="F199" s="196" t="s">
        <v>1271</v>
      </c>
      <c r="G199" s="197" t="s">
        <v>191</v>
      </c>
      <c r="H199" s="198">
        <v>1</v>
      </c>
      <c r="I199" s="199"/>
      <c r="J199" s="200">
        <f>ROUND(I199*H199,2)</f>
        <v>0</v>
      </c>
      <c r="K199" s="196" t="s">
        <v>1005</v>
      </c>
      <c r="L199" s="201"/>
      <c r="M199" s="202" t="s">
        <v>1</v>
      </c>
      <c r="N199" s="203" t="s">
        <v>39</v>
      </c>
      <c r="O199" s="72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6" t="s">
        <v>185</v>
      </c>
      <c r="AT199" s="206" t="s">
        <v>180</v>
      </c>
      <c r="AU199" s="206" t="s">
        <v>81</v>
      </c>
      <c r="AY199" s="17" t="s">
        <v>186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81</v>
      </c>
      <c r="BK199" s="119">
        <f>ROUND(I199*H199,2)</f>
        <v>0</v>
      </c>
      <c r="BL199" s="17" t="s">
        <v>185</v>
      </c>
      <c r="BM199" s="206" t="s">
        <v>1272</v>
      </c>
    </row>
    <row r="200" spans="1:65" s="2" customFormat="1" ht="29.25">
      <c r="A200" s="35"/>
      <c r="B200" s="36"/>
      <c r="C200" s="37"/>
      <c r="D200" s="207" t="s">
        <v>188</v>
      </c>
      <c r="E200" s="37"/>
      <c r="F200" s="208" t="s">
        <v>1271</v>
      </c>
      <c r="G200" s="37"/>
      <c r="H200" s="37"/>
      <c r="I200" s="131"/>
      <c r="J200" s="37"/>
      <c r="K200" s="37"/>
      <c r="L200" s="38"/>
      <c r="M200" s="209"/>
      <c r="N200" s="210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188</v>
      </c>
      <c r="AU200" s="17" t="s">
        <v>81</v>
      </c>
    </row>
    <row r="201" spans="1:65" s="2" customFormat="1" ht="16.5" customHeight="1">
      <c r="A201" s="35"/>
      <c r="B201" s="36"/>
      <c r="C201" s="226" t="s">
        <v>362</v>
      </c>
      <c r="D201" s="226" t="s">
        <v>265</v>
      </c>
      <c r="E201" s="227" t="s">
        <v>1273</v>
      </c>
      <c r="F201" s="228" t="s">
        <v>1274</v>
      </c>
      <c r="G201" s="229" t="s">
        <v>191</v>
      </c>
      <c r="H201" s="230">
        <v>3</v>
      </c>
      <c r="I201" s="231"/>
      <c r="J201" s="232">
        <f>ROUND(I201*H201,2)</f>
        <v>0</v>
      </c>
      <c r="K201" s="228" t="s">
        <v>1005</v>
      </c>
      <c r="L201" s="38"/>
      <c r="M201" s="233" t="s">
        <v>1</v>
      </c>
      <c r="N201" s="234" t="s">
        <v>39</v>
      </c>
      <c r="O201" s="7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6" t="s">
        <v>465</v>
      </c>
      <c r="AT201" s="206" t="s">
        <v>265</v>
      </c>
      <c r="AU201" s="206" t="s">
        <v>81</v>
      </c>
      <c r="AY201" s="17" t="s">
        <v>186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81</v>
      </c>
      <c r="BK201" s="119">
        <f>ROUND(I201*H201,2)</f>
        <v>0</v>
      </c>
      <c r="BL201" s="17" t="s">
        <v>465</v>
      </c>
      <c r="BM201" s="206" t="s">
        <v>1275</v>
      </c>
    </row>
    <row r="202" spans="1:65" s="2" customFormat="1" ht="11.25">
      <c r="A202" s="35"/>
      <c r="B202" s="36"/>
      <c r="C202" s="37"/>
      <c r="D202" s="207" t="s">
        <v>188</v>
      </c>
      <c r="E202" s="37"/>
      <c r="F202" s="208" t="s">
        <v>1274</v>
      </c>
      <c r="G202" s="37"/>
      <c r="H202" s="37"/>
      <c r="I202" s="131"/>
      <c r="J202" s="37"/>
      <c r="K202" s="37"/>
      <c r="L202" s="38"/>
      <c r="M202" s="209"/>
      <c r="N202" s="210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188</v>
      </c>
      <c r="AU202" s="17" t="s">
        <v>81</v>
      </c>
    </row>
    <row r="203" spans="1:65" s="2" customFormat="1" ht="21.75" customHeight="1">
      <c r="A203" s="35"/>
      <c r="B203" s="36"/>
      <c r="C203" s="194" t="s">
        <v>367</v>
      </c>
      <c r="D203" s="194" t="s">
        <v>180</v>
      </c>
      <c r="E203" s="195" t="s">
        <v>1276</v>
      </c>
      <c r="F203" s="196" t="s">
        <v>1277</v>
      </c>
      <c r="G203" s="197" t="s">
        <v>191</v>
      </c>
      <c r="H203" s="198">
        <v>3</v>
      </c>
      <c r="I203" s="199"/>
      <c r="J203" s="200">
        <f>ROUND(I203*H203,2)</f>
        <v>0</v>
      </c>
      <c r="K203" s="196" t="s">
        <v>1</v>
      </c>
      <c r="L203" s="201"/>
      <c r="M203" s="202" t="s">
        <v>1</v>
      </c>
      <c r="N203" s="203" t="s">
        <v>39</v>
      </c>
      <c r="O203" s="7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6" t="s">
        <v>185</v>
      </c>
      <c r="AT203" s="206" t="s">
        <v>180</v>
      </c>
      <c r="AU203" s="206" t="s">
        <v>81</v>
      </c>
      <c r="AY203" s="17" t="s">
        <v>186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81</v>
      </c>
      <c r="BK203" s="119">
        <f>ROUND(I203*H203,2)</f>
        <v>0</v>
      </c>
      <c r="BL203" s="17" t="s">
        <v>185</v>
      </c>
      <c r="BM203" s="206" t="s">
        <v>1278</v>
      </c>
    </row>
    <row r="204" spans="1:65" s="2" customFormat="1" ht="11.25">
      <c r="A204" s="35"/>
      <c r="B204" s="36"/>
      <c r="C204" s="37"/>
      <c r="D204" s="207" t="s">
        <v>188</v>
      </c>
      <c r="E204" s="37"/>
      <c r="F204" s="208" t="s">
        <v>1277</v>
      </c>
      <c r="G204" s="37"/>
      <c r="H204" s="37"/>
      <c r="I204" s="131"/>
      <c r="J204" s="37"/>
      <c r="K204" s="37"/>
      <c r="L204" s="38"/>
      <c r="M204" s="209"/>
      <c r="N204" s="210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188</v>
      </c>
      <c r="AU204" s="17" t="s">
        <v>81</v>
      </c>
    </row>
    <row r="205" spans="1:65" s="2" customFormat="1" ht="16.5" customHeight="1">
      <c r="A205" s="35"/>
      <c r="B205" s="36"/>
      <c r="C205" s="226" t="s">
        <v>372</v>
      </c>
      <c r="D205" s="226" t="s">
        <v>265</v>
      </c>
      <c r="E205" s="227" t="s">
        <v>1093</v>
      </c>
      <c r="F205" s="228" t="s">
        <v>1094</v>
      </c>
      <c r="G205" s="229" t="s">
        <v>191</v>
      </c>
      <c r="H205" s="230">
        <v>1</v>
      </c>
      <c r="I205" s="231"/>
      <c r="J205" s="232">
        <f>ROUND(I205*H205,2)</f>
        <v>0</v>
      </c>
      <c r="K205" s="228" t="s">
        <v>1005</v>
      </c>
      <c r="L205" s="38"/>
      <c r="M205" s="233" t="s">
        <v>1</v>
      </c>
      <c r="N205" s="234" t="s">
        <v>39</v>
      </c>
      <c r="O205" s="7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6" t="s">
        <v>268</v>
      </c>
      <c r="AT205" s="206" t="s">
        <v>265</v>
      </c>
      <c r="AU205" s="206" t="s">
        <v>81</v>
      </c>
      <c r="AY205" s="17" t="s">
        <v>186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81</v>
      </c>
      <c r="BK205" s="119">
        <f>ROUND(I205*H205,2)</f>
        <v>0</v>
      </c>
      <c r="BL205" s="17" t="s">
        <v>268</v>
      </c>
      <c r="BM205" s="206" t="s">
        <v>1279</v>
      </c>
    </row>
    <row r="206" spans="1:65" s="2" customFormat="1" ht="11.25">
      <c r="A206" s="35"/>
      <c r="B206" s="36"/>
      <c r="C206" s="37"/>
      <c r="D206" s="207" t="s">
        <v>188</v>
      </c>
      <c r="E206" s="37"/>
      <c r="F206" s="208" t="s">
        <v>1094</v>
      </c>
      <c r="G206" s="37"/>
      <c r="H206" s="37"/>
      <c r="I206" s="131"/>
      <c r="J206" s="37"/>
      <c r="K206" s="37"/>
      <c r="L206" s="38"/>
      <c r="M206" s="209"/>
      <c r="N206" s="21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188</v>
      </c>
      <c r="AU206" s="17" t="s">
        <v>81</v>
      </c>
    </row>
    <row r="207" spans="1:65" s="2" customFormat="1" ht="33" customHeight="1">
      <c r="A207" s="35"/>
      <c r="B207" s="36"/>
      <c r="C207" s="194" t="s">
        <v>377</v>
      </c>
      <c r="D207" s="194" t="s">
        <v>180</v>
      </c>
      <c r="E207" s="195" t="s">
        <v>1096</v>
      </c>
      <c r="F207" s="196" t="s">
        <v>1097</v>
      </c>
      <c r="G207" s="197" t="s">
        <v>191</v>
      </c>
      <c r="H207" s="198">
        <v>1</v>
      </c>
      <c r="I207" s="199"/>
      <c r="J207" s="200">
        <f>ROUND(I207*H207,2)</f>
        <v>0</v>
      </c>
      <c r="K207" s="196" t="s">
        <v>1005</v>
      </c>
      <c r="L207" s="201"/>
      <c r="M207" s="202" t="s">
        <v>1</v>
      </c>
      <c r="N207" s="203" t="s">
        <v>39</v>
      </c>
      <c r="O207" s="72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6" t="s">
        <v>185</v>
      </c>
      <c r="AT207" s="206" t="s">
        <v>180</v>
      </c>
      <c r="AU207" s="206" t="s">
        <v>81</v>
      </c>
      <c r="AY207" s="17" t="s">
        <v>186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81</v>
      </c>
      <c r="BK207" s="119">
        <f>ROUND(I207*H207,2)</f>
        <v>0</v>
      </c>
      <c r="BL207" s="17" t="s">
        <v>185</v>
      </c>
      <c r="BM207" s="206" t="s">
        <v>1280</v>
      </c>
    </row>
    <row r="208" spans="1:65" s="2" customFormat="1" ht="19.5">
      <c r="A208" s="35"/>
      <c r="B208" s="36"/>
      <c r="C208" s="37"/>
      <c r="D208" s="207" t="s">
        <v>188</v>
      </c>
      <c r="E208" s="37"/>
      <c r="F208" s="208" t="s">
        <v>1097</v>
      </c>
      <c r="G208" s="37"/>
      <c r="H208" s="37"/>
      <c r="I208" s="131"/>
      <c r="J208" s="37"/>
      <c r="K208" s="37"/>
      <c r="L208" s="38"/>
      <c r="M208" s="209"/>
      <c r="N208" s="210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188</v>
      </c>
      <c r="AU208" s="17" t="s">
        <v>81</v>
      </c>
    </row>
    <row r="209" spans="1:65" s="2" customFormat="1" ht="33" customHeight="1">
      <c r="A209" s="35"/>
      <c r="B209" s="36"/>
      <c r="C209" s="226" t="s">
        <v>381</v>
      </c>
      <c r="D209" s="226" t="s">
        <v>265</v>
      </c>
      <c r="E209" s="227" t="s">
        <v>1102</v>
      </c>
      <c r="F209" s="228" t="s">
        <v>1103</v>
      </c>
      <c r="G209" s="229" t="s">
        <v>191</v>
      </c>
      <c r="H209" s="230">
        <v>1</v>
      </c>
      <c r="I209" s="231"/>
      <c r="J209" s="232">
        <f>ROUND(I209*H209,2)</f>
        <v>0</v>
      </c>
      <c r="K209" s="228" t="s">
        <v>1005</v>
      </c>
      <c r="L209" s="38"/>
      <c r="M209" s="233" t="s">
        <v>1</v>
      </c>
      <c r="N209" s="234" t="s">
        <v>39</v>
      </c>
      <c r="O209" s="72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6" t="s">
        <v>268</v>
      </c>
      <c r="AT209" s="206" t="s">
        <v>265</v>
      </c>
      <c r="AU209" s="206" t="s">
        <v>81</v>
      </c>
      <c r="AY209" s="17" t="s">
        <v>186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81</v>
      </c>
      <c r="BK209" s="119">
        <f>ROUND(I209*H209,2)</f>
        <v>0</v>
      </c>
      <c r="BL209" s="17" t="s">
        <v>268</v>
      </c>
      <c r="BM209" s="206" t="s">
        <v>1281</v>
      </c>
    </row>
    <row r="210" spans="1:65" s="2" customFormat="1" ht="19.5">
      <c r="A210" s="35"/>
      <c r="B210" s="36"/>
      <c r="C210" s="37"/>
      <c r="D210" s="207" t="s">
        <v>188</v>
      </c>
      <c r="E210" s="37"/>
      <c r="F210" s="208" t="s">
        <v>1103</v>
      </c>
      <c r="G210" s="37"/>
      <c r="H210" s="37"/>
      <c r="I210" s="131"/>
      <c r="J210" s="37"/>
      <c r="K210" s="37"/>
      <c r="L210" s="38"/>
      <c r="M210" s="209"/>
      <c r="N210" s="21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188</v>
      </c>
      <c r="AU210" s="17" t="s">
        <v>81</v>
      </c>
    </row>
    <row r="211" spans="1:65" s="2" customFormat="1" ht="21.75" customHeight="1">
      <c r="A211" s="35"/>
      <c r="B211" s="36"/>
      <c r="C211" s="226" t="s">
        <v>411</v>
      </c>
      <c r="D211" s="226" t="s">
        <v>265</v>
      </c>
      <c r="E211" s="227" t="s">
        <v>382</v>
      </c>
      <c r="F211" s="228" t="s">
        <v>383</v>
      </c>
      <c r="G211" s="229" t="s">
        <v>191</v>
      </c>
      <c r="H211" s="230">
        <v>1</v>
      </c>
      <c r="I211" s="231"/>
      <c r="J211" s="232">
        <f>ROUND(I211*H211,2)</f>
        <v>0</v>
      </c>
      <c r="K211" s="228" t="s">
        <v>184</v>
      </c>
      <c r="L211" s="38"/>
      <c r="M211" s="233" t="s">
        <v>1</v>
      </c>
      <c r="N211" s="234" t="s">
        <v>39</v>
      </c>
      <c r="O211" s="72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6" t="s">
        <v>268</v>
      </c>
      <c r="AT211" s="206" t="s">
        <v>265</v>
      </c>
      <c r="AU211" s="206" t="s">
        <v>81</v>
      </c>
      <c r="AY211" s="17" t="s">
        <v>186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81</v>
      </c>
      <c r="BK211" s="119">
        <f>ROUND(I211*H211,2)</f>
        <v>0</v>
      </c>
      <c r="BL211" s="17" t="s">
        <v>268</v>
      </c>
      <c r="BM211" s="206" t="s">
        <v>1282</v>
      </c>
    </row>
    <row r="212" spans="1:65" s="2" customFormat="1" ht="29.25">
      <c r="A212" s="35"/>
      <c r="B212" s="36"/>
      <c r="C212" s="37"/>
      <c r="D212" s="207" t="s">
        <v>188</v>
      </c>
      <c r="E212" s="37"/>
      <c r="F212" s="208" t="s">
        <v>385</v>
      </c>
      <c r="G212" s="37"/>
      <c r="H212" s="37"/>
      <c r="I212" s="131"/>
      <c r="J212" s="37"/>
      <c r="K212" s="37"/>
      <c r="L212" s="38"/>
      <c r="M212" s="209"/>
      <c r="N212" s="210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7" t="s">
        <v>188</v>
      </c>
      <c r="AU212" s="17" t="s">
        <v>81</v>
      </c>
    </row>
    <row r="213" spans="1:65" s="2" customFormat="1" ht="44.25" customHeight="1">
      <c r="A213" s="35"/>
      <c r="B213" s="36"/>
      <c r="C213" s="226" t="s">
        <v>397</v>
      </c>
      <c r="D213" s="226" t="s">
        <v>265</v>
      </c>
      <c r="E213" s="227" t="s">
        <v>1105</v>
      </c>
      <c r="F213" s="228" t="s">
        <v>1106</v>
      </c>
      <c r="G213" s="229" t="s">
        <v>191</v>
      </c>
      <c r="H213" s="230">
        <v>1</v>
      </c>
      <c r="I213" s="231"/>
      <c r="J213" s="232">
        <f>ROUND(I213*H213,2)</f>
        <v>0</v>
      </c>
      <c r="K213" s="228" t="s">
        <v>184</v>
      </c>
      <c r="L213" s="38"/>
      <c r="M213" s="233" t="s">
        <v>1</v>
      </c>
      <c r="N213" s="234" t="s">
        <v>39</v>
      </c>
      <c r="O213" s="72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6" t="s">
        <v>268</v>
      </c>
      <c r="AT213" s="206" t="s">
        <v>265</v>
      </c>
      <c r="AU213" s="206" t="s">
        <v>81</v>
      </c>
      <c r="AY213" s="17" t="s">
        <v>186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81</v>
      </c>
      <c r="BK213" s="119">
        <f>ROUND(I213*H213,2)</f>
        <v>0</v>
      </c>
      <c r="BL213" s="17" t="s">
        <v>268</v>
      </c>
      <c r="BM213" s="206" t="s">
        <v>1283</v>
      </c>
    </row>
    <row r="214" spans="1:65" s="2" customFormat="1" ht="68.25">
      <c r="A214" s="35"/>
      <c r="B214" s="36"/>
      <c r="C214" s="37"/>
      <c r="D214" s="207" t="s">
        <v>188</v>
      </c>
      <c r="E214" s="37"/>
      <c r="F214" s="208" t="s">
        <v>1108</v>
      </c>
      <c r="G214" s="37"/>
      <c r="H214" s="37"/>
      <c r="I214" s="131"/>
      <c r="J214" s="37"/>
      <c r="K214" s="37"/>
      <c r="L214" s="38"/>
      <c r="M214" s="235"/>
      <c r="N214" s="236"/>
      <c r="O214" s="237"/>
      <c r="P214" s="237"/>
      <c r="Q214" s="237"/>
      <c r="R214" s="237"/>
      <c r="S214" s="237"/>
      <c r="T214" s="238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188</v>
      </c>
      <c r="AU214" s="17" t="s">
        <v>81</v>
      </c>
    </row>
    <row r="215" spans="1:65" s="2" customFormat="1" ht="6.95" customHeight="1">
      <c r="A215" s="35"/>
      <c r="B215" s="55"/>
      <c r="C215" s="56"/>
      <c r="D215" s="56"/>
      <c r="E215" s="56"/>
      <c r="F215" s="56"/>
      <c r="G215" s="56"/>
      <c r="H215" s="56"/>
      <c r="I215" s="167"/>
      <c r="J215" s="56"/>
      <c r="K215" s="56"/>
      <c r="L215" s="38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algorithmName="SHA-512" hashValue="THS9LpU7fnlwvlcQAUoW+zUePI0YYvQBggKvA8dz86K7hFq0TT+a2Ap33la7enlLpi8TrV4yczleZ9CKwczczw==" saltValue="cc+QtXSkqlhpRQzkx6PcPyQFNLOj+tnkybtbutVA19trZs2PJxIpP/IIIMje4uzIgx+AGvAHTDrIPo7+QfpMcg==" spinCount="100000" sheet="1" objects="1" scenarios="1" formatColumns="0" formatRows="0" autoFilter="0"/>
  <autoFilter ref="C122:K21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132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1204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1284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997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988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989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990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991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ROUND((SUM(BE125:BE154)),  2)</f>
        <v>0</v>
      </c>
      <c r="G35" s="35"/>
      <c r="H35" s="35"/>
      <c r="I35" s="146">
        <v>0.21</v>
      </c>
      <c r="J35" s="145">
        <f>ROUND(((SUM(BE125:BE154))*I35),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ROUND((SUM(BF125:BF154)),  2)</f>
        <v>0</v>
      </c>
      <c r="G36" s="35"/>
      <c r="H36" s="35"/>
      <c r="I36" s="146">
        <v>0.15</v>
      </c>
      <c r="J36" s="145">
        <f>ROUND(((SUM(BF125:BF154))*I36),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ROUND((SUM(BG125:BG154)),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ROUND((SUM(BH125:BH154)),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ROUND((SUM(BI125:BI154)),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1204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1906071-02.3 - Zemní práce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>Bystrovany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>Správa železniční dopravní cesty, státní organizac</v>
      </c>
      <c r="G93" s="37"/>
      <c r="H93" s="37"/>
      <c r="I93" s="132" t="s">
        <v>28</v>
      </c>
      <c r="J93" s="32" t="str">
        <f>E23</f>
        <v>Tomáš Voldán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SB projekt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1111</v>
      </c>
      <c r="E99" s="178"/>
      <c r="F99" s="178"/>
      <c r="G99" s="178"/>
      <c r="H99" s="178"/>
      <c r="I99" s="179"/>
      <c r="J99" s="180">
        <f>J126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1112</v>
      </c>
      <c r="E100" s="241"/>
      <c r="F100" s="241"/>
      <c r="G100" s="241"/>
      <c r="H100" s="241"/>
      <c r="I100" s="242"/>
      <c r="J100" s="243">
        <f>J127</f>
        <v>0</v>
      </c>
      <c r="K100" s="105"/>
      <c r="L100" s="244"/>
    </row>
    <row r="101" spans="1:47" s="9" customFormat="1" ht="24.95" hidden="1" customHeight="1">
      <c r="B101" s="175"/>
      <c r="C101" s="176"/>
      <c r="D101" s="177" t="s">
        <v>1114</v>
      </c>
      <c r="E101" s="178"/>
      <c r="F101" s="178"/>
      <c r="G101" s="178"/>
      <c r="H101" s="178"/>
      <c r="I101" s="179"/>
      <c r="J101" s="180">
        <f>J136</f>
        <v>0</v>
      </c>
      <c r="K101" s="176"/>
      <c r="L101" s="181"/>
    </row>
    <row r="102" spans="1:47" s="12" customFormat="1" ht="19.899999999999999" hidden="1" customHeight="1">
      <c r="B102" s="239"/>
      <c r="C102" s="105"/>
      <c r="D102" s="240" t="s">
        <v>1115</v>
      </c>
      <c r="E102" s="241"/>
      <c r="F102" s="241"/>
      <c r="G102" s="241"/>
      <c r="H102" s="241"/>
      <c r="I102" s="242"/>
      <c r="J102" s="243">
        <f>J137</f>
        <v>0</v>
      </c>
      <c r="K102" s="105"/>
      <c r="L102" s="244"/>
    </row>
    <row r="103" spans="1:47" s="12" customFormat="1" ht="19.899999999999999" hidden="1" customHeight="1">
      <c r="B103" s="239"/>
      <c r="C103" s="105"/>
      <c r="D103" s="240" t="s">
        <v>1116</v>
      </c>
      <c r="E103" s="241"/>
      <c r="F103" s="241"/>
      <c r="G103" s="241"/>
      <c r="H103" s="241"/>
      <c r="I103" s="242"/>
      <c r="J103" s="243">
        <f>J142</f>
        <v>0</v>
      </c>
      <c r="K103" s="105"/>
      <c r="L103" s="244"/>
    </row>
    <row r="104" spans="1:47" s="2" customFormat="1" ht="21.75" hidden="1" customHeight="1">
      <c r="A104" s="35"/>
      <c r="B104" s="36"/>
      <c r="C104" s="37"/>
      <c r="D104" s="37"/>
      <c r="E104" s="37"/>
      <c r="F104" s="37"/>
      <c r="G104" s="37"/>
      <c r="H104" s="37"/>
      <c r="I104" s="131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6.95" hidden="1" customHeight="1">
      <c r="A105" s="35"/>
      <c r="B105" s="55"/>
      <c r="C105" s="56"/>
      <c r="D105" s="56"/>
      <c r="E105" s="56"/>
      <c r="F105" s="56"/>
      <c r="G105" s="56"/>
      <c r="H105" s="56"/>
      <c r="I105" s="167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70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4.95" customHeight="1">
      <c r="A110" s="35"/>
      <c r="B110" s="36"/>
      <c r="C110" s="23" t="s">
        <v>167</v>
      </c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38" t="str">
        <f>E7</f>
        <v>Oprava osvětlení stanic a zastávek v obvodu OŘ Olomouc</v>
      </c>
      <c r="F113" s="339"/>
      <c r="G113" s="339"/>
      <c r="H113" s="339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1"/>
      <c r="C114" s="29" t="s">
        <v>152</v>
      </c>
      <c r="D114" s="22"/>
      <c r="E114" s="22"/>
      <c r="F114" s="22"/>
      <c r="G114" s="22"/>
      <c r="H114" s="22"/>
      <c r="I114" s="124"/>
      <c r="J114" s="22"/>
      <c r="K114" s="22"/>
      <c r="L114" s="20"/>
    </row>
    <row r="115" spans="1:65" s="2" customFormat="1" ht="16.5" customHeight="1">
      <c r="A115" s="35"/>
      <c r="B115" s="36"/>
      <c r="C115" s="37"/>
      <c r="D115" s="37"/>
      <c r="E115" s="338" t="s">
        <v>1204</v>
      </c>
      <c r="F115" s="340"/>
      <c r="G115" s="340"/>
      <c r="H115" s="340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154</v>
      </c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10" t="str">
        <f>E11</f>
        <v>1906071-02.3 - Zemní práce</v>
      </c>
      <c r="F117" s="340"/>
      <c r="G117" s="340"/>
      <c r="H117" s="340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29" t="s">
        <v>20</v>
      </c>
      <c r="D119" s="37"/>
      <c r="E119" s="37"/>
      <c r="F119" s="27" t="str">
        <f>F14</f>
        <v>Bystrovany</v>
      </c>
      <c r="G119" s="37"/>
      <c r="H119" s="37"/>
      <c r="I119" s="132" t="s">
        <v>22</v>
      </c>
      <c r="J119" s="67">
        <f>IF(J14="","",J14)</f>
        <v>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23</v>
      </c>
      <c r="D121" s="37"/>
      <c r="E121" s="37"/>
      <c r="F121" s="27" t="str">
        <f>E17</f>
        <v>Správa železniční dopravní cesty, státní organizac</v>
      </c>
      <c r="G121" s="37"/>
      <c r="H121" s="37"/>
      <c r="I121" s="132" t="s">
        <v>28</v>
      </c>
      <c r="J121" s="32" t="str">
        <f>E23</f>
        <v>Tomáš Voldán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29" t="s">
        <v>26</v>
      </c>
      <c r="D122" s="37"/>
      <c r="E122" s="37"/>
      <c r="F122" s="27" t="str">
        <f>IF(E20="","",E20)</f>
        <v>Vyplň údaj</v>
      </c>
      <c r="G122" s="37"/>
      <c r="H122" s="37"/>
      <c r="I122" s="132" t="s">
        <v>30</v>
      </c>
      <c r="J122" s="32" t="str">
        <f>E26</f>
        <v>SB projekt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0" customFormat="1" ht="29.25" customHeight="1">
      <c r="A124" s="182"/>
      <c r="B124" s="183"/>
      <c r="C124" s="184" t="s">
        <v>168</v>
      </c>
      <c r="D124" s="185" t="s">
        <v>59</v>
      </c>
      <c r="E124" s="185" t="s">
        <v>55</v>
      </c>
      <c r="F124" s="185" t="s">
        <v>56</v>
      </c>
      <c r="G124" s="185" t="s">
        <v>169</v>
      </c>
      <c r="H124" s="185" t="s">
        <v>170</v>
      </c>
      <c r="I124" s="186" t="s">
        <v>171</v>
      </c>
      <c r="J124" s="185" t="s">
        <v>162</v>
      </c>
      <c r="K124" s="187" t="s">
        <v>172</v>
      </c>
      <c r="L124" s="188"/>
      <c r="M124" s="76" t="s">
        <v>1</v>
      </c>
      <c r="N124" s="77" t="s">
        <v>38</v>
      </c>
      <c r="O124" s="77" t="s">
        <v>173</v>
      </c>
      <c r="P124" s="77" t="s">
        <v>174</v>
      </c>
      <c r="Q124" s="77" t="s">
        <v>175</v>
      </c>
      <c r="R124" s="77" t="s">
        <v>176</v>
      </c>
      <c r="S124" s="77" t="s">
        <v>177</v>
      </c>
      <c r="T124" s="78" t="s">
        <v>178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5"/>
      <c r="B125" s="36"/>
      <c r="C125" s="83" t="s">
        <v>179</v>
      </c>
      <c r="D125" s="37"/>
      <c r="E125" s="37"/>
      <c r="F125" s="37"/>
      <c r="G125" s="37"/>
      <c r="H125" s="37"/>
      <c r="I125" s="131"/>
      <c r="J125" s="189">
        <f>BK125</f>
        <v>0</v>
      </c>
      <c r="K125" s="37"/>
      <c r="L125" s="38"/>
      <c r="M125" s="79"/>
      <c r="N125" s="190"/>
      <c r="O125" s="80"/>
      <c r="P125" s="191">
        <f>P126+P136</f>
        <v>0</v>
      </c>
      <c r="Q125" s="80"/>
      <c r="R125" s="191">
        <f>R126+R136</f>
        <v>0.1228815</v>
      </c>
      <c r="S125" s="80"/>
      <c r="T125" s="192">
        <f>T126+T136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73</v>
      </c>
      <c r="AU125" s="17" t="s">
        <v>164</v>
      </c>
      <c r="BK125" s="193">
        <f>BK126+BK136</f>
        <v>0</v>
      </c>
    </row>
    <row r="126" spans="1:65" s="11" customFormat="1" ht="25.9" customHeight="1">
      <c r="B126" s="212"/>
      <c r="C126" s="213"/>
      <c r="D126" s="214" t="s">
        <v>73</v>
      </c>
      <c r="E126" s="215" t="s">
        <v>441</v>
      </c>
      <c r="F126" s="215" t="s">
        <v>1117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</f>
        <v>0</v>
      </c>
      <c r="Q126" s="220"/>
      <c r="R126" s="221">
        <f>R127</f>
        <v>0</v>
      </c>
      <c r="S126" s="220"/>
      <c r="T126" s="222">
        <f>T127</f>
        <v>0</v>
      </c>
      <c r="AR126" s="223" t="s">
        <v>81</v>
      </c>
      <c r="AT126" s="224" t="s">
        <v>73</v>
      </c>
      <c r="AU126" s="224" t="s">
        <v>74</v>
      </c>
      <c r="AY126" s="223" t="s">
        <v>186</v>
      </c>
      <c r="BK126" s="225">
        <f>BK127</f>
        <v>0</v>
      </c>
    </row>
    <row r="127" spans="1:65" s="11" customFormat="1" ht="22.9" customHeight="1">
      <c r="B127" s="212"/>
      <c r="C127" s="213"/>
      <c r="D127" s="214" t="s">
        <v>73</v>
      </c>
      <c r="E127" s="245" t="s">
        <v>81</v>
      </c>
      <c r="F127" s="245" t="s">
        <v>1118</v>
      </c>
      <c r="G127" s="213"/>
      <c r="H127" s="213"/>
      <c r="I127" s="216"/>
      <c r="J127" s="246">
        <f>BK127</f>
        <v>0</v>
      </c>
      <c r="K127" s="213"/>
      <c r="L127" s="218"/>
      <c r="M127" s="219"/>
      <c r="N127" s="220"/>
      <c r="O127" s="220"/>
      <c r="P127" s="221">
        <f>SUM(P128:P135)</f>
        <v>0</v>
      </c>
      <c r="Q127" s="220"/>
      <c r="R127" s="221">
        <f>SUM(R128:R135)</f>
        <v>0</v>
      </c>
      <c r="S127" s="220"/>
      <c r="T127" s="222">
        <f>SUM(T128:T135)</f>
        <v>0</v>
      </c>
      <c r="AR127" s="223" t="s">
        <v>81</v>
      </c>
      <c r="AT127" s="224" t="s">
        <v>73</v>
      </c>
      <c r="AU127" s="224" t="s">
        <v>81</v>
      </c>
      <c r="AY127" s="223" t="s">
        <v>186</v>
      </c>
      <c r="BK127" s="225">
        <f>SUM(BK128:BK135)</f>
        <v>0</v>
      </c>
    </row>
    <row r="128" spans="1:65" s="2" customFormat="1" ht="21.75" customHeight="1">
      <c r="A128" s="35"/>
      <c r="B128" s="36"/>
      <c r="C128" s="226" t="s">
        <v>81</v>
      </c>
      <c r="D128" s="226" t="s">
        <v>265</v>
      </c>
      <c r="E128" s="227" t="s">
        <v>1124</v>
      </c>
      <c r="F128" s="228" t="s">
        <v>1125</v>
      </c>
      <c r="G128" s="229" t="s">
        <v>446</v>
      </c>
      <c r="H128" s="230">
        <v>30.75</v>
      </c>
      <c r="I128" s="231"/>
      <c r="J128" s="232">
        <f>ROUND(I128*H128,2)</f>
        <v>0</v>
      </c>
      <c r="K128" s="228" t="s">
        <v>1121</v>
      </c>
      <c r="L128" s="38"/>
      <c r="M128" s="233" t="s">
        <v>1</v>
      </c>
      <c r="N128" s="234" t="s">
        <v>39</v>
      </c>
      <c r="O128" s="7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6" t="s">
        <v>193</v>
      </c>
      <c r="AT128" s="206" t="s">
        <v>265</v>
      </c>
      <c r="AU128" s="206" t="s">
        <v>83</v>
      </c>
      <c r="AY128" s="17" t="s">
        <v>186</v>
      </c>
      <c r="BE128" s="119">
        <f>IF(N128="základní",J128,0)</f>
        <v>0</v>
      </c>
      <c r="BF128" s="119">
        <f>IF(N128="snížená",J128,0)</f>
        <v>0</v>
      </c>
      <c r="BG128" s="119">
        <f>IF(N128="zákl. přenesená",J128,0)</f>
        <v>0</v>
      </c>
      <c r="BH128" s="119">
        <f>IF(N128="sníž. přenesená",J128,0)</f>
        <v>0</v>
      </c>
      <c r="BI128" s="119">
        <f>IF(N128="nulová",J128,0)</f>
        <v>0</v>
      </c>
      <c r="BJ128" s="17" t="s">
        <v>81</v>
      </c>
      <c r="BK128" s="119">
        <f>ROUND(I128*H128,2)</f>
        <v>0</v>
      </c>
      <c r="BL128" s="17" t="s">
        <v>193</v>
      </c>
      <c r="BM128" s="206" t="s">
        <v>1285</v>
      </c>
    </row>
    <row r="129" spans="1:65" s="2" customFormat="1" ht="11.25">
      <c r="A129" s="35"/>
      <c r="B129" s="36"/>
      <c r="C129" s="37"/>
      <c r="D129" s="207" t="s">
        <v>188</v>
      </c>
      <c r="E129" s="37"/>
      <c r="F129" s="208" t="s">
        <v>1125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188</v>
      </c>
      <c r="AU129" s="17" t="s">
        <v>83</v>
      </c>
    </row>
    <row r="130" spans="1:65" s="13" customFormat="1" ht="11.25">
      <c r="B130" s="247"/>
      <c r="C130" s="248"/>
      <c r="D130" s="207" t="s">
        <v>456</v>
      </c>
      <c r="E130" s="249" t="s">
        <v>1</v>
      </c>
      <c r="F130" s="250" t="s">
        <v>1127</v>
      </c>
      <c r="G130" s="248"/>
      <c r="H130" s="251">
        <v>7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456</v>
      </c>
      <c r="AU130" s="257" t="s">
        <v>83</v>
      </c>
      <c r="AV130" s="13" t="s">
        <v>83</v>
      </c>
      <c r="AW130" s="13" t="s">
        <v>29</v>
      </c>
      <c r="AX130" s="13" t="s">
        <v>74</v>
      </c>
      <c r="AY130" s="257" t="s">
        <v>186</v>
      </c>
    </row>
    <row r="131" spans="1:65" s="13" customFormat="1" ht="11.25">
      <c r="B131" s="247"/>
      <c r="C131" s="248"/>
      <c r="D131" s="207" t="s">
        <v>456</v>
      </c>
      <c r="E131" s="249" t="s">
        <v>1</v>
      </c>
      <c r="F131" s="250" t="s">
        <v>1286</v>
      </c>
      <c r="G131" s="248"/>
      <c r="H131" s="251">
        <v>21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456</v>
      </c>
      <c r="AU131" s="257" t="s">
        <v>83</v>
      </c>
      <c r="AV131" s="13" t="s">
        <v>83</v>
      </c>
      <c r="AW131" s="13" t="s">
        <v>29</v>
      </c>
      <c r="AX131" s="13" t="s">
        <v>74</v>
      </c>
      <c r="AY131" s="257" t="s">
        <v>186</v>
      </c>
    </row>
    <row r="132" spans="1:65" s="13" customFormat="1" ht="11.25">
      <c r="B132" s="247"/>
      <c r="C132" s="248"/>
      <c r="D132" s="207" t="s">
        <v>456</v>
      </c>
      <c r="E132" s="249" t="s">
        <v>1</v>
      </c>
      <c r="F132" s="250" t="s">
        <v>1287</v>
      </c>
      <c r="G132" s="248"/>
      <c r="H132" s="251">
        <v>2.75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456</v>
      </c>
      <c r="AU132" s="257" t="s">
        <v>83</v>
      </c>
      <c r="AV132" s="13" t="s">
        <v>83</v>
      </c>
      <c r="AW132" s="13" t="s">
        <v>29</v>
      </c>
      <c r="AX132" s="13" t="s">
        <v>74</v>
      </c>
      <c r="AY132" s="257" t="s">
        <v>186</v>
      </c>
    </row>
    <row r="133" spans="1:65" s="14" customFormat="1" ht="11.25">
      <c r="B133" s="258"/>
      <c r="C133" s="259"/>
      <c r="D133" s="207" t="s">
        <v>456</v>
      </c>
      <c r="E133" s="260" t="s">
        <v>1</v>
      </c>
      <c r="F133" s="261" t="s">
        <v>458</v>
      </c>
      <c r="G133" s="259"/>
      <c r="H133" s="262">
        <v>30.75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AT133" s="268" t="s">
        <v>456</v>
      </c>
      <c r="AU133" s="268" t="s">
        <v>83</v>
      </c>
      <c r="AV133" s="14" t="s">
        <v>193</v>
      </c>
      <c r="AW133" s="14" t="s">
        <v>29</v>
      </c>
      <c r="AX133" s="14" t="s">
        <v>81</v>
      </c>
      <c r="AY133" s="268" t="s">
        <v>186</v>
      </c>
    </row>
    <row r="134" spans="1:65" s="2" customFormat="1" ht="21.75" customHeight="1">
      <c r="A134" s="35"/>
      <c r="B134" s="36"/>
      <c r="C134" s="226" t="s">
        <v>83</v>
      </c>
      <c r="D134" s="226" t="s">
        <v>265</v>
      </c>
      <c r="E134" s="227" t="s">
        <v>1129</v>
      </c>
      <c r="F134" s="228" t="s">
        <v>1130</v>
      </c>
      <c r="G134" s="229" t="s">
        <v>446</v>
      </c>
      <c r="H134" s="230">
        <v>30.75</v>
      </c>
      <c r="I134" s="231"/>
      <c r="J134" s="232">
        <f>ROUND(I134*H134,2)</f>
        <v>0</v>
      </c>
      <c r="K134" s="228" t="s">
        <v>1121</v>
      </c>
      <c r="L134" s="38"/>
      <c r="M134" s="233" t="s">
        <v>1</v>
      </c>
      <c r="N134" s="234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193</v>
      </c>
      <c r="AT134" s="206" t="s">
        <v>265</v>
      </c>
      <c r="AU134" s="206" t="s">
        <v>83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193</v>
      </c>
      <c r="BM134" s="206" t="s">
        <v>1288</v>
      </c>
    </row>
    <row r="135" spans="1:65" s="2" customFormat="1" ht="11.25">
      <c r="A135" s="35"/>
      <c r="B135" s="36"/>
      <c r="C135" s="37"/>
      <c r="D135" s="207" t="s">
        <v>188</v>
      </c>
      <c r="E135" s="37"/>
      <c r="F135" s="208" t="s">
        <v>1130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83</v>
      </c>
    </row>
    <row r="136" spans="1:65" s="11" customFormat="1" ht="25.9" customHeight="1">
      <c r="B136" s="212"/>
      <c r="C136" s="213"/>
      <c r="D136" s="214" t="s">
        <v>73</v>
      </c>
      <c r="E136" s="215" t="s">
        <v>180</v>
      </c>
      <c r="F136" s="215" t="s">
        <v>1144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P137+P142</f>
        <v>0</v>
      </c>
      <c r="Q136" s="220"/>
      <c r="R136" s="221">
        <f>R137+R142</f>
        <v>0.1228815</v>
      </c>
      <c r="S136" s="220"/>
      <c r="T136" s="222">
        <f>T137+T142</f>
        <v>0</v>
      </c>
      <c r="AR136" s="223" t="s">
        <v>99</v>
      </c>
      <c r="AT136" s="224" t="s">
        <v>73</v>
      </c>
      <c r="AU136" s="224" t="s">
        <v>74</v>
      </c>
      <c r="AY136" s="223" t="s">
        <v>186</v>
      </c>
      <c r="BK136" s="225">
        <f>BK137+BK142</f>
        <v>0</v>
      </c>
    </row>
    <row r="137" spans="1:65" s="11" customFormat="1" ht="22.9" customHeight="1">
      <c r="B137" s="212"/>
      <c r="C137" s="213"/>
      <c r="D137" s="214" t="s">
        <v>73</v>
      </c>
      <c r="E137" s="245" t="s">
        <v>1145</v>
      </c>
      <c r="F137" s="245" t="s">
        <v>1146</v>
      </c>
      <c r="G137" s="213"/>
      <c r="H137" s="213"/>
      <c r="I137" s="216"/>
      <c r="J137" s="246">
        <f>BK137</f>
        <v>0</v>
      </c>
      <c r="K137" s="213"/>
      <c r="L137" s="218"/>
      <c r="M137" s="219"/>
      <c r="N137" s="220"/>
      <c r="O137" s="220"/>
      <c r="P137" s="221">
        <f>SUM(P138:P141)</f>
        <v>0</v>
      </c>
      <c r="Q137" s="220"/>
      <c r="R137" s="221">
        <f>SUM(R138:R141)</f>
        <v>2.3399999999999997E-2</v>
      </c>
      <c r="S137" s="220"/>
      <c r="T137" s="222">
        <f>SUM(T138:T141)</f>
        <v>0</v>
      </c>
      <c r="AR137" s="223" t="s">
        <v>99</v>
      </c>
      <c r="AT137" s="224" t="s">
        <v>73</v>
      </c>
      <c r="AU137" s="224" t="s">
        <v>81</v>
      </c>
      <c r="AY137" s="223" t="s">
        <v>186</v>
      </c>
      <c r="BK137" s="225">
        <f>SUM(BK138:BK141)</f>
        <v>0</v>
      </c>
    </row>
    <row r="138" spans="1:65" s="2" customFormat="1" ht="21.75" customHeight="1">
      <c r="A138" s="35"/>
      <c r="B138" s="36"/>
      <c r="C138" s="226" t="s">
        <v>99</v>
      </c>
      <c r="D138" s="226" t="s">
        <v>265</v>
      </c>
      <c r="E138" s="227" t="s">
        <v>1147</v>
      </c>
      <c r="F138" s="228" t="s">
        <v>1148</v>
      </c>
      <c r="G138" s="229" t="s">
        <v>183</v>
      </c>
      <c r="H138" s="230">
        <v>90</v>
      </c>
      <c r="I138" s="231"/>
      <c r="J138" s="232">
        <f>ROUND(I138*H138,2)</f>
        <v>0</v>
      </c>
      <c r="K138" s="228" t="s">
        <v>1121</v>
      </c>
      <c r="L138" s="38"/>
      <c r="M138" s="233" t="s">
        <v>1</v>
      </c>
      <c r="N138" s="234" t="s">
        <v>39</v>
      </c>
      <c r="O138" s="7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6" t="s">
        <v>465</v>
      </c>
      <c r="AT138" s="206" t="s">
        <v>265</v>
      </c>
      <c r="AU138" s="206" t="s">
        <v>83</v>
      </c>
      <c r="AY138" s="17" t="s">
        <v>186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81</v>
      </c>
      <c r="BK138" s="119">
        <f>ROUND(I138*H138,2)</f>
        <v>0</v>
      </c>
      <c r="BL138" s="17" t="s">
        <v>465</v>
      </c>
      <c r="BM138" s="206" t="s">
        <v>1289</v>
      </c>
    </row>
    <row r="139" spans="1:65" s="2" customFormat="1" ht="19.5">
      <c r="A139" s="35"/>
      <c r="B139" s="36"/>
      <c r="C139" s="37"/>
      <c r="D139" s="207" t="s">
        <v>188</v>
      </c>
      <c r="E139" s="37"/>
      <c r="F139" s="208" t="s">
        <v>1148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188</v>
      </c>
      <c r="AU139" s="17" t="s">
        <v>83</v>
      </c>
    </row>
    <row r="140" spans="1:65" s="2" customFormat="1" ht="21.75" customHeight="1">
      <c r="A140" s="35"/>
      <c r="B140" s="36"/>
      <c r="C140" s="194" t="s">
        <v>193</v>
      </c>
      <c r="D140" s="194" t="s">
        <v>180</v>
      </c>
      <c r="E140" s="195" t="s">
        <v>1150</v>
      </c>
      <c r="F140" s="196" t="s">
        <v>1151</v>
      </c>
      <c r="G140" s="197" t="s">
        <v>183</v>
      </c>
      <c r="H140" s="198">
        <v>90</v>
      </c>
      <c r="I140" s="199"/>
      <c r="J140" s="200">
        <f>ROUND(I140*H140,2)</f>
        <v>0</v>
      </c>
      <c r="K140" s="196" t="s">
        <v>1121</v>
      </c>
      <c r="L140" s="201"/>
      <c r="M140" s="202" t="s">
        <v>1</v>
      </c>
      <c r="N140" s="203" t="s">
        <v>39</v>
      </c>
      <c r="O140" s="72"/>
      <c r="P140" s="204">
        <f>O140*H140</f>
        <v>0</v>
      </c>
      <c r="Q140" s="204">
        <v>2.5999999999999998E-4</v>
      </c>
      <c r="R140" s="204">
        <f>Q140*H140</f>
        <v>2.3399999999999997E-2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1152</v>
      </c>
      <c r="AT140" s="206" t="s">
        <v>180</v>
      </c>
      <c r="AU140" s="206" t="s">
        <v>83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465</v>
      </c>
      <c r="BM140" s="206" t="s">
        <v>1290</v>
      </c>
    </row>
    <row r="141" spans="1:65" s="2" customFormat="1" ht="19.5">
      <c r="A141" s="35"/>
      <c r="B141" s="36"/>
      <c r="C141" s="37"/>
      <c r="D141" s="207" t="s">
        <v>188</v>
      </c>
      <c r="E141" s="37"/>
      <c r="F141" s="208" t="s">
        <v>1151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83</v>
      </c>
    </row>
    <row r="142" spans="1:65" s="11" customFormat="1" ht="22.9" customHeight="1">
      <c r="B142" s="212"/>
      <c r="C142" s="213"/>
      <c r="D142" s="214" t="s">
        <v>73</v>
      </c>
      <c r="E142" s="245" t="s">
        <v>460</v>
      </c>
      <c r="F142" s="245" t="s">
        <v>1154</v>
      </c>
      <c r="G142" s="213"/>
      <c r="H142" s="213"/>
      <c r="I142" s="216"/>
      <c r="J142" s="246">
        <f>BK142</f>
        <v>0</v>
      </c>
      <c r="K142" s="213"/>
      <c r="L142" s="218"/>
      <c r="M142" s="219"/>
      <c r="N142" s="220"/>
      <c r="O142" s="220"/>
      <c r="P142" s="221">
        <f>SUM(P143:P154)</f>
        <v>0</v>
      </c>
      <c r="Q142" s="220"/>
      <c r="R142" s="221">
        <f>SUM(R143:R154)</f>
        <v>9.94815E-2</v>
      </c>
      <c r="S142" s="220"/>
      <c r="T142" s="222">
        <f>SUM(T143:T154)</f>
        <v>0</v>
      </c>
      <c r="AR142" s="223" t="s">
        <v>99</v>
      </c>
      <c r="AT142" s="224" t="s">
        <v>73</v>
      </c>
      <c r="AU142" s="224" t="s">
        <v>81</v>
      </c>
      <c r="AY142" s="223" t="s">
        <v>186</v>
      </c>
      <c r="BK142" s="225">
        <f>SUM(BK143:BK154)</f>
        <v>0</v>
      </c>
    </row>
    <row r="143" spans="1:65" s="2" customFormat="1" ht="21.75" customHeight="1">
      <c r="A143" s="35"/>
      <c r="B143" s="36"/>
      <c r="C143" s="226" t="s">
        <v>203</v>
      </c>
      <c r="D143" s="226" t="s">
        <v>265</v>
      </c>
      <c r="E143" s="227" t="s">
        <v>1168</v>
      </c>
      <c r="F143" s="228" t="s">
        <v>1169</v>
      </c>
      <c r="G143" s="229" t="s">
        <v>446</v>
      </c>
      <c r="H143" s="230">
        <v>5.625</v>
      </c>
      <c r="I143" s="231"/>
      <c r="J143" s="232">
        <f>ROUND(I143*H143,2)</f>
        <v>0</v>
      </c>
      <c r="K143" s="228" t="s">
        <v>1121</v>
      </c>
      <c r="L143" s="38"/>
      <c r="M143" s="233" t="s">
        <v>1</v>
      </c>
      <c r="N143" s="234" t="s">
        <v>39</v>
      </c>
      <c r="O143" s="72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6" t="s">
        <v>465</v>
      </c>
      <c r="AT143" s="206" t="s">
        <v>265</v>
      </c>
      <c r="AU143" s="206" t="s">
        <v>83</v>
      </c>
      <c r="AY143" s="17" t="s">
        <v>186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81</v>
      </c>
      <c r="BK143" s="119">
        <f>ROUND(I143*H143,2)</f>
        <v>0</v>
      </c>
      <c r="BL143" s="17" t="s">
        <v>465</v>
      </c>
      <c r="BM143" s="206" t="s">
        <v>1291</v>
      </c>
    </row>
    <row r="144" spans="1:65" s="2" customFormat="1" ht="11.25">
      <c r="A144" s="35"/>
      <c r="B144" s="36"/>
      <c r="C144" s="37"/>
      <c r="D144" s="207" t="s">
        <v>188</v>
      </c>
      <c r="E144" s="37"/>
      <c r="F144" s="208" t="s">
        <v>1169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188</v>
      </c>
      <c r="AU144" s="17" t="s">
        <v>83</v>
      </c>
    </row>
    <row r="145" spans="1:65" s="2" customFormat="1" ht="21.75" customHeight="1">
      <c r="A145" s="35"/>
      <c r="B145" s="36"/>
      <c r="C145" s="226" t="s">
        <v>208</v>
      </c>
      <c r="D145" s="226" t="s">
        <v>265</v>
      </c>
      <c r="E145" s="227" t="s">
        <v>1171</v>
      </c>
      <c r="F145" s="228" t="s">
        <v>1172</v>
      </c>
      <c r="G145" s="229" t="s">
        <v>464</v>
      </c>
      <c r="H145" s="230">
        <v>37.5</v>
      </c>
      <c r="I145" s="231"/>
      <c r="J145" s="232">
        <f>ROUND(I145*H145,2)</f>
        <v>0</v>
      </c>
      <c r="K145" s="228" t="s">
        <v>1121</v>
      </c>
      <c r="L145" s="38"/>
      <c r="M145" s="233" t="s">
        <v>1</v>
      </c>
      <c r="N145" s="234" t="s">
        <v>39</v>
      </c>
      <c r="O145" s="7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6" t="s">
        <v>193</v>
      </c>
      <c r="AT145" s="206" t="s">
        <v>265</v>
      </c>
      <c r="AU145" s="206" t="s">
        <v>83</v>
      </c>
      <c r="AY145" s="17" t="s">
        <v>186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81</v>
      </c>
      <c r="BK145" s="119">
        <f>ROUND(I145*H145,2)</f>
        <v>0</v>
      </c>
      <c r="BL145" s="17" t="s">
        <v>193</v>
      </c>
      <c r="BM145" s="206" t="s">
        <v>1292</v>
      </c>
    </row>
    <row r="146" spans="1:65" s="2" customFormat="1" ht="19.5">
      <c r="A146" s="35"/>
      <c r="B146" s="36"/>
      <c r="C146" s="37"/>
      <c r="D146" s="207" t="s">
        <v>188</v>
      </c>
      <c r="E146" s="37"/>
      <c r="F146" s="208" t="s">
        <v>1172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188</v>
      </c>
      <c r="AU146" s="17" t="s">
        <v>83</v>
      </c>
    </row>
    <row r="147" spans="1:65" s="2" customFormat="1" ht="21.75" customHeight="1">
      <c r="A147" s="35"/>
      <c r="B147" s="36"/>
      <c r="C147" s="226" t="s">
        <v>213</v>
      </c>
      <c r="D147" s="226" t="s">
        <v>265</v>
      </c>
      <c r="E147" s="227" t="s">
        <v>1174</v>
      </c>
      <c r="F147" s="228" t="s">
        <v>1175</v>
      </c>
      <c r="G147" s="229" t="s">
        <v>191</v>
      </c>
      <c r="H147" s="230">
        <v>2</v>
      </c>
      <c r="I147" s="231"/>
      <c r="J147" s="232">
        <f>ROUND(I147*H147,2)</f>
        <v>0</v>
      </c>
      <c r="K147" s="228" t="s">
        <v>1137</v>
      </c>
      <c r="L147" s="38"/>
      <c r="M147" s="233" t="s">
        <v>1</v>
      </c>
      <c r="N147" s="234" t="s">
        <v>39</v>
      </c>
      <c r="O147" s="7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6" t="s">
        <v>465</v>
      </c>
      <c r="AT147" s="206" t="s">
        <v>265</v>
      </c>
      <c r="AU147" s="206" t="s">
        <v>83</v>
      </c>
      <c r="AY147" s="17" t="s">
        <v>186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81</v>
      </c>
      <c r="BK147" s="119">
        <f>ROUND(I147*H147,2)</f>
        <v>0</v>
      </c>
      <c r="BL147" s="17" t="s">
        <v>465</v>
      </c>
      <c r="BM147" s="206" t="s">
        <v>1293</v>
      </c>
    </row>
    <row r="148" spans="1:65" s="2" customFormat="1" ht="19.5">
      <c r="A148" s="35"/>
      <c r="B148" s="36"/>
      <c r="C148" s="37"/>
      <c r="D148" s="207" t="s">
        <v>188</v>
      </c>
      <c r="E148" s="37"/>
      <c r="F148" s="208" t="s">
        <v>1175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188</v>
      </c>
      <c r="AU148" s="17" t="s">
        <v>83</v>
      </c>
    </row>
    <row r="149" spans="1:65" s="2" customFormat="1" ht="16.5" customHeight="1">
      <c r="A149" s="35"/>
      <c r="B149" s="36"/>
      <c r="C149" s="226" t="s">
        <v>192</v>
      </c>
      <c r="D149" s="226" t="s">
        <v>265</v>
      </c>
      <c r="E149" s="227" t="s">
        <v>1180</v>
      </c>
      <c r="F149" s="228" t="s">
        <v>1181</v>
      </c>
      <c r="G149" s="229" t="s">
        <v>191</v>
      </c>
      <c r="H149" s="230">
        <v>12</v>
      </c>
      <c r="I149" s="231"/>
      <c r="J149" s="232">
        <f>ROUND(I149*H149,2)</f>
        <v>0</v>
      </c>
      <c r="K149" s="228" t="s">
        <v>1121</v>
      </c>
      <c r="L149" s="38"/>
      <c r="M149" s="233" t="s">
        <v>1</v>
      </c>
      <c r="N149" s="234" t="s">
        <v>39</v>
      </c>
      <c r="O149" s="72"/>
      <c r="P149" s="204">
        <f>O149*H149</f>
        <v>0</v>
      </c>
      <c r="Q149" s="204">
        <v>7.6E-3</v>
      </c>
      <c r="R149" s="204">
        <f>Q149*H149</f>
        <v>9.1200000000000003E-2</v>
      </c>
      <c r="S149" s="204">
        <v>0</v>
      </c>
      <c r="T149" s="20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6" t="s">
        <v>465</v>
      </c>
      <c r="AT149" s="206" t="s">
        <v>265</v>
      </c>
      <c r="AU149" s="206" t="s">
        <v>83</v>
      </c>
      <c r="AY149" s="17" t="s">
        <v>186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81</v>
      </c>
      <c r="BK149" s="119">
        <f>ROUND(I149*H149,2)</f>
        <v>0</v>
      </c>
      <c r="BL149" s="17" t="s">
        <v>465</v>
      </c>
      <c r="BM149" s="206" t="s">
        <v>1294</v>
      </c>
    </row>
    <row r="150" spans="1:65" s="2" customFormat="1" ht="11.25">
      <c r="A150" s="35"/>
      <c r="B150" s="36"/>
      <c r="C150" s="37"/>
      <c r="D150" s="207" t="s">
        <v>188</v>
      </c>
      <c r="E150" s="37"/>
      <c r="F150" s="208" t="s">
        <v>1181</v>
      </c>
      <c r="G150" s="37"/>
      <c r="H150" s="37"/>
      <c r="I150" s="131"/>
      <c r="J150" s="37"/>
      <c r="K150" s="37"/>
      <c r="L150" s="38"/>
      <c r="M150" s="209"/>
      <c r="N150" s="21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188</v>
      </c>
      <c r="AU150" s="17" t="s">
        <v>83</v>
      </c>
    </row>
    <row r="151" spans="1:65" s="2" customFormat="1" ht="16.5" customHeight="1">
      <c r="A151" s="35"/>
      <c r="B151" s="36"/>
      <c r="C151" s="226" t="s">
        <v>221</v>
      </c>
      <c r="D151" s="226" t="s">
        <v>265</v>
      </c>
      <c r="E151" s="227" t="s">
        <v>1183</v>
      </c>
      <c r="F151" s="228" t="s">
        <v>1184</v>
      </c>
      <c r="G151" s="229" t="s">
        <v>183</v>
      </c>
      <c r="H151" s="230">
        <v>80</v>
      </c>
      <c r="I151" s="231"/>
      <c r="J151" s="232">
        <f>ROUND(I151*H151,2)</f>
        <v>0</v>
      </c>
      <c r="K151" s="228" t="s">
        <v>1121</v>
      </c>
      <c r="L151" s="38"/>
      <c r="M151" s="233" t="s">
        <v>1</v>
      </c>
      <c r="N151" s="234" t="s">
        <v>39</v>
      </c>
      <c r="O151" s="72"/>
      <c r="P151" s="204">
        <f>O151*H151</f>
        <v>0</v>
      </c>
      <c r="Q151" s="204">
        <v>9.1799999999999995E-5</v>
      </c>
      <c r="R151" s="204">
        <f>Q151*H151</f>
        <v>7.3439999999999998E-3</v>
      </c>
      <c r="S151" s="204">
        <v>0</v>
      </c>
      <c r="T151" s="20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6" t="s">
        <v>465</v>
      </c>
      <c r="AT151" s="206" t="s">
        <v>265</v>
      </c>
      <c r="AU151" s="206" t="s">
        <v>83</v>
      </c>
      <c r="AY151" s="17" t="s">
        <v>186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81</v>
      </c>
      <c r="BK151" s="119">
        <f>ROUND(I151*H151,2)</f>
        <v>0</v>
      </c>
      <c r="BL151" s="17" t="s">
        <v>465</v>
      </c>
      <c r="BM151" s="206" t="s">
        <v>1295</v>
      </c>
    </row>
    <row r="152" spans="1:65" s="2" customFormat="1" ht="11.25">
      <c r="A152" s="35"/>
      <c r="B152" s="36"/>
      <c r="C152" s="37"/>
      <c r="D152" s="207" t="s">
        <v>188</v>
      </c>
      <c r="E152" s="37"/>
      <c r="F152" s="208" t="s">
        <v>1184</v>
      </c>
      <c r="G152" s="37"/>
      <c r="H152" s="37"/>
      <c r="I152" s="131"/>
      <c r="J152" s="37"/>
      <c r="K152" s="37"/>
      <c r="L152" s="38"/>
      <c r="M152" s="209"/>
      <c r="N152" s="21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188</v>
      </c>
      <c r="AU152" s="17" t="s">
        <v>83</v>
      </c>
    </row>
    <row r="153" spans="1:65" s="2" customFormat="1" ht="16.5" customHeight="1">
      <c r="A153" s="35"/>
      <c r="B153" s="36"/>
      <c r="C153" s="226" t="s">
        <v>225</v>
      </c>
      <c r="D153" s="226" t="s">
        <v>265</v>
      </c>
      <c r="E153" s="227" t="s">
        <v>1201</v>
      </c>
      <c r="F153" s="228" t="s">
        <v>1202</v>
      </c>
      <c r="G153" s="229" t="s">
        <v>464</v>
      </c>
      <c r="H153" s="230">
        <v>37.5</v>
      </c>
      <c r="I153" s="231"/>
      <c r="J153" s="232">
        <f>ROUND(I153*H153,2)</f>
        <v>0</v>
      </c>
      <c r="K153" s="228" t="s">
        <v>1121</v>
      </c>
      <c r="L153" s="38"/>
      <c r="M153" s="233" t="s">
        <v>1</v>
      </c>
      <c r="N153" s="234" t="s">
        <v>39</v>
      </c>
      <c r="O153" s="72"/>
      <c r="P153" s="204">
        <f>O153*H153</f>
        <v>0</v>
      </c>
      <c r="Q153" s="204">
        <v>2.5000000000000001E-5</v>
      </c>
      <c r="R153" s="204">
        <f>Q153*H153</f>
        <v>9.3750000000000007E-4</v>
      </c>
      <c r="S153" s="204">
        <v>0</v>
      </c>
      <c r="T153" s="20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6" t="s">
        <v>465</v>
      </c>
      <c r="AT153" s="206" t="s">
        <v>265</v>
      </c>
      <c r="AU153" s="206" t="s">
        <v>83</v>
      </c>
      <c r="AY153" s="17" t="s">
        <v>186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81</v>
      </c>
      <c r="BK153" s="119">
        <f>ROUND(I153*H153,2)</f>
        <v>0</v>
      </c>
      <c r="BL153" s="17" t="s">
        <v>465</v>
      </c>
      <c r="BM153" s="206" t="s">
        <v>1296</v>
      </c>
    </row>
    <row r="154" spans="1:65" s="2" customFormat="1" ht="11.25">
      <c r="A154" s="35"/>
      <c r="B154" s="36"/>
      <c r="C154" s="37"/>
      <c r="D154" s="207" t="s">
        <v>188</v>
      </c>
      <c r="E154" s="37"/>
      <c r="F154" s="208" t="s">
        <v>1202</v>
      </c>
      <c r="G154" s="37"/>
      <c r="H154" s="37"/>
      <c r="I154" s="131"/>
      <c r="J154" s="37"/>
      <c r="K154" s="37"/>
      <c r="L154" s="38"/>
      <c r="M154" s="235"/>
      <c r="N154" s="236"/>
      <c r="O154" s="237"/>
      <c r="P154" s="237"/>
      <c r="Q154" s="237"/>
      <c r="R154" s="237"/>
      <c r="S154" s="237"/>
      <c r="T154" s="238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188</v>
      </c>
      <c r="AU154" s="17" t="s">
        <v>83</v>
      </c>
    </row>
    <row r="155" spans="1:65" s="2" customFormat="1" ht="6.95" customHeight="1">
      <c r="A155" s="35"/>
      <c r="B155" s="55"/>
      <c r="C155" s="56"/>
      <c r="D155" s="56"/>
      <c r="E155" s="56"/>
      <c r="F155" s="56"/>
      <c r="G155" s="56"/>
      <c r="H155" s="56"/>
      <c r="I155" s="167"/>
      <c r="J155" s="56"/>
      <c r="K155" s="56"/>
      <c r="L155" s="38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algorithmName="SHA-512" hashValue="grQTNJuWQS7YJg387/KuxtgGcr9zvFRcn2fsXpphoiEc2EmZGeHy+bRYeRRiLvL3Cr3FI2qHUxxGD0H5njHxiA==" saltValue="3RRkgUsBU6QsWuuceIVyv11MTkga2h79pPOxEL6+UX5noi1Zn7u06xMlISHba92SL6jlbcogV8THRM+XrxembQ==" spinCount="100000" sheet="1" objects="1" scenarios="1" formatColumns="0" formatRows="0" autoFilter="0"/>
  <autoFilter ref="C124:K154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87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153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155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156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157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158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159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158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159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ROUND((SUM(BE122:BE239)),  2)</f>
        <v>0</v>
      </c>
      <c r="G35" s="35"/>
      <c r="H35" s="35"/>
      <c r="I35" s="146">
        <v>0.21</v>
      </c>
      <c r="J35" s="145">
        <f>ROUND(((SUM(BE122:BE239))*I35),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ROUND((SUM(BF122:BF239)),  2)</f>
        <v>0</v>
      </c>
      <c r="G36" s="35"/>
      <c r="H36" s="35"/>
      <c r="I36" s="146">
        <v>0.15</v>
      </c>
      <c r="J36" s="145">
        <f>ROUND(((SUM(BF122:BF239))*I36),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ROUND((SUM(BG122:BG239)),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ROUND((SUM(BH122:BH239)),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ROUND((SUM(BI122:BI239)),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153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01 - Technologická část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hidden="1" customHeight="1">
      <c r="A93" s="35"/>
      <c r="B93" s="36"/>
      <c r="C93" s="29" t="s">
        <v>23</v>
      </c>
      <c r="D93" s="37"/>
      <c r="E93" s="37"/>
      <c r="F93" s="27" t="str">
        <f>E17</f>
        <v>SŽDC, s.o. - OŘ Olomouc</v>
      </c>
      <c r="G93" s="37"/>
      <c r="H93" s="37"/>
      <c r="I93" s="132" t="s">
        <v>28</v>
      </c>
      <c r="J93" s="32" t="str">
        <f>E23</f>
        <v>Signal Projekt,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Signal Projekt,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165</v>
      </c>
      <c r="E99" s="178"/>
      <c r="F99" s="178"/>
      <c r="G99" s="178"/>
      <c r="H99" s="178"/>
      <c r="I99" s="179"/>
      <c r="J99" s="180">
        <f>J167</f>
        <v>0</v>
      </c>
      <c r="K99" s="176"/>
      <c r="L99" s="181"/>
    </row>
    <row r="100" spans="1:47" s="9" customFormat="1" ht="24.95" hidden="1" customHeight="1">
      <c r="B100" s="175"/>
      <c r="C100" s="176"/>
      <c r="D100" s="177" t="s">
        <v>166</v>
      </c>
      <c r="E100" s="178"/>
      <c r="F100" s="178"/>
      <c r="G100" s="178"/>
      <c r="H100" s="178"/>
      <c r="I100" s="179"/>
      <c r="J100" s="180">
        <f>J232</f>
        <v>0</v>
      </c>
      <c r="K100" s="176"/>
      <c r="L100" s="181"/>
    </row>
    <row r="101" spans="1:47" s="2" customFormat="1" ht="21.75" hidden="1" customHeight="1">
      <c r="A101" s="35"/>
      <c r="B101" s="36"/>
      <c r="C101" s="37"/>
      <c r="D101" s="37"/>
      <c r="E101" s="37"/>
      <c r="F101" s="37"/>
      <c r="G101" s="37"/>
      <c r="H101" s="37"/>
      <c r="I101" s="131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hidden="1" customHeight="1">
      <c r="A102" s="35"/>
      <c r="B102" s="55"/>
      <c r="C102" s="56"/>
      <c r="D102" s="56"/>
      <c r="E102" s="56"/>
      <c r="F102" s="56"/>
      <c r="G102" s="56"/>
      <c r="H102" s="56"/>
      <c r="I102" s="167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70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3" t="s">
        <v>167</v>
      </c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38" t="str">
        <f>E7</f>
        <v>Oprava osvětlení stanic a zastávek v obvodu OŘ Olomouc</v>
      </c>
      <c r="F110" s="339"/>
      <c r="G110" s="339"/>
      <c r="H110" s="339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1"/>
      <c r="C111" s="29" t="s">
        <v>152</v>
      </c>
      <c r="D111" s="22"/>
      <c r="E111" s="22"/>
      <c r="F111" s="22"/>
      <c r="G111" s="22"/>
      <c r="H111" s="22"/>
      <c r="I111" s="124"/>
      <c r="J111" s="22"/>
      <c r="K111" s="22"/>
      <c r="L111" s="20"/>
    </row>
    <row r="112" spans="1:47" s="2" customFormat="1" ht="16.5" customHeight="1">
      <c r="A112" s="35"/>
      <c r="B112" s="36"/>
      <c r="C112" s="37"/>
      <c r="D112" s="37"/>
      <c r="E112" s="338" t="s">
        <v>153</v>
      </c>
      <c r="F112" s="340"/>
      <c r="G112" s="340"/>
      <c r="H112" s="340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154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0" t="str">
        <f>E11</f>
        <v>01 - Technologická část</v>
      </c>
      <c r="F114" s="340"/>
      <c r="G114" s="340"/>
      <c r="H114" s="340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20</v>
      </c>
      <c r="D116" s="37"/>
      <c r="E116" s="37"/>
      <c r="F116" s="27" t="str">
        <f>F14</f>
        <v xml:space="preserve"> </v>
      </c>
      <c r="G116" s="37"/>
      <c r="H116" s="37"/>
      <c r="I116" s="132" t="s">
        <v>22</v>
      </c>
      <c r="J116" s="67">
        <f>IF(J14="","",J14)</f>
        <v>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5.7" customHeight="1">
      <c r="A118" s="35"/>
      <c r="B118" s="36"/>
      <c r="C118" s="29" t="s">
        <v>23</v>
      </c>
      <c r="D118" s="37"/>
      <c r="E118" s="37"/>
      <c r="F118" s="27" t="str">
        <f>E17</f>
        <v>SŽDC, s.o. - OŘ Olomouc</v>
      </c>
      <c r="G118" s="37"/>
      <c r="H118" s="37"/>
      <c r="I118" s="132" t="s">
        <v>28</v>
      </c>
      <c r="J118" s="32" t="str">
        <f>E23</f>
        <v>Signal Projekt,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25.7" customHeight="1">
      <c r="A119" s="35"/>
      <c r="B119" s="36"/>
      <c r="C119" s="29" t="s">
        <v>26</v>
      </c>
      <c r="D119" s="37"/>
      <c r="E119" s="37"/>
      <c r="F119" s="27" t="str">
        <f>IF(E20="","",E20)</f>
        <v>Vyplň údaj</v>
      </c>
      <c r="G119" s="37"/>
      <c r="H119" s="37"/>
      <c r="I119" s="132" t="s">
        <v>30</v>
      </c>
      <c r="J119" s="32" t="str">
        <f>E26</f>
        <v>Signal Projekt,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82"/>
      <c r="B121" s="183"/>
      <c r="C121" s="184" t="s">
        <v>168</v>
      </c>
      <c r="D121" s="185" t="s">
        <v>59</v>
      </c>
      <c r="E121" s="185" t="s">
        <v>55</v>
      </c>
      <c r="F121" s="185" t="s">
        <v>56</v>
      </c>
      <c r="G121" s="185" t="s">
        <v>169</v>
      </c>
      <c r="H121" s="185" t="s">
        <v>170</v>
      </c>
      <c r="I121" s="186" t="s">
        <v>171</v>
      </c>
      <c r="J121" s="185" t="s">
        <v>162</v>
      </c>
      <c r="K121" s="187" t="s">
        <v>172</v>
      </c>
      <c r="L121" s="188"/>
      <c r="M121" s="76" t="s">
        <v>1</v>
      </c>
      <c r="N121" s="77" t="s">
        <v>38</v>
      </c>
      <c r="O121" s="77" t="s">
        <v>173</v>
      </c>
      <c r="P121" s="77" t="s">
        <v>174</v>
      </c>
      <c r="Q121" s="77" t="s">
        <v>175</v>
      </c>
      <c r="R121" s="77" t="s">
        <v>176</v>
      </c>
      <c r="S121" s="77" t="s">
        <v>177</v>
      </c>
      <c r="T121" s="78" t="s">
        <v>178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pans="1:65" s="2" customFormat="1" ht="22.9" customHeight="1">
      <c r="A122" s="35"/>
      <c r="B122" s="36"/>
      <c r="C122" s="83" t="s">
        <v>179</v>
      </c>
      <c r="D122" s="37"/>
      <c r="E122" s="37"/>
      <c r="F122" s="37"/>
      <c r="G122" s="37"/>
      <c r="H122" s="37"/>
      <c r="I122" s="131"/>
      <c r="J122" s="189">
        <f>BK122</f>
        <v>0</v>
      </c>
      <c r="K122" s="37"/>
      <c r="L122" s="38"/>
      <c r="M122" s="79"/>
      <c r="N122" s="190"/>
      <c r="O122" s="80"/>
      <c r="P122" s="191">
        <f>P123+SUM(P124:P167)+P232</f>
        <v>0</v>
      </c>
      <c r="Q122" s="80"/>
      <c r="R122" s="191">
        <f>R123+SUM(R124:R167)+R232</f>
        <v>0</v>
      </c>
      <c r="S122" s="80"/>
      <c r="T122" s="192">
        <f>T123+SUM(T124:T167)+T232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73</v>
      </c>
      <c r="AU122" s="17" t="s">
        <v>164</v>
      </c>
      <c r="BK122" s="193">
        <f>BK123+SUM(BK124:BK167)+BK232</f>
        <v>0</v>
      </c>
    </row>
    <row r="123" spans="1:65" s="2" customFormat="1" ht="21.75" customHeight="1">
      <c r="A123" s="35"/>
      <c r="B123" s="36"/>
      <c r="C123" s="194" t="s">
        <v>81</v>
      </c>
      <c r="D123" s="194" t="s">
        <v>180</v>
      </c>
      <c r="E123" s="195" t="s">
        <v>181</v>
      </c>
      <c r="F123" s="196" t="s">
        <v>182</v>
      </c>
      <c r="G123" s="197" t="s">
        <v>183</v>
      </c>
      <c r="H123" s="198">
        <v>260</v>
      </c>
      <c r="I123" s="199"/>
      <c r="J123" s="200">
        <f>ROUND(I123*H123,2)</f>
        <v>0</v>
      </c>
      <c r="K123" s="196" t="s">
        <v>184</v>
      </c>
      <c r="L123" s="201"/>
      <c r="M123" s="202" t="s">
        <v>1</v>
      </c>
      <c r="N123" s="203" t="s">
        <v>39</v>
      </c>
      <c r="O123" s="7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185</v>
      </c>
      <c r="AT123" s="206" t="s">
        <v>180</v>
      </c>
      <c r="AU123" s="206" t="s">
        <v>74</v>
      </c>
      <c r="AY123" s="17" t="s">
        <v>186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7" t="s">
        <v>81</v>
      </c>
      <c r="BK123" s="119">
        <f>ROUND(I123*H123,2)</f>
        <v>0</v>
      </c>
      <c r="BL123" s="17" t="s">
        <v>185</v>
      </c>
      <c r="BM123" s="206" t="s">
        <v>187</v>
      </c>
    </row>
    <row r="124" spans="1:65" s="2" customFormat="1" ht="19.5">
      <c r="A124" s="35"/>
      <c r="B124" s="36"/>
      <c r="C124" s="37"/>
      <c r="D124" s="207" t="s">
        <v>188</v>
      </c>
      <c r="E124" s="37"/>
      <c r="F124" s="208" t="s">
        <v>182</v>
      </c>
      <c r="G124" s="37"/>
      <c r="H124" s="37"/>
      <c r="I124" s="131"/>
      <c r="J124" s="37"/>
      <c r="K124" s="37"/>
      <c r="L124" s="38"/>
      <c r="M124" s="209"/>
      <c r="N124" s="210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188</v>
      </c>
      <c r="AU124" s="17" t="s">
        <v>74</v>
      </c>
    </row>
    <row r="125" spans="1:65" s="2" customFormat="1" ht="33" customHeight="1">
      <c r="A125" s="35"/>
      <c r="B125" s="36"/>
      <c r="C125" s="194" t="s">
        <v>83</v>
      </c>
      <c r="D125" s="194" t="s">
        <v>180</v>
      </c>
      <c r="E125" s="195" t="s">
        <v>189</v>
      </c>
      <c r="F125" s="196" t="s">
        <v>190</v>
      </c>
      <c r="G125" s="197" t="s">
        <v>191</v>
      </c>
      <c r="H125" s="198">
        <v>2</v>
      </c>
      <c r="I125" s="199"/>
      <c r="J125" s="200">
        <f>ROUND(I125*H125,2)</f>
        <v>0</v>
      </c>
      <c r="K125" s="196" t="s">
        <v>184</v>
      </c>
      <c r="L125" s="201"/>
      <c r="M125" s="202" t="s">
        <v>1</v>
      </c>
      <c r="N125" s="203" t="s">
        <v>39</v>
      </c>
      <c r="O125" s="7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192</v>
      </c>
      <c r="AT125" s="206" t="s">
        <v>180</v>
      </c>
      <c r="AU125" s="206" t="s">
        <v>74</v>
      </c>
      <c r="AY125" s="17" t="s">
        <v>186</v>
      </c>
      <c r="BE125" s="119">
        <f>IF(N125="základní",J125,0)</f>
        <v>0</v>
      </c>
      <c r="BF125" s="119">
        <f>IF(N125="snížená",J125,0)</f>
        <v>0</v>
      </c>
      <c r="BG125" s="119">
        <f>IF(N125="zákl. přenesená",J125,0)</f>
        <v>0</v>
      </c>
      <c r="BH125" s="119">
        <f>IF(N125="sníž. přenesená",J125,0)</f>
        <v>0</v>
      </c>
      <c r="BI125" s="119">
        <f>IF(N125="nulová",J125,0)</f>
        <v>0</v>
      </c>
      <c r="BJ125" s="17" t="s">
        <v>81</v>
      </c>
      <c r="BK125" s="119">
        <f>ROUND(I125*H125,2)</f>
        <v>0</v>
      </c>
      <c r="BL125" s="17" t="s">
        <v>193</v>
      </c>
      <c r="BM125" s="206" t="s">
        <v>194</v>
      </c>
    </row>
    <row r="126" spans="1:65" s="2" customFormat="1" ht="29.25">
      <c r="A126" s="35"/>
      <c r="B126" s="36"/>
      <c r="C126" s="37"/>
      <c r="D126" s="207" t="s">
        <v>188</v>
      </c>
      <c r="E126" s="37"/>
      <c r="F126" s="208" t="s">
        <v>190</v>
      </c>
      <c r="G126" s="37"/>
      <c r="H126" s="37"/>
      <c r="I126" s="131"/>
      <c r="J126" s="37"/>
      <c r="K126" s="37"/>
      <c r="L126" s="38"/>
      <c r="M126" s="209"/>
      <c r="N126" s="21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188</v>
      </c>
      <c r="AU126" s="17" t="s">
        <v>74</v>
      </c>
    </row>
    <row r="127" spans="1:65" s="2" customFormat="1" ht="21.75" customHeight="1">
      <c r="A127" s="35"/>
      <c r="B127" s="36"/>
      <c r="C127" s="194" t="s">
        <v>99</v>
      </c>
      <c r="D127" s="194" t="s">
        <v>180</v>
      </c>
      <c r="E127" s="195" t="s">
        <v>195</v>
      </c>
      <c r="F127" s="196" t="s">
        <v>196</v>
      </c>
      <c r="G127" s="197" t="s">
        <v>191</v>
      </c>
      <c r="H127" s="198">
        <v>2</v>
      </c>
      <c r="I127" s="199"/>
      <c r="J127" s="200">
        <f>ROUND(I127*H127,2)</f>
        <v>0</v>
      </c>
      <c r="K127" s="196" t="s">
        <v>184</v>
      </c>
      <c r="L127" s="201"/>
      <c r="M127" s="202" t="s">
        <v>1</v>
      </c>
      <c r="N127" s="203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192</v>
      </c>
      <c r="AT127" s="206" t="s">
        <v>180</v>
      </c>
      <c r="AU127" s="206" t="s">
        <v>74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193</v>
      </c>
      <c r="BM127" s="206" t="s">
        <v>197</v>
      </c>
    </row>
    <row r="128" spans="1:65" s="2" customFormat="1" ht="19.5">
      <c r="A128" s="35"/>
      <c r="B128" s="36"/>
      <c r="C128" s="37"/>
      <c r="D128" s="207" t="s">
        <v>188</v>
      </c>
      <c r="E128" s="37"/>
      <c r="F128" s="208" t="s">
        <v>196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74</v>
      </c>
    </row>
    <row r="129" spans="1:65" s="2" customFormat="1" ht="44.25" customHeight="1">
      <c r="A129" s="35"/>
      <c r="B129" s="36"/>
      <c r="C129" s="194" t="s">
        <v>193</v>
      </c>
      <c r="D129" s="194" t="s">
        <v>180</v>
      </c>
      <c r="E129" s="195" t="s">
        <v>198</v>
      </c>
      <c r="F129" s="196" t="s">
        <v>199</v>
      </c>
      <c r="G129" s="197" t="s">
        <v>191</v>
      </c>
      <c r="H129" s="198">
        <v>3</v>
      </c>
      <c r="I129" s="199"/>
      <c r="J129" s="200">
        <f>ROUND(I129*H129,2)</f>
        <v>0</v>
      </c>
      <c r="K129" s="196" t="s">
        <v>184</v>
      </c>
      <c r="L129" s="201"/>
      <c r="M129" s="202" t="s">
        <v>1</v>
      </c>
      <c r="N129" s="203" t="s">
        <v>39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192</v>
      </c>
      <c r="AT129" s="206" t="s">
        <v>180</v>
      </c>
      <c r="AU129" s="206" t="s">
        <v>74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193</v>
      </c>
      <c r="BM129" s="206" t="s">
        <v>200</v>
      </c>
    </row>
    <row r="130" spans="1:65" s="2" customFormat="1" ht="29.25">
      <c r="A130" s="35"/>
      <c r="B130" s="36"/>
      <c r="C130" s="37"/>
      <c r="D130" s="207" t="s">
        <v>188</v>
      </c>
      <c r="E130" s="37"/>
      <c r="F130" s="208" t="s">
        <v>199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74</v>
      </c>
    </row>
    <row r="131" spans="1:65" s="2" customFormat="1" ht="78">
      <c r="A131" s="35"/>
      <c r="B131" s="36"/>
      <c r="C131" s="37"/>
      <c r="D131" s="207" t="s">
        <v>201</v>
      </c>
      <c r="E131" s="37"/>
      <c r="F131" s="211" t="s">
        <v>202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201</v>
      </c>
      <c r="AU131" s="17" t="s">
        <v>74</v>
      </c>
    </row>
    <row r="132" spans="1:65" s="2" customFormat="1" ht="44.25" customHeight="1">
      <c r="A132" s="35"/>
      <c r="B132" s="36"/>
      <c r="C132" s="194" t="s">
        <v>203</v>
      </c>
      <c r="D132" s="194" t="s">
        <v>180</v>
      </c>
      <c r="E132" s="195" t="s">
        <v>204</v>
      </c>
      <c r="F132" s="196" t="s">
        <v>205</v>
      </c>
      <c r="G132" s="197" t="s">
        <v>191</v>
      </c>
      <c r="H132" s="198">
        <v>1</v>
      </c>
      <c r="I132" s="199"/>
      <c r="J132" s="200">
        <f>ROUND(I132*H132,2)</f>
        <v>0</v>
      </c>
      <c r="K132" s="196" t="s">
        <v>184</v>
      </c>
      <c r="L132" s="201"/>
      <c r="M132" s="202" t="s">
        <v>1</v>
      </c>
      <c r="N132" s="203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185</v>
      </c>
      <c r="AT132" s="206" t="s">
        <v>180</v>
      </c>
      <c r="AU132" s="206" t="s">
        <v>74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185</v>
      </c>
      <c r="BM132" s="206" t="s">
        <v>206</v>
      </c>
    </row>
    <row r="133" spans="1:65" s="2" customFormat="1" ht="39">
      <c r="A133" s="35"/>
      <c r="B133" s="36"/>
      <c r="C133" s="37"/>
      <c r="D133" s="207" t="s">
        <v>188</v>
      </c>
      <c r="E133" s="37"/>
      <c r="F133" s="208" t="s">
        <v>205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74</v>
      </c>
    </row>
    <row r="134" spans="1:65" s="2" customFormat="1" ht="39">
      <c r="A134" s="35"/>
      <c r="B134" s="36"/>
      <c r="C134" s="37"/>
      <c r="D134" s="207" t="s">
        <v>201</v>
      </c>
      <c r="E134" s="37"/>
      <c r="F134" s="211" t="s">
        <v>207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201</v>
      </c>
      <c r="AU134" s="17" t="s">
        <v>74</v>
      </c>
    </row>
    <row r="135" spans="1:65" s="2" customFormat="1" ht="33" customHeight="1">
      <c r="A135" s="35"/>
      <c r="B135" s="36"/>
      <c r="C135" s="194" t="s">
        <v>208</v>
      </c>
      <c r="D135" s="194" t="s">
        <v>180</v>
      </c>
      <c r="E135" s="195" t="s">
        <v>209</v>
      </c>
      <c r="F135" s="196" t="s">
        <v>210</v>
      </c>
      <c r="G135" s="197" t="s">
        <v>191</v>
      </c>
      <c r="H135" s="198">
        <v>17</v>
      </c>
      <c r="I135" s="199"/>
      <c r="J135" s="200">
        <f>ROUND(I135*H135,2)</f>
        <v>0</v>
      </c>
      <c r="K135" s="196" t="s">
        <v>184</v>
      </c>
      <c r="L135" s="201"/>
      <c r="M135" s="202" t="s">
        <v>1</v>
      </c>
      <c r="N135" s="203" t="s">
        <v>39</v>
      </c>
      <c r="O135" s="72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6" t="s">
        <v>192</v>
      </c>
      <c r="AT135" s="206" t="s">
        <v>180</v>
      </c>
      <c r="AU135" s="206" t="s">
        <v>74</v>
      </c>
      <c r="AY135" s="17" t="s">
        <v>186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81</v>
      </c>
      <c r="BK135" s="119">
        <f>ROUND(I135*H135,2)</f>
        <v>0</v>
      </c>
      <c r="BL135" s="17" t="s">
        <v>193</v>
      </c>
      <c r="BM135" s="206" t="s">
        <v>211</v>
      </c>
    </row>
    <row r="136" spans="1:65" s="2" customFormat="1" ht="29.25">
      <c r="A136" s="35"/>
      <c r="B136" s="36"/>
      <c r="C136" s="37"/>
      <c r="D136" s="207" t="s">
        <v>188</v>
      </c>
      <c r="E136" s="37"/>
      <c r="F136" s="208" t="s">
        <v>210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188</v>
      </c>
      <c r="AU136" s="17" t="s">
        <v>74</v>
      </c>
    </row>
    <row r="137" spans="1:65" s="2" customFormat="1" ht="29.25">
      <c r="A137" s="35"/>
      <c r="B137" s="36"/>
      <c r="C137" s="37"/>
      <c r="D137" s="207" t="s">
        <v>201</v>
      </c>
      <c r="E137" s="37"/>
      <c r="F137" s="211" t="s">
        <v>212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201</v>
      </c>
      <c r="AU137" s="17" t="s">
        <v>74</v>
      </c>
    </row>
    <row r="138" spans="1:65" s="2" customFormat="1" ht="33" customHeight="1">
      <c r="A138" s="35"/>
      <c r="B138" s="36"/>
      <c r="C138" s="194" t="s">
        <v>213</v>
      </c>
      <c r="D138" s="194" t="s">
        <v>180</v>
      </c>
      <c r="E138" s="195" t="s">
        <v>214</v>
      </c>
      <c r="F138" s="196" t="s">
        <v>215</v>
      </c>
      <c r="G138" s="197" t="s">
        <v>191</v>
      </c>
      <c r="H138" s="198">
        <v>1</v>
      </c>
      <c r="I138" s="199"/>
      <c r="J138" s="200">
        <f>ROUND(I138*H138,2)</f>
        <v>0</v>
      </c>
      <c r="K138" s="196" t="s">
        <v>184</v>
      </c>
      <c r="L138" s="201"/>
      <c r="M138" s="202" t="s">
        <v>1</v>
      </c>
      <c r="N138" s="203" t="s">
        <v>39</v>
      </c>
      <c r="O138" s="7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6" t="s">
        <v>185</v>
      </c>
      <c r="AT138" s="206" t="s">
        <v>180</v>
      </c>
      <c r="AU138" s="206" t="s">
        <v>74</v>
      </c>
      <c r="AY138" s="17" t="s">
        <v>186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81</v>
      </c>
      <c r="BK138" s="119">
        <f>ROUND(I138*H138,2)</f>
        <v>0</v>
      </c>
      <c r="BL138" s="17" t="s">
        <v>185</v>
      </c>
      <c r="BM138" s="206" t="s">
        <v>216</v>
      </c>
    </row>
    <row r="139" spans="1:65" s="2" customFormat="1" ht="19.5">
      <c r="A139" s="35"/>
      <c r="B139" s="36"/>
      <c r="C139" s="37"/>
      <c r="D139" s="207" t="s">
        <v>188</v>
      </c>
      <c r="E139" s="37"/>
      <c r="F139" s="208" t="s">
        <v>215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188</v>
      </c>
      <c r="AU139" s="17" t="s">
        <v>74</v>
      </c>
    </row>
    <row r="140" spans="1:65" s="2" customFormat="1" ht="29.25">
      <c r="A140" s="35"/>
      <c r="B140" s="36"/>
      <c r="C140" s="37"/>
      <c r="D140" s="207" t="s">
        <v>201</v>
      </c>
      <c r="E140" s="37"/>
      <c r="F140" s="211" t="s">
        <v>217</v>
      </c>
      <c r="G140" s="37"/>
      <c r="H140" s="37"/>
      <c r="I140" s="131"/>
      <c r="J140" s="37"/>
      <c r="K140" s="37"/>
      <c r="L140" s="38"/>
      <c r="M140" s="209"/>
      <c r="N140" s="210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201</v>
      </c>
      <c r="AU140" s="17" t="s">
        <v>74</v>
      </c>
    </row>
    <row r="141" spans="1:65" s="2" customFormat="1" ht="44.25" customHeight="1">
      <c r="A141" s="35"/>
      <c r="B141" s="36"/>
      <c r="C141" s="194" t="s">
        <v>192</v>
      </c>
      <c r="D141" s="194" t="s">
        <v>180</v>
      </c>
      <c r="E141" s="195" t="s">
        <v>218</v>
      </c>
      <c r="F141" s="196" t="s">
        <v>219</v>
      </c>
      <c r="G141" s="197" t="s">
        <v>191</v>
      </c>
      <c r="H141" s="198">
        <v>4</v>
      </c>
      <c r="I141" s="199"/>
      <c r="J141" s="200">
        <f>ROUND(I141*H141,2)</f>
        <v>0</v>
      </c>
      <c r="K141" s="196" t="s">
        <v>184</v>
      </c>
      <c r="L141" s="201"/>
      <c r="M141" s="202" t="s">
        <v>1</v>
      </c>
      <c r="N141" s="203" t="s">
        <v>39</v>
      </c>
      <c r="O141" s="72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6" t="s">
        <v>185</v>
      </c>
      <c r="AT141" s="206" t="s">
        <v>180</v>
      </c>
      <c r="AU141" s="206" t="s">
        <v>74</v>
      </c>
      <c r="AY141" s="17" t="s">
        <v>186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81</v>
      </c>
      <c r="BK141" s="119">
        <f>ROUND(I141*H141,2)</f>
        <v>0</v>
      </c>
      <c r="BL141" s="17" t="s">
        <v>185</v>
      </c>
      <c r="BM141" s="206" t="s">
        <v>220</v>
      </c>
    </row>
    <row r="142" spans="1:65" s="2" customFormat="1" ht="29.25">
      <c r="A142" s="35"/>
      <c r="B142" s="36"/>
      <c r="C142" s="37"/>
      <c r="D142" s="207" t="s">
        <v>188</v>
      </c>
      <c r="E142" s="37"/>
      <c r="F142" s="208" t="s">
        <v>219</v>
      </c>
      <c r="G142" s="37"/>
      <c r="H142" s="37"/>
      <c r="I142" s="131"/>
      <c r="J142" s="37"/>
      <c r="K142" s="37"/>
      <c r="L142" s="38"/>
      <c r="M142" s="209"/>
      <c r="N142" s="210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188</v>
      </c>
      <c r="AU142" s="17" t="s">
        <v>74</v>
      </c>
    </row>
    <row r="143" spans="1:65" s="2" customFormat="1" ht="78">
      <c r="A143" s="35"/>
      <c r="B143" s="36"/>
      <c r="C143" s="37"/>
      <c r="D143" s="207" t="s">
        <v>201</v>
      </c>
      <c r="E143" s="37"/>
      <c r="F143" s="211" t="s">
        <v>202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201</v>
      </c>
      <c r="AU143" s="17" t="s">
        <v>74</v>
      </c>
    </row>
    <row r="144" spans="1:65" s="2" customFormat="1" ht="44.25" customHeight="1">
      <c r="A144" s="35"/>
      <c r="B144" s="36"/>
      <c r="C144" s="194" t="s">
        <v>221</v>
      </c>
      <c r="D144" s="194" t="s">
        <v>180</v>
      </c>
      <c r="E144" s="195" t="s">
        <v>222</v>
      </c>
      <c r="F144" s="196" t="s">
        <v>223</v>
      </c>
      <c r="G144" s="197" t="s">
        <v>191</v>
      </c>
      <c r="H144" s="198">
        <v>1</v>
      </c>
      <c r="I144" s="199"/>
      <c r="J144" s="200">
        <f>ROUND(I144*H144,2)</f>
        <v>0</v>
      </c>
      <c r="K144" s="196" t="s">
        <v>184</v>
      </c>
      <c r="L144" s="201"/>
      <c r="M144" s="202" t="s">
        <v>1</v>
      </c>
      <c r="N144" s="203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185</v>
      </c>
      <c r="AT144" s="206" t="s">
        <v>180</v>
      </c>
      <c r="AU144" s="206" t="s">
        <v>74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185</v>
      </c>
      <c r="BM144" s="206" t="s">
        <v>224</v>
      </c>
    </row>
    <row r="145" spans="1:65" s="2" customFormat="1" ht="29.25">
      <c r="A145" s="35"/>
      <c r="B145" s="36"/>
      <c r="C145" s="37"/>
      <c r="D145" s="207" t="s">
        <v>188</v>
      </c>
      <c r="E145" s="37"/>
      <c r="F145" s="208" t="s">
        <v>223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74</v>
      </c>
    </row>
    <row r="146" spans="1:65" s="2" customFormat="1" ht="44.25" customHeight="1">
      <c r="A146" s="35"/>
      <c r="B146" s="36"/>
      <c r="C146" s="194" t="s">
        <v>225</v>
      </c>
      <c r="D146" s="194" t="s">
        <v>180</v>
      </c>
      <c r="E146" s="195" t="s">
        <v>226</v>
      </c>
      <c r="F146" s="196" t="s">
        <v>227</v>
      </c>
      <c r="G146" s="197" t="s">
        <v>191</v>
      </c>
      <c r="H146" s="198">
        <v>13</v>
      </c>
      <c r="I146" s="199"/>
      <c r="J146" s="200">
        <f>ROUND(I146*H146,2)</f>
        <v>0</v>
      </c>
      <c r="K146" s="196" t="s">
        <v>184</v>
      </c>
      <c r="L146" s="201"/>
      <c r="M146" s="202" t="s">
        <v>1</v>
      </c>
      <c r="N146" s="203" t="s">
        <v>39</v>
      </c>
      <c r="O146" s="7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6" t="s">
        <v>185</v>
      </c>
      <c r="AT146" s="206" t="s">
        <v>180</v>
      </c>
      <c r="AU146" s="206" t="s">
        <v>74</v>
      </c>
      <c r="AY146" s="17" t="s">
        <v>186</v>
      </c>
      <c r="BE146" s="119">
        <f>IF(N146="základní",J146,0)</f>
        <v>0</v>
      </c>
      <c r="BF146" s="119">
        <f>IF(N146="snížená",J146,0)</f>
        <v>0</v>
      </c>
      <c r="BG146" s="119">
        <f>IF(N146="zákl. přenesená",J146,0)</f>
        <v>0</v>
      </c>
      <c r="BH146" s="119">
        <f>IF(N146="sníž. přenesená",J146,0)</f>
        <v>0</v>
      </c>
      <c r="BI146" s="119">
        <f>IF(N146="nulová",J146,0)</f>
        <v>0</v>
      </c>
      <c r="BJ146" s="17" t="s">
        <v>81</v>
      </c>
      <c r="BK146" s="119">
        <f>ROUND(I146*H146,2)</f>
        <v>0</v>
      </c>
      <c r="BL146" s="17" t="s">
        <v>185</v>
      </c>
      <c r="BM146" s="206" t="s">
        <v>228</v>
      </c>
    </row>
    <row r="147" spans="1:65" s="2" customFormat="1" ht="29.25">
      <c r="A147" s="35"/>
      <c r="B147" s="36"/>
      <c r="C147" s="37"/>
      <c r="D147" s="207" t="s">
        <v>188</v>
      </c>
      <c r="E147" s="37"/>
      <c r="F147" s="208" t="s">
        <v>227</v>
      </c>
      <c r="G147" s="37"/>
      <c r="H147" s="37"/>
      <c r="I147" s="131"/>
      <c r="J147" s="37"/>
      <c r="K147" s="37"/>
      <c r="L147" s="38"/>
      <c r="M147" s="209"/>
      <c r="N147" s="210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188</v>
      </c>
      <c r="AU147" s="17" t="s">
        <v>74</v>
      </c>
    </row>
    <row r="148" spans="1:65" s="2" customFormat="1" ht="78">
      <c r="A148" s="35"/>
      <c r="B148" s="36"/>
      <c r="C148" s="37"/>
      <c r="D148" s="207" t="s">
        <v>201</v>
      </c>
      <c r="E148" s="37"/>
      <c r="F148" s="211" t="s">
        <v>202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201</v>
      </c>
      <c r="AU148" s="17" t="s">
        <v>74</v>
      </c>
    </row>
    <row r="149" spans="1:65" s="2" customFormat="1" ht="21.75" customHeight="1">
      <c r="A149" s="35"/>
      <c r="B149" s="36"/>
      <c r="C149" s="194" t="s">
        <v>229</v>
      </c>
      <c r="D149" s="194" t="s">
        <v>180</v>
      </c>
      <c r="E149" s="195" t="s">
        <v>230</v>
      </c>
      <c r="F149" s="196" t="s">
        <v>231</v>
      </c>
      <c r="G149" s="197" t="s">
        <v>183</v>
      </c>
      <c r="H149" s="198">
        <v>340</v>
      </c>
      <c r="I149" s="199"/>
      <c r="J149" s="200">
        <f>ROUND(I149*H149,2)</f>
        <v>0</v>
      </c>
      <c r="K149" s="196" t="s">
        <v>184</v>
      </c>
      <c r="L149" s="201"/>
      <c r="M149" s="202" t="s">
        <v>1</v>
      </c>
      <c r="N149" s="203" t="s">
        <v>39</v>
      </c>
      <c r="O149" s="72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6" t="s">
        <v>185</v>
      </c>
      <c r="AT149" s="206" t="s">
        <v>180</v>
      </c>
      <c r="AU149" s="206" t="s">
        <v>74</v>
      </c>
      <c r="AY149" s="17" t="s">
        <v>186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81</v>
      </c>
      <c r="BK149" s="119">
        <f>ROUND(I149*H149,2)</f>
        <v>0</v>
      </c>
      <c r="BL149" s="17" t="s">
        <v>185</v>
      </c>
      <c r="BM149" s="206" t="s">
        <v>232</v>
      </c>
    </row>
    <row r="150" spans="1:65" s="2" customFormat="1" ht="19.5">
      <c r="A150" s="35"/>
      <c r="B150" s="36"/>
      <c r="C150" s="37"/>
      <c r="D150" s="207" t="s">
        <v>188</v>
      </c>
      <c r="E150" s="37"/>
      <c r="F150" s="208" t="s">
        <v>231</v>
      </c>
      <c r="G150" s="37"/>
      <c r="H150" s="37"/>
      <c r="I150" s="131"/>
      <c r="J150" s="37"/>
      <c r="K150" s="37"/>
      <c r="L150" s="38"/>
      <c r="M150" s="209"/>
      <c r="N150" s="21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188</v>
      </c>
      <c r="AU150" s="17" t="s">
        <v>74</v>
      </c>
    </row>
    <row r="151" spans="1:65" s="2" customFormat="1" ht="21.75" customHeight="1">
      <c r="A151" s="35"/>
      <c r="B151" s="36"/>
      <c r="C151" s="194" t="s">
        <v>233</v>
      </c>
      <c r="D151" s="194" t="s">
        <v>180</v>
      </c>
      <c r="E151" s="195" t="s">
        <v>234</v>
      </c>
      <c r="F151" s="196" t="s">
        <v>235</v>
      </c>
      <c r="G151" s="197" t="s">
        <v>183</v>
      </c>
      <c r="H151" s="198">
        <v>460</v>
      </c>
      <c r="I151" s="199"/>
      <c r="J151" s="200">
        <f>ROUND(I151*H151,2)</f>
        <v>0</v>
      </c>
      <c r="K151" s="196" t="s">
        <v>184</v>
      </c>
      <c r="L151" s="201"/>
      <c r="M151" s="202" t="s">
        <v>1</v>
      </c>
      <c r="N151" s="203" t="s">
        <v>39</v>
      </c>
      <c r="O151" s="72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6" t="s">
        <v>192</v>
      </c>
      <c r="AT151" s="206" t="s">
        <v>180</v>
      </c>
      <c r="AU151" s="206" t="s">
        <v>74</v>
      </c>
      <c r="AY151" s="17" t="s">
        <v>186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81</v>
      </c>
      <c r="BK151" s="119">
        <f>ROUND(I151*H151,2)</f>
        <v>0</v>
      </c>
      <c r="BL151" s="17" t="s">
        <v>193</v>
      </c>
      <c r="BM151" s="206" t="s">
        <v>236</v>
      </c>
    </row>
    <row r="152" spans="1:65" s="2" customFormat="1" ht="19.5">
      <c r="A152" s="35"/>
      <c r="B152" s="36"/>
      <c r="C152" s="37"/>
      <c r="D152" s="207" t="s">
        <v>188</v>
      </c>
      <c r="E152" s="37"/>
      <c r="F152" s="208" t="s">
        <v>235</v>
      </c>
      <c r="G152" s="37"/>
      <c r="H152" s="37"/>
      <c r="I152" s="131"/>
      <c r="J152" s="37"/>
      <c r="K152" s="37"/>
      <c r="L152" s="38"/>
      <c r="M152" s="209"/>
      <c r="N152" s="21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188</v>
      </c>
      <c r="AU152" s="17" t="s">
        <v>74</v>
      </c>
    </row>
    <row r="153" spans="1:65" s="2" customFormat="1" ht="29.25">
      <c r="A153" s="35"/>
      <c r="B153" s="36"/>
      <c r="C153" s="37"/>
      <c r="D153" s="207" t="s">
        <v>201</v>
      </c>
      <c r="E153" s="37"/>
      <c r="F153" s="211" t="s">
        <v>237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201</v>
      </c>
      <c r="AU153" s="17" t="s">
        <v>74</v>
      </c>
    </row>
    <row r="154" spans="1:65" s="2" customFormat="1" ht="21.75" customHeight="1">
      <c r="A154" s="35"/>
      <c r="B154" s="36"/>
      <c r="C154" s="194" t="s">
        <v>238</v>
      </c>
      <c r="D154" s="194" t="s">
        <v>180</v>
      </c>
      <c r="E154" s="195" t="s">
        <v>239</v>
      </c>
      <c r="F154" s="196" t="s">
        <v>240</v>
      </c>
      <c r="G154" s="197" t="s">
        <v>183</v>
      </c>
      <c r="H154" s="198">
        <v>15</v>
      </c>
      <c r="I154" s="199"/>
      <c r="J154" s="200">
        <f>ROUND(I154*H154,2)</f>
        <v>0</v>
      </c>
      <c r="K154" s="196" t="s">
        <v>184</v>
      </c>
      <c r="L154" s="201"/>
      <c r="M154" s="202" t="s">
        <v>1</v>
      </c>
      <c r="N154" s="203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185</v>
      </c>
      <c r="AT154" s="206" t="s">
        <v>180</v>
      </c>
      <c r="AU154" s="206" t="s">
        <v>74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185</v>
      </c>
      <c r="BM154" s="206" t="s">
        <v>241</v>
      </c>
    </row>
    <row r="155" spans="1:65" s="2" customFormat="1" ht="19.5">
      <c r="A155" s="35"/>
      <c r="B155" s="36"/>
      <c r="C155" s="37"/>
      <c r="D155" s="207" t="s">
        <v>188</v>
      </c>
      <c r="E155" s="37"/>
      <c r="F155" s="208" t="s">
        <v>240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74</v>
      </c>
    </row>
    <row r="156" spans="1:65" s="2" customFormat="1" ht="21.75" customHeight="1">
      <c r="A156" s="35"/>
      <c r="B156" s="36"/>
      <c r="C156" s="194" t="s">
        <v>242</v>
      </c>
      <c r="D156" s="194" t="s">
        <v>180</v>
      </c>
      <c r="E156" s="195" t="s">
        <v>243</v>
      </c>
      <c r="F156" s="196" t="s">
        <v>244</v>
      </c>
      <c r="G156" s="197" t="s">
        <v>183</v>
      </c>
      <c r="H156" s="198">
        <v>20</v>
      </c>
      <c r="I156" s="199"/>
      <c r="J156" s="200">
        <f>ROUND(I156*H156,2)</f>
        <v>0</v>
      </c>
      <c r="K156" s="196" t="s">
        <v>184</v>
      </c>
      <c r="L156" s="201"/>
      <c r="M156" s="202" t="s">
        <v>1</v>
      </c>
      <c r="N156" s="203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185</v>
      </c>
      <c r="AT156" s="206" t="s">
        <v>180</v>
      </c>
      <c r="AU156" s="206" t="s">
        <v>74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185</v>
      </c>
      <c r="BM156" s="206" t="s">
        <v>245</v>
      </c>
    </row>
    <row r="157" spans="1:65" s="2" customFormat="1" ht="19.5">
      <c r="A157" s="35"/>
      <c r="B157" s="36"/>
      <c r="C157" s="37"/>
      <c r="D157" s="207" t="s">
        <v>188</v>
      </c>
      <c r="E157" s="37"/>
      <c r="F157" s="208" t="s">
        <v>244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74</v>
      </c>
    </row>
    <row r="158" spans="1:65" s="2" customFormat="1" ht="21.75" customHeight="1">
      <c r="A158" s="35"/>
      <c r="B158" s="36"/>
      <c r="C158" s="194" t="s">
        <v>8</v>
      </c>
      <c r="D158" s="194" t="s">
        <v>180</v>
      </c>
      <c r="E158" s="195" t="s">
        <v>246</v>
      </c>
      <c r="F158" s="196" t="s">
        <v>247</v>
      </c>
      <c r="G158" s="197" t="s">
        <v>183</v>
      </c>
      <c r="H158" s="198">
        <v>215</v>
      </c>
      <c r="I158" s="199"/>
      <c r="J158" s="200">
        <f>ROUND(I158*H158,2)</f>
        <v>0</v>
      </c>
      <c r="K158" s="196" t="s">
        <v>184</v>
      </c>
      <c r="L158" s="201"/>
      <c r="M158" s="202" t="s">
        <v>1</v>
      </c>
      <c r="N158" s="203" t="s">
        <v>39</v>
      </c>
      <c r="O158" s="72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6" t="s">
        <v>192</v>
      </c>
      <c r="AT158" s="206" t="s">
        <v>180</v>
      </c>
      <c r="AU158" s="206" t="s">
        <v>74</v>
      </c>
      <c r="AY158" s="17" t="s">
        <v>186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81</v>
      </c>
      <c r="BK158" s="119">
        <f>ROUND(I158*H158,2)</f>
        <v>0</v>
      </c>
      <c r="BL158" s="17" t="s">
        <v>193</v>
      </c>
      <c r="BM158" s="206" t="s">
        <v>248</v>
      </c>
    </row>
    <row r="159" spans="1:65" s="2" customFormat="1" ht="19.5">
      <c r="A159" s="35"/>
      <c r="B159" s="36"/>
      <c r="C159" s="37"/>
      <c r="D159" s="207" t="s">
        <v>188</v>
      </c>
      <c r="E159" s="37"/>
      <c r="F159" s="208" t="s">
        <v>247</v>
      </c>
      <c r="G159" s="37"/>
      <c r="H159" s="37"/>
      <c r="I159" s="131"/>
      <c r="J159" s="37"/>
      <c r="K159" s="37"/>
      <c r="L159" s="38"/>
      <c r="M159" s="209"/>
      <c r="N159" s="210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188</v>
      </c>
      <c r="AU159" s="17" t="s">
        <v>74</v>
      </c>
    </row>
    <row r="160" spans="1:65" s="2" customFormat="1" ht="29.25">
      <c r="A160" s="35"/>
      <c r="B160" s="36"/>
      <c r="C160" s="37"/>
      <c r="D160" s="207" t="s">
        <v>201</v>
      </c>
      <c r="E160" s="37"/>
      <c r="F160" s="211" t="s">
        <v>249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201</v>
      </c>
      <c r="AU160" s="17" t="s">
        <v>74</v>
      </c>
    </row>
    <row r="161" spans="1:65" s="2" customFormat="1" ht="21.75" customHeight="1">
      <c r="A161" s="35"/>
      <c r="B161" s="36"/>
      <c r="C161" s="194" t="s">
        <v>250</v>
      </c>
      <c r="D161" s="194" t="s">
        <v>180</v>
      </c>
      <c r="E161" s="195" t="s">
        <v>251</v>
      </c>
      <c r="F161" s="196" t="s">
        <v>252</v>
      </c>
      <c r="G161" s="197" t="s">
        <v>183</v>
      </c>
      <c r="H161" s="198">
        <v>485</v>
      </c>
      <c r="I161" s="199"/>
      <c r="J161" s="200">
        <f>ROUND(I161*H161,2)</f>
        <v>0</v>
      </c>
      <c r="K161" s="196" t="s">
        <v>184</v>
      </c>
      <c r="L161" s="201"/>
      <c r="M161" s="202" t="s">
        <v>1</v>
      </c>
      <c r="N161" s="203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185</v>
      </c>
      <c r="AT161" s="206" t="s">
        <v>180</v>
      </c>
      <c r="AU161" s="206" t="s">
        <v>74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185</v>
      </c>
      <c r="BM161" s="206" t="s">
        <v>253</v>
      </c>
    </row>
    <row r="162" spans="1:65" s="2" customFormat="1" ht="19.5">
      <c r="A162" s="35"/>
      <c r="B162" s="36"/>
      <c r="C162" s="37"/>
      <c r="D162" s="207" t="s">
        <v>188</v>
      </c>
      <c r="E162" s="37"/>
      <c r="F162" s="208" t="s">
        <v>252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74</v>
      </c>
    </row>
    <row r="163" spans="1:65" s="2" customFormat="1" ht="21.75" customHeight="1">
      <c r="A163" s="35"/>
      <c r="B163" s="36"/>
      <c r="C163" s="194" t="s">
        <v>254</v>
      </c>
      <c r="D163" s="194" t="s">
        <v>180</v>
      </c>
      <c r="E163" s="195" t="s">
        <v>255</v>
      </c>
      <c r="F163" s="196" t="s">
        <v>256</v>
      </c>
      <c r="G163" s="197" t="s">
        <v>183</v>
      </c>
      <c r="H163" s="198">
        <v>542</v>
      </c>
      <c r="I163" s="199"/>
      <c r="J163" s="200">
        <f>ROUND(I163*H163,2)</f>
        <v>0</v>
      </c>
      <c r="K163" s="196" t="s">
        <v>184</v>
      </c>
      <c r="L163" s="201"/>
      <c r="M163" s="202" t="s">
        <v>1</v>
      </c>
      <c r="N163" s="203" t="s">
        <v>39</v>
      </c>
      <c r="O163" s="7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6" t="s">
        <v>185</v>
      </c>
      <c r="AT163" s="206" t="s">
        <v>180</v>
      </c>
      <c r="AU163" s="206" t="s">
        <v>74</v>
      </c>
      <c r="AY163" s="17" t="s">
        <v>186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81</v>
      </c>
      <c r="BK163" s="119">
        <f>ROUND(I163*H163,2)</f>
        <v>0</v>
      </c>
      <c r="BL163" s="17" t="s">
        <v>185</v>
      </c>
      <c r="BM163" s="206" t="s">
        <v>257</v>
      </c>
    </row>
    <row r="164" spans="1:65" s="2" customFormat="1" ht="19.5">
      <c r="A164" s="35"/>
      <c r="B164" s="36"/>
      <c r="C164" s="37"/>
      <c r="D164" s="207" t="s">
        <v>188</v>
      </c>
      <c r="E164" s="37"/>
      <c r="F164" s="208" t="s">
        <v>256</v>
      </c>
      <c r="G164" s="37"/>
      <c r="H164" s="37"/>
      <c r="I164" s="131"/>
      <c r="J164" s="37"/>
      <c r="K164" s="37"/>
      <c r="L164" s="38"/>
      <c r="M164" s="209"/>
      <c r="N164" s="21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188</v>
      </c>
      <c r="AU164" s="17" t="s">
        <v>74</v>
      </c>
    </row>
    <row r="165" spans="1:65" s="2" customFormat="1" ht="21.75" customHeight="1">
      <c r="A165" s="35"/>
      <c r="B165" s="36"/>
      <c r="C165" s="194" t="s">
        <v>258</v>
      </c>
      <c r="D165" s="194" t="s">
        <v>180</v>
      </c>
      <c r="E165" s="195" t="s">
        <v>259</v>
      </c>
      <c r="F165" s="196" t="s">
        <v>260</v>
      </c>
      <c r="G165" s="197" t="s">
        <v>183</v>
      </c>
      <c r="H165" s="198">
        <v>100</v>
      </c>
      <c r="I165" s="199"/>
      <c r="J165" s="200">
        <f>ROUND(I165*H165,2)</f>
        <v>0</v>
      </c>
      <c r="K165" s="196" t="s">
        <v>184</v>
      </c>
      <c r="L165" s="201"/>
      <c r="M165" s="202" t="s">
        <v>1</v>
      </c>
      <c r="N165" s="203" t="s">
        <v>39</v>
      </c>
      <c r="O165" s="72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6" t="s">
        <v>185</v>
      </c>
      <c r="AT165" s="206" t="s">
        <v>180</v>
      </c>
      <c r="AU165" s="206" t="s">
        <v>74</v>
      </c>
      <c r="AY165" s="17" t="s">
        <v>186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81</v>
      </c>
      <c r="BK165" s="119">
        <f>ROUND(I165*H165,2)</f>
        <v>0</v>
      </c>
      <c r="BL165" s="17" t="s">
        <v>185</v>
      </c>
      <c r="BM165" s="206" t="s">
        <v>261</v>
      </c>
    </row>
    <row r="166" spans="1:65" s="2" customFormat="1" ht="19.5">
      <c r="A166" s="35"/>
      <c r="B166" s="36"/>
      <c r="C166" s="37"/>
      <c r="D166" s="207" t="s">
        <v>188</v>
      </c>
      <c r="E166" s="37"/>
      <c r="F166" s="208" t="s">
        <v>260</v>
      </c>
      <c r="G166" s="37"/>
      <c r="H166" s="37"/>
      <c r="I166" s="131"/>
      <c r="J166" s="37"/>
      <c r="K166" s="37"/>
      <c r="L166" s="38"/>
      <c r="M166" s="209"/>
      <c r="N166" s="210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188</v>
      </c>
      <c r="AU166" s="17" t="s">
        <v>74</v>
      </c>
    </row>
    <row r="167" spans="1:65" s="11" customFormat="1" ht="25.9" customHeight="1">
      <c r="B167" s="212"/>
      <c r="C167" s="213"/>
      <c r="D167" s="214" t="s">
        <v>73</v>
      </c>
      <c r="E167" s="215" t="s">
        <v>262</v>
      </c>
      <c r="F167" s="215" t="s">
        <v>263</v>
      </c>
      <c r="G167" s="213"/>
      <c r="H167" s="213"/>
      <c r="I167" s="216"/>
      <c r="J167" s="217">
        <f>BK167</f>
        <v>0</v>
      </c>
      <c r="K167" s="213"/>
      <c r="L167" s="218"/>
      <c r="M167" s="219"/>
      <c r="N167" s="220"/>
      <c r="O167" s="220"/>
      <c r="P167" s="221">
        <f>SUM(P168:P231)</f>
        <v>0</v>
      </c>
      <c r="Q167" s="220"/>
      <c r="R167" s="221">
        <f>SUM(R168:R231)</f>
        <v>0</v>
      </c>
      <c r="S167" s="220"/>
      <c r="T167" s="222">
        <f>SUM(T168:T231)</f>
        <v>0</v>
      </c>
      <c r="AR167" s="223" t="s">
        <v>193</v>
      </c>
      <c r="AT167" s="224" t="s">
        <v>73</v>
      </c>
      <c r="AU167" s="224" t="s">
        <v>74</v>
      </c>
      <c r="AY167" s="223" t="s">
        <v>186</v>
      </c>
      <c r="BK167" s="225">
        <f>SUM(BK168:BK231)</f>
        <v>0</v>
      </c>
    </row>
    <row r="168" spans="1:65" s="2" customFormat="1" ht="21.75" customHeight="1">
      <c r="A168" s="35"/>
      <c r="B168" s="36"/>
      <c r="C168" s="226" t="s">
        <v>264</v>
      </c>
      <c r="D168" s="226" t="s">
        <v>265</v>
      </c>
      <c r="E168" s="227" t="s">
        <v>266</v>
      </c>
      <c r="F168" s="228" t="s">
        <v>267</v>
      </c>
      <c r="G168" s="229" t="s">
        <v>183</v>
      </c>
      <c r="H168" s="230">
        <v>340</v>
      </c>
      <c r="I168" s="231"/>
      <c r="J168" s="232">
        <f>ROUND(I168*H168,2)</f>
        <v>0</v>
      </c>
      <c r="K168" s="228" t="s">
        <v>184</v>
      </c>
      <c r="L168" s="38"/>
      <c r="M168" s="233" t="s">
        <v>1</v>
      </c>
      <c r="N168" s="234" t="s">
        <v>39</v>
      </c>
      <c r="O168" s="72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6" t="s">
        <v>268</v>
      </c>
      <c r="AT168" s="206" t="s">
        <v>265</v>
      </c>
      <c r="AU168" s="206" t="s">
        <v>81</v>
      </c>
      <c r="AY168" s="17" t="s">
        <v>186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7" t="s">
        <v>81</v>
      </c>
      <c r="BK168" s="119">
        <f>ROUND(I168*H168,2)</f>
        <v>0</v>
      </c>
      <c r="BL168" s="17" t="s">
        <v>268</v>
      </c>
      <c r="BM168" s="206" t="s">
        <v>269</v>
      </c>
    </row>
    <row r="169" spans="1:65" s="2" customFormat="1" ht="48.75">
      <c r="A169" s="35"/>
      <c r="B169" s="36"/>
      <c r="C169" s="37"/>
      <c r="D169" s="207" t="s">
        <v>188</v>
      </c>
      <c r="E169" s="37"/>
      <c r="F169" s="208" t="s">
        <v>270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188</v>
      </c>
      <c r="AU169" s="17" t="s">
        <v>81</v>
      </c>
    </row>
    <row r="170" spans="1:65" s="2" customFormat="1" ht="21.75" customHeight="1">
      <c r="A170" s="35"/>
      <c r="B170" s="36"/>
      <c r="C170" s="226" t="s">
        <v>271</v>
      </c>
      <c r="D170" s="226" t="s">
        <v>265</v>
      </c>
      <c r="E170" s="227" t="s">
        <v>272</v>
      </c>
      <c r="F170" s="228" t="s">
        <v>273</v>
      </c>
      <c r="G170" s="229" t="s">
        <v>183</v>
      </c>
      <c r="H170" s="230">
        <v>260</v>
      </c>
      <c r="I170" s="231"/>
      <c r="J170" s="232">
        <f>ROUND(I170*H170,2)</f>
        <v>0</v>
      </c>
      <c r="K170" s="228" t="s">
        <v>184</v>
      </c>
      <c r="L170" s="38"/>
      <c r="M170" s="233" t="s">
        <v>1</v>
      </c>
      <c r="N170" s="234" t="s">
        <v>39</v>
      </c>
      <c r="O170" s="7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268</v>
      </c>
      <c r="AT170" s="206" t="s">
        <v>265</v>
      </c>
      <c r="AU170" s="206" t="s">
        <v>81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268</v>
      </c>
      <c r="BM170" s="206" t="s">
        <v>274</v>
      </c>
    </row>
    <row r="171" spans="1:65" s="2" customFormat="1" ht="19.5">
      <c r="A171" s="35"/>
      <c r="B171" s="36"/>
      <c r="C171" s="37"/>
      <c r="D171" s="207" t="s">
        <v>188</v>
      </c>
      <c r="E171" s="37"/>
      <c r="F171" s="208" t="s">
        <v>275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81</v>
      </c>
    </row>
    <row r="172" spans="1:65" s="2" customFormat="1" ht="21.75" customHeight="1">
      <c r="A172" s="35"/>
      <c r="B172" s="36"/>
      <c r="C172" s="226" t="s">
        <v>7</v>
      </c>
      <c r="D172" s="226" t="s">
        <v>265</v>
      </c>
      <c r="E172" s="227" t="s">
        <v>276</v>
      </c>
      <c r="F172" s="228" t="s">
        <v>277</v>
      </c>
      <c r="G172" s="229" t="s">
        <v>183</v>
      </c>
      <c r="H172" s="230">
        <v>1175</v>
      </c>
      <c r="I172" s="231"/>
      <c r="J172" s="232">
        <f>ROUND(I172*H172,2)</f>
        <v>0</v>
      </c>
      <c r="K172" s="228" t="s">
        <v>184</v>
      </c>
      <c r="L172" s="38"/>
      <c r="M172" s="233" t="s">
        <v>1</v>
      </c>
      <c r="N172" s="234" t="s">
        <v>39</v>
      </c>
      <c r="O172" s="72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6" t="s">
        <v>268</v>
      </c>
      <c r="AT172" s="206" t="s">
        <v>265</v>
      </c>
      <c r="AU172" s="206" t="s">
        <v>81</v>
      </c>
      <c r="AY172" s="17" t="s">
        <v>186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81</v>
      </c>
      <c r="BK172" s="119">
        <f>ROUND(I172*H172,2)</f>
        <v>0</v>
      </c>
      <c r="BL172" s="17" t="s">
        <v>268</v>
      </c>
      <c r="BM172" s="206" t="s">
        <v>278</v>
      </c>
    </row>
    <row r="173" spans="1:65" s="2" customFormat="1" ht="19.5">
      <c r="A173" s="35"/>
      <c r="B173" s="36"/>
      <c r="C173" s="37"/>
      <c r="D173" s="207" t="s">
        <v>188</v>
      </c>
      <c r="E173" s="37"/>
      <c r="F173" s="208" t="s">
        <v>279</v>
      </c>
      <c r="G173" s="37"/>
      <c r="H173" s="37"/>
      <c r="I173" s="131"/>
      <c r="J173" s="37"/>
      <c r="K173" s="37"/>
      <c r="L173" s="38"/>
      <c r="M173" s="209"/>
      <c r="N173" s="210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188</v>
      </c>
      <c r="AU173" s="17" t="s">
        <v>81</v>
      </c>
    </row>
    <row r="174" spans="1:65" s="2" customFormat="1" ht="21.75" customHeight="1">
      <c r="A174" s="35"/>
      <c r="B174" s="36"/>
      <c r="C174" s="226" t="s">
        <v>280</v>
      </c>
      <c r="D174" s="226" t="s">
        <v>265</v>
      </c>
      <c r="E174" s="227" t="s">
        <v>281</v>
      </c>
      <c r="F174" s="228" t="s">
        <v>282</v>
      </c>
      <c r="G174" s="229" t="s">
        <v>183</v>
      </c>
      <c r="H174" s="230">
        <v>20</v>
      </c>
      <c r="I174" s="231"/>
      <c r="J174" s="232">
        <f>ROUND(I174*H174,2)</f>
        <v>0</v>
      </c>
      <c r="K174" s="228" t="s">
        <v>184</v>
      </c>
      <c r="L174" s="38"/>
      <c r="M174" s="233" t="s">
        <v>1</v>
      </c>
      <c r="N174" s="234" t="s">
        <v>39</v>
      </c>
      <c r="O174" s="72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6" t="s">
        <v>268</v>
      </c>
      <c r="AT174" s="206" t="s">
        <v>265</v>
      </c>
      <c r="AU174" s="206" t="s">
        <v>81</v>
      </c>
      <c r="AY174" s="17" t="s">
        <v>186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81</v>
      </c>
      <c r="BK174" s="119">
        <f>ROUND(I174*H174,2)</f>
        <v>0</v>
      </c>
      <c r="BL174" s="17" t="s">
        <v>268</v>
      </c>
      <c r="BM174" s="206" t="s">
        <v>283</v>
      </c>
    </row>
    <row r="175" spans="1:65" s="2" customFormat="1" ht="19.5">
      <c r="A175" s="35"/>
      <c r="B175" s="36"/>
      <c r="C175" s="37"/>
      <c r="D175" s="207" t="s">
        <v>188</v>
      </c>
      <c r="E175" s="37"/>
      <c r="F175" s="208" t="s">
        <v>284</v>
      </c>
      <c r="G175" s="37"/>
      <c r="H175" s="37"/>
      <c r="I175" s="131"/>
      <c r="J175" s="37"/>
      <c r="K175" s="37"/>
      <c r="L175" s="38"/>
      <c r="M175" s="209"/>
      <c r="N175" s="21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188</v>
      </c>
      <c r="AU175" s="17" t="s">
        <v>81</v>
      </c>
    </row>
    <row r="176" spans="1:65" s="2" customFormat="1" ht="33" customHeight="1">
      <c r="A176" s="35"/>
      <c r="B176" s="36"/>
      <c r="C176" s="226" t="s">
        <v>285</v>
      </c>
      <c r="D176" s="226" t="s">
        <v>265</v>
      </c>
      <c r="E176" s="227" t="s">
        <v>286</v>
      </c>
      <c r="F176" s="228" t="s">
        <v>287</v>
      </c>
      <c r="G176" s="229" t="s">
        <v>191</v>
      </c>
      <c r="H176" s="230">
        <v>40</v>
      </c>
      <c r="I176" s="231"/>
      <c r="J176" s="232">
        <f>ROUND(I176*H176,2)</f>
        <v>0</v>
      </c>
      <c r="K176" s="228" t="s">
        <v>184</v>
      </c>
      <c r="L176" s="38"/>
      <c r="M176" s="233" t="s">
        <v>1</v>
      </c>
      <c r="N176" s="234" t="s">
        <v>39</v>
      </c>
      <c r="O176" s="7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6" t="s">
        <v>268</v>
      </c>
      <c r="AT176" s="206" t="s">
        <v>265</v>
      </c>
      <c r="AU176" s="206" t="s">
        <v>81</v>
      </c>
      <c r="AY176" s="17" t="s">
        <v>186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81</v>
      </c>
      <c r="BK176" s="119">
        <f>ROUND(I176*H176,2)</f>
        <v>0</v>
      </c>
      <c r="BL176" s="17" t="s">
        <v>268</v>
      </c>
      <c r="BM176" s="206" t="s">
        <v>288</v>
      </c>
    </row>
    <row r="177" spans="1:65" s="2" customFormat="1" ht="48.75">
      <c r="A177" s="35"/>
      <c r="B177" s="36"/>
      <c r="C177" s="37"/>
      <c r="D177" s="207" t="s">
        <v>188</v>
      </c>
      <c r="E177" s="37"/>
      <c r="F177" s="208" t="s">
        <v>289</v>
      </c>
      <c r="G177" s="37"/>
      <c r="H177" s="37"/>
      <c r="I177" s="131"/>
      <c r="J177" s="37"/>
      <c r="K177" s="37"/>
      <c r="L177" s="38"/>
      <c r="M177" s="209"/>
      <c r="N177" s="21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188</v>
      </c>
      <c r="AU177" s="17" t="s">
        <v>81</v>
      </c>
    </row>
    <row r="178" spans="1:65" s="2" customFormat="1" ht="33" customHeight="1">
      <c r="A178" s="35"/>
      <c r="B178" s="36"/>
      <c r="C178" s="226" t="s">
        <v>290</v>
      </c>
      <c r="D178" s="226" t="s">
        <v>265</v>
      </c>
      <c r="E178" s="227" t="s">
        <v>291</v>
      </c>
      <c r="F178" s="228" t="s">
        <v>292</v>
      </c>
      <c r="G178" s="229" t="s">
        <v>191</v>
      </c>
      <c r="H178" s="230">
        <v>46</v>
      </c>
      <c r="I178" s="231"/>
      <c r="J178" s="232">
        <f>ROUND(I178*H178,2)</f>
        <v>0</v>
      </c>
      <c r="K178" s="228" t="s">
        <v>184</v>
      </c>
      <c r="L178" s="38"/>
      <c r="M178" s="233" t="s">
        <v>1</v>
      </c>
      <c r="N178" s="234" t="s">
        <v>39</v>
      </c>
      <c r="O178" s="72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6" t="s">
        <v>268</v>
      </c>
      <c r="AT178" s="206" t="s">
        <v>265</v>
      </c>
      <c r="AU178" s="206" t="s">
        <v>81</v>
      </c>
      <c r="AY178" s="17" t="s">
        <v>186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81</v>
      </c>
      <c r="BK178" s="119">
        <f>ROUND(I178*H178,2)</f>
        <v>0</v>
      </c>
      <c r="BL178" s="17" t="s">
        <v>268</v>
      </c>
      <c r="BM178" s="206" t="s">
        <v>293</v>
      </c>
    </row>
    <row r="179" spans="1:65" s="2" customFormat="1" ht="48.75">
      <c r="A179" s="35"/>
      <c r="B179" s="36"/>
      <c r="C179" s="37"/>
      <c r="D179" s="207" t="s">
        <v>188</v>
      </c>
      <c r="E179" s="37"/>
      <c r="F179" s="208" t="s">
        <v>294</v>
      </c>
      <c r="G179" s="37"/>
      <c r="H179" s="37"/>
      <c r="I179" s="131"/>
      <c r="J179" s="37"/>
      <c r="K179" s="37"/>
      <c r="L179" s="38"/>
      <c r="M179" s="209"/>
      <c r="N179" s="21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188</v>
      </c>
      <c r="AU179" s="17" t="s">
        <v>81</v>
      </c>
    </row>
    <row r="180" spans="1:65" s="2" customFormat="1" ht="33" customHeight="1">
      <c r="A180" s="35"/>
      <c r="B180" s="36"/>
      <c r="C180" s="226" t="s">
        <v>295</v>
      </c>
      <c r="D180" s="226" t="s">
        <v>265</v>
      </c>
      <c r="E180" s="227" t="s">
        <v>296</v>
      </c>
      <c r="F180" s="228" t="s">
        <v>297</v>
      </c>
      <c r="G180" s="229" t="s">
        <v>191</v>
      </c>
      <c r="H180" s="230">
        <v>2</v>
      </c>
      <c r="I180" s="231"/>
      <c r="J180" s="232">
        <f>ROUND(I180*H180,2)</f>
        <v>0</v>
      </c>
      <c r="K180" s="228" t="s">
        <v>184</v>
      </c>
      <c r="L180" s="38"/>
      <c r="M180" s="233" t="s">
        <v>1</v>
      </c>
      <c r="N180" s="234" t="s">
        <v>39</v>
      </c>
      <c r="O180" s="72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6" t="s">
        <v>268</v>
      </c>
      <c r="AT180" s="206" t="s">
        <v>265</v>
      </c>
      <c r="AU180" s="206" t="s">
        <v>81</v>
      </c>
      <c r="AY180" s="17" t="s">
        <v>186</v>
      </c>
      <c r="BE180" s="119">
        <f>IF(N180="základní",J180,0)</f>
        <v>0</v>
      </c>
      <c r="BF180" s="119">
        <f>IF(N180="snížená",J180,0)</f>
        <v>0</v>
      </c>
      <c r="BG180" s="119">
        <f>IF(N180="zákl. přenesená",J180,0)</f>
        <v>0</v>
      </c>
      <c r="BH180" s="119">
        <f>IF(N180="sníž. přenesená",J180,0)</f>
        <v>0</v>
      </c>
      <c r="BI180" s="119">
        <f>IF(N180="nulová",J180,0)</f>
        <v>0</v>
      </c>
      <c r="BJ180" s="17" t="s">
        <v>81</v>
      </c>
      <c r="BK180" s="119">
        <f>ROUND(I180*H180,2)</f>
        <v>0</v>
      </c>
      <c r="BL180" s="17" t="s">
        <v>268</v>
      </c>
      <c r="BM180" s="206" t="s">
        <v>298</v>
      </c>
    </row>
    <row r="181" spans="1:65" s="2" customFormat="1" ht="48.75">
      <c r="A181" s="35"/>
      <c r="B181" s="36"/>
      <c r="C181" s="37"/>
      <c r="D181" s="207" t="s">
        <v>188</v>
      </c>
      <c r="E181" s="37"/>
      <c r="F181" s="208" t="s">
        <v>299</v>
      </c>
      <c r="G181" s="37"/>
      <c r="H181" s="37"/>
      <c r="I181" s="131"/>
      <c r="J181" s="37"/>
      <c r="K181" s="37"/>
      <c r="L181" s="38"/>
      <c r="M181" s="209"/>
      <c r="N181" s="21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188</v>
      </c>
      <c r="AU181" s="17" t="s">
        <v>81</v>
      </c>
    </row>
    <row r="182" spans="1:65" s="2" customFormat="1" ht="21.75" customHeight="1">
      <c r="A182" s="35"/>
      <c r="B182" s="36"/>
      <c r="C182" s="226" t="s">
        <v>300</v>
      </c>
      <c r="D182" s="226" t="s">
        <v>265</v>
      </c>
      <c r="E182" s="227" t="s">
        <v>301</v>
      </c>
      <c r="F182" s="228" t="s">
        <v>302</v>
      </c>
      <c r="G182" s="229" t="s">
        <v>191</v>
      </c>
      <c r="H182" s="230">
        <v>2</v>
      </c>
      <c r="I182" s="231"/>
      <c r="J182" s="232">
        <f>ROUND(I182*H182,2)</f>
        <v>0</v>
      </c>
      <c r="K182" s="228" t="s">
        <v>184</v>
      </c>
      <c r="L182" s="38"/>
      <c r="M182" s="233" t="s">
        <v>1</v>
      </c>
      <c r="N182" s="234" t="s">
        <v>39</v>
      </c>
      <c r="O182" s="72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6" t="s">
        <v>268</v>
      </c>
      <c r="AT182" s="206" t="s">
        <v>265</v>
      </c>
      <c r="AU182" s="206" t="s">
        <v>81</v>
      </c>
      <c r="AY182" s="17" t="s">
        <v>186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81</v>
      </c>
      <c r="BK182" s="119">
        <f>ROUND(I182*H182,2)</f>
        <v>0</v>
      </c>
      <c r="BL182" s="17" t="s">
        <v>268</v>
      </c>
      <c r="BM182" s="206" t="s">
        <v>303</v>
      </c>
    </row>
    <row r="183" spans="1:65" s="2" customFormat="1" ht="29.25">
      <c r="A183" s="35"/>
      <c r="B183" s="36"/>
      <c r="C183" s="37"/>
      <c r="D183" s="207" t="s">
        <v>188</v>
      </c>
      <c r="E183" s="37"/>
      <c r="F183" s="208" t="s">
        <v>304</v>
      </c>
      <c r="G183" s="37"/>
      <c r="H183" s="37"/>
      <c r="I183" s="131"/>
      <c r="J183" s="37"/>
      <c r="K183" s="37"/>
      <c r="L183" s="38"/>
      <c r="M183" s="209"/>
      <c r="N183" s="21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188</v>
      </c>
      <c r="AU183" s="17" t="s">
        <v>81</v>
      </c>
    </row>
    <row r="184" spans="1:65" s="2" customFormat="1" ht="21.75" customHeight="1">
      <c r="A184" s="35"/>
      <c r="B184" s="36"/>
      <c r="C184" s="226" t="s">
        <v>305</v>
      </c>
      <c r="D184" s="226" t="s">
        <v>265</v>
      </c>
      <c r="E184" s="227" t="s">
        <v>306</v>
      </c>
      <c r="F184" s="228" t="s">
        <v>307</v>
      </c>
      <c r="G184" s="229" t="s">
        <v>191</v>
      </c>
      <c r="H184" s="230">
        <v>17</v>
      </c>
      <c r="I184" s="231"/>
      <c r="J184" s="232">
        <f>ROUND(I184*H184,2)</f>
        <v>0</v>
      </c>
      <c r="K184" s="228" t="s">
        <v>184</v>
      </c>
      <c r="L184" s="38"/>
      <c r="M184" s="233" t="s">
        <v>1</v>
      </c>
      <c r="N184" s="234" t="s">
        <v>39</v>
      </c>
      <c r="O184" s="72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6" t="s">
        <v>268</v>
      </c>
      <c r="AT184" s="206" t="s">
        <v>265</v>
      </c>
      <c r="AU184" s="206" t="s">
        <v>81</v>
      </c>
      <c r="AY184" s="17" t="s">
        <v>186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81</v>
      </c>
      <c r="BK184" s="119">
        <f>ROUND(I184*H184,2)</f>
        <v>0</v>
      </c>
      <c r="BL184" s="17" t="s">
        <v>268</v>
      </c>
      <c r="BM184" s="206" t="s">
        <v>308</v>
      </c>
    </row>
    <row r="185" spans="1:65" s="2" customFormat="1" ht="39">
      <c r="A185" s="35"/>
      <c r="B185" s="36"/>
      <c r="C185" s="37"/>
      <c r="D185" s="207" t="s">
        <v>188</v>
      </c>
      <c r="E185" s="37"/>
      <c r="F185" s="208" t="s">
        <v>309</v>
      </c>
      <c r="G185" s="37"/>
      <c r="H185" s="37"/>
      <c r="I185" s="131"/>
      <c r="J185" s="37"/>
      <c r="K185" s="37"/>
      <c r="L185" s="38"/>
      <c r="M185" s="209"/>
      <c r="N185" s="210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188</v>
      </c>
      <c r="AU185" s="17" t="s">
        <v>81</v>
      </c>
    </row>
    <row r="186" spans="1:65" s="2" customFormat="1" ht="33" customHeight="1">
      <c r="A186" s="35"/>
      <c r="B186" s="36"/>
      <c r="C186" s="226" t="s">
        <v>310</v>
      </c>
      <c r="D186" s="226" t="s">
        <v>265</v>
      </c>
      <c r="E186" s="227" t="s">
        <v>311</v>
      </c>
      <c r="F186" s="228" t="s">
        <v>312</v>
      </c>
      <c r="G186" s="229" t="s">
        <v>191</v>
      </c>
      <c r="H186" s="230">
        <v>2</v>
      </c>
      <c r="I186" s="231"/>
      <c r="J186" s="232">
        <f>ROUND(I186*H186,2)</f>
        <v>0</v>
      </c>
      <c r="K186" s="228" t="s">
        <v>184</v>
      </c>
      <c r="L186" s="38"/>
      <c r="M186" s="233" t="s">
        <v>1</v>
      </c>
      <c r="N186" s="234" t="s">
        <v>39</v>
      </c>
      <c r="O186" s="72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6" t="s">
        <v>268</v>
      </c>
      <c r="AT186" s="206" t="s">
        <v>265</v>
      </c>
      <c r="AU186" s="206" t="s">
        <v>81</v>
      </c>
      <c r="AY186" s="17" t="s">
        <v>186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81</v>
      </c>
      <c r="BK186" s="119">
        <f>ROUND(I186*H186,2)</f>
        <v>0</v>
      </c>
      <c r="BL186" s="17" t="s">
        <v>268</v>
      </c>
      <c r="BM186" s="206" t="s">
        <v>313</v>
      </c>
    </row>
    <row r="187" spans="1:65" s="2" customFormat="1" ht="48.75">
      <c r="A187" s="35"/>
      <c r="B187" s="36"/>
      <c r="C187" s="37"/>
      <c r="D187" s="207" t="s">
        <v>188</v>
      </c>
      <c r="E187" s="37"/>
      <c r="F187" s="208" t="s">
        <v>314</v>
      </c>
      <c r="G187" s="37"/>
      <c r="H187" s="37"/>
      <c r="I187" s="131"/>
      <c r="J187" s="37"/>
      <c r="K187" s="37"/>
      <c r="L187" s="38"/>
      <c r="M187" s="209"/>
      <c r="N187" s="210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188</v>
      </c>
      <c r="AU187" s="17" t="s">
        <v>81</v>
      </c>
    </row>
    <row r="188" spans="1:65" s="2" customFormat="1" ht="21.75" customHeight="1">
      <c r="A188" s="35"/>
      <c r="B188" s="36"/>
      <c r="C188" s="194" t="s">
        <v>315</v>
      </c>
      <c r="D188" s="194" t="s">
        <v>180</v>
      </c>
      <c r="E188" s="195" t="s">
        <v>316</v>
      </c>
      <c r="F188" s="196" t="s">
        <v>317</v>
      </c>
      <c r="G188" s="197" t="s">
        <v>191</v>
      </c>
      <c r="H188" s="198">
        <v>7</v>
      </c>
      <c r="I188" s="199"/>
      <c r="J188" s="200">
        <f>ROUND(I188*H188,2)</f>
        <v>0</v>
      </c>
      <c r="K188" s="196" t="s">
        <v>184</v>
      </c>
      <c r="L188" s="201"/>
      <c r="M188" s="202" t="s">
        <v>1</v>
      </c>
      <c r="N188" s="203" t="s">
        <v>39</v>
      </c>
      <c r="O188" s="72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6" t="s">
        <v>268</v>
      </c>
      <c r="AT188" s="206" t="s">
        <v>180</v>
      </c>
      <c r="AU188" s="206" t="s">
        <v>81</v>
      </c>
      <c r="AY188" s="17" t="s">
        <v>186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81</v>
      </c>
      <c r="BK188" s="119">
        <f>ROUND(I188*H188,2)</f>
        <v>0</v>
      </c>
      <c r="BL188" s="17" t="s">
        <v>268</v>
      </c>
      <c r="BM188" s="206" t="s">
        <v>318</v>
      </c>
    </row>
    <row r="189" spans="1:65" s="2" customFormat="1" ht="19.5">
      <c r="A189" s="35"/>
      <c r="B189" s="36"/>
      <c r="C189" s="37"/>
      <c r="D189" s="207" t="s">
        <v>188</v>
      </c>
      <c r="E189" s="37"/>
      <c r="F189" s="208" t="s">
        <v>317</v>
      </c>
      <c r="G189" s="37"/>
      <c r="H189" s="37"/>
      <c r="I189" s="131"/>
      <c r="J189" s="37"/>
      <c r="K189" s="37"/>
      <c r="L189" s="38"/>
      <c r="M189" s="209"/>
      <c r="N189" s="210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188</v>
      </c>
      <c r="AU189" s="17" t="s">
        <v>81</v>
      </c>
    </row>
    <row r="190" spans="1:65" s="2" customFormat="1" ht="29.25">
      <c r="A190" s="35"/>
      <c r="B190" s="36"/>
      <c r="C190" s="37"/>
      <c r="D190" s="207" t="s">
        <v>201</v>
      </c>
      <c r="E190" s="37"/>
      <c r="F190" s="211" t="s">
        <v>319</v>
      </c>
      <c r="G190" s="37"/>
      <c r="H190" s="37"/>
      <c r="I190" s="131"/>
      <c r="J190" s="37"/>
      <c r="K190" s="37"/>
      <c r="L190" s="38"/>
      <c r="M190" s="209"/>
      <c r="N190" s="21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201</v>
      </c>
      <c r="AU190" s="17" t="s">
        <v>81</v>
      </c>
    </row>
    <row r="191" spans="1:65" s="2" customFormat="1" ht="21.75" customHeight="1">
      <c r="A191" s="35"/>
      <c r="B191" s="36"/>
      <c r="C191" s="194" t="s">
        <v>320</v>
      </c>
      <c r="D191" s="194" t="s">
        <v>180</v>
      </c>
      <c r="E191" s="195" t="s">
        <v>321</v>
      </c>
      <c r="F191" s="196" t="s">
        <v>322</v>
      </c>
      <c r="G191" s="197" t="s">
        <v>191</v>
      </c>
      <c r="H191" s="198">
        <v>1</v>
      </c>
      <c r="I191" s="199"/>
      <c r="J191" s="200">
        <f>ROUND(I191*H191,2)</f>
        <v>0</v>
      </c>
      <c r="K191" s="196" t="s">
        <v>184</v>
      </c>
      <c r="L191" s="201"/>
      <c r="M191" s="202" t="s">
        <v>1</v>
      </c>
      <c r="N191" s="203" t="s">
        <v>39</v>
      </c>
      <c r="O191" s="72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6" t="s">
        <v>185</v>
      </c>
      <c r="AT191" s="206" t="s">
        <v>180</v>
      </c>
      <c r="AU191" s="206" t="s">
        <v>81</v>
      </c>
      <c r="AY191" s="17" t="s">
        <v>186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81</v>
      </c>
      <c r="BK191" s="119">
        <f>ROUND(I191*H191,2)</f>
        <v>0</v>
      </c>
      <c r="BL191" s="17" t="s">
        <v>185</v>
      </c>
      <c r="BM191" s="206" t="s">
        <v>323</v>
      </c>
    </row>
    <row r="192" spans="1:65" s="2" customFormat="1" ht="19.5">
      <c r="A192" s="35"/>
      <c r="B192" s="36"/>
      <c r="C192" s="37"/>
      <c r="D192" s="207" t="s">
        <v>188</v>
      </c>
      <c r="E192" s="37"/>
      <c r="F192" s="208" t="s">
        <v>322</v>
      </c>
      <c r="G192" s="37"/>
      <c r="H192" s="37"/>
      <c r="I192" s="131"/>
      <c r="J192" s="37"/>
      <c r="K192" s="37"/>
      <c r="L192" s="38"/>
      <c r="M192" s="209"/>
      <c r="N192" s="210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188</v>
      </c>
      <c r="AU192" s="17" t="s">
        <v>81</v>
      </c>
    </row>
    <row r="193" spans="1:65" s="2" customFormat="1" ht="21.75" customHeight="1">
      <c r="A193" s="35"/>
      <c r="B193" s="36"/>
      <c r="C193" s="226" t="s">
        <v>324</v>
      </c>
      <c r="D193" s="226" t="s">
        <v>265</v>
      </c>
      <c r="E193" s="227" t="s">
        <v>325</v>
      </c>
      <c r="F193" s="228" t="s">
        <v>326</v>
      </c>
      <c r="G193" s="229" t="s">
        <v>191</v>
      </c>
      <c r="H193" s="230">
        <v>7</v>
      </c>
      <c r="I193" s="231"/>
      <c r="J193" s="232">
        <f>ROUND(I193*H193,2)</f>
        <v>0</v>
      </c>
      <c r="K193" s="228" t="s">
        <v>184</v>
      </c>
      <c r="L193" s="38"/>
      <c r="M193" s="233" t="s">
        <v>1</v>
      </c>
      <c r="N193" s="234" t="s">
        <v>39</v>
      </c>
      <c r="O193" s="72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6" t="s">
        <v>268</v>
      </c>
      <c r="AT193" s="206" t="s">
        <v>265</v>
      </c>
      <c r="AU193" s="206" t="s">
        <v>81</v>
      </c>
      <c r="AY193" s="17" t="s">
        <v>186</v>
      </c>
      <c r="BE193" s="119">
        <f>IF(N193="základní",J193,0)</f>
        <v>0</v>
      </c>
      <c r="BF193" s="119">
        <f>IF(N193="snížená",J193,0)</f>
        <v>0</v>
      </c>
      <c r="BG193" s="119">
        <f>IF(N193="zákl. přenesená",J193,0)</f>
        <v>0</v>
      </c>
      <c r="BH193" s="119">
        <f>IF(N193="sníž. přenesená",J193,0)</f>
        <v>0</v>
      </c>
      <c r="BI193" s="119">
        <f>IF(N193="nulová",J193,0)</f>
        <v>0</v>
      </c>
      <c r="BJ193" s="17" t="s">
        <v>81</v>
      </c>
      <c r="BK193" s="119">
        <f>ROUND(I193*H193,2)</f>
        <v>0</v>
      </c>
      <c r="BL193" s="17" t="s">
        <v>268</v>
      </c>
      <c r="BM193" s="206" t="s">
        <v>327</v>
      </c>
    </row>
    <row r="194" spans="1:65" s="2" customFormat="1" ht="29.25">
      <c r="A194" s="35"/>
      <c r="B194" s="36"/>
      <c r="C194" s="37"/>
      <c r="D194" s="207" t="s">
        <v>188</v>
      </c>
      <c r="E194" s="37"/>
      <c r="F194" s="208" t="s">
        <v>328</v>
      </c>
      <c r="G194" s="37"/>
      <c r="H194" s="37"/>
      <c r="I194" s="131"/>
      <c r="J194" s="37"/>
      <c r="K194" s="37"/>
      <c r="L194" s="38"/>
      <c r="M194" s="209"/>
      <c r="N194" s="210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188</v>
      </c>
      <c r="AU194" s="17" t="s">
        <v>81</v>
      </c>
    </row>
    <row r="195" spans="1:65" s="2" customFormat="1" ht="21.75" customHeight="1">
      <c r="A195" s="35"/>
      <c r="B195" s="36"/>
      <c r="C195" s="226" t="s">
        <v>329</v>
      </c>
      <c r="D195" s="226" t="s">
        <v>265</v>
      </c>
      <c r="E195" s="227" t="s">
        <v>330</v>
      </c>
      <c r="F195" s="228" t="s">
        <v>331</v>
      </c>
      <c r="G195" s="229" t="s">
        <v>191</v>
      </c>
      <c r="H195" s="230">
        <v>1</v>
      </c>
      <c r="I195" s="231"/>
      <c r="J195" s="232">
        <f>ROUND(I195*H195,2)</f>
        <v>0</v>
      </c>
      <c r="K195" s="228" t="s">
        <v>184</v>
      </c>
      <c r="L195" s="38"/>
      <c r="M195" s="233" t="s">
        <v>1</v>
      </c>
      <c r="N195" s="234" t="s">
        <v>39</v>
      </c>
      <c r="O195" s="72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6" t="s">
        <v>268</v>
      </c>
      <c r="AT195" s="206" t="s">
        <v>265</v>
      </c>
      <c r="AU195" s="206" t="s">
        <v>81</v>
      </c>
      <c r="AY195" s="17" t="s">
        <v>186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81</v>
      </c>
      <c r="BK195" s="119">
        <f>ROUND(I195*H195,2)</f>
        <v>0</v>
      </c>
      <c r="BL195" s="17" t="s">
        <v>268</v>
      </c>
      <c r="BM195" s="206" t="s">
        <v>332</v>
      </c>
    </row>
    <row r="196" spans="1:65" s="2" customFormat="1" ht="29.25">
      <c r="A196" s="35"/>
      <c r="B196" s="36"/>
      <c r="C196" s="37"/>
      <c r="D196" s="207" t="s">
        <v>188</v>
      </c>
      <c r="E196" s="37"/>
      <c r="F196" s="208" t="s">
        <v>333</v>
      </c>
      <c r="G196" s="37"/>
      <c r="H196" s="37"/>
      <c r="I196" s="131"/>
      <c r="J196" s="37"/>
      <c r="K196" s="37"/>
      <c r="L196" s="38"/>
      <c r="M196" s="209"/>
      <c r="N196" s="210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188</v>
      </c>
      <c r="AU196" s="17" t="s">
        <v>81</v>
      </c>
    </row>
    <row r="197" spans="1:65" s="2" customFormat="1" ht="21.75" customHeight="1">
      <c r="A197" s="35"/>
      <c r="B197" s="36"/>
      <c r="C197" s="226" t="s">
        <v>334</v>
      </c>
      <c r="D197" s="226" t="s">
        <v>265</v>
      </c>
      <c r="E197" s="227" t="s">
        <v>335</v>
      </c>
      <c r="F197" s="228" t="s">
        <v>336</v>
      </c>
      <c r="G197" s="229" t="s">
        <v>191</v>
      </c>
      <c r="H197" s="230">
        <v>20</v>
      </c>
      <c r="I197" s="231"/>
      <c r="J197" s="232">
        <f>ROUND(I197*H197,2)</f>
        <v>0</v>
      </c>
      <c r="K197" s="228" t="s">
        <v>184</v>
      </c>
      <c r="L197" s="38"/>
      <c r="M197" s="233" t="s">
        <v>1</v>
      </c>
      <c r="N197" s="234" t="s">
        <v>39</v>
      </c>
      <c r="O197" s="72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6" t="s">
        <v>268</v>
      </c>
      <c r="AT197" s="206" t="s">
        <v>265</v>
      </c>
      <c r="AU197" s="206" t="s">
        <v>81</v>
      </c>
      <c r="AY197" s="17" t="s">
        <v>186</v>
      </c>
      <c r="BE197" s="119">
        <f>IF(N197="základní",J197,0)</f>
        <v>0</v>
      </c>
      <c r="BF197" s="119">
        <f>IF(N197="snížená",J197,0)</f>
        <v>0</v>
      </c>
      <c r="BG197" s="119">
        <f>IF(N197="zákl. přenesená",J197,0)</f>
        <v>0</v>
      </c>
      <c r="BH197" s="119">
        <f>IF(N197="sníž. přenesená",J197,0)</f>
        <v>0</v>
      </c>
      <c r="BI197" s="119">
        <f>IF(N197="nulová",J197,0)</f>
        <v>0</v>
      </c>
      <c r="BJ197" s="17" t="s">
        <v>81</v>
      </c>
      <c r="BK197" s="119">
        <f>ROUND(I197*H197,2)</f>
        <v>0</v>
      </c>
      <c r="BL197" s="17" t="s">
        <v>268</v>
      </c>
      <c r="BM197" s="206" t="s">
        <v>337</v>
      </c>
    </row>
    <row r="198" spans="1:65" s="2" customFormat="1" ht="29.25">
      <c r="A198" s="35"/>
      <c r="B198" s="36"/>
      <c r="C198" s="37"/>
      <c r="D198" s="207" t="s">
        <v>188</v>
      </c>
      <c r="E198" s="37"/>
      <c r="F198" s="208" t="s">
        <v>338</v>
      </c>
      <c r="G198" s="37"/>
      <c r="H198" s="37"/>
      <c r="I198" s="131"/>
      <c r="J198" s="37"/>
      <c r="K198" s="37"/>
      <c r="L198" s="38"/>
      <c r="M198" s="209"/>
      <c r="N198" s="210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188</v>
      </c>
      <c r="AU198" s="17" t="s">
        <v>81</v>
      </c>
    </row>
    <row r="199" spans="1:65" s="2" customFormat="1" ht="21.75" customHeight="1">
      <c r="A199" s="35"/>
      <c r="B199" s="36"/>
      <c r="C199" s="226" t="s">
        <v>339</v>
      </c>
      <c r="D199" s="226" t="s">
        <v>265</v>
      </c>
      <c r="E199" s="227" t="s">
        <v>340</v>
      </c>
      <c r="F199" s="228" t="s">
        <v>341</v>
      </c>
      <c r="G199" s="229" t="s">
        <v>191</v>
      </c>
      <c r="H199" s="230">
        <v>1</v>
      </c>
      <c r="I199" s="231"/>
      <c r="J199" s="232">
        <f>ROUND(I199*H199,2)</f>
        <v>0</v>
      </c>
      <c r="K199" s="228" t="s">
        <v>184</v>
      </c>
      <c r="L199" s="38"/>
      <c r="M199" s="233" t="s">
        <v>1</v>
      </c>
      <c r="N199" s="234" t="s">
        <v>39</v>
      </c>
      <c r="O199" s="72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6" t="s">
        <v>268</v>
      </c>
      <c r="AT199" s="206" t="s">
        <v>265</v>
      </c>
      <c r="AU199" s="206" t="s">
        <v>81</v>
      </c>
      <c r="AY199" s="17" t="s">
        <v>186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81</v>
      </c>
      <c r="BK199" s="119">
        <f>ROUND(I199*H199,2)</f>
        <v>0</v>
      </c>
      <c r="BL199" s="17" t="s">
        <v>268</v>
      </c>
      <c r="BM199" s="206" t="s">
        <v>342</v>
      </c>
    </row>
    <row r="200" spans="1:65" s="2" customFormat="1" ht="29.25">
      <c r="A200" s="35"/>
      <c r="B200" s="36"/>
      <c r="C200" s="37"/>
      <c r="D200" s="207" t="s">
        <v>188</v>
      </c>
      <c r="E200" s="37"/>
      <c r="F200" s="208" t="s">
        <v>343</v>
      </c>
      <c r="G200" s="37"/>
      <c r="H200" s="37"/>
      <c r="I200" s="131"/>
      <c r="J200" s="37"/>
      <c r="K200" s="37"/>
      <c r="L200" s="38"/>
      <c r="M200" s="209"/>
      <c r="N200" s="210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188</v>
      </c>
      <c r="AU200" s="17" t="s">
        <v>81</v>
      </c>
    </row>
    <row r="201" spans="1:65" s="2" customFormat="1" ht="21.75" customHeight="1">
      <c r="A201" s="35"/>
      <c r="B201" s="36"/>
      <c r="C201" s="226" t="s">
        <v>344</v>
      </c>
      <c r="D201" s="226" t="s">
        <v>265</v>
      </c>
      <c r="E201" s="227" t="s">
        <v>345</v>
      </c>
      <c r="F201" s="228" t="s">
        <v>346</v>
      </c>
      <c r="G201" s="229" t="s">
        <v>191</v>
      </c>
      <c r="H201" s="230">
        <v>13</v>
      </c>
      <c r="I201" s="231"/>
      <c r="J201" s="232">
        <f>ROUND(I201*H201,2)</f>
        <v>0</v>
      </c>
      <c r="K201" s="228" t="s">
        <v>184</v>
      </c>
      <c r="L201" s="38"/>
      <c r="M201" s="233" t="s">
        <v>1</v>
      </c>
      <c r="N201" s="234" t="s">
        <v>39</v>
      </c>
      <c r="O201" s="7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6" t="s">
        <v>268</v>
      </c>
      <c r="AT201" s="206" t="s">
        <v>265</v>
      </c>
      <c r="AU201" s="206" t="s">
        <v>81</v>
      </c>
      <c r="AY201" s="17" t="s">
        <v>186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81</v>
      </c>
      <c r="BK201" s="119">
        <f>ROUND(I201*H201,2)</f>
        <v>0</v>
      </c>
      <c r="BL201" s="17" t="s">
        <v>268</v>
      </c>
      <c r="BM201" s="206" t="s">
        <v>347</v>
      </c>
    </row>
    <row r="202" spans="1:65" s="2" customFormat="1" ht="19.5">
      <c r="A202" s="35"/>
      <c r="B202" s="36"/>
      <c r="C202" s="37"/>
      <c r="D202" s="207" t="s">
        <v>188</v>
      </c>
      <c r="E202" s="37"/>
      <c r="F202" s="208" t="s">
        <v>348</v>
      </c>
      <c r="G202" s="37"/>
      <c r="H202" s="37"/>
      <c r="I202" s="131"/>
      <c r="J202" s="37"/>
      <c r="K202" s="37"/>
      <c r="L202" s="38"/>
      <c r="M202" s="209"/>
      <c r="N202" s="210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188</v>
      </c>
      <c r="AU202" s="17" t="s">
        <v>81</v>
      </c>
    </row>
    <row r="203" spans="1:65" s="2" customFormat="1" ht="21.75" customHeight="1">
      <c r="A203" s="35"/>
      <c r="B203" s="36"/>
      <c r="C203" s="226" t="s">
        <v>349</v>
      </c>
      <c r="D203" s="226" t="s">
        <v>265</v>
      </c>
      <c r="E203" s="227" t="s">
        <v>350</v>
      </c>
      <c r="F203" s="228" t="s">
        <v>351</v>
      </c>
      <c r="G203" s="229" t="s">
        <v>191</v>
      </c>
      <c r="H203" s="230">
        <v>13</v>
      </c>
      <c r="I203" s="231"/>
      <c r="J203" s="232">
        <f>ROUND(I203*H203,2)</f>
        <v>0</v>
      </c>
      <c r="K203" s="228" t="s">
        <v>184</v>
      </c>
      <c r="L203" s="38"/>
      <c r="M203" s="233" t="s">
        <v>1</v>
      </c>
      <c r="N203" s="234" t="s">
        <v>39</v>
      </c>
      <c r="O203" s="7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6" t="s">
        <v>268</v>
      </c>
      <c r="AT203" s="206" t="s">
        <v>265</v>
      </c>
      <c r="AU203" s="206" t="s">
        <v>81</v>
      </c>
      <c r="AY203" s="17" t="s">
        <v>186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81</v>
      </c>
      <c r="BK203" s="119">
        <f>ROUND(I203*H203,2)</f>
        <v>0</v>
      </c>
      <c r="BL203" s="17" t="s">
        <v>268</v>
      </c>
      <c r="BM203" s="206" t="s">
        <v>352</v>
      </c>
    </row>
    <row r="204" spans="1:65" s="2" customFormat="1" ht="19.5">
      <c r="A204" s="35"/>
      <c r="B204" s="36"/>
      <c r="C204" s="37"/>
      <c r="D204" s="207" t="s">
        <v>188</v>
      </c>
      <c r="E204" s="37"/>
      <c r="F204" s="208" t="s">
        <v>353</v>
      </c>
      <c r="G204" s="37"/>
      <c r="H204" s="37"/>
      <c r="I204" s="131"/>
      <c r="J204" s="37"/>
      <c r="K204" s="37"/>
      <c r="L204" s="38"/>
      <c r="M204" s="209"/>
      <c r="N204" s="210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188</v>
      </c>
      <c r="AU204" s="17" t="s">
        <v>81</v>
      </c>
    </row>
    <row r="205" spans="1:65" s="2" customFormat="1" ht="21.75" customHeight="1">
      <c r="A205" s="35"/>
      <c r="B205" s="36"/>
      <c r="C205" s="226" t="s">
        <v>354</v>
      </c>
      <c r="D205" s="226" t="s">
        <v>265</v>
      </c>
      <c r="E205" s="227" t="s">
        <v>355</v>
      </c>
      <c r="F205" s="228" t="s">
        <v>356</v>
      </c>
      <c r="G205" s="229" t="s">
        <v>191</v>
      </c>
      <c r="H205" s="230">
        <v>13</v>
      </c>
      <c r="I205" s="231"/>
      <c r="J205" s="232">
        <f>ROUND(I205*H205,2)</f>
        <v>0</v>
      </c>
      <c r="K205" s="228" t="s">
        <v>184</v>
      </c>
      <c r="L205" s="38"/>
      <c r="M205" s="233" t="s">
        <v>1</v>
      </c>
      <c r="N205" s="234" t="s">
        <v>39</v>
      </c>
      <c r="O205" s="7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6" t="s">
        <v>268</v>
      </c>
      <c r="AT205" s="206" t="s">
        <v>265</v>
      </c>
      <c r="AU205" s="206" t="s">
        <v>81</v>
      </c>
      <c r="AY205" s="17" t="s">
        <v>186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81</v>
      </c>
      <c r="BK205" s="119">
        <f>ROUND(I205*H205,2)</f>
        <v>0</v>
      </c>
      <c r="BL205" s="17" t="s">
        <v>268</v>
      </c>
      <c r="BM205" s="206" t="s">
        <v>357</v>
      </c>
    </row>
    <row r="206" spans="1:65" s="2" customFormat="1" ht="19.5">
      <c r="A206" s="35"/>
      <c r="B206" s="36"/>
      <c r="C206" s="37"/>
      <c r="D206" s="207" t="s">
        <v>188</v>
      </c>
      <c r="E206" s="37"/>
      <c r="F206" s="208" t="s">
        <v>356</v>
      </c>
      <c r="G206" s="37"/>
      <c r="H206" s="37"/>
      <c r="I206" s="131"/>
      <c r="J206" s="37"/>
      <c r="K206" s="37"/>
      <c r="L206" s="38"/>
      <c r="M206" s="209"/>
      <c r="N206" s="21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188</v>
      </c>
      <c r="AU206" s="17" t="s">
        <v>81</v>
      </c>
    </row>
    <row r="207" spans="1:65" s="2" customFormat="1" ht="21.75" customHeight="1">
      <c r="A207" s="35"/>
      <c r="B207" s="36"/>
      <c r="C207" s="226" t="s">
        <v>358</v>
      </c>
      <c r="D207" s="226" t="s">
        <v>265</v>
      </c>
      <c r="E207" s="227" t="s">
        <v>359</v>
      </c>
      <c r="F207" s="228" t="s">
        <v>360</v>
      </c>
      <c r="G207" s="229" t="s">
        <v>191</v>
      </c>
      <c r="H207" s="230">
        <v>1</v>
      </c>
      <c r="I207" s="231"/>
      <c r="J207" s="232">
        <f>ROUND(I207*H207,2)</f>
        <v>0</v>
      </c>
      <c r="K207" s="228" t="s">
        <v>184</v>
      </c>
      <c r="L207" s="38"/>
      <c r="M207" s="233" t="s">
        <v>1</v>
      </c>
      <c r="N207" s="234" t="s">
        <v>39</v>
      </c>
      <c r="O207" s="72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6" t="s">
        <v>268</v>
      </c>
      <c r="AT207" s="206" t="s">
        <v>265</v>
      </c>
      <c r="AU207" s="206" t="s">
        <v>81</v>
      </c>
      <c r="AY207" s="17" t="s">
        <v>186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81</v>
      </c>
      <c r="BK207" s="119">
        <f>ROUND(I207*H207,2)</f>
        <v>0</v>
      </c>
      <c r="BL207" s="17" t="s">
        <v>268</v>
      </c>
      <c r="BM207" s="206" t="s">
        <v>361</v>
      </c>
    </row>
    <row r="208" spans="1:65" s="2" customFormat="1" ht="11.25">
      <c r="A208" s="35"/>
      <c r="B208" s="36"/>
      <c r="C208" s="37"/>
      <c r="D208" s="207" t="s">
        <v>188</v>
      </c>
      <c r="E208" s="37"/>
      <c r="F208" s="208" t="s">
        <v>360</v>
      </c>
      <c r="G208" s="37"/>
      <c r="H208" s="37"/>
      <c r="I208" s="131"/>
      <c r="J208" s="37"/>
      <c r="K208" s="37"/>
      <c r="L208" s="38"/>
      <c r="M208" s="209"/>
      <c r="N208" s="210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188</v>
      </c>
      <c r="AU208" s="17" t="s">
        <v>81</v>
      </c>
    </row>
    <row r="209" spans="1:65" s="2" customFormat="1" ht="33" customHeight="1">
      <c r="A209" s="35"/>
      <c r="B209" s="36"/>
      <c r="C209" s="226" t="s">
        <v>362</v>
      </c>
      <c r="D209" s="226" t="s">
        <v>265</v>
      </c>
      <c r="E209" s="227" t="s">
        <v>363</v>
      </c>
      <c r="F209" s="228" t="s">
        <v>364</v>
      </c>
      <c r="G209" s="229" t="s">
        <v>191</v>
      </c>
      <c r="H209" s="230">
        <v>1</v>
      </c>
      <c r="I209" s="231"/>
      <c r="J209" s="232">
        <f>ROUND(I209*H209,2)</f>
        <v>0</v>
      </c>
      <c r="K209" s="228" t="s">
        <v>184</v>
      </c>
      <c r="L209" s="38"/>
      <c r="M209" s="233" t="s">
        <v>1</v>
      </c>
      <c r="N209" s="234" t="s">
        <v>39</v>
      </c>
      <c r="O209" s="72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6" t="s">
        <v>268</v>
      </c>
      <c r="AT209" s="206" t="s">
        <v>265</v>
      </c>
      <c r="AU209" s="206" t="s">
        <v>81</v>
      </c>
      <c r="AY209" s="17" t="s">
        <v>186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81</v>
      </c>
      <c r="BK209" s="119">
        <f>ROUND(I209*H209,2)</f>
        <v>0</v>
      </c>
      <c r="BL209" s="17" t="s">
        <v>268</v>
      </c>
      <c r="BM209" s="206" t="s">
        <v>365</v>
      </c>
    </row>
    <row r="210" spans="1:65" s="2" customFormat="1" ht="39">
      <c r="A210" s="35"/>
      <c r="B210" s="36"/>
      <c r="C210" s="37"/>
      <c r="D210" s="207" t="s">
        <v>188</v>
      </c>
      <c r="E210" s="37"/>
      <c r="F210" s="208" t="s">
        <v>366</v>
      </c>
      <c r="G210" s="37"/>
      <c r="H210" s="37"/>
      <c r="I210" s="131"/>
      <c r="J210" s="37"/>
      <c r="K210" s="37"/>
      <c r="L210" s="38"/>
      <c r="M210" s="209"/>
      <c r="N210" s="21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188</v>
      </c>
      <c r="AU210" s="17" t="s">
        <v>81</v>
      </c>
    </row>
    <row r="211" spans="1:65" s="2" customFormat="1" ht="21.75" customHeight="1">
      <c r="A211" s="35"/>
      <c r="B211" s="36"/>
      <c r="C211" s="226" t="s">
        <v>367</v>
      </c>
      <c r="D211" s="226" t="s">
        <v>265</v>
      </c>
      <c r="E211" s="227" t="s">
        <v>368</v>
      </c>
      <c r="F211" s="228" t="s">
        <v>369</v>
      </c>
      <c r="G211" s="229" t="s">
        <v>191</v>
      </c>
      <c r="H211" s="230">
        <v>20</v>
      </c>
      <c r="I211" s="231"/>
      <c r="J211" s="232">
        <f>ROUND(I211*H211,2)</f>
        <v>0</v>
      </c>
      <c r="K211" s="228" t="s">
        <v>184</v>
      </c>
      <c r="L211" s="38"/>
      <c r="M211" s="233" t="s">
        <v>1</v>
      </c>
      <c r="N211" s="234" t="s">
        <v>39</v>
      </c>
      <c r="O211" s="72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6" t="s">
        <v>268</v>
      </c>
      <c r="AT211" s="206" t="s">
        <v>265</v>
      </c>
      <c r="AU211" s="206" t="s">
        <v>81</v>
      </c>
      <c r="AY211" s="17" t="s">
        <v>186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81</v>
      </c>
      <c r="BK211" s="119">
        <f>ROUND(I211*H211,2)</f>
        <v>0</v>
      </c>
      <c r="BL211" s="17" t="s">
        <v>268</v>
      </c>
      <c r="BM211" s="206" t="s">
        <v>370</v>
      </c>
    </row>
    <row r="212" spans="1:65" s="2" customFormat="1" ht="29.25">
      <c r="A212" s="35"/>
      <c r="B212" s="36"/>
      <c r="C212" s="37"/>
      <c r="D212" s="207" t="s">
        <v>188</v>
      </c>
      <c r="E212" s="37"/>
      <c r="F212" s="208" t="s">
        <v>371</v>
      </c>
      <c r="G212" s="37"/>
      <c r="H212" s="37"/>
      <c r="I212" s="131"/>
      <c r="J212" s="37"/>
      <c r="K212" s="37"/>
      <c r="L212" s="38"/>
      <c r="M212" s="209"/>
      <c r="N212" s="210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7" t="s">
        <v>188</v>
      </c>
      <c r="AU212" s="17" t="s">
        <v>81</v>
      </c>
    </row>
    <row r="213" spans="1:65" s="2" customFormat="1" ht="33" customHeight="1">
      <c r="A213" s="35"/>
      <c r="B213" s="36"/>
      <c r="C213" s="226" t="s">
        <v>372</v>
      </c>
      <c r="D213" s="226" t="s">
        <v>265</v>
      </c>
      <c r="E213" s="227" t="s">
        <v>373</v>
      </c>
      <c r="F213" s="228" t="s">
        <v>374</v>
      </c>
      <c r="G213" s="229" t="s">
        <v>191</v>
      </c>
      <c r="H213" s="230">
        <v>1</v>
      </c>
      <c r="I213" s="231"/>
      <c r="J213" s="232">
        <f>ROUND(I213*H213,2)</f>
        <v>0</v>
      </c>
      <c r="K213" s="228" t="s">
        <v>184</v>
      </c>
      <c r="L213" s="38"/>
      <c r="M213" s="233" t="s">
        <v>1</v>
      </c>
      <c r="N213" s="234" t="s">
        <v>39</v>
      </c>
      <c r="O213" s="72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6" t="s">
        <v>268</v>
      </c>
      <c r="AT213" s="206" t="s">
        <v>265</v>
      </c>
      <c r="AU213" s="206" t="s">
        <v>81</v>
      </c>
      <c r="AY213" s="17" t="s">
        <v>186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81</v>
      </c>
      <c r="BK213" s="119">
        <f>ROUND(I213*H213,2)</f>
        <v>0</v>
      </c>
      <c r="BL213" s="17" t="s">
        <v>268</v>
      </c>
      <c r="BM213" s="206" t="s">
        <v>375</v>
      </c>
    </row>
    <row r="214" spans="1:65" s="2" customFormat="1" ht="58.5">
      <c r="A214" s="35"/>
      <c r="B214" s="36"/>
      <c r="C214" s="37"/>
      <c r="D214" s="207" t="s">
        <v>188</v>
      </c>
      <c r="E214" s="37"/>
      <c r="F214" s="208" t="s">
        <v>376</v>
      </c>
      <c r="G214" s="37"/>
      <c r="H214" s="37"/>
      <c r="I214" s="131"/>
      <c r="J214" s="37"/>
      <c r="K214" s="37"/>
      <c r="L214" s="38"/>
      <c r="M214" s="209"/>
      <c r="N214" s="210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188</v>
      </c>
      <c r="AU214" s="17" t="s">
        <v>81</v>
      </c>
    </row>
    <row r="215" spans="1:65" s="2" customFormat="1" ht="21.75" customHeight="1">
      <c r="A215" s="35"/>
      <c r="B215" s="36"/>
      <c r="C215" s="226" t="s">
        <v>377</v>
      </c>
      <c r="D215" s="226" t="s">
        <v>265</v>
      </c>
      <c r="E215" s="227" t="s">
        <v>378</v>
      </c>
      <c r="F215" s="228" t="s">
        <v>379</v>
      </c>
      <c r="G215" s="229" t="s">
        <v>191</v>
      </c>
      <c r="H215" s="230">
        <v>6</v>
      </c>
      <c r="I215" s="231"/>
      <c r="J215" s="232">
        <f>ROUND(I215*H215,2)</f>
        <v>0</v>
      </c>
      <c r="K215" s="228" t="s">
        <v>184</v>
      </c>
      <c r="L215" s="38"/>
      <c r="M215" s="233" t="s">
        <v>1</v>
      </c>
      <c r="N215" s="234" t="s">
        <v>39</v>
      </c>
      <c r="O215" s="72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6" t="s">
        <v>268</v>
      </c>
      <c r="AT215" s="206" t="s">
        <v>265</v>
      </c>
      <c r="AU215" s="206" t="s">
        <v>81</v>
      </c>
      <c r="AY215" s="17" t="s">
        <v>186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81</v>
      </c>
      <c r="BK215" s="119">
        <f>ROUND(I215*H215,2)</f>
        <v>0</v>
      </c>
      <c r="BL215" s="17" t="s">
        <v>268</v>
      </c>
      <c r="BM215" s="206" t="s">
        <v>380</v>
      </c>
    </row>
    <row r="216" spans="1:65" s="2" customFormat="1" ht="19.5">
      <c r="A216" s="35"/>
      <c r="B216" s="36"/>
      <c r="C216" s="37"/>
      <c r="D216" s="207" t="s">
        <v>188</v>
      </c>
      <c r="E216" s="37"/>
      <c r="F216" s="208" t="s">
        <v>379</v>
      </c>
      <c r="G216" s="37"/>
      <c r="H216" s="37"/>
      <c r="I216" s="131"/>
      <c r="J216" s="37"/>
      <c r="K216" s="37"/>
      <c r="L216" s="38"/>
      <c r="M216" s="209"/>
      <c r="N216" s="210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188</v>
      </c>
      <c r="AU216" s="17" t="s">
        <v>81</v>
      </c>
    </row>
    <row r="217" spans="1:65" s="2" customFormat="1" ht="21.75" customHeight="1">
      <c r="A217" s="35"/>
      <c r="B217" s="36"/>
      <c r="C217" s="226" t="s">
        <v>381</v>
      </c>
      <c r="D217" s="226" t="s">
        <v>265</v>
      </c>
      <c r="E217" s="227" t="s">
        <v>382</v>
      </c>
      <c r="F217" s="228" t="s">
        <v>383</v>
      </c>
      <c r="G217" s="229" t="s">
        <v>191</v>
      </c>
      <c r="H217" s="230">
        <v>1</v>
      </c>
      <c r="I217" s="231"/>
      <c r="J217" s="232">
        <f>ROUND(I217*H217,2)</f>
        <v>0</v>
      </c>
      <c r="K217" s="228" t="s">
        <v>184</v>
      </c>
      <c r="L217" s="38"/>
      <c r="M217" s="233" t="s">
        <v>1</v>
      </c>
      <c r="N217" s="234" t="s">
        <v>39</v>
      </c>
      <c r="O217" s="72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6" t="s">
        <v>268</v>
      </c>
      <c r="AT217" s="206" t="s">
        <v>265</v>
      </c>
      <c r="AU217" s="206" t="s">
        <v>81</v>
      </c>
      <c r="AY217" s="17" t="s">
        <v>186</v>
      </c>
      <c r="BE217" s="119">
        <f>IF(N217="základní",J217,0)</f>
        <v>0</v>
      </c>
      <c r="BF217" s="119">
        <f>IF(N217="snížená",J217,0)</f>
        <v>0</v>
      </c>
      <c r="BG217" s="119">
        <f>IF(N217="zákl. přenesená",J217,0)</f>
        <v>0</v>
      </c>
      <c r="BH217" s="119">
        <f>IF(N217="sníž. přenesená",J217,0)</f>
        <v>0</v>
      </c>
      <c r="BI217" s="119">
        <f>IF(N217="nulová",J217,0)</f>
        <v>0</v>
      </c>
      <c r="BJ217" s="17" t="s">
        <v>81</v>
      </c>
      <c r="BK217" s="119">
        <f>ROUND(I217*H217,2)</f>
        <v>0</v>
      </c>
      <c r="BL217" s="17" t="s">
        <v>268</v>
      </c>
      <c r="BM217" s="206" t="s">
        <v>384</v>
      </c>
    </row>
    <row r="218" spans="1:65" s="2" customFormat="1" ht="29.25">
      <c r="A218" s="35"/>
      <c r="B218" s="36"/>
      <c r="C218" s="37"/>
      <c r="D218" s="207" t="s">
        <v>188</v>
      </c>
      <c r="E218" s="37"/>
      <c r="F218" s="208" t="s">
        <v>385</v>
      </c>
      <c r="G218" s="37"/>
      <c r="H218" s="37"/>
      <c r="I218" s="131"/>
      <c r="J218" s="37"/>
      <c r="K218" s="37"/>
      <c r="L218" s="38"/>
      <c r="M218" s="209"/>
      <c r="N218" s="210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188</v>
      </c>
      <c r="AU218" s="17" t="s">
        <v>81</v>
      </c>
    </row>
    <row r="219" spans="1:65" s="2" customFormat="1" ht="21.75" customHeight="1">
      <c r="A219" s="35"/>
      <c r="B219" s="36"/>
      <c r="C219" s="226" t="s">
        <v>386</v>
      </c>
      <c r="D219" s="226" t="s">
        <v>265</v>
      </c>
      <c r="E219" s="227" t="s">
        <v>387</v>
      </c>
      <c r="F219" s="228" t="s">
        <v>388</v>
      </c>
      <c r="G219" s="229" t="s">
        <v>191</v>
      </c>
      <c r="H219" s="230">
        <v>5</v>
      </c>
      <c r="I219" s="231"/>
      <c r="J219" s="232">
        <f>ROUND(I219*H219,2)</f>
        <v>0</v>
      </c>
      <c r="K219" s="228" t="s">
        <v>184</v>
      </c>
      <c r="L219" s="38"/>
      <c r="M219" s="233" t="s">
        <v>1</v>
      </c>
      <c r="N219" s="234" t="s">
        <v>39</v>
      </c>
      <c r="O219" s="72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6" t="s">
        <v>268</v>
      </c>
      <c r="AT219" s="206" t="s">
        <v>265</v>
      </c>
      <c r="AU219" s="206" t="s">
        <v>81</v>
      </c>
      <c r="AY219" s="17" t="s">
        <v>186</v>
      </c>
      <c r="BE219" s="119">
        <f>IF(N219="základní",J219,0)</f>
        <v>0</v>
      </c>
      <c r="BF219" s="119">
        <f>IF(N219="snížená",J219,0)</f>
        <v>0</v>
      </c>
      <c r="BG219" s="119">
        <f>IF(N219="zákl. přenesená",J219,0)</f>
        <v>0</v>
      </c>
      <c r="BH219" s="119">
        <f>IF(N219="sníž. přenesená",J219,0)</f>
        <v>0</v>
      </c>
      <c r="BI219" s="119">
        <f>IF(N219="nulová",J219,0)</f>
        <v>0</v>
      </c>
      <c r="BJ219" s="17" t="s">
        <v>81</v>
      </c>
      <c r="BK219" s="119">
        <f>ROUND(I219*H219,2)</f>
        <v>0</v>
      </c>
      <c r="BL219" s="17" t="s">
        <v>268</v>
      </c>
      <c r="BM219" s="206" t="s">
        <v>389</v>
      </c>
    </row>
    <row r="220" spans="1:65" s="2" customFormat="1" ht="29.25">
      <c r="A220" s="35"/>
      <c r="B220" s="36"/>
      <c r="C220" s="37"/>
      <c r="D220" s="207" t="s">
        <v>188</v>
      </c>
      <c r="E220" s="37"/>
      <c r="F220" s="208" t="s">
        <v>390</v>
      </c>
      <c r="G220" s="37"/>
      <c r="H220" s="37"/>
      <c r="I220" s="131"/>
      <c r="J220" s="37"/>
      <c r="K220" s="37"/>
      <c r="L220" s="38"/>
      <c r="M220" s="209"/>
      <c r="N220" s="210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188</v>
      </c>
      <c r="AU220" s="17" t="s">
        <v>81</v>
      </c>
    </row>
    <row r="221" spans="1:65" s="2" customFormat="1" ht="21.75" customHeight="1">
      <c r="A221" s="35"/>
      <c r="B221" s="36"/>
      <c r="C221" s="226" t="s">
        <v>391</v>
      </c>
      <c r="D221" s="226" t="s">
        <v>265</v>
      </c>
      <c r="E221" s="227" t="s">
        <v>392</v>
      </c>
      <c r="F221" s="228" t="s">
        <v>393</v>
      </c>
      <c r="G221" s="229" t="s">
        <v>394</v>
      </c>
      <c r="H221" s="230">
        <v>100</v>
      </c>
      <c r="I221" s="231"/>
      <c r="J221" s="232">
        <f>ROUND(I221*H221,2)</f>
        <v>0</v>
      </c>
      <c r="K221" s="228" t="s">
        <v>184</v>
      </c>
      <c r="L221" s="38"/>
      <c r="M221" s="233" t="s">
        <v>1</v>
      </c>
      <c r="N221" s="234" t="s">
        <v>39</v>
      </c>
      <c r="O221" s="72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6" t="s">
        <v>268</v>
      </c>
      <c r="AT221" s="206" t="s">
        <v>265</v>
      </c>
      <c r="AU221" s="206" t="s">
        <v>81</v>
      </c>
      <c r="AY221" s="17" t="s">
        <v>186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81</v>
      </c>
      <c r="BK221" s="119">
        <f>ROUND(I221*H221,2)</f>
        <v>0</v>
      </c>
      <c r="BL221" s="17" t="s">
        <v>268</v>
      </c>
      <c r="BM221" s="206" t="s">
        <v>395</v>
      </c>
    </row>
    <row r="222" spans="1:65" s="2" customFormat="1" ht="29.25">
      <c r="A222" s="35"/>
      <c r="B222" s="36"/>
      <c r="C222" s="37"/>
      <c r="D222" s="207" t="s">
        <v>188</v>
      </c>
      <c r="E222" s="37"/>
      <c r="F222" s="208" t="s">
        <v>396</v>
      </c>
      <c r="G222" s="37"/>
      <c r="H222" s="37"/>
      <c r="I222" s="131"/>
      <c r="J222" s="37"/>
      <c r="K222" s="37"/>
      <c r="L222" s="38"/>
      <c r="M222" s="209"/>
      <c r="N222" s="210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188</v>
      </c>
      <c r="AU222" s="17" t="s">
        <v>81</v>
      </c>
    </row>
    <row r="223" spans="1:65" s="2" customFormat="1" ht="21.75" customHeight="1">
      <c r="A223" s="35"/>
      <c r="B223" s="36"/>
      <c r="C223" s="226" t="s">
        <v>397</v>
      </c>
      <c r="D223" s="226" t="s">
        <v>265</v>
      </c>
      <c r="E223" s="227" t="s">
        <v>398</v>
      </c>
      <c r="F223" s="228" t="s">
        <v>399</v>
      </c>
      <c r="G223" s="229" t="s">
        <v>394</v>
      </c>
      <c r="H223" s="230">
        <v>8</v>
      </c>
      <c r="I223" s="231"/>
      <c r="J223" s="232">
        <f>ROUND(I223*H223,2)</f>
        <v>0</v>
      </c>
      <c r="K223" s="228" t="s">
        <v>184</v>
      </c>
      <c r="L223" s="38"/>
      <c r="M223" s="233" t="s">
        <v>1</v>
      </c>
      <c r="N223" s="234" t="s">
        <v>39</v>
      </c>
      <c r="O223" s="72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6" t="s">
        <v>268</v>
      </c>
      <c r="AT223" s="206" t="s">
        <v>265</v>
      </c>
      <c r="AU223" s="206" t="s">
        <v>81</v>
      </c>
      <c r="AY223" s="17" t="s">
        <v>186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81</v>
      </c>
      <c r="BK223" s="119">
        <f>ROUND(I223*H223,2)</f>
        <v>0</v>
      </c>
      <c r="BL223" s="17" t="s">
        <v>268</v>
      </c>
      <c r="BM223" s="206" t="s">
        <v>400</v>
      </c>
    </row>
    <row r="224" spans="1:65" s="2" customFormat="1" ht="19.5">
      <c r="A224" s="35"/>
      <c r="B224" s="36"/>
      <c r="C224" s="37"/>
      <c r="D224" s="207" t="s">
        <v>188</v>
      </c>
      <c r="E224" s="37"/>
      <c r="F224" s="208" t="s">
        <v>401</v>
      </c>
      <c r="G224" s="37"/>
      <c r="H224" s="37"/>
      <c r="I224" s="131"/>
      <c r="J224" s="37"/>
      <c r="K224" s="37"/>
      <c r="L224" s="38"/>
      <c r="M224" s="209"/>
      <c r="N224" s="210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188</v>
      </c>
      <c r="AU224" s="17" t="s">
        <v>81</v>
      </c>
    </row>
    <row r="225" spans="1:65" s="2" customFormat="1" ht="21.75" customHeight="1">
      <c r="A225" s="35"/>
      <c r="B225" s="36"/>
      <c r="C225" s="226" t="s">
        <v>402</v>
      </c>
      <c r="D225" s="226" t="s">
        <v>265</v>
      </c>
      <c r="E225" s="227" t="s">
        <v>403</v>
      </c>
      <c r="F225" s="228" t="s">
        <v>404</v>
      </c>
      <c r="G225" s="229" t="s">
        <v>394</v>
      </c>
      <c r="H225" s="230">
        <v>32</v>
      </c>
      <c r="I225" s="231"/>
      <c r="J225" s="232">
        <f>ROUND(I225*H225,2)</f>
        <v>0</v>
      </c>
      <c r="K225" s="228" t="s">
        <v>184</v>
      </c>
      <c r="L225" s="38"/>
      <c r="M225" s="233" t="s">
        <v>1</v>
      </c>
      <c r="N225" s="234" t="s">
        <v>39</v>
      </c>
      <c r="O225" s="72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6" t="s">
        <v>268</v>
      </c>
      <c r="AT225" s="206" t="s">
        <v>265</v>
      </c>
      <c r="AU225" s="206" t="s">
        <v>81</v>
      </c>
      <c r="AY225" s="17" t="s">
        <v>186</v>
      </c>
      <c r="BE225" s="119">
        <f>IF(N225="základní",J225,0)</f>
        <v>0</v>
      </c>
      <c r="BF225" s="119">
        <f>IF(N225="snížená",J225,0)</f>
        <v>0</v>
      </c>
      <c r="BG225" s="119">
        <f>IF(N225="zákl. přenesená",J225,0)</f>
        <v>0</v>
      </c>
      <c r="BH225" s="119">
        <f>IF(N225="sníž. přenesená",J225,0)</f>
        <v>0</v>
      </c>
      <c r="BI225" s="119">
        <f>IF(N225="nulová",J225,0)</f>
        <v>0</v>
      </c>
      <c r="BJ225" s="17" t="s">
        <v>81</v>
      </c>
      <c r="BK225" s="119">
        <f>ROUND(I225*H225,2)</f>
        <v>0</v>
      </c>
      <c r="BL225" s="17" t="s">
        <v>268</v>
      </c>
      <c r="BM225" s="206" t="s">
        <v>405</v>
      </c>
    </row>
    <row r="226" spans="1:65" s="2" customFormat="1" ht="29.25">
      <c r="A226" s="35"/>
      <c r="B226" s="36"/>
      <c r="C226" s="37"/>
      <c r="D226" s="207" t="s">
        <v>188</v>
      </c>
      <c r="E226" s="37"/>
      <c r="F226" s="208" t="s">
        <v>406</v>
      </c>
      <c r="G226" s="37"/>
      <c r="H226" s="37"/>
      <c r="I226" s="131"/>
      <c r="J226" s="37"/>
      <c r="K226" s="37"/>
      <c r="L226" s="38"/>
      <c r="M226" s="209"/>
      <c r="N226" s="210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7" t="s">
        <v>188</v>
      </c>
      <c r="AU226" s="17" t="s">
        <v>81</v>
      </c>
    </row>
    <row r="227" spans="1:65" s="2" customFormat="1" ht="21.75" customHeight="1">
      <c r="A227" s="35"/>
      <c r="B227" s="36"/>
      <c r="C227" s="226" t="s">
        <v>407</v>
      </c>
      <c r="D227" s="226" t="s">
        <v>265</v>
      </c>
      <c r="E227" s="227" t="s">
        <v>408</v>
      </c>
      <c r="F227" s="228" t="s">
        <v>409</v>
      </c>
      <c r="G227" s="229" t="s">
        <v>183</v>
      </c>
      <c r="H227" s="230">
        <v>542</v>
      </c>
      <c r="I227" s="231"/>
      <c r="J227" s="232">
        <f>ROUND(I227*H227,2)</f>
        <v>0</v>
      </c>
      <c r="K227" s="228" t="s">
        <v>184</v>
      </c>
      <c r="L227" s="38"/>
      <c r="M227" s="233" t="s">
        <v>1</v>
      </c>
      <c r="N227" s="234" t="s">
        <v>39</v>
      </c>
      <c r="O227" s="72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6" t="s">
        <v>268</v>
      </c>
      <c r="AT227" s="206" t="s">
        <v>265</v>
      </c>
      <c r="AU227" s="206" t="s">
        <v>81</v>
      </c>
      <c r="AY227" s="17" t="s">
        <v>186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81</v>
      </c>
      <c r="BK227" s="119">
        <f>ROUND(I227*H227,2)</f>
        <v>0</v>
      </c>
      <c r="BL227" s="17" t="s">
        <v>268</v>
      </c>
      <c r="BM227" s="206" t="s">
        <v>410</v>
      </c>
    </row>
    <row r="228" spans="1:65" s="2" customFormat="1" ht="11.25">
      <c r="A228" s="35"/>
      <c r="B228" s="36"/>
      <c r="C228" s="37"/>
      <c r="D228" s="207" t="s">
        <v>188</v>
      </c>
      <c r="E228" s="37"/>
      <c r="F228" s="208" t="s">
        <v>409</v>
      </c>
      <c r="G228" s="37"/>
      <c r="H228" s="37"/>
      <c r="I228" s="131"/>
      <c r="J228" s="37"/>
      <c r="K228" s="37"/>
      <c r="L228" s="38"/>
      <c r="M228" s="209"/>
      <c r="N228" s="210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188</v>
      </c>
      <c r="AU228" s="17" t="s">
        <v>81</v>
      </c>
    </row>
    <row r="229" spans="1:65" s="2" customFormat="1" ht="21.75" customHeight="1">
      <c r="A229" s="35"/>
      <c r="B229" s="36"/>
      <c r="C229" s="226" t="s">
        <v>411</v>
      </c>
      <c r="D229" s="226" t="s">
        <v>265</v>
      </c>
      <c r="E229" s="227" t="s">
        <v>412</v>
      </c>
      <c r="F229" s="228" t="s">
        <v>413</v>
      </c>
      <c r="G229" s="229" t="s">
        <v>191</v>
      </c>
      <c r="H229" s="230">
        <v>8</v>
      </c>
      <c r="I229" s="231"/>
      <c r="J229" s="232">
        <f>ROUND(I229*H229,2)</f>
        <v>0</v>
      </c>
      <c r="K229" s="228" t="s">
        <v>184</v>
      </c>
      <c r="L229" s="38"/>
      <c r="M229" s="233" t="s">
        <v>1</v>
      </c>
      <c r="N229" s="234" t="s">
        <v>39</v>
      </c>
      <c r="O229" s="72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6" t="s">
        <v>268</v>
      </c>
      <c r="AT229" s="206" t="s">
        <v>265</v>
      </c>
      <c r="AU229" s="206" t="s">
        <v>81</v>
      </c>
      <c r="AY229" s="17" t="s">
        <v>186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81</v>
      </c>
      <c r="BK229" s="119">
        <f>ROUND(I229*H229,2)</f>
        <v>0</v>
      </c>
      <c r="BL229" s="17" t="s">
        <v>268</v>
      </c>
      <c r="BM229" s="206" t="s">
        <v>414</v>
      </c>
    </row>
    <row r="230" spans="1:65" s="2" customFormat="1" ht="19.5">
      <c r="A230" s="35"/>
      <c r="B230" s="36"/>
      <c r="C230" s="37"/>
      <c r="D230" s="207" t="s">
        <v>188</v>
      </c>
      <c r="E230" s="37"/>
      <c r="F230" s="208" t="s">
        <v>415</v>
      </c>
      <c r="G230" s="37"/>
      <c r="H230" s="37"/>
      <c r="I230" s="131"/>
      <c r="J230" s="37"/>
      <c r="K230" s="37"/>
      <c r="L230" s="38"/>
      <c r="M230" s="209"/>
      <c r="N230" s="210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188</v>
      </c>
      <c r="AU230" s="17" t="s">
        <v>81</v>
      </c>
    </row>
    <row r="231" spans="1:65" s="2" customFormat="1" ht="29.25">
      <c r="A231" s="35"/>
      <c r="B231" s="36"/>
      <c r="C231" s="37"/>
      <c r="D231" s="207" t="s">
        <v>201</v>
      </c>
      <c r="E231" s="37"/>
      <c r="F231" s="211" t="s">
        <v>416</v>
      </c>
      <c r="G231" s="37"/>
      <c r="H231" s="37"/>
      <c r="I231" s="131"/>
      <c r="J231" s="37"/>
      <c r="K231" s="37"/>
      <c r="L231" s="38"/>
      <c r="M231" s="209"/>
      <c r="N231" s="210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7" t="s">
        <v>201</v>
      </c>
      <c r="AU231" s="17" t="s">
        <v>81</v>
      </c>
    </row>
    <row r="232" spans="1:65" s="11" customFormat="1" ht="25.9" customHeight="1">
      <c r="B232" s="212"/>
      <c r="C232" s="213"/>
      <c r="D232" s="214" t="s">
        <v>73</v>
      </c>
      <c r="E232" s="215" t="s">
        <v>92</v>
      </c>
      <c r="F232" s="215" t="s">
        <v>417</v>
      </c>
      <c r="G232" s="213"/>
      <c r="H232" s="213"/>
      <c r="I232" s="216"/>
      <c r="J232" s="217">
        <f>BK232</f>
        <v>0</v>
      </c>
      <c r="K232" s="213"/>
      <c r="L232" s="218"/>
      <c r="M232" s="219"/>
      <c r="N232" s="220"/>
      <c r="O232" s="220"/>
      <c r="P232" s="221">
        <f>SUM(P233:P239)</f>
        <v>0</v>
      </c>
      <c r="Q232" s="220"/>
      <c r="R232" s="221">
        <f>SUM(R233:R239)</f>
        <v>0</v>
      </c>
      <c r="S232" s="220"/>
      <c r="T232" s="222">
        <f>SUM(T233:T239)</f>
        <v>0</v>
      </c>
      <c r="AR232" s="223" t="s">
        <v>203</v>
      </c>
      <c r="AT232" s="224" t="s">
        <v>73</v>
      </c>
      <c r="AU232" s="224" t="s">
        <v>74</v>
      </c>
      <c r="AY232" s="223" t="s">
        <v>186</v>
      </c>
      <c r="BK232" s="225">
        <f>SUM(BK233:BK239)</f>
        <v>0</v>
      </c>
    </row>
    <row r="233" spans="1:65" s="2" customFormat="1" ht="21.75" customHeight="1">
      <c r="A233" s="35"/>
      <c r="B233" s="36"/>
      <c r="C233" s="226" t="s">
        <v>418</v>
      </c>
      <c r="D233" s="226" t="s">
        <v>265</v>
      </c>
      <c r="E233" s="227" t="s">
        <v>419</v>
      </c>
      <c r="F233" s="228" t="s">
        <v>420</v>
      </c>
      <c r="G233" s="229" t="s">
        <v>421</v>
      </c>
      <c r="H233" s="230">
        <v>100</v>
      </c>
      <c r="I233" s="231"/>
      <c r="J233" s="232">
        <f>ROUND(I233*H233,2)</f>
        <v>0</v>
      </c>
      <c r="K233" s="228" t="s">
        <v>184</v>
      </c>
      <c r="L233" s="38"/>
      <c r="M233" s="233" t="s">
        <v>1</v>
      </c>
      <c r="N233" s="234" t="s">
        <v>39</v>
      </c>
      <c r="O233" s="72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6" t="s">
        <v>193</v>
      </c>
      <c r="AT233" s="206" t="s">
        <v>265</v>
      </c>
      <c r="AU233" s="206" t="s">
        <v>81</v>
      </c>
      <c r="AY233" s="17" t="s">
        <v>186</v>
      </c>
      <c r="BE233" s="119">
        <f>IF(N233="základní",J233,0)</f>
        <v>0</v>
      </c>
      <c r="BF233" s="119">
        <f>IF(N233="snížená",J233,0)</f>
        <v>0</v>
      </c>
      <c r="BG233" s="119">
        <f>IF(N233="zákl. přenesená",J233,0)</f>
        <v>0</v>
      </c>
      <c r="BH233" s="119">
        <f>IF(N233="sníž. přenesená",J233,0)</f>
        <v>0</v>
      </c>
      <c r="BI233" s="119">
        <f>IF(N233="nulová",J233,0)</f>
        <v>0</v>
      </c>
      <c r="BJ233" s="17" t="s">
        <v>81</v>
      </c>
      <c r="BK233" s="119">
        <f>ROUND(I233*H233,2)</f>
        <v>0</v>
      </c>
      <c r="BL233" s="17" t="s">
        <v>193</v>
      </c>
      <c r="BM233" s="206" t="s">
        <v>422</v>
      </c>
    </row>
    <row r="234" spans="1:65" s="2" customFormat="1" ht="117">
      <c r="A234" s="35"/>
      <c r="B234" s="36"/>
      <c r="C234" s="37"/>
      <c r="D234" s="207" t="s">
        <v>188</v>
      </c>
      <c r="E234" s="37"/>
      <c r="F234" s="208" t="s">
        <v>423</v>
      </c>
      <c r="G234" s="37"/>
      <c r="H234" s="37"/>
      <c r="I234" s="131"/>
      <c r="J234" s="37"/>
      <c r="K234" s="37"/>
      <c r="L234" s="38"/>
      <c r="M234" s="209"/>
      <c r="N234" s="210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7" t="s">
        <v>188</v>
      </c>
      <c r="AU234" s="17" t="s">
        <v>81</v>
      </c>
    </row>
    <row r="235" spans="1:65" s="2" customFormat="1" ht="19.5">
      <c r="A235" s="35"/>
      <c r="B235" s="36"/>
      <c r="C235" s="37"/>
      <c r="D235" s="207" t="s">
        <v>201</v>
      </c>
      <c r="E235" s="37"/>
      <c r="F235" s="211" t="s">
        <v>424</v>
      </c>
      <c r="G235" s="37"/>
      <c r="H235" s="37"/>
      <c r="I235" s="131"/>
      <c r="J235" s="37"/>
      <c r="K235" s="37"/>
      <c r="L235" s="38"/>
      <c r="M235" s="209"/>
      <c r="N235" s="210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7" t="s">
        <v>201</v>
      </c>
      <c r="AU235" s="17" t="s">
        <v>81</v>
      </c>
    </row>
    <row r="236" spans="1:65" s="2" customFormat="1" ht="21.75" customHeight="1">
      <c r="A236" s="35"/>
      <c r="B236" s="36"/>
      <c r="C236" s="226" t="s">
        <v>425</v>
      </c>
      <c r="D236" s="226" t="s">
        <v>265</v>
      </c>
      <c r="E236" s="227" t="s">
        <v>426</v>
      </c>
      <c r="F236" s="228" t="s">
        <v>427</v>
      </c>
      <c r="G236" s="229" t="s">
        <v>421</v>
      </c>
      <c r="H236" s="230">
        <v>100</v>
      </c>
      <c r="I236" s="231"/>
      <c r="J236" s="232">
        <f>ROUND(I236*H236,2)</f>
        <v>0</v>
      </c>
      <c r="K236" s="228" t="s">
        <v>184</v>
      </c>
      <c r="L236" s="38"/>
      <c r="M236" s="233" t="s">
        <v>1</v>
      </c>
      <c r="N236" s="234" t="s">
        <v>39</v>
      </c>
      <c r="O236" s="72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6" t="s">
        <v>268</v>
      </c>
      <c r="AT236" s="206" t="s">
        <v>265</v>
      </c>
      <c r="AU236" s="206" t="s">
        <v>81</v>
      </c>
      <c r="AY236" s="17" t="s">
        <v>186</v>
      </c>
      <c r="BE236" s="119">
        <f>IF(N236="základní",J236,0)</f>
        <v>0</v>
      </c>
      <c r="BF236" s="119">
        <f>IF(N236="snížená",J236,0)</f>
        <v>0</v>
      </c>
      <c r="BG236" s="119">
        <f>IF(N236="zákl. přenesená",J236,0)</f>
        <v>0</v>
      </c>
      <c r="BH236" s="119">
        <f>IF(N236="sníž. přenesená",J236,0)</f>
        <v>0</v>
      </c>
      <c r="BI236" s="119">
        <f>IF(N236="nulová",J236,0)</f>
        <v>0</v>
      </c>
      <c r="BJ236" s="17" t="s">
        <v>81</v>
      </c>
      <c r="BK236" s="119">
        <f>ROUND(I236*H236,2)</f>
        <v>0</v>
      </c>
      <c r="BL236" s="17" t="s">
        <v>268</v>
      </c>
      <c r="BM236" s="206" t="s">
        <v>428</v>
      </c>
    </row>
    <row r="237" spans="1:65" s="2" customFormat="1" ht="48.75">
      <c r="A237" s="35"/>
      <c r="B237" s="36"/>
      <c r="C237" s="37"/>
      <c r="D237" s="207" t="s">
        <v>188</v>
      </c>
      <c r="E237" s="37"/>
      <c r="F237" s="208" t="s">
        <v>429</v>
      </c>
      <c r="G237" s="37"/>
      <c r="H237" s="37"/>
      <c r="I237" s="131"/>
      <c r="J237" s="37"/>
      <c r="K237" s="37"/>
      <c r="L237" s="38"/>
      <c r="M237" s="209"/>
      <c r="N237" s="210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7" t="s">
        <v>188</v>
      </c>
      <c r="AU237" s="17" t="s">
        <v>81</v>
      </c>
    </row>
    <row r="238" spans="1:65" s="2" customFormat="1" ht="21.75" customHeight="1">
      <c r="A238" s="35"/>
      <c r="B238" s="36"/>
      <c r="C238" s="226" t="s">
        <v>430</v>
      </c>
      <c r="D238" s="226" t="s">
        <v>265</v>
      </c>
      <c r="E238" s="227" t="s">
        <v>431</v>
      </c>
      <c r="F238" s="228" t="s">
        <v>432</v>
      </c>
      <c r="G238" s="229" t="s">
        <v>191</v>
      </c>
      <c r="H238" s="230">
        <v>2</v>
      </c>
      <c r="I238" s="231"/>
      <c r="J238" s="232">
        <f>ROUND(I238*H238,2)</f>
        <v>0</v>
      </c>
      <c r="K238" s="228" t="s">
        <v>184</v>
      </c>
      <c r="L238" s="38"/>
      <c r="M238" s="233" t="s">
        <v>1</v>
      </c>
      <c r="N238" s="234" t="s">
        <v>39</v>
      </c>
      <c r="O238" s="72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6" t="s">
        <v>193</v>
      </c>
      <c r="AT238" s="206" t="s">
        <v>265</v>
      </c>
      <c r="AU238" s="206" t="s">
        <v>81</v>
      </c>
      <c r="AY238" s="17" t="s">
        <v>186</v>
      </c>
      <c r="BE238" s="119">
        <f>IF(N238="základní",J238,0)</f>
        <v>0</v>
      </c>
      <c r="BF238" s="119">
        <f>IF(N238="snížená",J238,0)</f>
        <v>0</v>
      </c>
      <c r="BG238" s="119">
        <f>IF(N238="zákl. přenesená",J238,0)</f>
        <v>0</v>
      </c>
      <c r="BH238" s="119">
        <f>IF(N238="sníž. přenesená",J238,0)</f>
        <v>0</v>
      </c>
      <c r="BI238" s="119">
        <f>IF(N238="nulová",J238,0)</f>
        <v>0</v>
      </c>
      <c r="BJ238" s="17" t="s">
        <v>81</v>
      </c>
      <c r="BK238" s="119">
        <f>ROUND(I238*H238,2)</f>
        <v>0</v>
      </c>
      <c r="BL238" s="17" t="s">
        <v>193</v>
      </c>
      <c r="BM238" s="206" t="s">
        <v>433</v>
      </c>
    </row>
    <row r="239" spans="1:65" s="2" customFormat="1" ht="48.75">
      <c r="A239" s="35"/>
      <c r="B239" s="36"/>
      <c r="C239" s="37"/>
      <c r="D239" s="207" t="s">
        <v>188</v>
      </c>
      <c r="E239" s="37"/>
      <c r="F239" s="208" t="s">
        <v>434</v>
      </c>
      <c r="G239" s="37"/>
      <c r="H239" s="37"/>
      <c r="I239" s="131"/>
      <c r="J239" s="37"/>
      <c r="K239" s="37"/>
      <c r="L239" s="38"/>
      <c r="M239" s="235"/>
      <c r="N239" s="236"/>
      <c r="O239" s="237"/>
      <c r="P239" s="237"/>
      <c r="Q239" s="237"/>
      <c r="R239" s="237"/>
      <c r="S239" s="237"/>
      <c r="T239" s="238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7" t="s">
        <v>188</v>
      </c>
      <c r="AU239" s="17" t="s">
        <v>81</v>
      </c>
    </row>
    <row r="240" spans="1:65" s="2" customFormat="1" ht="6.95" customHeight="1">
      <c r="A240" s="35"/>
      <c r="B240" s="55"/>
      <c r="C240" s="56"/>
      <c r="D240" s="56"/>
      <c r="E240" s="56"/>
      <c r="F240" s="56"/>
      <c r="G240" s="56"/>
      <c r="H240" s="56"/>
      <c r="I240" s="167"/>
      <c r="J240" s="56"/>
      <c r="K240" s="56"/>
      <c r="L240" s="38"/>
      <c r="M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</row>
  </sheetData>
  <sheetProtection algorithmName="SHA-512" hashValue="YQXVn/EFJ6cC/i2G+ZjlVa9bVFml8K8sRK0sefBlv8xUC5/ptP8aQg2V9SDTDGwBKUugx2Tojv8ZhyDhYpytKg==" saltValue="Hh2ml6yccSzelKp9si5//NyC3lPEKbisHnczhlM+n43fm5yKlunKiDVJtzUi+VXI8tj5smpmqfSr0sFMbAbjbw==" spinCount="100000" sheet="1" objects="1" scenarios="1" formatColumns="0" formatRows="0" autoFilter="0"/>
  <autoFilter ref="C121:K23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137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1297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1298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32" t="s">
        <v>25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32" t="s">
        <v>25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32" t="s">
        <v>25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ROUND((SUM(BE125:BE202)),  2)</f>
        <v>0</v>
      </c>
      <c r="G35" s="35"/>
      <c r="H35" s="35"/>
      <c r="I35" s="146">
        <v>0.21</v>
      </c>
      <c r="J35" s="145">
        <f>ROUND(((SUM(BE125:BE202))*I35),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ROUND((SUM(BF125:BF202)),  2)</f>
        <v>0</v>
      </c>
      <c r="G36" s="35"/>
      <c r="H36" s="35"/>
      <c r="I36" s="146">
        <v>0.15</v>
      </c>
      <c r="J36" s="145">
        <f>ROUND(((SUM(BF125:BF202))*I36),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ROUND((SUM(BG125:BG202)),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ROUND((SUM(BH125:BH202)),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ROUND((SUM(BI125:BI202)),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1297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SO 01 - Oprava osvětlení nástupiště žst. Blatec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 xml:space="preserve"> </v>
      </c>
      <c r="G93" s="37"/>
      <c r="H93" s="37"/>
      <c r="I93" s="132" t="s">
        <v>28</v>
      </c>
      <c r="J93" s="32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1299</v>
      </c>
      <c r="E99" s="178"/>
      <c r="F99" s="178"/>
      <c r="G99" s="178"/>
      <c r="H99" s="178"/>
      <c r="I99" s="179"/>
      <c r="J99" s="180">
        <f>J126</f>
        <v>0</v>
      </c>
      <c r="K99" s="176"/>
      <c r="L99" s="181"/>
    </row>
    <row r="100" spans="1:47" s="9" customFormat="1" ht="24.95" hidden="1" customHeight="1">
      <c r="B100" s="175"/>
      <c r="C100" s="176"/>
      <c r="D100" s="177" t="s">
        <v>1300</v>
      </c>
      <c r="E100" s="178"/>
      <c r="F100" s="178"/>
      <c r="G100" s="178"/>
      <c r="H100" s="178"/>
      <c r="I100" s="179"/>
      <c r="J100" s="180">
        <f>J127</f>
        <v>0</v>
      </c>
      <c r="K100" s="176"/>
      <c r="L100" s="181"/>
    </row>
    <row r="101" spans="1:47" s="9" customFormat="1" ht="24.95" hidden="1" customHeight="1">
      <c r="B101" s="175"/>
      <c r="C101" s="176"/>
      <c r="D101" s="177" t="s">
        <v>1301</v>
      </c>
      <c r="E101" s="178"/>
      <c r="F101" s="178"/>
      <c r="G101" s="178"/>
      <c r="H101" s="178"/>
      <c r="I101" s="179"/>
      <c r="J101" s="180">
        <f>J172</f>
        <v>0</v>
      </c>
      <c r="K101" s="176"/>
      <c r="L101" s="181"/>
    </row>
    <row r="102" spans="1:47" s="12" customFormat="1" ht="19.899999999999999" hidden="1" customHeight="1">
      <c r="B102" s="239"/>
      <c r="C102" s="105"/>
      <c r="D102" s="240" t="s">
        <v>1302</v>
      </c>
      <c r="E102" s="241"/>
      <c r="F102" s="241"/>
      <c r="G102" s="241"/>
      <c r="H102" s="241"/>
      <c r="I102" s="242"/>
      <c r="J102" s="243">
        <f>J173</f>
        <v>0</v>
      </c>
      <c r="K102" s="105"/>
      <c r="L102" s="244"/>
    </row>
    <row r="103" spans="1:47" s="9" customFormat="1" ht="24.95" hidden="1" customHeight="1">
      <c r="B103" s="175"/>
      <c r="C103" s="176"/>
      <c r="D103" s="177" t="s">
        <v>1000</v>
      </c>
      <c r="E103" s="178"/>
      <c r="F103" s="178"/>
      <c r="G103" s="178"/>
      <c r="H103" s="178"/>
      <c r="I103" s="179"/>
      <c r="J103" s="180">
        <f>J184</f>
        <v>0</v>
      </c>
      <c r="K103" s="176"/>
      <c r="L103" s="181"/>
    </row>
    <row r="104" spans="1:47" s="2" customFormat="1" ht="21.75" hidden="1" customHeight="1">
      <c r="A104" s="35"/>
      <c r="B104" s="36"/>
      <c r="C104" s="37"/>
      <c r="D104" s="37"/>
      <c r="E104" s="37"/>
      <c r="F104" s="37"/>
      <c r="G104" s="37"/>
      <c r="H104" s="37"/>
      <c r="I104" s="131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6.95" hidden="1" customHeight="1">
      <c r="A105" s="35"/>
      <c r="B105" s="55"/>
      <c r="C105" s="56"/>
      <c r="D105" s="56"/>
      <c r="E105" s="56"/>
      <c r="F105" s="56"/>
      <c r="G105" s="56"/>
      <c r="H105" s="56"/>
      <c r="I105" s="167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ht="11.25" hidden="1"/>
    <row r="107" spans="1:47" ht="11.25" hidden="1"/>
    <row r="108" spans="1:47" ht="11.25" hidden="1"/>
    <row r="109" spans="1:47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70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4.95" customHeight="1">
      <c r="A110" s="35"/>
      <c r="B110" s="36"/>
      <c r="C110" s="23" t="s">
        <v>167</v>
      </c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38" t="str">
        <f>E7</f>
        <v>Oprava osvětlení stanic a zastávek v obvodu OŘ Olomouc</v>
      </c>
      <c r="F113" s="339"/>
      <c r="G113" s="339"/>
      <c r="H113" s="339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1"/>
      <c r="C114" s="29" t="s">
        <v>152</v>
      </c>
      <c r="D114" s="22"/>
      <c r="E114" s="22"/>
      <c r="F114" s="22"/>
      <c r="G114" s="22"/>
      <c r="H114" s="22"/>
      <c r="I114" s="124"/>
      <c r="J114" s="22"/>
      <c r="K114" s="22"/>
      <c r="L114" s="20"/>
    </row>
    <row r="115" spans="1:65" s="2" customFormat="1" ht="16.5" customHeight="1">
      <c r="A115" s="35"/>
      <c r="B115" s="36"/>
      <c r="C115" s="37"/>
      <c r="D115" s="37"/>
      <c r="E115" s="338" t="s">
        <v>1297</v>
      </c>
      <c r="F115" s="340"/>
      <c r="G115" s="340"/>
      <c r="H115" s="340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154</v>
      </c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10" t="str">
        <f>E11</f>
        <v>SO 01 - Oprava osvětlení nástupiště žst. Blatec</v>
      </c>
      <c r="F117" s="340"/>
      <c r="G117" s="340"/>
      <c r="H117" s="340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29" t="s">
        <v>20</v>
      </c>
      <c r="D119" s="37"/>
      <c r="E119" s="37"/>
      <c r="F119" s="27" t="str">
        <f>F14</f>
        <v xml:space="preserve"> </v>
      </c>
      <c r="G119" s="37"/>
      <c r="H119" s="37"/>
      <c r="I119" s="132" t="s">
        <v>22</v>
      </c>
      <c r="J119" s="67">
        <f>IF(J14="","",J14)</f>
        <v>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23</v>
      </c>
      <c r="D121" s="37"/>
      <c r="E121" s="37"/>
      <c r="F121" s="27" t="str">
        <f>E17</f>
        <v xml:space="preserve"> </v>
      </c>
      <c r="G121" s="37"/>
      <c r="H121" s="37"/>
      <c r="I121" s="132" t="s">
        <v>28</v>
      </c>
      <c r="J121" s="32" t="str">
        <f>E23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29" t="s">
        <v>26</v>
      </c>
      <c r="D122" s="37"/>
      <c r="E122" s="37"/>
      <c r="F122" s="27" t="str">
        <f>IF(E20="","",E20)</f>
        <v>Vyplň údaj</v>
      </c>
      <c r="G122" s="37"/>
      <c r="H122" s="37"/>
      <c r="I122" s="132" t="s">
        <v>30</v>
      </c>
      <c r="J122" s="32" t="str">
        <f>E26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0" customFormat="1" ht="29.25" customHeight="1">
      <c r="A124" s="182"/>
      <c r="B124" s="183"/>
      <c r="C124" s="184" t="s">
        <v>168</v>
      </c>
      <c r="D124" s="185" t="s">
        <v>59</v>
      </c>
      <c r="E124" s="185" t="s">
        <v>55</v>
      </c>
      <c r="F124" s="185" t="s">
        <v>56</v>
      </c>
      <c r="G124" s="185" t="s">
        <v>169</v>
      </c>
      <c r="H124" s="185" t="s">
        <v>170</v>
      </c>
      <c r="I124" s="186" t="s">
        <v>171</v>
      </c>
      <c r="J124" s="185" t="s">
        <v>162</v>
      </c>
      <c r="K124" s="187" t="s">
        <v>172</v>
      </c>
      <c r="L124" s="188"/>
      <c r="M124" s="76" t="s">
        <v>1</v>
      </c>
      <c r="N124" s="77" t="s">
        <v>38</v>
      </c>
      <c r="O124" s="77" t="s">
        <v>173</v>
      </c>
      <c r="P124" s="77" t="s">
        <v>174</v>
      </c>
      <c r="Q124" s="77" t="s">
        <v>175</v>
      </c>
      <c r="R124" s="77" t="s">
        <v>176</v>
      </c>
      <c r="S124" s="77" t="s">
        <v>177</v>
      </c>
      <c r="T124" s="78" t="s">
        <v>178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5"/>
      <c r="B125" s="36"/>
      <c r="C125" s="83" t="s">
        <v>179</v>
      </c>
      <c r="D125" s="37"/>
      <c r="E125" s="37"/>
      <c r="F125" s="37"/>
      <c r="G125" s="37"/>
      <c r="H125" s="37"/>
      <c r="I125" s="131"/>
      <c r="J125" s="189">
        <f>BK125</f>
        <v>0</v>
      </c>
      <c r="K125" s="37"/>
      <c r="L125" s="38"/>
      <c r="M125" s="79"/>
      <c r="N125" s="190"/>
      <c r="O125" s="80"/>
      <c r="P125" s="191">
        <f>P126+P127+P172+P184</f>
        <v>0</v>
      </c>
      <c r="Q125" s="80"/>
      <c r="R125" s="191">
        <f>R126+R127+R172+R184</f>
        <v>0</v>
      </c>
      <c r="S125" s="80"/>
      <c r="T125" s="192">
        <f>T126+T127+T172+T184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73</v>
      </c>
      <c r="AU125" s="17" t="s">
        <v>164</v>
      </c>
      <c r="BK125" s="193">
        <f>BK126+BK127+BK172+BK184</f>
        <v>0</v>
      </c>
    </row>
    <row r="126" spans="1:65" s="11" customFormat="1" ht="25.9" customHeight="1">
      <c r="B126" s="212"/>
      <c r="C126" s="213"/>
      <c r="D126" s="214" t="s">
        <v>73</v>
      </c>
      <c r="E126" s="215" t="s">
        <v>1303</v>
      </c>
      <c r="F126" s="215" t="s">
        <v>1304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v>0</v>
      </c>
      <c r="Q126" s="220"/>
      <c r="R126" s="221">
        <v>0</v>
      </c>
      <c r="S126" s="220"/>
      <c r="T126" s="222">
        <v>0</v>
      </c>
      <c r="AR126" s="223" t="s">
        <v>83</v>
      </c>
      <c r="AT126" s="224" t="s">
        <v>73</v>
      </c>
      <c r="AU126" s="224" t="s">
        <v>74</v>
      </c>
      <c r="AY126" s="223" t="s">
        <v>186</v>
      </c>
      <c r="BK126" s="225">
        <v>0</v>
      </c>
    </row>
    <row r="127" spans="1:65" s="11" customFormat="1" ht="25.9" customHeight="1">
      <c r="B127" s="212"/>
      <c r="C127" s="213"/>
      <c r="D127" s="214" t="s">
        <v>73</v>
      </c>
      <c r="E127" s="215" t="s">
        <v>1305</v>
      </c>
      <c r="F127" s="215" t="s">
        <v>1306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SUM(P128:P171)</f>
        <v>0</v>
      </c>
      <c r="Q127" s="220"/>
      <c r="R127" s="221">
        <f>SUM(R128:R171)</f>
        <v>0</v>
      </c>
      <c r="S127" s="220"/>
      <c r="T127" s="222">
        <f>SUM(T128:T171)</f>
        <v>0</v>
      </c>
      <c r="AR127" s="223" t="s">
        <v>83</v>
      </c>
      <c r="AT127" s="224" t="s">
        <v>73</v>
      </c>
      <c r="AU127" s="224" t="s">
        <v>74</v>
      </c>
      <c r="AY127" s="223" t="s">
        <v>186</v>
      </c>
      <c r="BK127" s="225">
        <f>SUM(BK128:BK171)</f>
        <v>0</v>
      </c>
    </row>
    <row r="128" spans="1:65" s="2" customFormat="1" ht="33" customHeight="1">
      <c r="A128" s="35"/>
      <c r="B128" s="36"/>
      <c r="C128" s="194" t="s">
        <v>81</v>
      </c>
      <c r="D128" s="194" t="s">
        <v>180</v>
      </c>
      <c r="E128" s="195" t="s">
        <v>584</v>
      </c>
      <c r="F128" s="196" t="s">
        <v>585</v>
      </c>
      <c r="G128" s="197" t="s">
        <v>191</v>
      </c>
      <c r="H128" s="198">
        <v>11</v>
      </c>
      <c r="I128" s="199"/>
      <c r="J128" s="200">
        <f>ROUND(I128*H128,2)</f>
        <v>0</v>
      </c>
      <c r="K128" s="196" t="s">
        <v>184</v>
      </c>
      <c r="L128" s="201"/>
      <c r="M128" s="202" t="s">
        <v>1</v>
      </c>
      <c r="N128" s="203" t="s">
        <v>39</v>
      </c>
      <c r="O128" s="7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6" t="s">
        <v>192</v>
      </c>
      <c r="AT128" s="206" t="s">
        <v>180</v>
      </c>
      <c r="AU128" s="206" t="s">
        <v>81</v>
      </c>
      <c r="AY128" s="17" t="s">
        <v>186</v>
      </c>
      <c r="BE128" s="119">
        <f>IF(N128="základní",J128,0)</f>
        <v>0</v>
      </c>
      <c r="BF128" s="119">
        <f>IF(N128="snížená",J128,0)</f>
        <v>0</v>
      </c>
      <c r="BG128" s="119">
        <f>IF(N128="zákl. přenesená",J128,0)</f>
        <v>0</v>
      </c>
      <c r="BH128" s="119">
        <f>IF(N128="sníž. přenesená",J128,0)</f>
        <v>0</v>
      </c>
      <c r="BI128" s="119">
        <f>IF(N128="nulová",J128,0)</f>
        <v>0</v>
      </c>
      <c r="BJ128" s="17" t="s">
        <v>81</v>
      </c>
      <c r="BK128" s="119">
        <f>ROUND(I128*H128,2)</f>
        <v>0</v>
      </c>
      <c r="BL128" s="17" t="s">
        <v>193</v>
      </c>
      <c r="BM128" s="206" t="s">
        <v>1307</v>
      </c>
    </row>
    <row r="129" spans="1:65" s="2" customFormat="1" ht="29.25">
      <c r="A129" s="35"/>
      <c r="B129" s="36"/>
      <c r="C129" s="37"/>
      <c r="D129" s="207" t="s">
        <v>188</v>
      </c>
      <c r="E129" s="37"/>
      <c r="F129" s="208" t="s">
        <v>585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188</v>
      </c>
      <c r="AU129" s="17" t="s">
        <v>81</v>
      </c>
    </row>
    <row r="130" spans="1:65" s="2" customFormat="1" ht="29.25">
      <c r="A130" s="35"/>
      <c r="B130" s="36"/>
      <c r="C130" s="37"/>
      <c r="D130" s="207" t="s">
        <v>201</v>
      </c>
      <c r="E130" s="37"/>
      <c r="F130" s="211" t="s">
        <v>212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201</v>
      </c>
      <c r="AU130" s="17" t="s">
        <v>81</v>
      </c>
    </row>
    <row r="131" spans="1:65" s="2" customFormat="1" ht="44.25" customHeight="1">
      <c r="A131" s="35"/>
      <c r="B131" s="36"/>
      <c r="C131" s="194" t="s">
        <v>83</v>
      </c>
      <c r="D131" s="194" t="s">
        <v>180</v>
      </c>
      <c r="E131" s="195" t="s">
        <v>198</v>
      </c>
      <c r="F131" s="196" t="s">
        <v>199</v>
      </c>
      <c r="G131" s="197" t="s">
        <v>191</v>
      </c>
      <c r="H131" s="198">
        <v>7</v>
      </c>
      <c r="I131" s="199"/>
      <c r="J131" s="200">
        <f>ROUND(I131*H131,2)</f>
        <v>0</v>
      </c>
      <c r="K131" s="196" t="s">
        <v>184</v>
      </c>
      <c r="L131" s="201"/>
      <c r="M131" s="202" t="s">
        <v>1</v>
      </c>
      <c r="N131" s="203" t="s">
        <v>39</v>
      </c>
      <c r="O131" s="72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6" t="s">
        <v>192</v>
      </c>
      <c r="AT131" s="206" t="s">
        <v>180</v>
      </c>
      <c r="AU131" s="206" t="s">
        <v>81</v>
      </c>
      <c r="AY131" s="17" t="s">
        <v>186</v>
      </c>
      <c r="BE131" s="119">
        <f>IF(N131="základní",J131,0)</f>
        <v>0</v>
      </c>
      <c r="BF131" s="119">
        <f>IF(N131="snížená",J131,0)</f>
        <v>0</v>
      </c>
      <c r="BG131" s="119">
        <f>IF(N131="zákl. přenesená",J131,0)</f>
        <v>0</v>
      </c>
      <c r="BH131" s="119">
        <f>IF(N131="sníž. přenesená",J131,0)</f>
        <v>0</v>
      </c>
      <c r="BI131" s="119">
        <f>IF(N131="nulová",J131,0)</f>
        <v>0</v>
      </c>
      <c r="BJ131" s="17" t="s">
        <v>81</v>
      </c>
      <c r="BK131" s="119">
        <f>ROUND(I131*H131,2)</f>
        <v>0</v>
      </c>
      <c r="BL131" s="17" t="s">
        <v>193</v>
      </c>
      <c r="BM131" s="206" t="s">
        <v>1308</v>
      </c>
    </row>
    <row r="132" spans="1:65" s="2" customFormat="1" ht="29.25">
      <c r="A132" s="35"/>
      <c r="B132" s="36"/>
      <c r="C132" s="37"/>
      <c r="D132" s="207" t="s">
        <v>188</v>
      </c>
      <c r="E132" s="37"/>
      <c r="F132" s="208" t="s">
        <v>199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188</v>
      </c>
      <c r="AU132" s="17" t="s">
        <v>81</v>
      </c>
    </row>
    <row r="133" spans="1:65" s="2" customFormat="1" ht="78">
      <c r="A133" s="35"/>
      <c r="B133" s="36"/>
      <c r="C133" s="37"/>
      <c r="D133" s="207" t="s">
        <v>201</v>
      </c>
      <c r="E133" s="37"/>
      <c r="F133" s="211" t="s">
        <v>202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201</v>
      </c>
      <c r="AU133" s="17" t="s">
        <v>81</v>
      </c>
    </row>
    <row r="134" spans="1:65" s="2" customFormat="1" ht="44.25" customHeight="1">
      <c r="A134" s="35"/>
      <c r="B134" s="36"/>
      <c r="C134" s="194" t="s">
        <v>99</v>
      </c>
      <c r="D134" s="194" t="s">
        <v>180</v>
      </c>
      <c r="E134" s="195" t="s">
        <v>218</v>
      </c>
      <c r="F134" s="196" t="s">
        <v>219</v>
      </c>
      <c r="G134" s="197" t="s">
        <v>191</v>
      </c>
      <c r="H134" s="198">
        <v>7</v>
      </c>
      <c r="I134" s="199"/>
      <c r="J134" s="200">
        <f>ROUND(I134*H134,2)</f>
        <v>0</v>
      </c>
      <c r="K134" s="196" t="s">
        <v>184</v>
      </c>
      <c r="L134" s="201"/>
      <c r="M134" s="202" t="s">
        <v>1</v>
      </c>
      <c r="N134" s="203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192</v>
      </c>
      <c r="AT134" s="206" t="s">
        <v>180</v>
      </c>
      <c r="AU134" s="206" t="s">
        <v>81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193</v>
      </c>
      <c r="BM134" s="206" t="s">
        <v>1309</v>
      </c>
    </row>
    <row r="135" spans="1:65" s="2" customFormat="1" ht="29.25">
      <c r="A135" s="35"/>
      <c r="B135" s="36"/>
      <c r="C135" s="37"/>
      <c r="D135" s="207" t="s">
        <v>188</v>
      </c>
      <c r="E135" s="37"/>
      <c r="F135" s="208" t="s">
        <v>219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81</v>
      </c>
    </row>
    <row r="136" spans="1:65" s="2" customFormat="1" ht="78">
      <c r="A136" s="35"/>
      <c r="B136" s="36"/>
      <c r="C136" s="37"/>
      <c r="D136" s="207" t="s">
        <v>201</v>
      </c>
      <c r="E136" s="37"/>
      <c r="F136" s="211" t="s">
        <v>202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201</v>
      </c>
      <c r="AU136" s="17" t="s">
        <v>81</v>
      </c>
    </row>
    <row r="137" spans="1:65" s="2" customFormat="1" ht="21.75" customHeight="1">
      <c r="A137" s="35"/>
      <c r="B137" s="36"/>
      <c r="C137" s="194" t="s">
        <v>193</v>
      </c>
      <c r="D137" s="194" t="s">
        <v>180</v>
      </c>
      <c r="E137" s="195" t="s">
        <v>1310</v>
      </c>
      <c r="F137" s="196" t="s">
        <v>1311</v>
      </c>
      <c r="G137" s="197" t="s">
        <v>191</v>
      </c>
      <c r="H137" s="198">
        <v>7</v>
      </c>
      <c r="I137" s="199"/>
      <c r="J137" s="200">
        <f>ROUND(I137*H137,2)</f>
        <v>0</v>
      </c>
      <c r="K137" s="196" t="s">
        <v>184</v>
      </c>
      <c r="L137" s="201"/>
      <c r="M137" s="202" t="s">
        <v>1</v>
      </c>
      <c r="N137" s="203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192</v>
      </c>
      <c r="AT137" s="206" t="s">
        <v>180</v>
      </c>
      <c r="AU137" s="206" t="s">
        <v>81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193</v>
      </c>
      <c r="BM137" s="206" t="s">
        <v>1312</v>
      </c>
    </row>
    <row r="138" spans="1:65" s="2" customFormat="1" ht="19.5">
      <c r="A138" s="35"/>
      <c r="B138" s="36"/>
      <c r="C138" s="37"/>
      <c r="D138" s="207" t="s">
        <v>188</v>
      </c>
      <c r="E138" s="37"/>
      <c r="F138" s="208" t="s">
        <v>1311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81</v>
      </c>
    </row>
    <row r="139" spans="1:65" s="2" customFormat="1" ht="21.75" customHeight="1">
      <c r="A139" s="35"/>
      <c r="B139" s="36"/>
      <c r="C139" s="194" t="s">
        <v>203</v>
      </c>
      <c r="D139" s="194" t="s">
        <v>180</v>
      </c>
      <c r="E139" s="195" t="s">
        <v>1218</v>
      </c>
      <c r="F139" s="196" t="s">
        <v>1219</v>
      </c>
      <c r="G139" s="197" t="s">
        <v>183</v>
      </c>
      <c r="H139" s="198">
        <v>300</v>
      </c>
      <c r="I139" s="199"/>
      <c r="J139" s="200">
        <f>ROUND(I139*H139,2)</f>
        <v>0</v>
      </c>
      <c r="K139" s="196" t="s">
        <v>184</v>
      </c>
      <c r="L139" s="201"/>
      <c r="M139" s="202" t="s">
        <v>1</v>
      </c>
      <c r="N139" s="203" t="s">
        <v>39</v>
      </c>
      <c r="O139" s="72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6" t="s">
        <v>192</v>
      </c>
      <c r="AT139" s="206" t="s">
        <v>180</v>
      </c>
      <c r="AU139" s="206" t="s">
        <v>81</v>
      </c>
      <c r="AY139" s="17" t="s">
        <v>186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81</v>
      </c>
      <c r="BK139" s="119">
        <f>ROUND(I139*H139,2)</f>
        <v>0</v>
      </c>
      <c r="BL139" s="17" t="s">
        <v>193</v>
      </c>
      <c r="BM139" s="206" t="s">
        <v>1313</v>
      </c>
    </row>
    <row r="140" spans="1:65" s="2" customFormat="1" ht="19.5">
      <c r="A140" s="35"/>
      <c r="B140" s="36"/>
      <c r="C140" s="37"/>
      <c r="D140" s="207" t="s">
        <v>188</v>
      </c>
      <c r="E140" s="37"/>
      <c r="F140" s="208" t="s">
        <v>1219</v>
      </c>
      <c r="G140" s="37"/>
      <c r="H140" s="37"/>
      <c r="I140" s="131"/>
      <c r="J140" s="37"/>
      <c r="K140" s="37"/>
      <c r="L140" s="38"/>
      <c r="M140" s="209"/>
      <c r="N140" s="210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188</v>
      </c>
      <c r="AU140" s="17" t="s">
        <v>81</v>
      </c>
    </row>
    <row r="141" spans="1:65" s="2" customFormat="1" ht="19.5">
      <c r="A141" s="35"/>
      <c r="B141" s="36"/>
      <c r="C141" s="37"/>
      <c r="D141" s="207" t="s">
        <v>201</v>
      </c>
      <c r="E141" s="37"/>
      <c r="F141" s="211" t="s">
        <v>1314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201</v>
      </c>
      <c r="AU141" s="17" t="s">
        <v>81</v>
      </c>
    </row>
    <row r="142" spans="1:65" s="2" customFormat="1" ht="33" customHeight="1">
      <c r="A142" s="35"/>
      <c r="B142" s="36"/>
      <c r="C142" s="194" t="s">
        <v>208</v>
      </c>
      <c r="D142" s="194" t="s">
        <v>180</v>
      </c>
      <c r="E142" s="195" t="s">
        <v>1315</v>
      </c>
      <c r="F142" s="196" t="s">
        <v>1316</v>
      </c>
      <c r="G142" s="197" t="s">
        <v>183</v>
      </c>
      <c r="H142" s="198">
        <v>300</v>
      </c>
      <c r="I142" s="199"/>
      <c r="J142" s="200">
        <f>ROUND(I142*H142,2)</f>
        <v>0</v>
      </c>
      <c r="K142" s="196" t="s">
        <v>184</v>
      </c>
      <c r="L142" s="201"/>
      <c r="M142" s="202" t="s">
        <v>1</v>
      </c>
      <c r="N142" s="203" t="s">
        <v>39</v>
      </c>
      <c r="O142" s="72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6" t="s">
        <v>192</v>
      </c>
      <c r="AT142" s="206" t="s">
        <v>180</v>
      </c>
      <c r="AU142" s="206" t="s">
        <v>81</v>
      </c>
      <c r="AY142" s="17" t="s">
        <v>186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81</v>
      </c>
      <c r="BK142" s="119">
        <f>ROUND(I142*H142,2)</f>
        <v>0</v>
      </c>
      <c r="BL142" s="17" t="s">
        <v>193</v>
      </c>
      <c r="BM142" s="206" t="s">
        <v>1317</v>
      </c>
    </row>
    <row r="143" spans="1:65" s="2" customFormat="1" ht="19.5">
      <c r="A143" s="35"/>
      <c r="B143" s="36"/>
      <c r="C143" s="37"/>
      <c r="D143" s="207" t="s">
        <v>188</v>
      </c>
      <c r="E143" s="37"/>
      <c r="F143" s="208" t="s">
        <v>1316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188</v>
      </c>
      <c r="AU143" s="17" t="s">
        <v>81</v>
      </c>
    </row>
    <row r="144" spans="1:65" s="2" customFormat="1" ht="21.75" customHeight="1">
      <c r="A144" s="35"/>
      <c r="B144" s="36"/>
      <c r="C144" s="194" t="s">
        <v>213</v>
      </c>
      <c r="D144" s="194" t="s">
        <v>180</v>
      </c>
      <c r="E144" s="195" t="s">
        <v>1318</v>
      </c>
      <c r="F144" s="196" t="s">
        <v>1319</v>
      </c>
      <c r="G144" s="197" t="s">
        <v>183</v>
      </c>
      <c r="H144" s="198">
        <v>300</v>
      </c>
      <c r="I144" s="199"/>
      <c r="J144" s="200">
        <f>ROUND(I144*H144,2)</f>
        <v>0</v>
      </c>
      <c r="K144" s="196" t="s">
        <v>184</v>
      </c>
      <c r="L144" s="201"/>
      <c r="M144" s="202" t="s">
        <v>1</v>
      </c>
      <c r="N144" s="203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192</v>
      </c>
      <c r="AT144" s="206" t="s">
        <v>180</v>
      </c>
      <c r="AU144" s="206" t="s">
        <v>81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193</v>
      </c>
      <c r="BM144" s="206" t="s">
        <v>1320</v>
      </c>
    </row>
    <row r="145" spans="1:65" s="2" customFormat="1" ht="19.5">
      <c r="A145" s="35"/>
      <c r="B145" s="36"/>
      <c r="C145" s="37"/>
      <c r="D145" s="207" t="s">
        <v>188</v>
      </c>
      <c r="E145" s="37"/>
      <c r="F145" s="208" t="s">
        <v>1319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81</v>
      </c>
    </row>
    <row r="146" spans="1:65" s="2" customFormat="1" ht="21.75" customHeight="1">
      <c r="A146" s="35"/>
      <c r="B146" s="36"/>
      <c r="C146" s="194" t="s">
        <v>225</v>
      </c>
      <c r="D146" s="194" t="s">
        <v>180</v>
      </c>
      <c r="E146" s="195" t="s">
        <v>1034</v>
      </c>
      <c r="F146" s="196" t="s">
        <v>1035</v>
      </c>
      <c r="G146" s="197" t="s">
        <v>183</v>
      </c>
      <c r="H146" s="198">
        <v>40</v>
      </c>
      <c r="I146" s="199"/>
      <c r="J146" s="200">
        <f>ROUND(I146*H146,2)</f>
        <v>0</v>
      </c>
      <c r="K146" s="196" t="s">
        <v>184</v>
      </c>
      <c r="L146" s="201"/>
      <c r="M146" s="202" t="s">
        <v>1</v>
      </c>
      <c r="N146" s="203" t="s">
        <v>39</v>
      </c>
      <c r="O146" s="7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6" t="s">
        <v>192</v>
      </c>
      <c r="AT146" s="206" t="s">
        <v>180</v>
      </c>
      <c r="AU146" s="206" t="s">
        <v>81</v>
      </c>
      <c r="AY146" s="17" t="s">
        <v>186</v>
      </c>
      <c r="BE146" s="119">
        <f>IF(N146="základní",J146,0)</f>
        <v>0</v>
      </c>
      <c r="BF146" s="119">
        <f>IF(N146="snížená",J146,0)</f>
        <v>0</v>
      </c>
      <c r="BG146" s="119">
        <f>IF(N146="zákl. přenesená",J146,0)</f>
        <v>0</v>
      </c>
      <c r="BH146" s="119">
        <f>IF(N146="sníž. přenesená",J146,0)</f>
        <v>0</v>
      </c>
      <c r="BI146" s="119">
        <f>IF(N146="nulová",J146,0)</f>
        <v>0</v>
      </c>
      <c r="BJ146" s="17" t="s">
        <v>81</v>
      </c>
      <c r="BK146" s="119">
        <f>ROUND(I146*H146,2)</f>
        <v>0</v>
      </c>
      <c r="BL146" s="17" t="s">
        <v>193</v>
      </c>
      <c r="BM146" s="206" t="s">
        <v>1321</v>
      </c>
    </row>
    <row r="147" spans="1:65" s="2" customFormat="1" ht="19.5">
      <c r="A147" s="35"/>
      <c r="B147" s="36"/>
      <c r="C147" s="37"/>
      <c r="D147" s="207" t="s">
        <v>188</v>
      </c>
      <c r="E147" s="37"/>
      <c r="F147" s="208" t="s">
        <v>1035</v>
      </c>
      <c r="G147" s="37"/>
      <c r="H147" s="37"/>
      <c r="I147" s="131"/>
      <c r="J147" s="37"/>
      <c r="K147" s="37"/>
      <c r="L147" s="38"/>
      <c r="M147" s="209"/>
      <c r="N147" s="210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188</v>
      </c>
      <c r="AU147" s="17" t="s">
        <v>81</v>
      </c>
    </row>
    <row r="148" spans="1:65" s="2" customFormat="1" ht="21.75" customHeight="1">
      <c r="A148" s="35"/>
      <c r="B148" s="36"/>
      <c r="C148" s="194" t="s">
        <v>221</v>
      </c>
      <c r="D148" s="194" t="s">
        <v>180</v>
      </c>
      <c r="E148" s="195" t="s">
        <v>603</v>
      </c>
      <c r="F148" s="196" t="s">
        <v>604</v>
      </c>
      <c r="G148" s="197" t="s">
        <v>183</v>
      </c>
      <c r="H148" s="198">
        <v>300</v>
      </c>
      <c r="I148" s="199"/>
      <c r="J148" s="200">
        <f>ROUND(I148*H148,2)</f>
        <v>0</v>
      </c>
      <c r="K148" s="196" t="s">
        <v>184</v>
      </c>
      <c r="L148" s="201"/>
      <c r="M148" s="202" t="s">
        <v>1</v>
      </c>
      <c r="N148" s="203" t="s">
        <v>39</v>
      </c>
      <c r="O148" s="72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6" t="s">
        <v>192</v>
      </c>
      <c r="AT148" s="206" t="s">
        <v>180</v>
      </c>
      <c r="AU148" s="206" t="s">
        <v>81</v>
      </c>
      <c r="AY148" s="17" t="s">
        <v>186</v>
      </c>
      <c r="BE148" s="119">
        <f>IF(N148="základní",J148,0)</f>
        <v>0</v>
      </c>
      <c r="BF148" s="119">
        <f>IF(N148="snížená",J148,0)</f>
        <v>0</v>
      </c>
      <c r="BG148" s="119">
        <f>IF(N148="zákl. přenesená",J148,0)</f>
        <v>0</v>
      </c>
      <c r="BH148" s="119">
        <f>IF(N148="sníž. přenesená",J148,0)</f>
        <v>0</v>
      </c>
      <c r="BI148" s="119">
        <f>IF(N148="nulová",J148,0)</f>
        <v>0</v>
      </c>
      <c r="BJ148" s="17" t="s">
        <v>81</v>
      </c>
      <c r="BK148" s="119">
        <f>ROUND(I148*H148,2)</f>
        <v>0</v>
      </c>
      <c r="BL148" s="17" t="s">
        <v>193</v>
      </c>
      <c r="BM148" s="206" t="s">
        <v>1322</v>
      </c>
    </row>
    <row r="149" spans="1:65" s="2" customFormat="1" ht="19.5">
      <c r="A149" s="35"/>
      <c r="B149" s="36"/>
      <c r="C149" s="37"/>
      <c r="D149" s="207" t="s">
        <v>188</v>
      </c>
      <c r="E149" s="37"/>
      <c r="F149" s="208" t="s">
        <v>604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188</v>
      </c>
      <c r="AU149" s="17" t="s">
        <v>81</v>
      </c>
    </row>
    <row r="150" spans="1:65" s="2" customFormat="1" ht="21.75" customHeight="1">
      <c r="A150" s="35"/>
      <c r="B150" s="36"/>
      <c r="C150" s="226" t="s">
        <v>377</v>
      </c>
      <c r="D150" s="226" t="s">
        <v>265</v>
      </c>
      <c r="E150" s="227" t="s">
        <v>1037</v>
      </c>
      <c r="F150" s="228" t="s">
        <v>1038</v>
      </c>
      <c r="G150" s="229" t="s">
        <v>191</v>
      </c>
      <c r="H150" s="230">
        <v>11</v>
      </c>
      <c r="I150" s="231"/>
      <c r="J150" s="232">
        <f>ROUND(I150*H150,2)</f>
        <v>0</v>
      </c>
      <c r="K150" s="228" t="s">
        <v>184</v>
      </c>
      <c r="L150" s="38"/>
      <c r="M150" s="233" t="s">
        <v>1</v>
      </c>
      <c r="N150" s="234" t="s">
        <v>39</v>
      </c>
      <c r="O150" s="7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6" t="s">
        <v>268</v>
      </c>
      <c r="AT150" s="206" t="s">
        <v>265</v>
      </c>
      <c r="AU150" s="206" t="s">
        <v>81</v>
      </c>
      <c r="AY150" s="17" t="s">
        <v>186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81</v>
      </c>
      <c r="BK150" s="119">
        <f>ROUND(I150*H150,2)</f>
        <v>0</v>
      </c>
      <c r="BL150" s="17" t="s">
        <v>268</v>
      </c>
      <c r="BM150" s="206" t="s">
        <v>1323</v>
      </c>
    </row>
    <row r="151" spans="1:65" s="2" customFormat="1" ht="11.25">
      <c r="A151" s="35"/>
      <c r="B151" s="36"/>
      <c r="C151" s="37"/>
      <c r="D151" s="207" t="s">
        <v>188</v>
      </c>
      <c r="E151" s="37"/>
      <c r="F151" s="208" t="s">
        <v>1038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188</v>
      </c>
      <c r="AU151" s="17" t="s">
        <v>81</v>
      </c>
    </row>
    <row r="152" spans="1:65" s="2" customFormat="1" ht="21.75" customHeight="1">
      <c r="A152" s="35"/>
      <c r="B152" s="36"/>
      <c r="C152" s="194" t="s">
        <v>381</v>
      </c>
      <c r="D152" s="194" t="s">
        <v>180</v>
      </c>
      <c r="E152" s="195" t="s">
        <v>1324</v>
      </c>
      <c r="F152" s="196" t="s">
        <v>1325</v>
      </c>
      <c r="G152" s="197" t="s">
        <v>191</v>
      </c>
      <c r="H152" s="198">
        <v>11</v>
      </c>
      <c r="I152" s="199"/>
      <c r="J152" s="200">
        <f>ROUND(I152*H152,2)</f>
        <v>0</v>
      </c>
      <c r="K152" s="196" t="s">
        <v>184</v>
      </c>
      <c r="L152" s="201"/>
      <c r="M152" s="202" t="s">
        <v>1</v>
      </c>
      <c r="N152" s="203" t="s">
        <v>39</v>
      </c>
      <c r="O152" s="72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6" t="s">
        <v>185</v>
      </c>
      <c r="AT152" s="206" t="s">
        <v>180</v>
      </c>
      <c r="AU152" s="206" t="s">
        <v>81</v>
      </c>
      <c r="AY152" s="17" t="s">
        <v>186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81</v>
      </c>
      <c r="BK152" s="119">
        <f>ROUND(I152*H152,2)</f>
        <v>0</v>
      </c>
      <c r="BL152" s="17" t="s">
        <v>185</v>
      </c>
      <c r="BM152" s="206" t="s">
        <v>1326</v>
      </c>
    </row>
    <row r="153" spans="1:65" s="2" customFormat="1" ht="11.25">
      <c r="A153" s="35"/>
      <c r="B153" s="36"/>
      <c r="C153" s="37"/>
      <c r="D153" s="207" t="s">
        <v>188</v>
      </c>
      <c r="E153" s="37"/>
      <c r="F153" s="208" t="s">
        <v>1325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188</v>
      </c>
      <c r="AU153" s="17" t="s">
        <v>81</v>
      </c>
    </row>
    <row r="154" spans="1:65" s="2" customFormat="1" ht="33" customHeight="1">
      <c r="A154" s="35"/>
      <c r="B154" s="36"/>
      <c r="C154" s="226" t="s">
        <v>229</v>
      </c>
      <c r="D154" s="226" t="s">
        <v>265</v>
      </c>
      <c r="E154" s="227" t="s">
        <v>1327</v>
      </c>
      <c r="F154" s="228" t="s">
        <v>1328</v>
      </c>
      <c r="G154" s="229" t="s">
        <v>183</v>
      </c>
      <c r="H154" s="230">
        <v>300</v>
      </c>
      <c r="I154" s="231"/>
      <c r="J154" s="232">
        <f>ROUND(I154*H154,2)</f>
        <v>0</v>
      </c>
      <c r="K154" s="228" t="s">
        <v>184</v>
      </c>
      <c r="L154" s="38"/>
      <c r="M154" s="233" t="s">
        <v>1</v>
      </c>
      <c r="N154" s="234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268</v>
      </c>
      <c r="AT154" s="206" t="s">
        <v>265</v>
      </c>
      <c r="AU154" s="206" t="s">
        <v>81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268</v>
      </c>
      <c r="BM154" s="206" t="s">
        <v>1329</v>
      </c>
    </row>
    <row r="155" spans="1:65" s="2" customFormat="1" ht="39">
      <c r="A155" s="35"/>
      <c r="B155" s="36"/>
      <c r="C155" s="37"/>
      <c r="D155" s="207" t="s">
        <v>188</v>
      </c>
      <c r="E155" s="37"/>
      <c r="F155" s="208" t="s">
        <v>1330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81</v>
      </c>
    </row>
    <row r="156" spans="1:65" s="2" customFormat="1" ht="21.75" customHeight="1">
      <c r="A156" s="35"/>
      <c r="B156" s="36"/>
      <c r="C156" s="226" t="s">
        <v>8</v>
      </c>
      <c r="D156" s="226" t="s">
        <v>265</v>
      </c>
      <c r="E156" s="227" t="s">
        <v>266</v>
      </c>
      <c r="F156" s="228" t="s">
        <v>267</v>
      </c>
      <c r="G156" s="229" t="s">
        <v>183</v>
      </c>
      <c r="H156" s="230">
        <v>340</v>
      </c>
      <c r="I156" s="231"/>
      <c r="J156" s="232">
        <f>ROUND(I156*H156,2)</f>
        <v>0</v>
      </c>
      <c r="K156" s="228" t="s">
        <v>184</v>
      </c>
      <c r="L156" s="38"/>
      <c r="M156" s="233" t="s">
        <v>1</v>
      </c>
      <c r="N156" s="234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268</v>
      </c>
      <c r="AT156" s="206" t="s">
        <v>265</v>
      </c>
      <c r="AU156" s="206" t="s">
        <v>81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268</v>
      </c>
      <c r="BM156" s="206" t="s">
        <v>1331</v>
      </c>
    </row>
    <row r="157" spans="1:65" s="2" customFormat="1" ht="48.75">
      <c r="A157" s="35"/>
      <c r="B157" s="36"/>
      <c r="C157" s="37"/>
      <c r="D157" s="207" t="s">
        <v>188</v>
      </c>
      <c r="E157" s="37"/>
      <c r="F157" s="208" t="s">
        <v>270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81</v>
      </c>
    </row>
    <row r="158" spans="1:65" s="2" customFormat="1" ht="21.75" customHeight="1">
      <c r="A158" s="35"/>
      <c r="B158" s="36"/>
      <c r="C158" s="226" t="s">
        <v>372</v>
      </c>
      <c r="D158" s="226" t="s">
        <v>265</v>
      </c>
      <c r="E158" s="227" t="s">
        <v>1052</v>
      </c>
      <c r="F158" s="228" t="s">
        <v>1053</v>
      </c>
      <c r="G158" s="229" t="s">
        <v>191</v>
      </c>
      <c r="H158" s="230">
        <v>15</v>
      </c>
      <c r="I158" s="231"/>
      <c r="J158" s="232">
        <f>ROUND(I158*H158,2)</f>
        <v>0</v>
      </c>
      <c r="K158" s="228" t="s">
        <v>184</v>
      </c>
      <c r="L158" s="38"/>
      <c r="M158" s="233" t="s">
        <v>1</v>
      </c>
      <c r="N158" s="234" t="s">
        <v>39</v>
      </c>
      <c r="O158" s="72"/>
      <c r="P158" s="204">
        <f>O158*H158</f>
        <v>0</v>
      </c>
      <c r="Q158" s="204">
        <v>0</v>
      </c>
      <c r="R158" s="204">
        <f>Q158*H158</f>
        <v>0</v>
      </c>
      <c r="S158" s="204">
        <v>0</v>
      </c>
      <c r="T158" s="20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6" t="s">
        <v>268</v>
      </c>
      <c r="AT158" s="206" t="s">
        <v>265</v>
      </c>
      <c r="AU158" s="206" t="s">
        <v>81</v>
      </c>
      <c r="AY158" s="17" t="s">
        <v>186</v>
      </c>
      <c r="BE158" s="119">
        <f>IF(N158="základní",J158,0)</f>
        <v>0</v>
      </c>
      <c r="BF158" s="119">
        <f>IF(N158="snížená",J158,0)</f>
        <v>0</v>
      </c>
      <c r="BG158" s="119">
        <f>IF(N158="zákl. přenesená",J158,0)</f>
        <v>0</v>
      </c>
      <c r="BH158" s="119">
        <f>IF(N158="sníž. přenesená",J158,0)</f>
        <v>0</v>
      </c>
      <c r="BI158" s="119">
        <f>IF(N158="nulová",J158,0)</f>
        <v>0</v>
      </c>
      <c r="BJ158" s="17" t="s">
        <v>81</v>
      </c>
      <c r="BK158" s="119">
        <f>ROUND(I158*H158,2)</f>
        <v>0</v>
      </c>
      <c r="BL158" s="17" t="s">
        <v>268</v>
      </c>
      <c r="BM158" s="206" t="s">
        <v>1332</v>
      </c>
    </row>
    <row r="159" spans="1:65" s="2" customFormat="1" ht="29.25">
      <c r="A159" s="35"/>
      <c r="B159" s="36"/>
      <c r="C159" s="37"/>
      <c r="D159" s="207" t="s">
        <v>188</v>
      </c>
      <c r="E159" s="37"/>
      <c r="F159" s="208" t="s">
        <v>1055</v>
      </c>
      <c r="G159" s="37"/>
      <c r="H159" s="37"/>
      <c r="I159" s="131"/>
      <c r="J159" s="37"/>
      <c r="K159" s="37"/>
      <c r="L159" s="38"/>
      <c r="M159" s="209"/>
      <c r="N159" s="210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7" t="s">
        <v>188</v>
      </c>
      <c r="AU159" s="17" t="s">
        <v>81</v>
      </c>
    </row>
    <row r="160" spans="1:65" s="2" customFormat="1" ht="21.75" customHeight="1">
      <c r="A160" s="35"/>
      <c r="B160" s="36"/>
      <c r="C160" s="226" t="s">
        <v>242</v>
      </c>
      <c r="D160" s="226" t="s">
        <v>265</v>
      </c>
      <c r="E160" s="227" t="s">
        <v>276</v>
      </c>
      <c r="F160" s="228" t="s">
        <v>277</v>
      </c>
      <c r="G160" s="229" t="s">
        <v>183</v>
      </c>
      <c r="H160" s="230">
        <v>300</v>
      </c>
      <c r="I160" s="231"/>
      <c r="J160" s="232">
        <f>ROUND(I160*H160,2)</f>
        <v>0</v>
      </c>
      <c r="K160" s="228" t="s">
        <v>184</v>
      </c>
      <c r="L160" s="38"/>
      <c r="M160" s="233" t="s">
        <v>1</v>
      </c>
      <c r="N160" s="234" t="s">
        <v>39</v>
      </c>
      <c r="O160" s="72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6" t="s">
        <v>268</v>
      </c>
      <c r="AT160" s="206" t="s">
        <v>265</v>
      </c>
      <c r="AU160" s="206" t="s">
        <v>81</v>
      </c>
      <c r="AY160" s="17" t="s">
        <v>186</v>
      </c>
      <c r="BE160" s="119">
        <f>IF(N160="základní",J160,0)</f>
        <v>0</v>
      </c>
      <c r="BF160" s="119">
        <f>IF(N160="snížená",J160,0)</f>
        <v>0</v>
      </c>
      <c r="BG160" s="119">
        <f>IF(N160="zákl. přenesená",J160,0)</f>
        <v>0</v>
      </c>
      <c r="BH160" s="119">
        <f>IF(N160="sníž. přenesená",J160,0)</f>
        <v>0</v>
      </c>
      <c r="BI160" s="119">
        <f>IF(N160="nulová",J160,0)</f>
        <v>0</v>
      </c>
      <c r="BJ160" s="17" t="s">
        <v>81</v>
      </c>
      <c r="BK160" s="119">
        <f>ROUND(I160*H160,2)</f>
        <v>0</v>
      </c>
      <c r="BL160" s="17" t="s">
        <v>268</v>
      </c>
      <c r="BM160" s="206" t="s">
        <v>1333</v>
      </c>
    </row>
    <row r="161" spans="1:65" s="2" customFormat="1" ht="19.5">
      <c r="A161" s="35"/>
      <c r="B161" s="36"/>
      <c r="C161" s="37"/>
      <c r="D161" s="207" t="s">
        <v>188</v>
      </c>
      <c r="E161" s="37"/>
      <c r="F161" s="208" t="s">
        <v>279</v>
      </c>
      <c r="G161" s="37"/>
      <c r="H161" s="37"/>
      <c r="I161" s="131"/>
      <c r="J161" s="37"/>
      <c r="K161" s="37"/>
      <c r="L161" s="38"/>
      <c r="M161" s="209"/>
      <c r="N161" s="210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7" t="s">
        <v>188</v>
      </c>
      <c r="AU161" s="17" t="s">
        <v>81</v>
      </c>
    </row>
    <row r="162" spans="1:65" s="2" customFormat="1" ht="33" customHeight="1">
      <c r="A162" s="35"/>
      <c r="B162" s="36"/>
      <c r="C162" s="226" t="s">
        <v>254</v>
      </c>
      <c r="D162" s="226" t="s">
        <v>265</v>
      </c>
      <c r="E162" s="227" t="s">
        <v>291</v>
      </c>
      <c r="F162" s="228" t="s">
        <v>292</v>
      </c>
      <c r="G162" s="229" t="s">
        <v>191</v>
      </c>
      <c r="H162" s="230">
        <v>24</v>
      </c>
      <c r="I162" s="231"/>
      <c r="J162" s="232">
        <f>ROUND(I162*H162,2)</f>
        <v>0</v>
      </c>
      <c r="K162" s="228" t="s">
        <v>184</v>
      </c>
      <c r="L162" s="38"/>
      <c r="M162" s="233" t="s">
        <v>1</v>
      </c>
      <c r="N162" s="234" t="s">
        <v>39</v>
      </c>
      <c r="O162" s="7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6" t="s">
        <v>268</v>
      </c>
      <c r="AT162" s="206" t="s">
        <v>265</v>
      </c>
      <c r="AU162" s="206" t="s">
        <v>81</v>
      </c>
      <c r="AY162" s="17" t="s">
        <v>186</v>
      </c>
      <c r="BE162" s="119">
        <f>IF(N162="základní",J162,0)</f>
        <v>0</v>
      </c>
      <c r="BF162" s="119">
        <f>IF(N162="snížená",J162,0)</f>
        <v>0</v>
      </c>
      <c r="BG162" s="119">
        <f>IF(N162="zákl. přenesená",J162,0)</f>
        <v>0</v>
      </c>
      <c r="BH162" s="119">
        <f>IF(N162="sníž. přenesená",J162,0)</f>
        <v>0</v>
      </c>
      <c r="BI162" s="119">
        <f>IF(N162="nulová",J162,0)</f>
        <v>0</v>
      </c>
      <c r="BJ162" s="17" t="s">
        <v>81</v>
      </c>
      <c r="BK162" s="119">
        <f>ROUND(I162*H162,2)</f>
        <v>0</v>
      </c>
      <c r="BL162" s="17" t="s">
        <v>268</v>
      </c>
      <c r="BM162" s="206" t="s">
        <v>1334</v>
      </c>
    </row>
    <row r="163" spans="1:65" s="2" customFormat="1" ht="48.75">
      <c r="A163" s="35"/>
      <c r="B163" s="36"/>
      <c r="C163" s="37"/>
      <c r="D163" s="207" t="s">
        <v>188</v>
      </c>
      <c r="E163" s="37"/>
      <c r="F163" s="208" t="s">
        <v>294</v>
      </c>
      <c r="G163" s="37"/>
      <c r="H163" s="37"/>
      <c r="I163" s="131"/>
      <c r="J163" s="37"/>
      <c r="K163" s="37"/>
      <c r="L163" s="38"/>
      <c r="M163" s="209"/>
      <c r="N163" s="21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188</v>
      </c>
      <c r="AU163" s="17" t="s">
        <v>81</v>
      </c>
    </row>
    <row r="164" spans="1:65" s="2" customFormat="1" ht="21.75" customHeight="1">
      <c r="A164" s="35"/>
      <c r="B164" s="36"/>
      <c r="C164" s="226" t="s">
        <v>233</v>
      </c>
      <c r="D164" s="226" t="s">
        <v>265</v>
      </c>
      <c r="E164" s="227" t="s">
        <v>306</v>
      </c>
      <c r="F164" s="228" t="s">
        <v>307</v>
      </c>
      <c r="G164" s="229" t="s">
        <v>191</v>
      </c>
      <c r="H164" s="230">
        <v>11</v>
      </c>
      <c r="I164" s="231"/>
      <c r="J164" s="232">
        <f>ROUND(I164*H164,2)</f>
        <v>0</v>
      </c>
      <c r="K164" s="228" t="s">
        <v>184</v>
      </c>
      <c r="L164" s="38"/>
      <c r="M164" s="233" t="s">
        <v>1</v>
      </c>
      <c r="N164" s="234" t="s">
        <v>39</v>
      </c>
      <c r="O164" s="7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6" t="s">
        <v>268</v>
      </c>
      <c r="AT164" s="206" t="s">
        <v>265</v>
      </c>
      <c r="AU164" s="206" t="s">
        <v>81</v>
      </c>
      <c r="AY164" s="17" t="s">
        <v>186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81</v>
      </c>
      <c r="BK164" s="119">
        <f>ROUND(I164*H164,2)</f>
        <v>0</v>
      </c>
      <c r="BL164" s="17" t="s">
        <v>268</v>
      </c>
      <c r="BM164" s="206" t="s">
        <v>1335</v>
      </c>
    </row>
    <row r="165" spans="1:65" s="2" customFormat="1" ht="39">
      <c r="A165" s="35"/>
      <c r="B165" s="36"/>
      <c r="C165" s="37"/>
      <c r="D165" s="207" t="s">
        <v>188</v>
      </c>
      <c r="E165" s="37"/>
      <c r="F165" s="208" t="s">
        <v>309</v>
      </c>
      <c r="G165" s="37"/>
      <c r="H165" s="37"/>
      <c r="I165" s="131"/>
      <c r="J165" s="37"/>
      <c r="K165" s="37"/>
      <c r="L165" s="38"/>
      <c r="M165" s="209"/>
      <c r="N165" s="210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188</v>
      </c>
      <c r="AU165" s="17" t="s">
        <v>81</v>
      </c>
    </row>
    <row r="166" spans="1:65" s="2" customFormat="1" ht="21.75" customHeight="1">
      <c r="A166" s="35"/>
      <c r="B166" s="36"/>
      <c r="C166" s="226" t="s">
        <v>258</v>
      </c>
      <c r="D166" s="226" t="s">
        <v>265</v>
      </c>
      <c r="E166" s="227" t="s">
        <v>325</v>
      </c>
      <c r="F166" s="228" t="s">
        <v>326</v>
      </c>
      <c r="G166" s="229" t="s">
        <v>191</v>
      </c>
      <c r="H166" s="230">
        <v>7</v>
      </c>
      <c r="I166" s="231"/>
      <c r="J166" s="232">
        <f>ROUND(I166*H166,2)</f>
        <v>0</v>
      </c>
      <c r="K166" s="228" t="s">
        <v>184</v>
      </c>
      <c r="L166" s="38"/>
      <c r="M166" s="233" t="s">
        <v>1</v>
      </c>
      <c r="N166" s="234" t="s">
        <v>39</v>
      </c>
      <c r="O166" s="7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6" t="s">
        <v>268</v>
      </c>
      <c r="AT166" s="206" t="s">
        <v>265</v>
      </c>
      <c r="AU166" s="206" t="s">
        <v>81</v>
      </c>
      <c r="AY166" s="17" t="s">
        <v>186</v>
      </c>
      <c r="BE166" s="119">
        <f>IF(N166="základní",J166,0)</f>
        <v>0</v>
      </c>
      <c r="BF166" s="119">
        <f>IF(N166="snížená",J166,0)</f>
        <v>0</v>
      </c>
      <c r="BG166" s="119">
        <f>IF(N166="zákl. přenesená",J166,0)</f>
        <v>0</v>
      </c>
      <c r="BH166" s="119">
        <f>IF(N166="sníž. přenesená",J166,0)</f>
        <v>0</v>
      </c>
      <c r="BI166" s="119">
        <f>IF(N166="nulová",J166,0)</f>
        <v>0</v>
      </c>
      <c r="BJ166" s="17" t="s">
        <v>81</v>
      </c>
      <c r="BK166" s="119">
        <f>ROUND(I166*H166,2)</f>
        <v>0</v>
      </c>
      <c r="BL166" s="17" t="s">
        <v>268</v>
      </c>
      <c r="BM166" s="206" t="s">
        <v>1336</v>
      </c>
    </row>
    <row r="167" spans="1:65" s="2" customFormat="1" ht="29.25">
      <c r="A167" s="35"/>
      <c r="B167" s="36"/>
      <c r="C167" s="37"/>
      <c r="D167" s="207" t="s">
        <v>188</v>
      </c>
      <c r="E167" s="37"/>
      <c r="F167" s="208" t="s">
        <v>328</v>
      </c>
      <c r="G167" s="37"/>
      <c r="H167" s="37"/>
      <c r="I167" s="131"/>
      <c r="J167" s="37"/>
      <c r="K167" s="37"/>
      <c r="L167" s="38"/>
      <c r="M167" s="209"/>
      <c r="N167" s="21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188</v>
      </c>
      <c r="AU167" s="17" t="s">
        <v>81</v>
      </c>
    </row>
    <row r="168" spans="1:65" s="2" customFormat="1" ht="21.75" customHeight="1">
      <c r="A168" s="35"/>
      <c r="B168" s="36"/>
      <c r="C168" s="226" t="s">
        <v>238</v>
      </c>
      <c r="D168" s="226" t="s">
        <v>265</v>
      </c>
      <c r="E168" s="227" t="s">
        <v>335</v>
      </c>
      <c r="F168" s="228" t="s">
        <v>336</v>
      </c>
      <c r="G168" s="229" t="s">
        <v>191</v>
      </c>
      <c r="H168" s="230">
        <v>14</v>
      </c>
      <c r="I168" s="231"/>
      <c r="J168" s="232">
        <f>ROUND(I168*H168,2)</f>
        <v>0</v>
      </c>
      <c r="K168" s="228" t="s">
        <v>184</v>
      </c>
      <c r="L168" s="38"/>
      <c r="M168" s="233" t="s">
        <v>1</v>
      </c>
      <c r="N168" s="234" t="s">
        <v>39</v>
      </c>
      <c r="O168" s="72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6" t="s">
        <v>268</v>
      </c>
      <c r="AT168" s="206" t="s">
        <v>265</v>
      </c>
      <c r="AU168" s="206" t="s">
        <v>81</v>
      </c>
      <c r="AY168" s="17" t="s">
        <v>186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7" t="s">
        <v>81</v>
      </c>
      <c r="BK168" s="119">
        <f>ROUND(I168*H168,2)</f>
        <v>0</v>
      </c>
      <c r="BL168" s="17" t="s">
        <v>268</v>
      </c>
      <c r="BM168" s="206" t="s">
        <v>1337</v>
      </c>
    </row>
    <row r="169" spans="1:65" s="2" customFormat="1" ht="29.25">
      <c r="A169" s="35"/>
      <c r="B169" s="36"/>
      <c r="C169" s="37"/>
      <c r="D169" s="207" t="s">
        <v>188</v>
      </c>
      <c r="E169" s="37"/>
      <c r="F169" s="208" t="s">
        <v>338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188</v>
      </c>
      <c r="AU169" s="17" t="s">
        <v>81</v>
      </c>
    </row>
    <row r="170" spans="1:65" s="2" customFormat="1" ht="21.75" customHeight="1">
      <c r="A170" s="35"/>
      <c r="B170" s="36"/>
      <c r="C170" s="226" t="s">
        <v>354</v>
      </c>
      <c r="D170" s="226" t="s">
        <v>265</v>
      </c>
      <c r="E170" s="227" t="s">
        <v>1338</v>
      </c>
      <c r="F170" s="228" t="s">
        <v>1339</v>
      </c>
      <c r="G170" s="229" t="s">
        <v>191</v>
      </c>
      <c r="H170" s="230">
        <v>11</v>
      </c>
      <c r="I170" s="231"/>
      <c r="J170" s="232">
        <f>ROUND(I170*H170,2)</f>
        <v>0</v>
      </c>
      <c r="K170" s="228" t="s">
        <v>184</v>
      </c>
      <c r="L170" s="38"/>
      <c r="M170" s="233" t="s">
        <v>1</v>
      </c>
      <c r="N170" s="234" t="s">
        <v>39</v>
      </c>
      <c r="O170" s="7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268</v>
      </c>
      <c r="AT170" s="206" t="s">
        <v>265</v>
      </c>
      <c r="AU170" s="206" t="s">
        <v>81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268</v>
      </c>
      <c r="BM170" s="206" t="s">
        <v>1340</v>
      </c>
    </row>
    <row r="171" spans="1:65" s="2" customFormat="1" ht="19.5">
      <c r="A171" s="35"/>
      <c r="B171" s="36"/>
      <c r="C171" s="37"/>
      <c r="D171" s="207" t="s">
        <v>188</v>
      </c>
      <c r="E171" s="37"/>
      <c r="F171" s="208" t="s">
        <v>1341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81</v>
      </c>
    </row>
    <row r="172" spans="1:65" s="11" customFormat="1" ht="25.9" customHeight="1">
      <c r="B172" s="212"/>
      <c r="C172" s="213"/>
      <c r="D172" s="214" t="s">
        <v>73</v>
      </c>
      <c r="E172" s="215" t="s">
        <v>441</v>
      </c>
      <c r="F172" s="215" t="s">
        <v>1342</v>
      </c>
      <c r="G172" s="213"/>
      <c r="H172" s="213"/>
      <c r="I172" s="216"/>
      <c r="J172" s="217">
        <f>BK172</f>
        <v>0</v>
      </c>
      <c r="K172" s="213"/>
      <c r="L172" s="218"/>
      <c r="M172" s="219"/>
      <c r="N172" s="220"/>
      <c r="O172" s="220"/>
      <c r="P172" s="221">
        <f>P173</f>
        <v>0</v>
      </c>
      <c r="Q172" s="220"/>
      <c r="R172" s="221">
        <f>R173</f>
        <v>0</v>
      </c>
      <c r="S172" s="220"/>
      <c r="T172" s="222">
        <f>T173</f>
        <v>0</v>
      </c>
      <c r="AR172" s="223" t="s">
        <v>81</v>
      </c>
      <c r="AT172" s="224" t="s">
        <v>73</v>
      </c>
      <c r="AU172" s="224" t="s">
        <v>74</v>
      </c>
      <c r="AY172" s="223" t="s">
        <v>186</v>
      </c>
      <c r="BK172" s="225">
        <f>BK173</f>
        <v>0</v>
      </c>
    </row>
    <row r="173" spans="1:65" s="11" customFormat="1" ht="22.9" customHeight="1">
      <c r="B173" s="212"/>
      <c r="C173" s="213"/>
      <c r="D173" s="214" t="s">
        <v>73</v>
      </c>
      <c r="E173" s="245" t="s">
        <v>81</v>
      </c>
      <c r="F173" s="245" t="s">
        <v>89</v>
      </c>
      <c r="G173" s="213"/>
      <c r="H173" s="213"/>
      <c r="I173" s="216"/>
      <c r="J173" s="246">
        <f>BK173</f>
        <v>0</v>
      </c>
      <c r="K173" s="213"/>
      <c r="L173" s="218"/>
      <c r="M173" s="219"/>
      <c r="N173" s="220"/>
      <c r="O173" s="220"/>
      <c r="P173" s="221">
        <f>SUM(P174:P183)</f>
        <v>0</v>
      </c>
      <c r="Q173" s="220"/>
      <c r="R173" s="221">
        <f>SUM(R174:R183)</f>
        <v>0</v>
      </c>
      <c r="S173" s="220"/>
      <c r="T173" s="222">
        <f>SUM(T174:T183)</f>
        <v>0</v>
      </c>
      <c r="AR173" s="223" t="s">
        <v>81</v>
      </c>
      <c r="AT173" s="224" t="s">
        <v>73</v>
      </c>
      <c r="AU173" s="224" t="s">
        <v>81</v>
      </c>
      <c r="AY173" s="223" t="s">
        <v>186</v>
      </c>
      <c r="BK173" s="225">
        <f>SUM(BK174:BK183)</f>
        <v>0</v>
      </c>
    </row>
    <row r="174" spans="1:65" s="2" customFormat="1" ht="21.75" customHeight="1">
      <c r="A174" s="35"/>
      <c r="B174" s="36"/>
      <c r="C174" s="226" t="s">
        <v>264</v>
      </c>
      <c r="D174" s="226" t="s">
        <v>265</v>
      </c>
      <c r="E174" s="227" t="s">
        <v>1343</v>
      </c>
      <c r="F174" s="228" t="s">
        <v>1344</v>
      </c>
      <c r="G174" s="229" t="s">
        <v>183</v>
      </c>
      <c r="H174" s="230">
        <v>250</v>
      </c>
      <c r="I174" s="231"/>
      <c r="J174" s="232">
        <f>ROUND(I174*H174,2)</f>
        <v>0</v>
      </c>
      <c r="K174" s="228" t="s">
        <v>184</v>
      </c>
      <c r="L174" s="38"/>
      <c r="M174" s="233" t="s">
        <v>1</v>
      </c>
      <c r="N174" s="234" t="s">
        <v>39</v>
      </c>
      <c r="O174" s="72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6" t="s">
        <v>193</v>
      </c>
      <c r="AT174" s="206" t="s">
        <v>265</v>
      </c>
      <c r="AU174" s="206" t="s">
        <v>83</v>
      </c>
      <c r="AY174" s="17" t="s">
        <v>186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81</v>
      </c>
      <c r="BK174" s="119">
        <f>ROUND(I174*H174,2)</f>
        <v>0</v>
      </c>
      <c r="BL174" s="17" t="s">
        <v>193</v>
      </c>
      <c r="BM174" s="206" t="s">
        <v>1345</v>
      </c>
    </row>
    <row r="175" spans="1:65" s="2" customFormat="1" ht="19.5">
      <c r="A175" s="35"/>
      <c r="B175" s="36"/>
      <c r="C175" s="37"/>
      <c r="D175" s="207" t="s">
        <v>188</v>
      </c>
      <c r="E175" s="37"/>
      <c r="F175" s="208" t="s">
        <v>1344</v>
      </c>
      <c r="G175" s="37"/>
      <c r="H175" s="37"/>
      <c r="I175" s="131"/>
      <c r="J175" s="37"/>
      <c r="K175" s="37"/>
      <c r="L175" s="38"/>
      <c r="M175" s="209"/>
      <c r="N175" s="21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188</v>
      </c>
      <c r="AU175" s="17" t="s">
        <v>83</v>
      </c>
    </row>
    <row r="176" spans="1:65" s="2" customFormat="1" ht="21.75" customHeight="1">
      <c r="A176" s="35"/>
      <c r="B176" s="36"/>
      <c r="C176" s="226" t="s">
        <v>280</v>
      </c>
      <c r="D176" s="226" t="s">
        <v>265</v>
      </c>
      <c r="E176" s="227" t="s">
        <v>1346</v>
      </c>
      <c r="F176" s="228" t="s">
        <v>1347</v>
      </c>
      <c r="G176" s="229" t="s">
        <v>183</v>
      </c>
      <c r="H176" s="230">
        <v>250</v>
      </c>
      <c r="I176" s="231"/>
      <c r="J176" s="232">
        <f>ROUND(I176*H176,2)</f>
        <v>0</v>
      </c>
      <c r="K176" s="228" t="s">
        <v>184</v>
      </c>
      <c r="L176" s="38"/>
      <c r="M176" s="233" t="s">
        <v>1</v>
      </c>
      <c r="N176" s="234" t="s">
        <v>39</v>
      </c>
      <c r="O176" s="7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6" t="s">
        <v>193</v>
      </c>
      <c r="AT176" s="206" t="s">
        <v>265</v>
      </c>
      <c r="AU176" s="206" t="s">
        <v>83</v>
      </c>
      <c r="AY176" s="17" t="s">
        <v>186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81</v>
      </c>
      <c r="BK176" s="119">
        <f>ROUND(I176*H176,2)</f>
        <v>0</v>
      </c>
      <c r="BL176" s="17" t="s">
        <v>193</v>
      </c>
      <c r="BM176" s="206" t="s">
        <v>1348</v>
      </c>
    </row>
    <row r="177" spans="1:65" s="2" customFormat="1" ht="19.5">
      <c r="A177" s="35"/>
      <c r="B177" s="36"/>
      <c r="C177" s="37"/>
      <c r="D177" s="207" t="s">
        <v>188</v>
      </c>
      <c r="E177" s="37"/>
      <c r="F177" s="208" t="s">
        <v>1347</v>
      </c>
      <c r="G177" s="37"/>
      <c r="H177" s="37"/>
      <c r="I177" s="131"/>
      <c r="J177" s="37"/>
      <c r="K177" s="37"/>
      <c r="L177" s="38"/>
      <c r="M177" s="209"/>
      <c r="N177" s="21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188</v>
      </c>
      <c r="AU177" s="17" t="s">
        <v>83</v>
      </c>
    </row>
    <row r="178" spans="1:65" s="2" customFormat="1" ht="21.75" customHeight="1">
      <c r="A178" s="35"/>
      <c r="B178" s="36"/>
      <c r="C178" s="226" t="s">
        <v>250</v>
      </c>
      <c r="D178" s="226" t="s">
        <v>265</v>
      </c>
      <c r="E178" s="227" t="s">
        <v>1349</v>
      </c>
      <c r="F178" s="228" t="s">
        <v>1350</v>
      </c>
      <c r="G178" s="229" t="s">
        <v>183</v>
      </c>
      <c r="H178" s="230">
        <v>250</v>
      </c>
      <c r="I178" s="231"/>
      <c r="J178" s="232">
        <f>ROUND(I178*H178,2)</f>
        <v>0</v>
      </c>
      <c r="K178" s="228" t="s">
        <v>184</v>
      </c>
      <c r="L178" s="38"/>
      <c r="M178" s="233" t="s">
        <v>1</v>
      </c>
      <c r="N178" s="234" t="s">
        <v>39</v>
      </c>
      <c r="O178" s="72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6" t="s">
        <v>193</v>
      </c>
      <c r="AT178" s="206" t="s">
        <v>265</v>
      </c>
      <c r="AU178" s="206" t="s">
        <v>83</v>
      </c>
      <c r="AY178" s="17" t="s">
        <v>186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81</v>
      </c>
      <c r="BK178" s="119">
        <f>ROUND(I178*H178,2)</f>
        <v>0</v>
      </c>
      <c r="BL178" s="17" t="s">
        <v>193</v>
      </c>
      <c r="BM178" s="206" t="s">
        <v>1351</v>
      </c>
    </row>
    <row r="179" spans="1:65" s="2" customFormat="1" ht="11.25">
      <c r="A179" s="35"/>
      <c r="B179" s="36"/>
      <c r="C179" s="37"/>
      <c r="D179" s="207" t="s">
        <v>188</v>
      </c>
      <c r="E179" s="37"/>
      <c r="F179" s="208" t="s">
        <v>1350</v>
      </c>
      <c r="G179" s="37"/>
      <c r="H179" s="37"/>
      <c r="I179" s="131"/>
      <c r="J179" s="37"/>
      <c r="K179" s="37"/>
      <c r="L179" s="38"/>
      <c r="M179" s="209"/>
      <c r="N179" s="21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188</v>
      </c>
      <c r="AU179" s="17" t="s">
        <v>83</v>
      </c>
    </row>
    <row r="180" spans="1:65" s="2" customFormat="1" ht="21.75" customHeight="1">
      <c r="A180" s="35"/>
      <c r="B180" s="36"/>
      <c r="C180" s="226" t="s">
        <v>271</v>
      </c>
      <c r="D180" s="226" t="s">
        <v>265</v>
      </c>
      <c r="E180" s="227" t="s">
        <v>1352</v>
      </c>
      <c r="F180" s="228" t="s">
        <v>1353</v>
      </c>
      <c r="G180" s="229" t="s">
        <v>183</v>
      </c>
      <c r="H180" s="230">
        <v>250</v>
      </c>
      <c r="I180" s="231"/>
      <c r="J180" s="232">
        <f>ROUND(I180*H180,2)</f>
        <v>0</v>
      </c>
      <c r="K180" s="228" t="s">
        <v>184</v>
      </c>
      <c r="L180" s="38"/>
      <c r="M180" s="233" t="s">
        <v>1</v>
      </c>
      <c r="N180" s="234" t="s">
        <v>39</v>
      </c>
      <c r="O180" s="72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6" t="s">
        <v>193</v>
      </c>
      <c r="AT180" s="206" t="s">
        <v>265</v>
      </c>
      <c r="AU180" s="206" t="s">
        <v>83</v>
      </c>
      <c r="AY180" s="17" t="s">
        <v>186</v>
      </c>
      <c r="BE180" s="119">
        <f>IF(N180="základní",J180,0)</f>
        <v>0</v>
      </c>
      <c r="BF180" s="119">
        <f>IF(N180="snížená",J180,0)</f>
        <v>0</v>
      </c>
      <c r="BG180" s="119">
        <f>IF(N180="zákl. přenesená",J180,0)</f>
        <v>0</v>
      </c>
      <c r="BH180" s="119">
        <f>IF(N180="sníž. přenesená",J180,0)</f>
        <v>0</v>
      </c>
      <c r="BI180" s="119">
        <f>IF(N180="nulová",J180,0)</f>
        <v>0</v>
      </c>
      <c r="BJ180" s="17" t="s">
        <v>81</v>
      </c>
      <c r="BK180" s="119">
        <f>ROUND(I180*H180,2)</f>
        <v>0</v>
      </c>
      <c r="BL180" s="17" t="s">
        <v>193</v>
      </c>
      <c r="BM180" s="206" t="s">
        <v>1354</v>
      </c>
    </row>
    <row r="181" spans="1:65" s="2" customFormat="1" ht="11.25">
      <c r="A181" s="35"/>
      <c r="B181" s="36"/>
      <c r="C181" s="37"/>
      <c r="D181" s="207" t="s">
        <v>188</v>
      </c>
      <c r="E181" s="37"/>
      <c r="F181" s="208" t="s">
        <v>1353</v>
      </c>
      <c r="G181" s="37"/>
      <c r="H181" s="37"/>
      <c r="I181" s="131"/>
      <c r="J181" s="37"/>
      <c r="K181" s="37"/>
      <c r="L181" s="38"/>
      <c r="M181" s="209"/>
      <c r="N181" s="21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188</v>
      </c>
      <c r="AU181" s="17" t="s">
        <v>83</v>
      </c>
    </row>
    <row r="182" spans="1:65" s="2" customFormat="1" ht="21.75" customHeight="1">
      <c r="A182" s="35"/>
      <c r="B182" s="36"/>
      <c r="C182" s="226" t="s">
        <v>7</v>
      </c>
      <c r="D182" s="226" t="s">
        <v>265</v>
      </c>
      <c r="E182" s="227" t="s">
        <v>1355</v>
      </c>
      <c r="F182" s="228" t="s">
        <v>1356</v>
      </c>
      <c r="G182" s="229" t="s">
        <v>183</v>
      </c>
      <c r="H182" s="230">
        <v>250</v>
      </c>
      <c r="I182" s="231"/>
      <c r="J182" s="232">
        <f>ROUND(I182*H182,2)</f>
        <v>0</v>
      </c>
      <c r="K182" s="228" t="s">
        <v>184</v>
      </c>
      <c r="L182" s="38"/>
      <c r="M182" s="233" t="s">
        <v>1</v>
      </c>
      <c r="N182" s="234" t="s">
        <v>39</v>
      </c>
      <c r="O182" s="72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6" t="s">
        <v>193</v>
      </c>
      <c r="AT182" s="206" t="s">
        <v>265</v>
      </c>
      <c r="AU182" s="206" t="s">
        <v>83</v>
      </c>
      <c r="AY182" s="17" t="s">
        <v>186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81</v>
      </c>
      <c r="BK182" s="119">
        <f>ROUND(I182*H182,2)</f>
        <v>0</v>
      </c>
      <c r="BL182" s="17" t="s">
        <v>193</v>
      </c>
      <c r="BM182" s="206" t="s">
        <v>1357</v>
      </c>
    </row>
    <row r="183" spans="1:65" s="2" customFormat="1" ht="11.25">
      <c r="A183" s="35"/>
      <c r="B183" s="36"/>
      <c r="C183" s="37"/>
      <c r="D183" s="207" t="s">
        <v>188</v>
      </c>
      <c r="E183" s="37"/>
      <c r="F183" s="208" t="s">
        <v>1356</v>
      </c>
      <c r="G183" s="37"/>
      <c r="H183" s="37"/>
      <c r="I183" s="131"/>
      <c r="J183" s="37"/>
      <c r="K183" s="37"/>
      <c r="L183" s="38"/>
      <c r="M183" s="209"/>
      <c r="N183" s="21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188</v>
      </c>
      <c r="AU183" s="17" t="s">
        <v>83</v>
      </c>
    </row>
    <row r="184" spans="1:65" s="11" customFormat="1" ht="25.9" customHeight="1">
      <c r="B184" s="212"/>
      <c r="C184" s="213"/>
      <c r="D184" s="214" t="s">
        <v>73</v>
      </c>
      <c r="E184" s="215" t="s">
        <v>262</v>
      </c>
      <c r="F184" s="215" t="s">
        <v>1062</v>
      </c>
      <c r="G184" s="213"/>
      <c r="H184" s="213"/>
      <c r="I184" s="216"/>
      <c r="J184" s="217">
        <f>BK184</f>
        <v>0</v>
      </c>
      <c r="K184" s="213"/>
      <c r="L184" s="218"/>
      <c r="M184" s="219"/>
      <c r="N184" s="220"/>
      <c r="O184" s="220"/>
      <c r="P184" s="221">
        <f>SUM(P185:P202)</f>
        <v>0</v>
      </c>
      <c r="Q184" s="220"/>
      <c r="R184" s="221">
        <f>SUM(R185:R202)</f>
        <v>0</v>
      </c>
      <c r="S184" s="220"/>
      <c r="T184" s="222">
        <f>SUM(T185:T202)</f>
        <v>0</v>
      </c>
      <c r="AR184" s="223" t="s">
        <v>193</v>
      </c>
      <c r="AT184" s="224" t="s">
        <v>73</v>
      </c>
      <c r="AU184" s="224" t="s">
        <v>74</v>
      </c>
      <c r="AY184" s="223" t="s">
        <v>186</v>
      </c>
      <c r="BK184" s="225">
        <f>SUM(BK185:BK202)</f>
        <v>0</v>
      </c>
    </row>
    <row r="185" spans="1:65" s="2" customFormat="1" ht="21.75" customHeight="1">
      <c r="A185" s="35"/>
      <c r="B185" s="36"/>
      <c r="C185" s="226" t="s">
        <v>386</v>
      </c>
      <c r="D185" s="226" t="s">
        <v>265</v>
      </c>
      <c r="E185" s="227" t="s">
        <v>1069</v>
      </c>
      <c r="F185" s="228" t="s">
        <v>1070</v>
      </c>
      <c r="G185" s="229" t="s">
        <v>191</v>
      </c>
      <c r="H185" s="230">
        <v>16</v>
      </c>
      <c r="I185" s="231"/>
      <c r="J185" s="232">
        <f>ROUND(I185*H185,2)</f>
        <v>0</v>
      </c>
      <c r="K185" s="228" t="s">
        <v>184</v>
      </c>
      <c r="L185" s="38"/>
      <c r="M185" s="233" t="s">
        <v>1</v>
      </c>
      <c r="N185" s="234" t="s">
        <v>39</v>
      </c>
      <c r="O185" s="72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6" t="s">
        <v>268</v>
      </c>
      <c r="AT185" s="206" t="s">
        <v>265</v>
      </c>
      <c r="AU185" s="206" t="s">
        <v>81</v>
      </c>
      <c r="AY185" s="17" t="s">
        <v>186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81</v>
      </c>
      <c r="BK185" s="119">
        <f>ROUND(I185*H185,2)</f>
        <v>0</v>
      </c>
      <c r="BL185" s="17" t="s">
        <v>268</v>
      </c>
      <c r="BM185" s="206" t="s">
        <v>1358</v>
      </c>
    </row>
    <row r="186" spans="1:65" s="2" customFormat="1" ht="29.25">
      <c r="A186" s="35"/>
      <c r="B186" s="36"/>
      <c r="C186" s="37"/>
      <c r="D186" s="207" t="s">
        <v>188</v>
      </c>
      <c r="E186" s="37"/>
      <c r="F186" s="208" t="s">
        <v>1072</v>
      </c>
      <c r="G186" s="37"/>
      <c r="H186" s="37"/>
      <c r="I186" s="131"/>
      <c r="J186" s="37"/>
      <c r="K186" s="37"/>
      <c r="L186" s="38"/>
      <c r="M186" s="209"/>
      <c r="N186" s="210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188</v>
      </c>
      <c r="AU186" s="17" t="s">
        <v>81</v>
      </c>
    </row>
    <row r="187" spans="1:65" s="2" customFormat="1" ht="33" customHeight="1">
      <c r="A187" s="35"/>
      <c r="B187" s="36"/>
      <c r="C187" s="226" t="s">
        <v>329</v>
      </c>
      <c r="D187" s="226" t="s">
        <v>265</v>
      </c>
      <c r="E187" s="227" t="s">
        <v>373</v>
      </c>
      <c r="F187" s="228" t="s">
        <v>374</v>
      </c>
      <c r="G187" s="229" t="s">
        <v>191</v>
      </c>
      <c r="H187" s="230">
        <v>1</v>
      </c>
      <c r="I187" s="231"/>
      <c r="J187" s="232">
        <f>ROUND(I187*H187,2)</f>
        <v>0</v>
      </c>
      <c r="K187" s="228" t="s">
        <v>184</v>
      </c>
      <c r="L187" s="38"/>
      <c r="M187" s="233" t="s">
        <v>1</v>
      </c>
      <c r="N187" s="234" t="s">
        <v>39</v>
      </c>
      <c r="O187" s="72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6" t="s">
        <v>268</v>
      </c>
      <c r="AT187" s="206" t="s">
        <v>265</v>
      </c>
      <c r="AU187" s="206" t="s">
        <v>81</v>
      </c>
      <c r="AY187" s="17" t="s">
        <v>186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81</v>
      </c>
      <c r="BK187" s="119">
        <f>ROUND(I187*H187,2)</f>
        <v>0</v>
      </c>
      <c r="BL187" s="17" t="s">
        <v>268</v>
      </c>
      <c r="BM187" s="206" t="s">
        <v>1359</v>
      </c>
    </row>
    <row r="188" spans="1:65" s="2" customFormat="1" ht="58.5">
      <c r="A188" s="35"/>
      <c r="B188" s="36"/>
      <c r="C188" s="37"/>
      <c r="D188" s="207" t="s">
        <v>188</v>
      </c>
      <c r="E188" s="37"/>
      <c r="F188" s="208" t="s">
        <v>376</v>
      </c>
      <c r="G188" s="37"/>
      <c r="H188" s="37"/>
      <c r="I188" s="131"/>
      <c r="J188" s="37"/>
      <c r="K188" s="37"/>
      <c r="L188" s="38"/>
      <c r="M188" s="209"/>
      <c r="N188" s="210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188</v>
      </c>
      <c r="AU188" s="17" t="s">
        <v>81</v>
      </c>
    </row>
    <row r="189" spans="1:65" s="2" customFormat="1" ht="33" customHeight="1">
      <c r="A189" s="35"/>
      <c r="B189" s="36"/>
      <c r="C189" s="226" t="s">
        <v>334</v>
      </c>
      <c r="D189" s="226" t="s">
        <v>265</v>
      </c>
      <c r="E189" s="227" t="s">
        <v>1360</v>
      </c>
      <c r="F189" s="228" t="s">
        <v>1361</v>
      </c>
      <c r="G189" s="229" t="s">
        <v>191</v>
      </c>
      <c r="H189" s="230">
        <v>1</v>
      </c>
      <c r="I189" s="231"/>
      <c r="J189" s="232">
        <f>ROUND(I189*H189,2)</f>
        <v>0</v>
      </c>
      <c r="K189" s="228" t="s">
        <v>184</v>
      </c>
      <c r="L189" s="38"/>
      <c r="M189" s="233" t="s">
        <v>1</v>
      </c>
      <c r="N189" s="234" t="s">
        <v>39</v>
      </c>
      <c r="O189" s="7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6" t="s">
        <v>268</v>
      </c>
      <c r="AT189" s="206" t="s">
        <v>265</v>
      </c>
      <c r="AU189" s="206" t="s">
        <v>81</v>
      </c>
      <c r="AY189" s="17" t="s">
        <v>186</v>
      </c>
      <c r="BE189" s="119">
        <f>IF(N189="základní",J189,0)</f>
        <v>0</v>
      </c>
      <c r="BF189" s="119">
        <f>IF(N189="snížená",J189,0)</f>
        <v>0</v>
      </c>
      <c r="BG189" s="119">
        <f>IF(N189="zákl. přenesená",J189,0)</f>
        <v>0</v>
      </c>
      <c r="BH189" s="119">
        <f>IF(N189="sníž. přenesená",J189,0)</f>
        <v>0</v>
      </c>
      <c r="BI189" s="119">
        <f>IF(N189="nulová",J189,0)</f>
        <v>0</v>
      </c>
      <c r="BJ189" s="17" t="s">
        <v>81</v>
      </c>
      <c r="BK189" s="119">
        <f>ROUND(I189*H189,2)</f>
        <v>0</v>
      </c>
      <c r="BL189" s="17" t="s">
        <v>268</v>
      </c>
      <c r="BM189" s="206" t="s">
        <v>1362</v>
      </c>
    </row>
    <row r="190" spans="1:65" s="2" customFormat="1" ht="58.5">
      <c r="A190" s="35"/>
      <c r="B190" s="36"/>
      <c r="C190" s="37"/>
      <c r="D190" s="207" t="s">
        <v>188</v>
      </c>
      <c r="E190" s="37"/>
      <c r="F190" s="208" t="s">
        <v>1363</v>
      </c>
      <c r="G190" s="37"/>
      <c r="H190" s="37"/>
      <c r="I190" s="131"/>
      <c r="J190" s="37"/>
      <c r="K190" s="37"/>
      <c r="L190" s="38"/>
      <c r="M190" s="209"/>
      <c r="N190" s="21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188</v>
      </c>
      <c r="AU190" s="17" t="s">
        <v>81</v>
      </c>
    </row>
    <row r="191" spans="1:65" s="2" customFormat="1" ht="21.75" customHeight="1">
      <c r="A191" s="35"/>
      <c r="B191" s="36"/>
      <c r="C191" s="226" t="s">
        <v>339</v>
      </c>
      <c r="D191" s="226" t="s">
        <v>265</v>
      </c>
      <c r="E191" s="227" t="s">
        <v>382</v>
      </c>
      <c r="F191" s="228" t="s">
        <v>383</v>
      </c>
      <c r="G191" s="229" t="s">
        <v>191</v>
      </c>
      <c r="H191" s="230">
        <v>1</v>
      </c>
      <c r="I191" s="231"/>
      <c r="J191" s="232">
        <f>ROUND(I191*H191,2)</f>
        <v>0</v>
      </c>
      <c r="K191" s="228" t="s">
        <v>184</v>
      </c>
      <c r="L191" s="38"/>
      <c r="M191" s="233" t="s">
        <v>1</v>
      </c>
      <c r="N191" s="234" t="s">
        <v>39</v>
      </c>
      <c r="O191" s="72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6" t="s">
        <v>268</v>
      </c>
      <c r="AT191" s="206" t="s">
        <v>265</v>
      </c>
      <c r="AU191" s="206" t="s">
        <v>81</v>
      </c>
      <c r="AY191" s="17" t="s">
        <v>186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81</v>
      </c>
      <c r="BK191" s="119">
        <f>ROUND(I191*H191,2)</f>
        <v>0</v>
      </c>
      <c r="BL191" s="17" t="s">
        <v>268</v>
      </c>
      <c r="BM191" s="206" t="s">
        <v>1364</v>
      </c>
    </row>
    <row r="192" spans="1:65" s="2" customFormat="1" ht="29.25">
      <c r="A192" s="35"/>
      <c r="B192" s="36"/>
      <c r="C192" s="37"/>
      <c r="D192" s="207" t="s">
        <v>188</v>
      </c>
      <c r="E192" s="37"/>
      <c r="F192" s="208" t="s">
        <v>385</v>
      </c>
      <c r="G192" s="37"/>
      <c r="H192" s="37"/>
      <c r="I192" s="131"/>
      <c r="J192" s="37"/>
      <c r="K192" s="37"/>
      <c r="L192" s="38"/>
      <c r="M192" s="209"/>
      <c r="N192" s="210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188</v>
      </c>
      <c r="AU192" s="17" t="s">
        <v>81</v>
      </c>
    </row>
    <row r="193" spans="1:65" s="2" customFormat="1" ht="21.75" customHeight="1">
      <c r="A193" s="35"/>
      <c r="B193" s="36"/>
      <c r="C193" s="226" t="s">
        <v>344</v>
      </c>
      <c r="D193" s="226" t="s">
        <v>265</v>
      </c>
      <c r="E193" s="227" t="s">
        <v>1365</v>
      </c>
      <c r="F193" s="228" t="s">
        <v>1366</v>
      </c>
      <c r="G193" s="229" t="s">
        <v>191</v>
      </c>
      <c r="H193" s="230">
        <v>4</v>
      </c>
      <c r="I193" s="231"/>
      <c r="J193" s="232">
        <f>ROUND(I193*H193,2)</f>
        <v>0</v>
      </c>
      <c r="K193" s="228" t="s">
        <v>184</v>
      </c>
      <c r="L193" s="38"/>
      <c r="M193" s="233" t="s">
        <v>1</v>
      </c>
      <c r="N193" s="234" t="s">
        <v>39</v>
      </c>
      <c r="O193" s="72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6" t="s">
        <v>268</v>
      </c>
      <c r="AT193" s="206" t="s">
        <v>265</v>
      </c>
      <c r="AU193" s="206" t="s">
        <v>81</v>
      </c>
      <c r="AY193" s="17" t="s">
        <v>186</v>
      </c>
      <c r="BE193" s="119">
        <f>IF(N193="základní",J193,0)</f>
        <v>0</v>
      </c>
      <c r="BF193" s="119">
        <f>IF(N193="snížená",J193,0)</f>
        <v>0</v>
      </c>
      <c r="BG193" s="119">
        <f>IF(N193="zákl. přenesená",J193,0)</f>
        <v>0</v>
      </c>
      <c r="BH193" s="119">
        <f>IF(N193="sníž. přenesená",J193,0)</f>
        <v>0</v>
      </c>
      <c r="BI193" s="119">
        <f>IF(N193="nulová",J193,0)</f>
        <v>0</v>
      </c>
      <c r="BJ193" s="17" t="s">
        <v>81</v>
      </c>
      <c r="BK193" s="119">
        <f>ROUND(I193*H193,2)</f>
        <v>0</v>
      </c>
      <c r="BL193" s="17" t="s">
        <v>268</v>
      </c>
      <c r="BM193" s="206" t="s">
        <v>1367</v>
      </c>
    </row>
    <row r="194" spans="1:65" s="2" customFormat="1" ht="19.5">
      <c r="A194" s="35"/>
      <c r="B194" s="36"/>
      <c r="C194" s="37"/>
      <c r="D194" s="207" t="s">
        <v>188</v>
      </c>
      <c r="E194" s="37"/>
      <c r="F194" s="208" t="s">
        <v>1368</v>
      </c>
      <c r="G194" s="37"/>
      <c r="H194" s="37"/>
      <c r="I194" s="131"/>
      <c r="J194" s="37"/>
      <c r="K194" s="37"/>
      <c r="L194" s="38"/>
      <c r="M194" s="209"/>
      <c r="N194" s="210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188</v>
      </c>
      <c r="AU194" s="17" t="s">
        <v>81</v>
      </c>
    </row>
    <row r="195" spans="1:65" s="2" customFormat="1" ht="21.75" customHeight="1">
      <c r="A195" s="35"/>
      <c r="B195" s="36"/>
      <c r="C195" s="226" t="s">
        <v>349</v>
      </c>
      <c r="D195" s="226" t="s">
        <v>265</v>
      </c>
      <c r="E195" s="227" t="s">
        <v>387</v>
      </c>
      <c r="F195" s="228" t="s">
        <v>388</v>
      </c>
      <c r="G195" s="229" t="s">
        <v>191</v>
      </c>
      <c r="H195" s="230">
        <v>1</v>
      </c>
      <c r="I195" s="231"/>
      <c r="J195" s="232">
        <f>ROUND(I195*H195,2)</f>
        <v>0</v>
      </c>
      <c r="K195" s="228" t="s">
        <v>184</v>
      </c>
      <c r="L195" s="38"/>
      <c r="M195" s="233" t="s">
        <v>1</v>
      </c>
      <c r="N195" s="234" t="s">
        <v>39</v>
      </c>
      <c r="O195" s="72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6" t="s">
        <v>268</v>
      </c>
      <c r="AT195" s="206" t="s">
        <v>265</v>
      </c>
      <c r="AU195" s="206" t="s">
        <v>81</v>
      </c>
      <c r="AY195" s="17" t="s">
        <v>186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81</v>
      </c>
      <c r="BK195" s="119">
        <f>ROUND(I195*H195,2)</f>
        <v>0</v>
      </c>
      <c r="BL195" s="17" t="s">
        <v>268</v>
      </c>
      <c r="BM195" s="206" t="s">
        <v>1369</v>
      </c>
    </row>
    <row r="196" spans="1:65" s="2" customFormat="1" ht="29.25">
      <c r="A196" s="35"/>
      <c r="B196" s="36"/>
      <c r="C196" s="37"/>
      <c r="D196" s="207" t="s">
        <v>188</v>
      </c>
      <c r="E196" s="37"/>
      <c r="F196" s="208" t="s">
        <v>390</v>
      </c>
      <c r="G196" s="37"/>
      <c r="H196" s="37"/>
      <c r="I196" s="131"/>
      <c r="J196" s="37"/>
      <c r="K196" s="37"/>
      <c r="L196" s="38"/>
      <c r="M196" s="209"/>
      <c r="N196" s="210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188</v>
      </c>
      <c r="AU196" s="17" t="s">
        <v>81</v>
      </c>
    </row>
    <row r="197" spans="1:65" s="2" customFormat="1" ht="21.75" customHeight="1">
      <c r="A197" s="35"/>
      <c r="B197" s="36"/>
      <c r="C197" s="226" t="s">
        <v>358</v>
      </c>
      <c r="D197" s="226" t="s">
        <v>265</v>
      </c>
      <c r="E197" s="227" t="s">
        <v>392</v>
      </c>
      <c r="F197" s="228" t="s">
        <v>393</v>
      </c>
      <c r="G197" s="229" t="s">
        <v>394</v>
      </c>
      <c r="H197" s="230">
        <v>10</v>
      </c>
      <c r="I197" s="231"/>
      <c r="J197" s="232">
        <f>ROUND(I197*H197,2)</f>
        <v>0</v>
      </c>
      <c r="K197" s="228" t="s">
        <v>184</v>
      </c>
      <c r="L197" s="38"/>
      <c r="M197" s="233" t="s">
        <v>1</v>
      </c>
      <c r="N197" s="234" t="s">
        <v>39</v>
      </c>
      <c r="O197" s="72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6" t="s">
        <v>268</v>
      </c>
      <c r="AT197" s="206" t="s">
        <v>265</v>
      </c>
      <c r="AU197" s="206" t="s">
        <v>81</v>
      </c>
      <c r="AY197" s="17" t="s">
        <v>186</v>
      </c>
      <c r="BE197" s="119">
        <f>IF(N197="základní",J197,0)</f>
        <v>0</v>
      </c>
      <c r="BF197" s="119">
        <f>IF(N197="snížená",J197,0)</f>
        <v>0</v>
      </c>
      <c r="BG197" s="119">
        <f>IF(N197="zákl. přenesená",J197,0)</f>
        <v>0</v>
      </c>
      <c r="BH197" s="119">
        <f>IF(N197="sníž. přenesená",J197,0)</f>
        <v>0</v>
      </c>
      <c r="BI197" s="119">
        <f>IF(N197="nulová",J197,0)</f>
        <v>0</v>
      </c>
      <c r="BJ197" s="17" t="s">
        <v>81</v>
      </c>
      <c r="BK197" s="119">
        <f>ROUND(I197*H197,2)</f>
        <v>0</v>
      </c>
      <c r="BL197" s="17" t="s">
        <v>268</v>
      </c>
      <c r="BM197" s="206" t="s">
        <v>1370</v>
      </c>
    </row>
    <row r="198" spans="1:65" s="2" customFormat="1" ht="29.25">
      <c r="A198" s="35"/>
      <c r="B198" s="36"/>
      <c r="C198" s="37"/>
      <c r="D198" s="207" t="s">
        <v>188</v>
      </c>
      <c r="E198" s="37"/>
      <c r="F198" s="208" t="s">
        <v>396</v>
      </c>
      <c r="G198" s="37"/>
      <c r="H198" s="37"/>
      <c r="I198" s="131"/>
      <c r="J198" s="37"/>
      <c r="K198" s="37"/>
      <c r="L198" s="38"/>
      <c r="M198" s="209"/>
      <c r="N198" s="210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188</v>
      </c>
      <c r="AU198" s="17" t="s">
        <v>81</v>
      </c>
    </row>
    <row r="199" spans="1:65" s="2" customFormat="1" ht="21.75" customHeight="1">
      <c r="A199" s="35"/>
      <c r="B199" s="36"/>
      <c r="C199" s="226" t="s">
        <v>362</v>
      </c>
      <c r="D199" s="226" t="s">
        <v>265</v>
      </c>
      <c r="E199" s="227" t="s">
        <v>1371</v>
      </c>
      <c r="F199" s="228" t="s">
        <v>1372</v>
      </c>
      <c r="G199" s="229" t="s">
        <v>394</v>
      </c>
      <c r="H199" s="230">
        <v>10</v>
      </c>
      <c r="I199" s="231"/>
      <c r="J199" s="232">
        <f>ROUND(I199*H199,2)</f>
        <v>0</v>
      </c>
      <c r="K199" s="228" t="s">
        <v>184</v>
      </c>
      <c r="L199" s="38"/>
      <c r="M199" s="233" t="s">
        <v>1</v>
      </c>
      <c r="N199" s="234" t="s">
        <v>39</v>
      </c>
      <c r="O199" s="72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6" t="s">
        <v>268</v>
      </c>
      <c r="AT199" s="206" t="s">
        <v>265</v>
      </c>
      <c r="AU199" s="206" t="s">
        <v>81</v>
      </c>
      <c r="AY199" s="17" t="s">
        <v>186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81</v>
      </c>
      <c r="BK199" s="119">
        <f>ROUND(I199*H199,2)</f>
        <v>0</v>
      </c>
      <c r="BL199" s="17" t="s">
        <v>268</v>
      </c>
      <c r="BM199" s="206" t="s">
        <v>1373</v>
      </c>
    </row>
    <row r="200" spans="1:65" s="2" customFormat="1" ht="48.75">
      <c r="A200" s="35"/>
      <c r="B200" s="36"/>
      <c r="C200" s="37"/>
      <c r="D200" s="207" t="s">
        <v>188</v>
      </c>
      <c r="E200" s="37"/>
      <c r="F200" s="208" t="s">
        <v>1374</v>
      </c>
      <c r="G200" s="37"/>
      <c r="H200" s="37"/>
      <c r="I200" s="131"/>
      <c r="J200" s="37"/>
      <c r="K200" s="37"/>
      <c r="L200" s="38"/>
      <c r="M200" s="209"/>
      <c r="N200" s="210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188</v>
      </c>
      <c r="AU200" s="17" t="s">
        <v>81</v>
      </c>
    </row>
    <row r="201" spans="1:65" s="2" customFormat="1" ht="21.75" customHeight="1">
      <c r="A201" s="35"/>
      <c r="B201" s="36"/>
      <c r="C201" s="226" t="s">
        <v>367</v>
      </c>
      <c r="D201" s="226" t="s">
        <v>265</v>
      </c>
      <c r="E201" s="227" t="s">
        <v>398</v>
      </c>
      <c r="F201" s="228" t="s">
        <v>399</v>
      </c>
      <c r="G201" s="229" t="s">
        <v>394</v>
      </c>
      <c r="H201" s="230">
        <v>2</v>
      </c>
      <c r="I201" s="231"/>
      <c r="J201" s="232">
        <f>ROUND(I201*H201,2)</f>
        <v>0</v>
      </c>
      <c r="K201" s="228" t="s">
        <v>184</v>
      </c>
      <c r="L201" s="38"/>
      <c r="M201" s="233" t="s">
        <v>1</v>
      </c>
      <c r="N201" s="234" t="s">
        <v>39</v>
      </c>
      <c r="O201" s="7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6" t="s">
        <v>268</v>
      </c>
      <c r="AT201" s="206" t="s">
        <v>265</v>
      </c>
      <c r="AU201" s="206" t="s">
        <v>81</v>
      </c>
      <c r="AY201" s="17" t="s">
        <v>186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81</v>
      </c>
      <c r="BK201" s="119">
        <f>ROUND(I201*H201,2)</f>
        <v>0</v>
      </c>
      <c r="BL201" s="17" t="s">
        <v>268</v>
      </c>
      <c r="BM201" s="206" t="s">
        <v>1375</v>
      </c>
    </row>
    <row r="202" spans="1:65" s="2" customFormat="1" ht="19.5">
      <c r="A202" s="35"/>
      <c r="B202" s="36"/>
      <c r="C202" s="37"/>
      <c r="D202" s="207" t="s">
        <v>188</v>
      </c>
      <c r="E202" s="37"/>
      <c r="F202" s="208" t="s">
        <v>401</v>
      </c>
      <c r="G202" s="37"/>
      <c r="H202" s="37"/>
      <c r="I202" s="131"/>
      <c r="J202" s="37"/>
      <c r="K202" s="37"/>
      <c r="L202" s="38"/>
      <c r="M202" s="235"/>
      <c r="N202" s="236"/>
      <c r="O202" s="237"/>
      <c r="P202" s="237"/>
      <c r="Q202" s="237"/>
      <c r="R202" s="237"/>
      <c r="S202" s="237"/>
      <c r="T202" s="238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188</v>
      </c>
      <c r="AU202" s="17" t="s">
        <v>81</v>
      </c>
    </row>
    <row r="203" spans="1:65" s="2" customFormat="1" ht="6.95" customHeight="1">
      <c r="A203" s="35"/>
      <c r="B203" s="55"/>
      <c r="C203" s="56"/>
      <c r="D203" s="56"/>
      <c r="E203" s="56"/>
      <c r="F203" s="56"/>
      <c r="G203" s="56"/>
      <c r="H203" s="56"/>
      <c r="I203" s="167"/>
      <c r="J203" s="56"/>
      <c r="K203" s="56"/>
      <c r="L203" s="38"/>
      <c r="M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</sheetData>
  <sheetProtection algorithmName="SHA-512" hashValue="rV+AFdFFwClg1wjfbRl2UOx61s0ymiFxgJIBeNoz25ca7ZicDZseSMPuk/9JVtJ4wgE22ThX5Z7kra+vnGiRLA==" saltValue="kB5Wi74l0kPWQyIknow/MCSGmaw4GQJOPv7jKu+IXOhCOV9xwem1wDmUoMEz+rjWOpERkmUTf6YfpYkIGhnRIw==" spinCount="100000" sheet="1" objects="1" scenarios="1" formatColumns="0" formatRows="0" autoFilter="0"/>
  <autoFilter ref="C124:K202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139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1297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1376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32" t="s">
        <v>25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32" t="s">
        <v>25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32" t="s">
        <v>25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ROUND(J124,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ROUND((SUM(BE124:BE141)),  2)</f>
        <v>0</v>
      </c>
      <c r="G35" s="35"/>
      <c r="H35" s="35"/>
      <c r="I35" s="146">
        <v>0.21</v>
      </c>
      <c r="J35" s="145">
        <f>ROUND(((SUM(BE124:BE141))*I35),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ROUND((SUM(BF124:BF141)),  2)</f>
        <v>0</v>
      </c>
      <c r="G36" s="35"/>
      <c r="H36" s="35"/>
      <c r="I36" s="146">
        <v>0.15</v>
      </c>
      <c r="J36" s="145">
        <f>ROUND(((SUM(BF124:BF141))*I36),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ROUND((SUM(BG124:BG141)),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ROUND((SUM(BH124:BH141)),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ROUND((SUM(BI124:BI141)),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1297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SO 02 - Zemní práce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 xml:space="preserve"> </v>
      </c>
      <c r="G93" s="37"/>
      <c r="H93" s="37"/>
      <c r="I93" s="132" t="s">
        <v>28</v>
      </c>
      <c r="J93" s="32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J124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1301</v>
      </c>
      <c r="E99" s="178"/>
      <c r="F99" s="178"/>
      <c r="G99" s="178"/>
      <c r="H99" s="178"/>
      <c r="I99" s="179"/>
      <c r="J99" s="180">
        <f>J125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1302</v>
      </c>
      <c r="E100" s="241"/>
      <c r="F100" s="241"/>
      <c r="G100" s="241"/>
      <c r="H100" s="241"/>
      <c r="I100" s="242"/>
      <c r="J100" s="243">
        <f>J126</f>
        <v>0</v>
      </c>
      <c r="K100" s="105"/>
      <c r="L100" s="244"/>
    </row>
    <row r="101" spans="1:47" s="12" customFormat="1" ht="19.899999999999999" hidden="1" customHeight="1">
      <c r="B101" s="239"/>
      <c r="C101" s="105"/>
      <c r="D101" s="240" t="s">
        <v>1377</v>
      </c>
      <c r="E101" s="241"/>
      <c r="F101" s="241"/>
      <c r="G101" s="241"/>
      <c r="H101" s="241"/>
      <c r="I101" s="242"/>
      <c r="J101" s="243">
        <f>J131</f>
        <v>0</v>
      </c>
      <c r="K101" s="105"/>
      <c r="L101" s="244"/>
    </row>
    <row r="102" spans="1:47" s="12" customFormat="1" ht="19.899999999999999" hidden="1" customHeight="1">
      <c r="B102" s="239"/>
      <c r="C102" s="105"/>
      <c r="D102" s="240" t="s">
        <v>1378</v>
      </c>
      <c r="E102" s="241"/>
      <c r="F102" s="241"/>
      <c r="G102" s="241"/>
      <c r="H102" s="241"/>
      <c r="I102" s="242"/>
      <c r="J102" s="243">
        <f>J138</f>
        <v>0</v>
      </c>
      <c r="K102" s="105"/>
      <c r="L102" s="244"/>
    </row>
    <row r="103" spans="1:47" s="2" customFormat="1" ht="21.75" hidden="1" customHeight="1">
      <c r="A103" s="35"/>
      <c r="B103" s="36"/>
      <c r="C103" s="37"/>
      <c r="D103" s="37"/>
      <c r="E103" s="37"/>
      <c r="F103" s="37"/>
      <c r="G103" s="37"/>
      <c r="H103" s="37"/>
      <c r="I103" s="131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s="2" customFormat="1" ht="6.95" hidden="1" customHeight="1">
      <c r="A104" s="35"/>
      <c r="B104" s="55"/>
      <c r="C104" s="56"/>
      <c r="D104" s="56"/>
      <c r="E104" s="56"/>
      <c r="F104" s="56"/>
      <c r="G104" s="56"/>
      <c r="H104" s="56"/>
      <c r="I104" s="167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170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24.95" customHeight="1">
      <c r="A109" s="35"/>
      <c r="B109" s="36"/>
      <c r="C109" s="23" t="s">
        <v>167</v>
      </c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6.5" customHeight="1">
      <c r="A112" s="35"/>
      <c r="B112" s="36"/>
      <c r="C112" s="37"/>
      <c r="D112" s="37"/>
      <c r="E112" s="338" t="str">
        <f>E7</f>
        <v>Oprava osvětlení stanic a zastávek v obvodu OŘ Olomouc</v>
      </c>
      <c r="F112" s="339"/>
      <c r="G112" s="339"/>
      <c r="H112" s="339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1" customFormat="1" ht="12" customHeight="1">
      <c r="B113" s="21"/>
      <c r="C113" s="29" t="s">
        <v>152</v>
      </c>
      <c r="D113" s="22"/>
      <c r="E113" s="22"/>
      <c r="F113" s="22"/>
      <c r="G113" s="22"/>
      <c r="H113" s="22"/>
      <c r="I113" s="124"/>
      <c r="J113" s="22"/>
      <c r="K113" s="22"/>
      <c r="L113" s="20"/>
    </row>
    <row r="114" spans="1:65" s="2" customFormat="1" ht="16.5" customHeight="1">
      <c r="A114" s="35"/>
      <c r="B114" s="36"/>
      <c r="C114" s="37"/>
      <c r="D114" s="37"/>
      <c r="E114" s="338" t="s">
        <v>1297</v>
      </c>
      <c r="F114" s="340"/>
      <c r="G114" s="340"/>
      <c r="H114" s="340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154</v>
      </c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10" t="str">
        <f>E11</f>
        <v>SO 02 - Zemní práce</v>
      </c>
      <c r="F116" s="340"/>
      <c r="G116" s="340"/>
      <c r="H116" s="340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29" t="s">
        <v>20</v>
      </c>
      <c r="D118" s="37"/>
      <c r="E118" s="37"/>
      <c r="F118" s="27" t="str">
        <f>F14</f>
        <v xml:space="preserve"> </v>
      </c>
      <c r="G118" s="37"/>
      <c r="H118" s="37"/>
      <c r="I118" s="132" t="s">
        <v>22</v>
      </c>
      <c r="J118" s="67">
        <f>IF(J14="","",J14)</f>
        <v>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29" t="s">
        <v>23</v>
      </c>
      <c r="D120" s="37"/>
      <c r="E120" s="37"/>
      <c r="F120" s="27" t="str">
        <f>E17</f>
        <v xml:space="preserve"> </v>
      </c>
      <c r="G120" s="37"/>
      <c r="H120" s="37"/>
      <c r="I120" s="132" t="s">
        <v>28</v>
      </c>
      <c r="J120" s="32" t="str">
        <f>E23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29" t="s">
        <v>26</v>
      </c>
      <c r="D121" s="37"/>
      <c r="E121" s="37"/>
      <c r="F121" s="27" t="str">
        <f>IF(E20="","",E20)</f>
        <v>Vyplň údaj</v>
      </c>
      <c r="G121" s="37"/>
      <c r="H121" s="37"/>
      <c r="I121" s="132" t="s">
        <v>30</v>
      </c>
      <c r="J121" s="32" t="str">
        <f>E26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131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0" customFormat="1" ht="29.25" customHeight="1">
      <c r="A123" s="182"/>
      <c r="B123" s="183"/>
      <c r="C123" s="184" t="s">
        <v>168</v>
      </c>
      <c r="D123" s="185" t="s">
        <v>59</v>
      </c>
      <c r="E123" s="185" t="s">
        <v>55</v>
      </c>
      <c r="F123" s="185" t="s">
        <v>56</v>
      </c>
      <c r="G123" s="185" t="s">
        <v>169</v>
      </c>
      <c r="H123" s="185" t="s">
        <v>170</v>
      </c>
      <c r="I123" s="186" t="s">
        <v>171</v>
      </c>
      <c r="J123" s="185" t="s">
        <v>162</v>
      </c>
      <c r="K123" s="187" t="s">
        <v>172</v>
      </c>
      <c r="L123" s="188"/>
      <c r="M123" s="76" t="s">
        <v>1</v>
      </c>
      <c r="N123" s="77" t="s">
        <v>38</v>
      </c>
      <c r="O123" s="77" t="s">
        <v>173</v>
      </c>
      <c r="P123" s="77" t="s">
        <v>174</v>
      </c>
      <c r="Q123" s="77" t="s">
        <v>175</v>
      </c>
      <c r="R123" s="77" t="s">
        <v>176</v>
      </c>
      <c r="S123" s="77" t="s">
        <v>177</v>
      </c>
      <c r="T123" s="78" t="s">
        <v>178</v>
      </c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</row>
    <row r="124" spans="1:65" s="2" customFormat="1" ht="22.9" customHeight="1">
      <c r="A124" s="35"/>
      <c r="B124" s="36"/>
      <c r="C124" s="83" t="s">
        <v>179</v>
      </c>
      <c r="D124" s="37"/>
      <c r="E124" s="37"/>
      <c r="F124" s="37"/>
      <c r="G124" s="37"/>
      <c r="H124" s="37"/>
      <c r="I124" s="131"/>
      <c r="J124" s="189">
        <f>BK124</f>
        <v>0</v>
      </c>
      <c r="K124" s="37"/>
      <c r="L124" s="38"/>
      <c r="M124" s="79"/>
      <c r="N124" s="190"/>
      <c r="O124" s="80"/>
      <c r="P124" s="191">
        <f>P125</f>
        <v>0</v>
      </c>
      <c r="Q124" s="80"/>
      <c r="R124" s="191">
        <f>R125</f>
        <v>44.133399999999995</v>
      </c>
      <c r="S124" s="80"/>
      <c r="T124" s="192">
        <f>T125</f>
        <v>36.6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73</v>
      </c>
      <c r="AU124" s="17" t="s">
        <v>164</v>
      </c>
      <c r="BK124" s="193">
        <f>BK125</f>
        <v>0</v>
      </c>
    </row>
    <row r="125" spans="1:65" s="11" customFormat="1" ht="25.9" customHeight="1">
      <c r="B125" s="212"/>
      <c r="C125" s="213"/>
      <c r="D125" s="214" t="s">
        <v>73</v>
      </c>
      <c r="E125" s="215" t="s">
        <v>441</v>
      </c>
      <c r="F125" s="215" t="s">
        <v>1342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P126+P131+P138</f>
        <v>0</v>
      </c>
      <c r="Q125" s="220"/>
      <c r="R125" s="221">
        <f>R126+R131+R138</f>
        <v>44.133399999999995</v>
      </c>
      <c r="S125" s="220"/>
      <c r="T125" s="222">
        <f>T126+T131+T138</f>
        <v>36.6</v>
      </c>
      <c r="AR125" s="223" t="s">
        <v>81</v>
      </c>
      <c r="AT125" s="224" t="s">
        <v>73</v>
      </c>
      <c r="AU125" s="224" t="s">
        <v>74</v>
      </c>
      <c r="AY125" s="223" t="s">
        <v>186</v>
      </c>
      <c r="BK125" s="225">
        <f>BK126+BK131+BK138</f>
        <v>0</v>
      </c>
    </row>
    <row r="126" spans="1:65" s="11" customFormat="1" ht="22.9" customHeight="1">
      <c r="B126" s="212"/>
      <c r="C126" s="213"/>
      <c r="D126" s="214" t="s">
        <v>73</v>
      </c>
      <c r="E126" s="245" t="s">
        <v>81</v>
      </c>
      <c r="F126" s="245" t="s">
        <v>89</v>
      </c>
      <c r="G126" s="213"/>
      <c r="H126" s="213"/>
      <c r="I126" s="216"/>
      <c r="J126" s="246">
        <f>BK126</f>
        <v>0</v>
      </c>
      <c r="K126" s="213"/>
      <c r="L126" s="218"/>
      <c r="M126" s="219"/>
      <c r="N126" s="220"/>
      <c r="O126" s="220"/>
      <c r="P126" s="221">
        <f>SUM(P127:P130)</f>
        <v>0</v>
      </c>
      <c r="Q126" s="220"/>
      <c r="R126" s="221">
        <f>SUM(R127:R130)</f>
        <v>22.563399999999998</v>
      </c>
      <c r="S126" s="220"/>
      <c r="T126" s="222">
        <f>SUM(T127:T130)</f>
        <v>30.6</v>
      </c>
      <c r="AR126" s="223" t="s">
        <v>81</v>
      </c>
      <c r="AT126" s="224" t="s">
        <v>73</v>
      </c>
      <c r="AU126" s="224" t="s">
        <v>81</v>
      </c>
      <c r="AY126" s="223" t="s">
        <v>186</v>
      </c>
      <c r="BK126" s="225">
        <f>SUM(BK127:BK130)</f>
        <v>0</v>
      </c>
    </row>
    <row r="127" spans="1:65" s="2" customFormat="1" ht="21.75" customHeight="1">
      <c r="A127" s="35"/>
      <c r="B127" s="36"/>
      <c r="C127" s="226" t="s">
        <v>81</v>
      </c>
      <c r="D127" s="226" t="s">
        <v>265</v>
      </c>
      <c r="E127" s="227" t="s">
        <v>1379</v>
      </c>
      <c r="F127" s="228" t="s">
        <v>1380</v>
      </c>
      <c r="G127" s="229" t="s">
        <v>464</v>
      </c>
      <c r="H127" s="230">
        <v>120</v>
      </c>
      <c r="I127" s="231"/>
      <c r="J127" s="232">
        <f>ROUND(I127*H127,2)</f>
        <v>0</v>
      </c>
      <c r="K127" s="228" t="s">
        <v>1121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0.255</v>
      </c>
      <c r="T127" s="205">
        <f>S127*H127</f>
        <v>30.6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193</v>
      </c>
      <c r="AT127" s="206" t="s">
        <v>265</v>
      </c>
      <c r="AU127" s="206" t="s">
        <v>83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193</v>
      </c>
      <c r="BM127" s="206" t="s">
        <v>1381</v>
      </c>
    </row>
    <row r="128" spans="1:65" s="2" customFormat="1" ht="48.75">
      <c r="A128" s="35"/>
      <c r="B128" s="36"/>
      <c r="C128" s="37"/>
      <c r="D128" s="207" t="s">
        <v>188</v>
      </c>
      <c r="E128" s="37"/>
      <c r="F128" s="208" t="s">
        <v>1382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83</v>
      </c>
    </row>
    <row r="129" spans="1:65" s="2" customFormat="1" ht="16.5" customHeight="1">
      <c r="A129" s="35"/>
      <c r="B129" s="36"/>
      <c r="C129" s="226" t="s">
        <v>83</v>
      </c>
      <c r="D129" s="226" t="s">
        <v>265</v>
      </c>
      <c r="E129" s="227" t="s">
        <v>1383</v>
      </c>
      <c r="F129" s="228" t="s">
        <v>1384</v>
      </c>
      <c r="G129" s="229" t="s">
        <v>446</v>
      </c>
      <c r="H129" s="230">
        <v>10</v>
      </c>
      <c r="I129" s="231"/>
      <c r="J129" s="232">
        <f>ROUND(I129*H129,2)</f>
        <v>0</v>
      </c>
      <c r="K129" s="228" t="s">
        <v>1</v>
      </c>
      <c r="L129" s="38"/>
      <c r="M129" s="233" t="s">
        <v>1</v>
      </c>
      <c r="N129" s="234" t="s">
        <v>39</v>
      </c>
      <c r="O129" s="72"/>
      <c r="P129" s="204">
        <f>O129*H129</f>
        <v>0</v>
      </c>
      <c r="Q129" s="204">
        <v>2.2563399999999998</v>
      </c>
      <c r="R129" s="204">
        <f>Q129*H129</f>
        <v>22.563399999999998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193</v>
      </c>
      <c r="AT129" s="206" t="s">
        <v>265</v>
      </c>
      <c r="AU129" s="206" t="s">
        <v>83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193</v>
      </c>
      <c r="BM129" s="206" t="s">
        <v>1385</v>
      </c>
    </row>
    <row r="130" spans="1:65" s="2" customFormat="1" ht="19.5">
      <c r="A130" s="35"/>
      <c r="B130" s="36"/>
      <c r="C130" s="37"/>
      <c r="D130" s="207" t="s">
        <v>188</v>
      </c>
      <c r="E130" s="37"/>
      <c r="F130" s="208" t="s">
        <v>1386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83</v>
      </c>
    </row>
    <row r="131" spans="1:65" s="11" customFormat="1" ht="22.9" customHeight="1">
      <c r="B131" s="212"/>
      <c r="C131" s="213"/>
      <c r="D131" s="214" t="s">
        <v>73</v>
      </c>
      <c r="E131" s="245" t="s">
        <v>203</v>
      </c>
      <c r="F131" s="245" t="s">
        <v>1387</v>
      </c>
      <c r="G131" s="213"/>
      <c r="H131" s="213"/>
      <c r="I131" s="216"/>
      <c r="J131" s="246">
        <f>BK131</f>
        <v>0</v>
      </c>
      <c r="K131" s="213"/>
      <c r="L131" s="218"/>
      <c r="M131" s="219"/>
      <c r="N131" s="220"/>
      <c r="O131" s="220"/>
      <c r="P131" s="221">
        <f>SUM(P132:P137)</f>
        <v>0</v>
      </c>
      <c r="Q131" s="220"/>
      <c r="R131" s="221">
        <f>SUM(R132:R137)</f>
        <v>21.57</v>
      </c>
      <c r="S131" s="220"/>
      <c r="T131" s="222">
        <f>SUM(T132:T137)</f>
        <v>0</v>
      </c>
      <c r="AR131" s="223" t="s">
        <v>81</v>
      </c>
      <c r="AT131" s="224" t="s">
        <v>73</v>
      </c>
      <c r="AU131" s="224" t="s">
        <v>81</v>
      </c>
      <c r="AY131" s="223" t="s">
        <v>186</v>
      </c>
      <c r="BK131" s="225">
        <f>SUM(BK132:BK137)</f>
        <v>0</v>
      </c>
    </row>
    <row r="132" spans="1:65" s="2" customFormat="1" ht="21.75" customHeight="1">
      <c r="A132" s="35"/>
      <c r="B132" s="36"/>
      <c r="C132" s="226" t="s">
        <v>99</v>
      </c>
      <c r="D132" s="226" t="s">
        <v>265</v>
      </c>
      <c r="E132" s="227" t="s">
        <v>1388</v>
      </c>
      <c r="F132" s="228" t="s">
        <v>1389</v>
      </c>
      <c r="G132" s="229" t="s">
        <v>464</v>
      </c>
      <c r="H132" s="230">
        <v>120</v>
      </c>
      <c r="I132" s="231"/>
      <c r="J132" s="232">
        <f>ROUND(I132*H132,2)</f>
        <v>0</v>
      </c>
      <c r="K132" s="228" t="s">
        <v>1121</v>
      </c>
      <c r="L132" s="38"/>
      <c r="M132" s="233" t="s">
        <v>1</v>
      </c>
      <c r="N132" s="234" t="s">
        <v>39</v>
      </c>
      <c r="O132" s="72"/>
      <c r="P132" s="204">
        <f>O132*H132</f>
        <v>0</v>
      </c>
      <c r="Q132" s="204">
        <v>0.10100000000000001</v>
      </c>
      <c r="R132" s="204">
        <f>Q132*H132</f>
        <v>12.120000000000001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193</v>
      </c>
      <c r="AT132" s="206" t="s">
        <v>265</v>
      </c>
      <c r="AU132" s="206" t="s">
        <v>83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193</v>
      </c>
      <c r="BM132" s="206" t="s">
        <v>1390</v>
      </c>
    </row>
    <row r="133" spans="1:65" s="2" customFormat="1" ht="48.75">
      <c r="A133" s="35"/>
      <c r="B133" s="36"/>
      <c r="C133" s="37"/>
      <c r="D133" s="207" t="s">
        <v>188</v>
      </c>
      <c r="E133" s="37"/>
      <c r="F133" s="208" t="s">
        <v>1391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83</v>
      </c>
    </row>
    <row r="134" spans="1:65" s="2" customFormat="1" ht="16.5" customHeight="1">
      <c r="A134" s="35"/>
      <c r="B134" s="36"/>
      <c r="C134" s="194" t="s">
        <v>193</v>
      </c>
      <c r="D134" s="194" t="s">
        <v>180</v>
      </c>
      <c r="E134" s="195" t="s">
        <v>1392</v>
      </c>
      <c r="F134" s="196" t="s">
        <v>1393</v>
      </c>
      <c r="G134" s="197" t="s">
        <v>464</v>
      </c>
      <c r="H134" s="198">
        <v>30</v>
      </c>
      <c r="I134" s="199"/>
      <c r="J134" s="200">
        <f>ROUND(I134*H134,2)</f>
        <v>0</v>
      </c>
      <c r="K134" s="196" t="s">
        <v>1121</v>
      </c>
      <c r="L134" s="201"/>
      <c r="M134" s="202" t="s">
        <v>1</v>
      </c>
      <c r="N134" s="203" t="s">
        <v>39</v>
      </c>
      <c r="O134" s="72"/>
      <c r="P134" s="204">
        <f>O134*H134</f>
        <v>0</v>
      </c>
      <c r="Q134" s="204">
        <v>0.115</v>
      </c>
      <c r="R134" s="204">
        <f>Q134*H134</f>
        <v>3.45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192</v>
      </c>
      <c r="AT134" s="206" t="s">
        <v>180</v>
      </c>
      <c r="AU134" s="206" t="s">
        <v>83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193</v>
      </c>
      <c r="BM134" s="206" t="s">
        <v>1394</v>
      </c>
    </row>
    <row r="135" spans="1:65" s="2" customFormat="1" ht="11.25">
      <c r="A135" s="35"/>
      <c r="B135" s="36"/>
      <c r="C135" s="37"/>
      <c r="D135" s="207" t="s">
        <v>188</v>
      </c>
      <c r="E135" s="37"/>
      <c r="F135" s="208" t="s">
        <v>1393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83</v>
      </c>
    </row>
    <row r="136" spans="1:65" s="2" customFormat="1" ht="16.5" customHeight="1">
      <c r="A136" s="35"/>
      <c r="B136" s="36"/>
      <c r="C136" s="194" t="s">
        <v>203</v>
      </c>
      <c r="D136" s="194" t="s">
        <v>180</v>
      </c>
      <c r="E136" s="195" t="s">
        <v>1395</v>
      </c>
      <c r="F136" s="196" t="s">
        <v>1396</v>
      </c>
      <c r="G136" s="197" t="s">
        <v>421</v>
      </c>
      <c r="H136" s="198">
        <v>6</v>
      </c>
      <c r="I136" s="199"/>
      <c r="J136" s="200">
        <f>ROUND(I136*H136,2)</f>
        <v>0</v>
      </c>
      <c r="K136" s="196" t="s">
        <v>1121</v>
      </c>
      <c r="L136" s="201"/>
      <c r="M136" s="202" t="s">
        <v>1</v>
      </c>
      <c r="N136" s="203" t="s">
        <v>39</v>
      </c>
      <c r="O136" s="72"/>
      <c r="P136" s="204">
        <f>O136*H136</f>
        <v>0</v>
      </c>
      <c r="Q136" s="204">
        <v>1</v>
      </c>
      <c r="R136" s="204">
        <f>Q136*H136</f>
        <v>6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192</v>
      </c>
      <c r="AT136" s="206" t="s">
        <v>180</v>
      </c>
      <c r="AU136" s="206" t="s">
        <v>83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193</v>
      </c>
      <c r="BM136" s="206" t="s">
        <v>1397</v>
      </c>
    </row>
    <row r="137" spans="1:65" s="2" customFormat="1" ht="11.25">
      <c r="A137" s="35"/>
      <c r="B137" s="36"/>
      <c r="C137" s="37"/>
      <c r="D137" s="207" t="s">
        <v>188</v>
      </c>
      <c r="E137" s="37"/>
      <c r="F137" s="208" t="s">
        <v>1396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83</v>
      </c>
    </row>
    <row r="138" spans="1:65" s="11" customFormat="1" ht="22.9" customHeight="1">
      <c r="B138" s="212"/>
      <c r="C138" s="213"/>
      <c r="D138" s="214" t="s">
        <v>73</v>
      </c>
      <c r="E138" s="245" t="s">
        <v>221</v>
      </c>
      <c r="F138" s="245" t="s">
        <v>1398</v>
      </c>
      <c r="G138" s="213"/>
      <c r="H138" s="213"/>
      <c r="I138" s="216"/>
      <c r="J138" s="246">
        <f>BK138</f>
        <v>0</v>
      </c>
      <c r="K138" s="213"/>
      <c r="L138" s="218"/>
      <c r="M138" s="219"/>
      <c r="N138" s="220"/>
      <c r="O138" s="220"/>
      <c r="P138" s="221">
        <f>SUM(P139:P141)</f>
        <v>0</v>
      </c>
      <c r="Q138" s="220"/>
      <c r="R138" s="221">
        <f>SUM(R139:R141)</f>
        <v>0</v>
      </c>
      <c r="S138" s="220"/>
      <c r="T138" s="222">
        <f>SUM(T139:T141)</f>
        <v>6</v>
      </c>
      <c r="AR138" s="223" t="s">
        <v>81</v>
      </c>
      <c r="AT138" s="224" t="s">
        <v>73</v>
      </c>
      <c r="AU138" s="224" t="s">
        <v>81</v>
      </c>
      <c r="AY138" s="223" t="s">
        <v>186</v>
      </c>
      <c r="BK138" s="225">
        <f>SUM(BK139:BK141)</f>
        <v>0</v>
      </c>
    </row>
    <row r="139" spans="1:65" s="2" customFormat="1" ht="16.5" customHeight="1">
      <c r="A139" s="35"/>
      <c r="B139" s="36"/>
      <c r="C139" s="226" t="s">
        <v>208</v>
      </c>
      <c r="D139" s="226" t="s">
        <v>265</v>
      </c>
      <c r="E139" s="227" t="s">
        <v>1399</v>
      </c>
      <c r="F139" s="228" t="s">
        <v>1400</v>
      </c>
      <c r="G139" s="229" t="s">
        <v>446</v>
      </c>
      <c r="H139" s="230">
        <v>3</v>
      </c>
      <c r="I139" s="231"/>
      <c r="J139" s="232">
        <f>ROUND(I139*H139,2)</f>
        <v>0</v>
      </c>
      <c r="K139" s="228" t="s">
        <v>1</v>
      </c>
      <c r="L139" s="38"/>
      <c r="M139" s="233" t="s">
        <v>1</v>
      </c>
      <c r="N139" s="234" t="s">
        <v>39</v>
      </c>
      <c r="O139" s="72"/>
      <c r="P139" s="204">
        <f>O139*H139</f>
        <v>0</v>
      </c>
      <c r="Q139" s="204">
        <v>0</v>
      </c>
      <c r="R139" s="204">
        <f>Q139*H139</f>
        <v>0</v>
      </c>
      <c r="S139" s="204">
        <v>2</v>
      </c>
      <c r="T139" s="205">
        <f>S139*H139</f>
        <v>6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6" t="s">
        <v>193</v>
      </c>
      <c r="AT139" s="206" t="s">
        <v>265</v>
      </c>
      <c r="AU139" s="206" t="s">
        <v>83</v>
      </c>
      <c r="AY139" s="17" t="s">
        <v>186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81</v>
      </c>
      <c r="BK139" s="119">
        <f>ROUND(I139*H139,2)</f>
        <v>0</v>
      </c>
      <c r="BL139" s="17" t="s">
        <v>193</v>
      </c>
      <c r="BM139" s="206" t="s">
        <v>1401</v>
      </c>
    </row>
    <row r="140" spans="1:65" s="2" customFormat="1" ht="11.25">
      <c r="A140" s="35"/>
      <c r="B140" s="36"/>
      <c r="C140" s="37"/>
      <c r="D140" s="207" t="s">
        <v>188</v>
      </c>
      <c r="E140" s="37"/>
      <c r="F140" s="208" t="s">
        <v>1402</v>
      </c>
      <c r="G140" s="37"/>
      <c r="H140" s="37"/>
      <c r="I140" s="131"/>
      <c r="J140" s="37"/>
      <c r="K140" s="37"/>
      <c r="L140" s="38"/>
      <c r="M140" s="209"/>
      <c r="N140" s="210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188</v>
      </c>
      <c r="AU140" s="17" t="s">
        <v>83</v>
      </c>
    </row>
    <row r="141" spans="1:65" s="2" customFormat="1" ht="19.5">
      <c r="A141" s="35"/>
      <c r="B141" s="36"/>
      <c r="C141" s="37"/>
      <c r="D141" s="207" t="s">
        <v>201</v>
      </c>
      <c r="E141" s="37"/>
      <c r="F141" s="211" t="s">
        <v>1403</v>
      </c>
      <c r="G141" s="37"/>
      <c r="H141" s="37"/>
      <c r="I141" s="131"/>
      <c r="J141" s="37"/>
      <c r="K141" s="37"/>
      <c r="L141" s="38"/>
      <c r="M141" s="235"/>
      <c r="N141" s="236"/>
      <c r="O141" s="237"/>
      <c r="P141" s="237"/>
      <c r="Q141" s="237"/>
      <c r="R141" s="237"/>
      <c r="S141" s="237"/>
      <c r="T141" s="238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201</v>
      </c>
      <c r="AU141" s="17" t="s">
        <v>83</v>
      </c>
    </row>
    <row r="142" spans="1:65" s="2" customFormat="1" ht="6.95" customHeight="1">
      <c r="A142" s="35"/>
      <c r="B142" s="55"/>
      <c r="C142" s="56"/>
      <c r="D142" s="56"/>
      <c r="E142" s="56"/>
      <c r="F142" s="56"/>
      <c r="G142" s="56"/>
      <c r="H142" s="56"/>
      <c r="I142" s="167"/>
      <c r="J142" s="56"/>
      <c r="K142" s="56"/>
      <c r="L142" s="38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algorithmName="SHA-512" hashValue="6xC1xXdya/BsPCxSwJnLMmJ4qhuu9ygsJ0Zc+Zk5khZMsZjNaJN7Xnv7NyScg++R3kGPjEfSj9OQxcgP1FftHQ==" saltValue="xo7BiZd/ZV/TSTB1ajSqQ6Yvh6EwHoCyENSPnXvdykgVwzc4Boyg92U3GXgCCmHWLx18XCJAA4Gv1UMr1VkXmw==" spinCount="100000" sheet="1" objects="1" scenarios="1" formatColumns="0" formatRows="0" autoFilter="0"/>
  <autoFilter ref="C123:K141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141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1297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1404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tr">
        <f>IF('Rekapitulace stavby'!E11="","",'Rekapitulace stavby'!E11)</f>
        <v xml:space="preserve"> </v>
      </c>
      <c r="F17" s="35"/>
      <c r="G17" s="35"/>
      <c r="H17" s="35"/>
      <c r="I17" s="132" t="s">
        <v>25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tr">
        <f>IF('Rekapitulace stavby'!E17="","",'Rekapitulace stavby'!E17)</f>
        <v xml:space="preserve"> </v>
      </c>
      <c r="F23" s="35"/>
      <c r="G23" s="35"/>
      <c r="H23" s="35"/>
      <c r="I23" s="132" t="s">
        <v>25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tr">
        <f>IF('Rekapitulace stavby'!E20="","",'Rekapitulace stavby'!E20)</f>
        <v xml:space="preserve"> </v>
      </c>
      <c r="F26" s="35"/>
      <c r="G26" s="35"/>
      <c r="H26" s="35"/>
      <c r="I26" s="132" t="s">
        <v>25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ROUND((SUM(BE122:BE147)),  2)</f>
        <v>0</v>
      </c>
      <c r="G35" s="35"/>
      <c r="H35" s="35"/>
      <c r="I35" s="146">
        <v>0.21</v>
      </c>
      <c r="J35" s="145">
        <f>ROUND(((SUM(BE122:BE147))*I35),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ROUND((SUM(BF122:BF147)),  2)</f>
        <v>0</v>
      </c>
      <c r="G36" s="35"/>
      <c r="H36" s="35"/>
      <c r="I36" s="146">
        <v>0.15</v>
      </c>
      <c r="J36" s="145">
        <f>ROUND(((SUM(BF122:BF147))*I36),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ROUND((SUM(BG122:BG147)),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ROUND((SUM(BH122:BH147)),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ROUND((SUM(BI122:BI147)),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1297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VON - VON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hidden="1" customHeight="1">
      <c r="A93" s="35"/>
      <c r="B93" s="36"/>
      <c r="C93" s="29" t="s">
        <v>23</v>
      </c>
      <c r="D93" s="37"/>
      <c r="E93" s="37"/>
      <c r="F93" s="27" t="str">
        <f>E17</f>
        <v xml:space="preserve"> </v>
      </c>
      <c r="G93" s="37"/>
      <c r="H93" s="37"/>
      <c r="I93" s="132" t="s">
        <v>28</v>
      </c>
      <c r="J93" s="32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1000</v>
      </c>
      <c r="E99" s="178"/>
      <c r="F99" s="178"/>
      <c r="G99" s="178"/>
      <c r="H99" s="178"/>
      <c r="I99" s="179"/>
      <c r="J99" s="180">
        <f>J123</f>
        <v>0</v>
      </c>
      <c r="K99" s="176"/>
      <c r="L99" s="181"/>
    </row>
    <row r="100" spans="1:47" s="9" customFormat="1" ht="24.95" hidden="1" customHeight="1">
      <c r="B100" s="175"/>
      <c r="C100" s="176"/>
      <c r="D100" s="177" t="s">
        <v>1405</v>
      </c>
      <c r="E100" s="178"/>
      <c r="F100" s="178"/>
      <c r="G100" s="178"/>
      <c r="H100" s="178"/>
      <c r="I100" s="179"/>
      <c r="J100" s="180">
        <f>J139</f>
        <v>0</v>
      </c>
      <c r="K100" s="176"/>
      <c r="L100" s="181"/>
    </row>
    <row r="101" spans="1:47" s="2" customFormat="1" ht="21.75" hidden="1" customHeight="1">
      <c r="A101" s="35"/>
      <c r="B101" s="36"/>
      <c r="C101" s="37"/>
      <c r="D101" s="37"/>
      <c r="E101" s="37"/>
      <c r="F101" s="37"/>
      <c r="G101" s="37"/>
      <c r="H101" s="37"/>
      <c r="I101" s="131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hidden="1" customHeight="1">
      <c r="A102" s="35"/>
      <c r="B102" s="55"/>
      <c r="C102" s="56"/>
      <c r="D102" s="56"/>
      <c r="E102" s="56"/>
      <c r="F102" s="56"/>
      <c r="G102" s="56"/>
      <c r="H102" s="56"/>
      <c r="I102" s="167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70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3" t="s">
        <v>167</v>
      </c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38" t="str">
        <f>E7</f>
        <v>Oprava osvětlení stanic a zastávek v obvodu OŘ Olomouc</v>
      </c>
      <c r="F110" s="339"/>
      <c r="G110" s="339"/>
      <c r="H110" s="339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1"/>
      <c r="C111" s="29" t="s">
        <v>152</v>
      </c>
      <c r="D111" s="22"/>
      <c r="E111" s="22"/>
      <c r="F111" s="22"/>
      <c r="G111" s="22"/>
      <c r="H111" s="22"/>
      <c r="I111" s="124"/>
      <c r="J111" s="22"/>
      <c r="K111" s="22"/>
      <c r="L111" s="20"/>
    </row>
    <row r="112" spans="1:47" s="2" customFormat="1" ht="16.5" customHeight="1">
      <c r="A112" s="35"/>
      <c r="B112" s="36"/>
      <c r="C112" s="37"/>
      <c r="D112" s="37"/>
      <c r="E112" s="338" t="s">
        <v>1297</v>
      </c>
      <c r="F112" s="340"/>
      <c r="G112" s="340"/>
      <c r="H112" s="340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154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10" t="str">
        <f>E11</f>
        <v>VON - VON</v>
      </c>
      <c r="F114" s="340"/>
      <c r="G114" s="340"/>
      <c r="H114" s="340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20</v>
      </c>
      <c r="D116" s="37"/>
      <c r="E116" s="37"/>
      <c r="F116" s="27" t="str">
        <f>F14</f>
        <v xml:space="preserve"> </v>
      </c>
      <c r="G116" s="37"/>
      <c r="H116" s="37"/>
      <c r="I116" s="132" t="s">
        <v>22</v>
      </c>
      <c r="J116" s="67">
        <f>IF(J14="","",J14)</f>
        <v>0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29" t="s">
        <v>23</v>
      </c>
      <c r="D118" s="37"/>
      <c r="E118" s="37"/>
      <c r="F118" s="27" t="str">
        <f>E17</f>
        <v xml:space="preserve"> </v>
      </c>
      <c r="G118" s="37"/>
      <c r="H118" s="37"/>
      <c r="I118" s="132" t="s">
        <v>28</v>
      </c>
      <c r="J118" s="32" t="str">
        <f>E23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29" t="s">
        <v>26</v>
      </c>
      <c r="D119" s="37"/>
      <c r="E119" s="37"/>
      <c r="F119" s="27" t="str">
        <f>IF(E20="","",E20)</f>
        <v>Vyplň údaj</v>
      </c>
      <c r="G119" s="37"/>
      <c r="H119" s="37"/>
      <c r="I119" s="132" t="s">
        <v>30</v>
      </c>
      <c r="J119" s="32" t="str">
        <f>E26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0" customFormat="1" ht="29.25" customHeight="1">
      <c r="A121" s="182"/>
      <c r="B121" s="183"/>
      <c r="C121" s="184" t="s">
        <v>168</v>
      </c>
      <c r="D121" s="185" t="s">
        <v>59</v>
      </c>
      <c r="E121" s="185" t="s">
        <v>55</v>
      </c>
      <c r="F121" s="185" t="s">
        <v>56</v>
      </c>
      <c r="G121" s="185" t="s">
        <v>169</v>
      </c>
      <c r="H121" s="185" t="s">
        <v>170</v>
      </c>
      <c r="I121" s="186" t="s">
        <v>171</v>
      </c>
      <c r="J121" s="185" t="s">
        <v>162</v>
      </c>
      <c r="K121" s="187" t="s">
        <v>172</v>
      </c>
      <c r="L121" s="188"/>
      <c r="M121" s="76" t="s">
        <v>1</v>
      </c>
      <c r="N121" s="77" t="s">
        <v>38</v>
      </c>
      <c r="O121" s="77" t="s">
        <v>173</v>
      </c>
      <c r="P121" s="77" t="s">
        <v>174</v>
      </c>
      <c r="Q121" s="77" t="s">
        <v>175</v>
      </c>
      <c r="R121" s="77" t="s">
        <v>176</v>
      </c>
      <c r="S121" s="77" t="s">
        <v>177</v>
      </c>
      <c r="T121" s="78" t="s">
        <v>178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pans="1:65" s="2" customFormat="1" ht="22.9" customHeight="1">
      <c r="A122" s="35"/>
      <c r="B122" s="36"/>
      <c r="C122" s="83" t="s">
        <v>179</v>
      </c>
      <c r="D122" s="37"/>
      <c r="E122" s="37"/>
      <c r="F122" s="37"/>
      <c r="G122" s="37"/>
      <c r="H122" s="37"/>
      <c r="I122" s="131"/>
      <c r="J122" s="189">
        <f>BK122</f>
        <v>0</v>
      </c>
      <c r="K122" s="37"/>
      <c r="L122" s="38"/>
      <c r="M122" s="79"/>
      <c r="N122" s="190"/>
      <c r="O122" s="80"/>
      <c r="P122" s="191">
        <f>P123+P139</f>
        <v>0</v>
      </c>
      <c r="Q122" s="80"/>
      <c r="R122" s="191">
        <f>R123+R139</f>
        <v>0</v>
      </c>
      <c r="S122" s="80"/>
      <c r="T122" s="192">
        <f>T123+T139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73</v>
      </c>
      <c r="AU122" s="17" t="s">
        <v>164</v>
      </c>
      <c r="BK122" s="193">
        <f>BK123+BK139</f>
        <v>0</v>
      </c>
    </row>
    <row r="123" spans="1:65" s="11" customFormat="1" ht="25.9" customHeight="1">
      <c r="B123" s="212"/>
      <c r="C123" s="213"/>
      <c r="D123" s="214" t="s">
        <v>73</v>
      </c>
      <c r="E123" s="215" t="s">
        <v>262</v>
      </c>
      <c r="F123" s="215" t="s">
        <v>1062</v>
      </c>
      <c r="G123" s="213"/>
      <c r="H123" s="213"/>
      <c r="I123" s="216"/>
      <c r="J123" s="217">
        <f>BK123</f>
        <v>0</v>
      </c>
      <c r="K123" s="213"/>
      <c r="L123" s="218"/>
      <c r="M123" s="219"/>
      <c r="N123" s="220"/>
      <c r="O123" s="220"/>
      <c r="P123" s="221">
        <f>SUM(P124:P138)</f>
        <v>0</v>
      </c>
      <c r="Q123" s="220"/>
      <c r="R123" s="221">
        <f>SUM(R124:R138)</f>
        <v>0</v>
      </c>
      <c r="S123" s="220"/>
      <c r="T123" s="222">
        <f>SUM(T124:T138)</f>
        <v>0</v>
      </c>
      <c r="AR123" s="223" t="s">
        <v>193</v>
      </c>
      <c r="AT123" s="224" t="s">
        <v>73</v>
      </c>
      <c r="AU123" s="224" t="s">
        <v>74</v>
      </c>
      <c r="AY123" s="223" t="s">
        <v>186</v>
      </c>
      <c r="BK123" s="225">
        <f>SUM(BK124:BK138)</f>
        <v>0</v>
      </c>
    </row>
    <row r="124" spans="1:65" s="2" customFormat="1" ht="21.75" customHeight="1">
      <c r="A124" s="35"/>
      <c r="B124" s="36"/>
      <c r="C124" s="226" t="s">
        <v>81</v>
      </c>
      <c r="D124" s="226" t="s">
        <v>265</v>
      </c>
      <c r="E124" s="227" t="s">
        <v>1406</v>
      </c>
      <c r="F124" s="228" t="s">
        <v>1407</v>
      </c>
      <c r="G124" s="229" t="s">
        <v>191</v>
      </c>
      <c r="H124" s="230">
        <v>15</v>
      </c>
      <c r="I124" s="231"/>
      <c r="J124" s="232">
        <f>ROUND(I124*H124,2)</f>
        <v>0</v>
      </c>
      <c r="K124" s="228" t="s">
        <v>184</v>
      </c>
      <c r="L124" s="38"/>
      <c r="M124" s="233" t="s">
        <v>1</v>
      </c>
      <c r="N124" s="234" t="s">
        <v>39</v>
      </c>
      <c r="O124" s="72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6" t="s">
        <v>268</v>
      </c>
      <c r="AT124" s="206" t="s">
        <v>265</v>
      </c>
      <c r="AU124" s="206" t="s">
        <v>81</v>
      </c>
      <c r="AY124" s="17" t="s">
        <v>186</v>
      </c>
      <c r="BE124" s="119">
        <f>IF(N124="základní",J124,0)</f>
        <v>0</v>
      </c>
      <c r="BF124" s="119">
        <f>IF(N124="snížená",J124,0)</f>
        <v>0</v>
      </c>
      <c r="BG124" s="119">
        <f>IF(N124="zákl. přenesená",J124,0)</f>
        <v>0</v>
      </c>
      <c r="BH124" s="119">
        <f>IF(N124="sníž. přenesená",J124,0)</f>
        <v>0</v>
      </c>
      <c r="BI124" s="119">
        <f>IF(N124="nulová",J124,0)</f>
        <v>0</v>
      </c>
      <c r="BJ124" s="17" t="s">
        <v>81</v>
      </c>
      <c r="BK124" s="119">
        <f>ROUND(I124*H124,2)</f>
        <v>0</v>
      </c>
      <c r="BL124" s="17" t="s">
        <v>268</v>
      </c>
      <c r="BM124" s="206" t="s">
        <v>1408</v>
      </c>
    </row>
    <row r="125" spans="1:65" s="2" customFormat="1" ht="117">
      <c r="A125" s="35"/>
      <c r="B125" s="36"/>
      <c r="C125" s="37"/>
      <c r="D125" s="207" t="s">
        <v>188</v>
      </c>
      <c r="E125" s="37"/>
      <c r="F125" s="208" t="s">
        <v>1409</v>
      </c>
      <c r="G125" s="37"/>
      <c r="H125" s="37"/>
      <c r="I125" s="131"/>
      <c r="J125" s="37"/>
      <c r="K125" s="37"/>
      <c r="L125" s="38"/>
      <c r="M125" s="209"/>
      <c r="N125" s="210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188</v>
      </c>
      <c r="AU125" s="17" t="s">
        <v>81</v>
      </c>
    </row>
    <row r="126" spans="1:65" s="2" customFormat="1" ht="19.5">
      <c r="A126" s="35"/>
      <c r="B126" s="36"/>
      <c r="C126" s="37"/>
      <c r="D126" s="207" t="s">
        <v>201</v>
      </c>
      <c r="E126" s="37"/>
      <c r="F126" s="211" t="s">
        <v>1410</v>
      </c>
      <c r="G126" s="37"/>
      <c r="H126" s="37"/>
      <c r="I126" s="131"/>
      <c r="J126" s="37"/>
      <c r="K126" s="37"/>
      <c r="L126" s="38"/>
      <c r="M126" s="209"/>
      <c r="N126" s="21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201</v>
      </c>
      <c r="AU126" s="17" t="s">
        <v>81</v>
      </c>
    </row>
    <row r="127" spans="1:65" s="2" customFormat="1" ht="21.75" customHeight="1">
      <c r="A127" s="35"/>
      <c r="B127" s="36"/>
      <c r="C127" s="226" t="s">
        <v>83</v>
      </c>
      <c r="D127" s="226" t="s">
        <v>265</v>
      </c>
      <c r="E127" s="227" t="s">
        <v>1411</v>
      </c>
      <c r="F127" s="228" t="s">
        <v>1412</v>
      </c>
      <c r="G127" s="229" t="s">
        <v>421</v>
      </c>
      <c r="H127" s="230">
        <v>8</v>
      </c>
      <c r="I127" s="231"/>
      <c r="J127" s="232">
        <f>ROUND(I127*H127,2)</f>
        <v>0</v>
      </c>
      <c r="K127" s="228" t="s">
        <v>184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268</v>
      </c>
      <c r="AT127" s="206" t="s">
        <v>265</v>
      </c>
      <c r="AU127" s="206" t="s">
        <v>81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268</v>
      </c>
      <c r="BM127" s="206" t="s">
        <v>1413</v>
      </c>
    </row>
    <row r="128" spans="1:65" s="2" customFormat="1" ht="117">
      <c r="A128" s="35"/>
      <c r="B128" s="36"/>
      <c r="C128" s="37"/>
      <c r="D128" s="207" t="s">
        <v>188</v>
      </c>
      <c r="E128" s="37"/>
      <c r="F128" s="208" t="s">
        <v>1414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81</v>
      </c>
    </row>
    <row r="129" spans="1:65" s="2" customFormat="1" ht="19.5">
      <c r="A129" s="35"/>
      <c r="B129" s="36"/>
      <c r="C129" s="37"/>
      <c r="D129" s="207" t="s">
        <v>201</v>
      </c>
      <c r="E129" s="37"/>
      <c r="F129" s="211" t="s">
        <v>424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201</v>
      </c>
      <c r="AU129" s="17" t="s">
        <v>81</v>
      </c>
    </row>
    <row r="130" spans="1:65" s="2" customFormat="1" ht="33" customHeight="1">
      <c r="A130" s="35"/>
      <c r="B130" s="36"/>
      <c r="C130" s="226" t="s">
        <v>99</v>
      </c>
      <c r="D130" s="226" t="s">
        <v>265</v>
      </c>
      <c r="E130" s="227" t="s">
        <v>1415</v>
      </c>
      <c r="F130" s="228" t="s">
        <v>1416</v>
      </c>
      <c r="G130" s="229" t="s">
        <v>421</v>
      </c>
      <c r="H130" s="230">
        <v>8</v>
      </c>
      <c r="I130" s="231"/>
      <c r="J130" s="232">
        <f>ROUND(I130*H130,2)</f>
        <v>0</v>
      </c>
      <c r="K130" s="228" t="s">
        <v>184</v>
      </c>
      <c r="L130" s="38"/>
      <c r="M130" s="233" t="s">
        <v>1</v>
      </c>
      <c r="N130" s="234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268</v>
      </c>
      <c r="AT130" s="206" t="s">
        <v>265</v>
      </c>
      <c r="AU130" s="206" t="s">
        <v>81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268</v>
      </c>
      <c r="BM130" s="206" t="s">
        <v>1417</v>
      </c>
    </row>
    <row r="131" spans="1:65" s="2" customFormat="1" ht="117">
      <c r="A131" s="35"/>
      <c r="B131" s="36"/>
      <c r="C131" s="37"/>
      <c r="D131" s="207" t="s">
        <v>188</v>
      </c>
      <c r="E131" s="37"/>
      <c r="F131" s="208" t="s">
        <v>1418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81</v>
      </c>
    </row>
    <row r="132" spans="1:65" s="2" customFormat="1" ht="19.5">
      <c r="A132" s="35"/>
      <c r="B132" s="36"/>
      <c r="C132" s="37"/>
      <c r="D132" s="207" t="s">
        <v>201</v>
      </c>
      <c r="E132" s="37"/>
      <c r="F132" s="211" t="s">
        <v>424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201</v>
      </c>
      <c r="AU132" s="17" t="s">
        <v>81</v>
      </c>
    </row>
    <row r="133" spans="1:65" s="2" customFormat="1" ht="21.75" customHeight="1">
      <c r="A133" s="35"/>
      <c r="B133" s="36"/>
      <c r="C133" s="226" t="s">
        <v>193</v>
      </c>
      <c r="D133" s="226" t="s">
        <v>265</v>
      </c>
      <c r="E133" s="227" t="s">
        <v>426</v>
      </c>
      <c r="F133" s="228" t="s">
        <v>427</v>
      </c>
      <c r="G133" s="229" t="s">
        <v>421</v>
      </c>
      <c r="H133" s="230">
        <v>8</v>
      </c>
      <c r="I133" s="231"/>
      <c r="J133" s="232">
        <f>ROUND(I133*H133,2)</f>
        <v>0</v>
      </c>
      <c r="K133" s="228" t="s">
        <v>184</v>
      </c>
      <c r="L133" s="38"/>
      <c r="M133" s="233" t="s">
        <v>1</v>
      </c>
      <c r="N133" s="234" t="s">
        <v>39</v>
      </c>
      <c r="O133" s="7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268</v>
      </c>
      <c r="AT133" s="206" t="s">
        <v>265</v>
      </c>
      <c r="AU133" s="206" t="s">
        <v>81</v>
      </c>
      <c r="AY133" s="17" t="s">
        <v>186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81</v>
      </c>
      <c r="BK133" s="119">
        <f>ROUND(I133*H133,2)</f>
        <v>0</v>
      </c>
      <c r="BL133" s="17" t="s">
        <v>268</v>
      </c>
      <c r="BM133" s="206" t="s">
        <v>1419</v>
      </c>
    </row>
    <row r="134" spans="1:65" s="2" customFormat="1" ht="48.75">
      <c r="A134" s="35"/>
      <c r="B134" s="36"/>
      <c r="C134" s="37"/>
      <c r="D134" s="207" t="s">
        <v>188</v>
      </c>
      <c r="E134" s="37"/>
      <c r="F134" s="208" t="s">
        <v>429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188</v>
      </c>
      <c r="AU134" s="17" t="s">
        <v>81</v>
      </c>
    </row>
    <row r="135" spans="1:65" s="2" customFormat="1" ht="21.75" customHeight="1">
      <c r="A135" s="35"/>
      <c r="B135" s="36"/>
      <c r="C135" s="226" t="s">
        <v>203</v>
      </c>
      <c r="D135" s="226" t="s">
        <v>265</v>
      </c>
      <c r="E135" s="227" t="s">
        <v>1420</v>
      </c>
      <c r="F135" s="228" t="s">
        <v>1421</v>
      </c>
      <c r="G135" s="229" t="s">
        <v>421</v>
      </c>
      <c r="H135" s="230">
        <v>8</v>
      </c>
      <c r="I135" s="231"/>
      <c r="J135" s="232">
        <f>ROUND(I135*H135,2)</f>
        <v>0</v>
      </c>
      <c r="K135" s="228" t="s">
        <v>184</v>
      </c>
      <c r="L135" s="38"/>
      <c r="M135" s="233" t="s">
        <v>1</v>
      </c>
      <c r="N135" s="234" t="s">
        <v>39</v>
      </c>
      <c r="O135" s="72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6" t="s">
        <v>268</v>
      </c>
      <c r="AT135" s="206" t="s">
        <v>265</v>
      </c>
      <c r="AU135" s="206" t="s">
        <v>81</v>
      </c>
      <c r="AY135" s="17" t="s">
        <v>186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81</v>
      </c>
      <c r="BK135" s="119">
        <f>ROUND(I135*H135,2)</f>
        <v>0</v>
      </c>
      <c r="BL135" s="17" t="s">
        <v>268</v>
      </c>
      <c r="BM135" s="206" t="s">
        <v>1422</v>
      </c>
    </row>
    <row r="136" spans="1:65" s="2" customFormat="1" ht="48.75">
      <c r="A136" s="35"/>
      <c r="B136" s="36"/>
      <c r="C136" s="37"/>
      <c r="D136" s="207" t="s">
        <v>188</v>
      </c>
      <c r="E136" s="37"/>
      <c r="F136" s="208" t="s">
        <v>1423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188</v>
      </c>
      <c r="AU136" s="17" t="s">
        <v>81</v>
      </c>
    </row>
    <row r="137" spans="1:65" s="2" customFormat="1" ht="21.75" customHeight="1">
      <c r="A137" s="35"/>
      <c r="B137" s="36"/>
      <c r="C137" s="226" t="s">
        <v>208</v>
      </c>
      <c r="D137" s="226" t="s">
        <v>265</v>
      </c>
      <c r="E137" s="227" t="s">
        <v>1424</v>
      </c>
      <c r="F137" s="228" t="s">
        <v>1425</v>
      </c>
      <c r="G137" s="229" t="s">
        <v>421</v>
      </c>
      <c r="H137" s="230">
        <v>8</v>
      </c>
      <c r="I137" s="231"/>
      <c r="J137" s="232">
        <f>ROUND(I137*H137,2)</f>
        <v>0</v>
      </c>
      <c r="K137" s="228" t="s">
        <v>184</v>
      </c>
      <c r="L137" s="38"/>
      <c r="M137" s="233" t="s">
        <v>1</v>
      </c>
      <c r="N137" s="234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268</v>
      </c>
      <c r="AT137" s="206" t="s">
        <v>265</v>
      </c>
      <c r="AU137" s="206" t="s">
        <v>81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268</v>
      </c>
      <c r="BM137" s="206" t="s">
        <v>1426</v>
      </c>
    </row>
    <row r="138" spans="1:65" s="2" customFormat="1" ht="58.5">
      <c r="A138" s="35"/>
      <c r="B138" s="36"/>
      <c r="C138" s="37"/>
      <c r="D138" s="207" t="s">
        <v>188</v>
      </c>
      <c r="E138" s="37"/>
      <c r="F138" s="208" t="s">
        <v>1427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81</v>
      </c>
    </row>
    <row r="139" spans="1:65" s="11" customFormat="1" ht="25.9" customHeight="1">
      <c r="B139" s="212"/>
      <c r="C139" s="213"/>
      <c r="D139" s="214" t="s">
        <v>73</v>
      </c>
      <c r="E139" s="215" t="s">
        <v>92</v>
      </c>
      <c r="F139" s="215" t="s">
        <v>1428</v>
      </c>
      <c r="G139" s="213"/>
      <c r="H139" s="213"/>
      <c r="I139" s="216"/>
      <c r="J139" s="217">
        <f>BK139</f>
        <v>0</v>
      </c>
      <c r="K139" s="213"/>
      <c r="L139" s="218"/>
      <c r="M139" s="219"/>
      <c r="N139" s="220"/>
      <c r="O139" s="220"/>
      <c r="P139" s="221">
        <f>SUM(P140:P147)</f>
        <v>0</v>
      </c>
      <c r="Q139" s="220"/>
      <c r="R139" s="221">
        <f>SUM(R140:R147)</f>
        <v>0</v>
      </c>
      <c r="S139" s="220"/>
      <c r="T139" s="222">
        <f>SUM(T140:T147)</f>
        <v>0</v>
      </c>
      <c r="AR139" s="223" t="s">
        <v>203</v>
      </c>
      <c r="AT139" s="224" t="s">
        <v>73</v>
      </c>
      <c r="AU139" s="224" t="s">
        <v>74</v>
      </c>
      <c r="AY139" s="223" t="s">
        <v>186</v>
      </c>
      <c r="BK139" s="225">
        <f>SUM(BK140:BK147)</f>
        <v>0</v>
      </c>
    </row>
    <row r="140" spans="1:65" s="2" customFormat="1" ht="21.75" customHeight="1">
      <c r="A140" s="35"/>
      <c r="B140" s="36"/>
      <c r="C140" s="226" t="s">
        <v>213</v>
      </c>
      <c r="D140" s="226" t="s">
        <v>265</v>
      </c>
      <c r="E140" s="227" t="s">
        <v>560</v>
      </c>
      <c r="F140" s="228" t="s">
        <v>561</v>
      </c>
      <c r="G140" s="229" t="s">
        <v>557</v>
      </c>
      <c r="H140" s="269"/>
      <c r="I140" s="231"/>
      <c r="J140" s="232">
        <f>ROUND(I140*H140,2)</f>
        <v>0</v>
      </c>
      <c r="K140" s="228" t="s">
        <v>184</v>
      </c>
      <c r="L140" s="38"/>
      <c r="M140" s="233" t="s">
        <v>1</v>
      </c>
      <c r="N140" s="234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193</v>
      </c>
      <c r="AT140" s="206" t="s">
        <v>265</v>
      </c>
      <c r="AU140" s="206" t="s">
        <v>81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193</v>
      </c>
      <c r="BM140" s="206" t="s">
        <v>1429</v>
      </c>
    </row>
    <row r="141" spans="1:65" s="2" customFormat="1" ht="11.25">
      <c r="A141" s="35"/>
      <c r="B141" s="36"/>
      <c r="C141" s="37"/>
      <c r="D141" s="207" t="s">
        <v>188</v>
      </c>
      <c r="E141" s="37"/>
      <c r="F141" s="208" t="s">
        <v>561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81</v>
      </c>
    </row>
    <row r="142" spans="1:65" s="2" customFormat="1" ht="21.75" customHeight="1">
      <c r="A142" s="35"/>
      <c r="B142" s="36"/>
      <c r="C142" s="226" t="s">
        <v>192</v>
      </c>
      <c r="D142" s="226" t="s">
        <v>265</v>
      </c>
      <c r="E142" s="227" t="s">
        <v>1430</v>
      </c>
      <c r="F142" s="228" t="s">
        <v>1431</v>
      </c>
      <c r="G142" s="229" t="s">
        <v>557</v>
      </c>
      <c r="H142" s="269"/>
      <c r="I142" s="231"/>
      <c r="J142" s="232">
        <f>ROUND(I142*H142,2)</f>
        <v>0</v>
      </c>
      <c r="K142" s="228" t="s">
        <v>184</v>
      </c>
      <c r="L142" s="38"/>
      <c r="M142" s="233" t="s">
        <v>1</v>
      </c>
      <c r="N142" s="234" t="s">
        <v>39</v>
      </c>
      <c r="O142" s="72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6" t="s">
        <v>193</v>
      </c>
      <c r="AT142" s="206" t="s">
        <v>265</v>
      </c>
      <c r="AU142" s="206" t="s">
        <v>81</v>
      </c>
      <c r="AY142" s="17" t="s">
        <v>186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81</v>
      </c>
      <c r="BK142" s="119">
        <f>ROUND(I142*H142,2)</f>
        <v>0</v>
      </c>
      <c r="BL142" s="17" t="s">
        <v>193</v>
      </c>
      <c r="BM142" s="206" t="s">
        <v>1432</v>
      </c>
    </row>
    <row r="143" spans="1:65" s="2" customFormat="1" ht="48.75">
      <c r="A143" s="35"/>
      <c r="B143" s="36"/>
      <c r="C143" s="37"/>
      <c r="D143" s="207" t="s">
        <v>188</v>
      </c>
      <c r="E143" s="37"/>
      <c r="F143" s="208" t="s">
        <v>1433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188</v>
      </c>
      <c r="AU143" s="17" t="s">
        <v>81</v>
      </c>
    </row>
    <row r="144" spans="1:65" s="2" customFormat="1" ht="19.5">
      <c r="A144" s="35"/>
      <c r="B144" s="36"/>
      <c r="C144" s="37"/>
      <c r="D144" s="207" t="s">
        <v>201</v>
      </c>
      <c r="E144" s="37"/>
      <c r="F144" s="211" t="s">
        <v>567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201</v>
      </c>
      <c r="AU144" s="17" t="s">
        <v>81</v>
      </c>
    </row>
    <row r="145" spans="1:65" s="2" customFormat="1" ht="21.75" customHeight="1">
      <c r="A145" s="35"/>
      <c r="B145" s="36"/>
      <c r="C145" s="226" t="s">
        <v>221</v>
      </c>
      <c r="D145" s="226" t="s">
        <v>265</v>
      </c>
      <c r="E145" s="227" t="s">
        <v>563</v>
      </c>
      <c r="F145" s="228" t="s">
        <v>564</v>
      </c>
      <c r="G145" s="229" t="s">
        <v>557</v>
      </c>
      <c r="H145" s="269"/>
      <c r="I145" s="231"/>
      <c r="J145" s="232">
        <f>ROUND(I145*H145,2)</f>
        <v>0</v>
      </c>
      <c r="K145" s="228" t="s">
        <v>184</v>
      </c>
      <c r="L145" s="38"/>
      <c r="M145" s="233" t="s">
        <v>1</v>
      </c>
      <c r="N145" s="234" t="s">
        <v>39</v>
      </c>
      <c r="O145" s="7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6" t="s">
        <v>193</v>
      </c>
      <c r="AT145" s="206" t="s">
        <v>265</v>
      </c>
      <c r="AU145" s="206" t="s">
        <v>81</v>
      </c>
      <c r="AY145" s="17" t="s">
        <v>186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81</v>
      </c>
      <c r="BK145" s="119">
        <f>ROUND(I145*H145,2)</f>
        <v>0</v>
      </c>
      <c r="BL145" s="17" t="s">
        <v>193</v>
      </c>
      <c r="BM145" s="206" t="s">
        <v>1434</v>
      </c>
    </row>
    <row r="146" spans="1:65" s="2" customFormat="1" ht="58.5">
      <c r="A146" s="35"/>
      <c r="B146" s="36"/>
      <c r="C146" s="37"/>
      <c r="D146" s="207" t="s">
        <v>188</v>
      </c>
      <c r="E146" s="37"/>
      <c r="F146" s="208" t="s">
        <v>566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188</v>
      </c>
      <c r="AU146" s="17" t="s">
        <v>81</v>
      </c>
    </row>
    <row r="147" spans="1:65" s="2" customFormat="1" ht="19.5">
      <c r="A147" s="35"/>
      <c r="B147" s="36"/>
      <c r="C147" s="37"/>
      <c r="D147" s="207" t="s">
        <v>201</v>
      </c>
      <c r="E147" s="37"/>
      <c r="F147" s="211" t="s">
        <v>567</v>
      </c>
      <c r="G147" s="37"/>
      <c r="H147" s="37"/>
      <c r="I147" s="131"/>
      <c r="J147" s="37"/>
      <c r="K147" s="37"/>
      <c r="L147" s="38"/>
      <c r="M147" s="235"/>
      <c r="N147" s="236"/>
      <c r="O147" s="237"/>
      <c r="P147" s="237"/>
      <c r="Q147" s="237"/>
      <c r="R147" s="237"/>
      <c r="S147" s="237"/>
      <c r="T147" s="238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7" t="s">
        <v>201</v>
      </c>
      <c r="AU147" s="17" t="s">
        <v>81</v>
      </c>
    </row>
    <row r="148" spans="1:65" s="2" customFormat="1" ht="6.95" customHeight="1">
      <c r="A148" s="35"/>
      <c r="B148" s="55"/>
      <c r="C148" s="56"/>
      <c r="D148" s="56"/>
      <c r="E148" s="56"/>
      <c r="F148" s="56"/>
      <c r="G148" s="56"/>
      <c r="H148" s="56"/>
      <c r="I148" s="167"/>
      <c r="J148" s="56"/>
      <c r="K148" s="56"/>
      <c r="L148" s="38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9/HEoz18Q28mJQGZtInQCaqrTo3i12IuWganELs6hVas4ILUDVCXRbYA9Fif2vYpN9CddxEFQYXIugA7+u9ojA==" saltValue="Lt1SQ3Do7iNREyHdCsAFEUcqEkpsnAc2HJg5WdL1td6KJuU1qAVMjdmjfF03HqZsTrg6ime+98qXccD6ccb3Yw==" spinCount="100000" sheet="1" objects="1" scenarios="1" formatColumns="0" formatRows="0" autoFilter="0"/>
  <autoFilter ref="C121:K14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90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153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435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156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157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158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159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158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159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ROUND((SUM(BE126:BE186)),  2)</f>
        <v>0</v>
      </c>
      <c r="G35" s="35"/>
      <c r="H35" s="35"/>
      <c r="I35" s="146">
        <v>0.21</v>
      </c>
      <c r="J35" s="145">
        <f>ROUND(((SUM(BE126:BE186))*I35),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ROUND((SUM(BF126:BF186)),  2)</f>
        <v>0</v>
      </c>
      <c r="G36" s="35"/>
      <c r="H36" s="35"/>
      <c r="I36" s="146">
        <v>0.15</v>
      </c>
      <c r="J36" s="145">
        <f>ROUND(((SUM(BF126:BF186))*I36),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ROUND((SUM(BG126:BG186)),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ROUND((SUM(BH126:BH186)),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ROUND((SUM(BI126:BI186)),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153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02 - Zemní práce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hidden="1" customHeight="1">
      <c r="A93" s="35"/>
      <c r="B93" s="36"/>
      <c r="C93" s="29" t="s">
        <v>23</v>
      </c>
      <c r="D93" s="37"/>
      <c r="E93" s="37"/>
      <c r="F93" s="27" t="str">
        <f>E17</f>
        <v>SŽDC, s.o. - OŘ Olomouc</v>
      </c>
      <c r="G93" s="37"/>
      <c r="H93" s="37"/>
      <c r="I93" s="132" t="s">
        <v>28</v>
      </c>
      <c r="J93" s="32" t="str">
        <f>E23</f>
        <v>Signal Projekt,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Signal Projekt,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436</v>
      </c>
      <c r="E99" s="178"/>
      <c r="F99" s="178"/>
      <c r="G99" s="178"/>
      <c r="H99" s="178"/>
      <c r="I99" s="179"/>
      <c r="J99" s="180">
        <f>J127</f>
        <v>0</v>
      </c>
      <c r="K99" s="176"/>
      <c r="L99" s="181"/>
    </row>
    <row r="100" spans="1:47" s="12" customFormat="1" ht="19.899999999999999" hidden="1" customHeight="1">
      <c r="B100" s="239"/>
      <c r="C100" s="105"/>
      <c r="D100" s="240" t="s">
        <v>437</v>
      </c>
      <c r="E100" s="241"/>
      <c r="F100" s="241"/>
      <c r="G100" s="241"/>
      <c r="H100" s="241"/>
      <c r="I100" s="242"/>
      <c r="J100" s="243">
        <f>J128</f>
        <v>0</v>
      </c>
      <c r="K100" s="105"/>
      <c r="L100" s="244"/>
    </row>
    <row r="101" spans="1:47" s="12" customFormat="1" ht="19.899999999999999" hidden="1" customHeight="1">
      <c r="B101" s="239"/>
      <c r="C101" s="105"/>
      <c r="D101" s="240" t="s">
        <v>438</v>
      </c>
      <c r="E101" s="241"/>
      <c r="F101" s="241"/>
      <c r="G101" s="241"/>
      <c r="H101" s="241"/>
      <c r="I101" s="242"/>
      <c r="J101" s="243">
        <f>J131</f>
        <v>0</v>
      </c>
      <c r="K101" s="105"/>
      <c r="L101" s="244"/>
    </row>
    <row r="102" spans="1:47" s="9" customFormat="1" ht="24.95" hidden="1" customHeight="1">
      <c r="B102" s="175"/>
      <c r="C102" s="176"/>
      <c r="D102" s="177" t="s">
        <v>439</v>
      </c>
      <c r="E102" s="178"/>
      <c r="F102" s="178"/>
      <c r="G102" s="178"/>
      <c r="H102" s="178"/>
      <c r="I102" s="179"/>
      <c r="J102" s="180">
        <f>J136</f>
        <v>0</v>
      </c>
      <c r="K102" s="176"/>
      <c r="L102" s="181"/>
    </row>
    <row r="103" spans="1:47" s="12" customFormat="1" ht="19.899999999999999" hidden="1" customHeight="1">
      <c r="B103" s="239"/>
      <c r="C103" s="105"/>
      <c r="D103" s="240" t="s">
        <v>440</v>
      </c>
      <c r="E103" s="241"/>
      <c r="F103" s="241"/>
      <c r="G103" s="241"/>
      <c r="H103" s="241"/>
      <c r="I103" s="242"/>
      <c r="J103" s="243">
        <f>J137</f>
        <v>0</v>
      </c>
      <c r="K103" s="105"/>
      <c r="L103" s="244"/>
    </row>
    <row r="104" spans="1:47" s="9" customFormat="1" ht="24.95" hidden="1" customHeight="1">
      <c r="B104" s="175"/>
      <c r="C104" s="176"/>
      <c r="D104" s="177" t="s">
        <v>165</v>
      </c>
      <c r="E104" s="178"/>
      <c r="F104" s="178"/>
      <c r="G104" s="178"/>
      <c r="H104" s="178"/>
      <c r="I104" s="179"/>
      <c r="J104" s="180">
        <f>J182</f>
        <v>0</v>
      </c>
      <c r="K104" s="176"/>
      <c r="L104" s="181"/>
    </row>
    <row r="105" spans="1:47" s="2" customFormat="1" ht="21.75" hidden="1" customHeight="1">
      <c r="A105" s="35"/>
      <c r="B105" s="36"/>
      <c r="C105" s="37"/>
      <c r="D105" s="37"/>
      <c r="E105" s="37"/>
      <c r="F105" s="37"/>
      <c r="G105" s="37"/>
      <c r="H105" s="37"/>
      <c r="I105" s="131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hidden="1" customHeight="1">
      <c r="A106" s="35"/>
      <c r="B106" s="55"/>
      <c r="C106" s="56"/>
      <c r="D106" s="56"/>
      <c r="E106" s="56"/>
      <c r="F106" s="56"/>
      <c r="G106" s="56"/>
      <c r="H106" s="56"/>
      <c r="I106" s="167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70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3" t="s">
        <v>167</v>
      </c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38" t="str">
        <f>E7</f>
        <v>Oprava osvětlení stanic a zastávek v obvodu OŘ Olomouc</v>
      </c>
      <c r="F114" s="339"/>
      <c r="G114" s="339"/>
      <c r="H114" s="339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1"/>
      <c r="C115" s="29" t="s">
        <v>152</v>
      </c>
      <c r="D115" s="22"/>
      <c r="E115" s="22"/>
      <c r="F115" s="22"/>
      <c r="G115" s="22"/>
      <c r="H115" s="22"/>
      <c r="I115" s="124"/>
      <c r="J115" s="22"/>
      <c r="K115" s="22"/>
      <c r="L115" s="20"/>
    </row>
    <row r="116" spans="1:63" s="2" customFormat="1" ht="16.5" customHeight="1">
      <c r="A116" s="35"/>
      <c r="B116" s="36"/>
      <c r="C116" s="37"/>
      <c r="D116" s="37"/>
      <c r="E116" s="338" t="s">
        <v>153</v>
      </c>
      <c r="F116" s="340"/>
      <c r="G116" s="340"/>
      <c r="H116" s="340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29" t="s">
        <v>154</v>
      </c>
      <c r="D117" s="37"/>
      <c r="E117" s="37"/>
      <c r="F117" s="37"/>
      <c r="G117" s="37"/>
      <c r="H117" s="37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0" t="str">
        <f>E11</f>
        <v>02 - Zemní práce</v>
      </c>
      <c r="F118" s="340"/>
      <c r="G118" s="340"/>
      <c r="H118" s="340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29" t="s">
        <v>20</v>
      </c>
      <c r="D120" s="37"/>
      <c r="E120" s="37"/>
      <c r="F120" s="27" t="str">
        <f>F14</f>
        <v xml:space="preserve"> </v>
      </c>
      <c r="G120" s="37"/>
      <c r="H120" s="37"/>
      <c r="I120" s="132" t="s">
        <v>22</v>
      </c>
      <c r="J120" s="67">
        <f>IF(J14="","",J14)</f>
        <v>0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25.7" customHeight="1">
      <c r="A122" s="35"/>
      <c r="B122" s="36"/>
      <c r="C122" s="29" t="s">
        <v>23</v>
      </c>
      <c r="D122" s="37"/>
      <c r="E122" s="37"/>
      <c r="F122" s="27" t="str">
        <f>E17</f>
        <v>SŽDC, s.o. - OŘ Olomouc</v>
      </c>
      <c r="G122" s="37"/>
      <c r="H122" s="37"/>
      <c r="I122" s="132" t="s">
        <v>28</v>
      </c>
      <c r="J122" s="32" t="str">
        <f>E23</f>
        <v>Signal Projekt,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25.7" customHeight="1">
      <c r="A123" s="35"/>
      <c r="B123" s="36"/>
      <c r="C123" s="29" t="s">
        <v>26</v>
      </c>
      <c r="D123" s="37"/>
      <c r="E123" s="37"/>
      <c r="F123" s="27" t="str">
        <f>IF(E20="","",E20)</f>
        <v>Vyplň údaj</v>
      </c>
      <c r="G123" s="37"/>
      <c r="H123" s="37"/>
      <c r="I123" s="132" t="s">
        <v>30</v>
      </c>
      <c r="J123" s="32" t="str">
        <f>E26</f>
        <v>Signal Projekt, s.r.o.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31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0" customFormat="1" ht="29.25" customHeight="1">
      <c r="A125" s="182"/>
      <c r="B125" s="183"/>
      <c r="C125" s="184" t="s">
        <v>168</v>
      </c>
      <c r="D125" s="185" t="s">
        <v>59</v>
      </c>
      <c r="E125" s="185" t="s">
        <v>55</v>
      </c>
      <c r="F125" s="185" t="s">
        <v>56</v>
      </c>
      <c r="G125" s="185" t="s">
        <v>169</v>
      </c>
      <c r="H125" s="185" t="s">
        <v>170</v>
      </c>
      <c r="I125" s="186" t="s">
        <v>171</v>
      </c>
      <c r="J125" s="185" t="s">
        <v>162</v>
      </c>
      <c r="K125" s="187" t="s">
        <v>172</v>
      </c>
      <c r="L125" s="188"/>
      <c r="M125" s="76" t="s">
        <v>1</v>
      </c>
      <c r="N125" s="77" t="s">
        <v>38</v>
      </c>
      <c r="O125" s="77" t="s">
        <v>173</v>
      </c>
      <c r="P125" s="77" t="s">
        <v>174</v>
      </c>
      <c r="Q125" s="77" t="s">
        <v>175</v>
      </c>
      <c r="R125" s="77" t="s">
        <v>176</v>
      </c>
      <c r="S125" s="77" t="s">
        <v>177</v>
      </c>
      <c r="T125" s="78" t="s">
        <v>178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</row>
    <row r="126" spans="1:63" s="2" customFormat="1" ht="22.9" customHeight="1">
      <c r="A126" s="35"/>
      <c r="B126" s="36"/>
      <c r="C126" s="83" t="s">
        <v>179</v>
      </c>
      <c r="D126" s="37"/>
      <c r="E126" s="37"/>
      <c r="F126" s="37"/>
      <c r="G126" s="37"/>
      <c r="H126" s="37"/>
      <c r="I126" s="131"/>
      <c r="J126" s="189">
        <f>BK126</f>
        <v>0</v>
      </c>
      <c r="K126" s="37"/>
      <c r="L126" s="38"/>
      <c r="M126" s="79"/>
      <c r="N126" s="190"/>
      <c r="O126" s="80"/>
      <c r="P126" s="191">
        <f>P127+P136+P182</f>
        <v>0</v>
      </c>
      <c r="Q126" s="80"/>
      <c r="R126" s="191">
        <f>R127+R136+R182</f>
        <v>143.87684499999995</v>
      </c>
      <c r="S126" s="80"/>
      <c r="T126" s="192">
        <f>T127+T136+T182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73</v>
      </c>
      <c r="AU126" s="17" t="s">
        <v>164</v>
      </c>
      <c r="BK126" s="193">
        <f>BK127+BK136+BK182</f>
        <v>0</v>
      </c>
    </row>
    <row r="127" spans="1:63" s="11" customFormat="1" ht="25.9" customHeight="1">
      <c r="B127" s="212"/>
      <c r="C127" s="213"/>
      <c r="D127" s="214" t="s">
        <v>73</v>
      </c>
      <c r="E127" s="215" t="s">
        <v>441</v>
      </c>
      <c r="F127" s="215" t="s">
        <v>442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P128+P131</f>
        <v>0</v>
      </c>
      <c r="Q127" s="220"/>
      <c r="R127" s="221">
        <f>R128+R131</f>
        <v>0</v>
      </c>
      <c r="S127" s="220"/>
      <c r="T127" s="222">
        <f>T128+T131</f>
        <v>0</v>
      </c>
      <c r="AR127" s="223" t="s">
        <v>81</v>
      </c>
      <c r="AT127" s="224" t="s">
        <v>73</v>
      </c>
      <c r="AU127" s="224" t="s">
        <v>74</v>
      </c>
      <c r="AY127" s="223" t="s">
        <v>186</v>
      </c>
      <c r="BK127" s="225">
        <f>BK128+BK131</f>
        <v>0</v>
      </c>
    </row>
    <row r="128" spans="1:63" s="11" customFormat="1" ht="22.9" customHeight="1">
      <c r="B128" s="212"/>
      <c r="C128" s="213"/>
      <c r="D128" s="214" t="s">
        <v>73</v>
      </c>
      <c r="E128" s="245" t="s">
        <v>81</v>
      </c>
      <c r="F128" s="245" t="s">
        <v>443</v>
      </c>
      <c r="G128" s="213"/>
      <c r="H128" s="213"/>
      <c r="I128" s="216"/>
      <c r="J128" s="246">
        <f>BK128</f>
        <v>0</v>
      </c>
      <c r="K128" s="213"/>
      <c r="L128" s="218"/>
      <c r="M128" s="219"/>
      <c r="N128" s="220"/>
      <c r="O128" s="220"/>
      <c r="P128" s="221">
        <f>SUM(P129:P130)</f>
        <v>0</v>
      </c>
      <c r="Q128" s="220"/>
      <c r="R128" s="221">
        <f>SUM(R129:R130)</f>
        <v>0</v>
      </c>
      <c r="S128" s="220"/>
      <c r="T128" s="222">
        <f>SUM(T129:T130)</f>
        <v>0</v>
      </c>
      <c r="AR128" s="223" t="s">
        <v>81</v>
      </c>
      <c r="AT128" s="224" t="s">
        <v>73</v>
      </c>
      <c r="AU128" s="224" t="s">
        <v>81</v>
      </c>
      <c r="AY128" s="223" t="s">
        <v>186</v>
      </c>
      <c r="BK128" s="225">
        <f>SUM(BK129:BK130)</f>
        <v>0</v>
      </c>
    </row>
    <row r="129" spans="1:65" s="2" customFormat="1" ht="33" customHeight="1">
      <c r="A129" s="35"/>
      <c r="B129" s="36"/>
      <c r="C129" s="226" t="s">
        <v>295</v>
      </c>
      <c r="D129" s="226" t="s">
        <v>265</v>
      </c>
      <c r="E129" s="227" t="s">
        <v>444</v>
      </c>
      <c r="F129" s="228" t="s">
        <v>445</v>
      </c>
      <c r="G129" s="229" t="s">
        <v>446</v>
      </c>
      <c r="H129" s="230">
        <v>33.9</v>
      </c>
      <c r="I129" s="231"/>
      <c r="J129" s="232">
        <f>ROUND(I129*H129,2)</f>
        <v>0</v>
      </c>
      <c r="K129" s="228" t="s">
        <v>447</v>
      </c>
      <c r="L129" s="38"/>
      <c r="M129" s="233" t="s">
        <v>1</v>
      </c>
      <c r="N129" s="234" t="s">
        <v>39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193</v>
      </c>
      <c r="AT129" s="206" t="s">
        <v>265</v>
      </c>
      <c r="AU129" s="206" t="s">
        <v>83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193</v>
      </c>
      <c r="BM129" s="206" t="s">
        <v>448</v>
      </c>
    </row>
    <row r="130" spans="1:65" s="2" customFormat="1" ht="19.5">
      <c r="A130" s="35"/>
      <c r="B130" s="36"/>
      <c r="C130" s="37"/>
      <c r="D130" s="207" t="s">
        <v>188</v>
      </c>
      <c r="E130" s="37"/>
      <c r="F130" s="208" t="s">
        <v>449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83</v>
      </c>
    </row>
    <row r="131" spans="1:65" s="11" customFormat="1" ht="22.9" customHeight="1">
      <c r="B131" s="212"/>
      <c r="C131" s="213"/>
      <c r="D131" s="214" t="s">
        <v>73</v>
      </c>
      <c r="E131" s="245" t="s">
        <v>450</v>
      </c>
      <c r="F131" s="245" t="s">
        <v>451</v>
      </c>
      <c r="G131" s="213"/>
      <c r="H131" s="213"/>
      <c r="I131" s="216"/>
      <c r="J131" s="246">
        <f>BK131</f>
        <v>0</v>
      </c>
      <c r="K131" s="213"/>
      <c r="L131" s="218"/>
      <c r="M131" s="219"/>
      <c r="N131" s="220"/>
      <c r="O131" s="220"/>
      <c r="P131" s="221">
        <f>SUM(P132:P135)</f>
        <v>0</v>
      </c>
      <c r="Q131" s="220"/>
      <c r="R131" s="221">
        <f>SUM(R132:R135)</f>
        <v>0</v>
      </c>
      <c r="S131" s="220"/>
      <c r="T131" s="222">
        <f>SUM(T132:T135)</f>
        <v>0</v>
      </c>
      <c r="AR131" s="223" t="s">
        <v>81</v>
      </c>
      <c r="AT131" s="224" t="s">
        <v>73</v>
      </c>
      <c r="AU131" s="224" t="s">
        <v>81</v>
      </c>
      <c r="AY131" s="223" t="s">
        <v>186</v>
      </c>
      <c r="BK131" s="225">
        <f>SUM(BK132:BK135)</f>
        <v>0</v>
      </c>
    </row>
    <row r="132" spans="1:65" s="2" customFormat="1" ht="21.75" customHeight="1">
      <c r="A132" s="35"/>
      <c r="B132" s="36"/>
      <c r="C132" s="226" t="s">
        <v>83</v>
      </c>
      <c r="D132" s="226" t="s">
        <v>265</v>
      </c>
      <c r="E132" s="227" t="s">
        <v>452</v>
      </c>
      <c r="F132" s="228" t="s">
        <v>453</v>
      </c>
      <c r="G132" s="229" t="s">
        <v>421</v>
      </c>
      <c r="H132" s="230">
        <v>81.36</v>
      </c>
      <c r="I132" s="231"/>
      <c r="J132" s="232">
        <f>ROUND(I132*H132,2)</f>
        <v>0</v>
      </c>
      <c r="K132" s="228" t="s">
        <v>447</v>
      </c>
      <c r="L132" s="38"/>
      <c r="M132" s="233" t="s">
        <v>1</v>
      </c>
      <c r="N132" s="234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193</v>
      </c>
      <c r="AT132" s="206" t="s">
        <v>265</v>
      </c>
      <c r="AU132" s="206" t="s">
        <v>83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193</v>
      </c>
      <c r="BM132" s="206" t="s">
        <v>454</v>
      </c>
    </row>
    <row r="133" spans="1:65" s="2" customFormat="1" ht="11.25">
      <c r="A133" s="35"/>
      <c r="B133" s="36"/>
      <c r="C133" s="37"/>
      <c r="D133" s="207" t="s">
        <v>188</v>
      </c>
      <c r="E133" s="37"/>
      <c r="F133" s="208" t="s">
        <v>455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83</v>
      </c>
    </row>
    <row r="134" spans="1:65" s="13" customFormat="1" ht="11.25">
      <c r="B134" s="247"/>
      <c r="C134" s="248"/>
      <c r="D134" s="207" t="s">
        <v>456</v>
      </c>
      <c r="E134" s="249" t="s">
        <v>1</v>
      </c>
      <c r="F134" s="250" t="s">
        <v>457</v>
      </c>
      <c r="G134" s="248"/>
      <c r="H134" s="251">
        <v>81.36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456</v>
      </c>
      <c r="AU134" s="257" t="s">
        <v>83</v>
      </c>
      <c r="AV134" s="13" t="s">
        <v>83</v>
      </c>
      <c r="AW134" s="13" t="s">
        <v>29</v>
      </c>
      <c r="AX134" s="13" t="s">
        <v>74</v>
      </c>
      <c r="AY134" s="257" t="s">
        <v>186</v>
      </c>
    </row>
    <row r="135" spans="1:65" s="14" customFormat="1" ht="11.25">
      <c r="B135" s="258"/>
      <c r="C135" s="259"/>
      <c r="D135" s="207" t="s">
        <v>456</v>
      </c>
      <c r="E135" s="260" t="s">
        <v>1</v>
      </c>
      <c r="F135" s="261" t="s">
        <v>458</v>
      </c>
      <c r="G135" s="259"/>
      <c r="H135" s="262">
        <v>81.36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456</v>
      </c>
      <c r="AU135" s="268" t="s">
        <v>83</v>
      </c>
      <c r="AV135" s="14" t="s">
        <v>193</v>
      </c>
      <c r="AW135" s="14" t="s">
        <v>29</v>
      </c>
      <c r="AX135" s="14" t="s">
        <v>81</v>
      </c>
      <c r="AY135" s="268" t="s">
        <v>186</v>
      </c>
    </row>
    <row r="136" spans="1:65" s="11" customFormat="1" ht="25.9" customHeight="1">
      <c r="B136" s="212"/>
      <c r="C136" s="213"/>
      <c r="D136" s="214" t="s">
        <v>73</v>
      </c>
      <c r="E136" s="215" t="s">
        <v>180</v>
      </c>
      <c r="F136" s="215" t="s">
        <v>459</v>
      </c>
      <c r="G136" s="213"/>
      <c r="H136" s="213"/>
      <c r="I136" s="216"/>
      <c r="J136" s="217">
        <f>BK136</f>
        <v>0</v>
      </c>
      <c r="K136" s="213"/>
      <c r="L136" s="218"/>
      <c r="M136" s="219"/>
      <c r="N136" s="220"/>
      <c r="O136" s="220"/>
      <c r="P136" s="221">
        <f>P137</f>
        <v>0</v>
      </c>
      <c r="Q136" s="220"/>
      <c r="R136" s="221">
        <f>R137</f>
        <v>142.18580499999996</v>
      </c>
      <c r="S136" s="220"/>
      <c r="T136" s="222">
        <f>T137</f>
        <v>0</v>
      </c>
      <c r="AR136" s="223" t="s">
        <v>99</v>
      </c>
      <c r="AT136" s="224" t="s">
        <v>73</v>
      </c>
      <c r="AU136" s="224" t="s">
        <v>74</v>
      </c>
      <c r="AY136" s="223" t="s">
        <v>186</v>
      </c>
      <c r="BK136" s="225">
        <f>BK137</f>
        <v>0</v>
      </c>
    </row>
    <row r="137" spans="1:65" s="11" customFormat="1" ht="22.9" customHeight="1">
      <c r="B137" s="212"/>
      <c r="C137" s="213"/>
      <c r="D137" s="214" t="s">
        <v>73</v>
      </c>
      <c r="E137" s="245" t="s">
        <v>460</v>
      </c>
      <c r="F137" s="245" t="s">
        <v>461</v>
      </c>
      <c r="G137" s="213"/>
      <c r="H137" s="213"/>
      <c r="I137" s="216"/>
      <c r="J137" s="246">
        <f>BK137</f>
        <v>0</v>
      </c>
      <c r="K137" s="213"/>
      <c r="L137" s="218"/>
      <c r="M137" s="219"/>
      <c r="N137" s="220"/>
      <c r="O137" s="220"/>
      <c r="P137" s="221">
        <f>SUM(P138:P181)</f>
        <v>0</v>
      </c>
      <c r="Q137" s="220"/>
      <c r="R137" s="221">
        <f>SUM(R138:R181)</f>
        <v>142.18580499999996</v>
      </c>
      <c r="S137" s="220"/>
      <c r="T137" s="222">
        <f>SUM(T138:T181)</f>
        <v>0</v>
      </c>
      <c r="AR137" s="223" t="s">
        <v>99</v>
      </c>
      <c r="AT137" s="224" t="s">
        <v>73</v>
      </c>
      <c r="AU137" s="224" t="s">
        <v>81</v>
      </c>
      <c r="AY137" s="223" t="s">
        <v>186</v>
      </c>
      <c r="BK137" s="225">
        <f>SUM(BK138:BK181)</f>
        <v>0</v>
      </c>
    </row>
    <row r="138" spans="1:65" s="2" customFormat="1" ht="21.75" customHeight="1">
      <c r="A138" s="35"/>
      <c r="B138" s="36"/>
      <c r="C138" s="226" t="s">
        <v>99</v>
      </c>
      <c r="D138" s="226" t="s">
        <v>265</v>
      </c>
      <c r="E138" s="227" t="s">
        <v>462</v>
      </c>
      <c r="F138" s="228" t="s">
        <v>463</v>
      </c>
      <c r="G138" s="229" t="s">
        <v>464</v>
      </c>
      <c r="H138" s="230">
        <v>40</v>
      </c>
      <c r="I138" s="231"/>
      <c r="J138" s="232">
        <f>ROUND(I138*H138,2)</f>
        <v>0</v>
      </c>
      <c r="K138" s="228" t="s">
        <v>447</v>
      </c>
      <c r="L138" s="38"/>
      <c r="M138" s="233" t="s">
        <v>1</v>
      </c>
      <c r="N138" s="234" t="s">
        <v>39</v>
      </c>
      <c r="O138" s="72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6" t="s">
        <v>465</v>
      </c>
      <c r="AT138" s="206" t="s">
        <v>265</v>
      </c>
      <c r="AU138" s="206" t="s">
        <v>83</v>
      </c>
      <c r="AY138" s="17" t="s">
        <v>186</v>
      </c>
      <c r="BE138" s="119">
        <f>IF(N138="základní",J138,0)</f>
        <v>0</v>
      </c>
      <c r="BF138" s="119">
        <f>IF(N138="snížená",J138,0)</f>
        <v>0</v>
      </c>
      <c r="BG138" s="119">
        <f>IF(N138="zákl. přenesená",J138,0)</f>
        <v>0</v>
      </c>
      <c r="BH138" s="119">
        <f>IF(N138="sníž. přenesená",J138,0)</f>
        <v>0</v>
      </c>
      <c r="BI138" s="119">
        <f>IF(N138="nulová",J138,0)</f>
        <v>0</v>
      </c>
      <c r="BJ138" s="17" t="s">
        <v>81</v>
      </c>
      <c r="BK138" s="119">
        <f>ROUND(I138*H138,2)</f>
        <v>0</v>
      </c>
      <c r="BL138" s="17" t="s">
        <v>465</v>
      </c>
      <c r="BM138" s="206" t="s">
        <v>466</v>
      </c>
    </row>
    <row r="139" spans="1:65" s="2" customFormat="1" ht="39">
      <c r="A139" s="35"/>
      <c r="B139" s="36"/>
      <c r="C139" s="37"/>
      <c r="D139" s="207" t="s">
        <v>188</v>
      </c>
      <c r="E139" s="37"/>
      <c r="F139" s="208" t="s">
        <v>467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188</v>
      </c>
      <c r="AU139" s="17" t="s">
        <v>83</v>
      </c>
    </row>
    <row r="140" spans="1:65" s="2" customFormat="1" ht="21.75" customHeight="1">
      <c r="A140" s="35"/>
      <c r="B140" s="36"/>
      <c r="C140" s="226" t="s">
        <v>193</v>
      </c>
      <c r="D140" s="226" t="s">
        <v>265</v>
      </c>
      <c r="E140" s="227" t="s">
        <v>468</v>
      </c>
      <c r="F140" s="228" t="s">
        <v>469</v>
      </c>
      <c r="G140" s="229" t="s">
        <v>464</v>
      </c>
      <c r="H140" s="230">
        <v>62</v>
      </c>
      <c r="I140" s="231"/>
      <c r="J140" s="232">
        <f>ROUND(I140*H140,2)</f>
        <v>0</v>
      </c>
      <c r="K140" s="228" t="s">
        <v>447</v>
      </c>
      <c r="L140" s="38"/>
      <c r="M140" s="233" t="s">
        <v>1</v>
      </c>
      <c r="N140" s="234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465</v>
      </c>
      <c r="AT140" s="206" t="s">
        <v>265</v>
      </c>
      <c r="AU140" s="206" t="s">
        <v>83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465</v>
      </c>
      <c r="BM140" s="206" t="s">
        <v>470</v>
      </c>
    </row>
    <row r="141" spans="1:65" s="2" customFormat="1" ht="29.25">
      <c r="A141" s="35"/>
      <c r="B141" s="36"/>
      <c r="C141" s="37"/>
      <c r="D141" s="207" t="s">
        <v>188</v>
      </c>
      <c r="E141" s="37"/>
      <c r="F141" s="208" t="s">
        <v>471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83</v>
      </c>
    </row>
    <row r="142" spans="1:65" s="2" customFormat="1" ht="21.75" customHeight="1">
      <c r="A142" s="35"/>
      <c r="B142" s="36"/>
      <c r="C142" s="226" t="s">
        <v>203</v>
      </c>
      <c r="D142" s="226" t="s">
        <v>265</v>
      </c>
      <c r="E142" s="227" t="s">
        <v>472</v>
      </c>
      <c r="F142" s="228" t="s">
        <v>473</v>
      </c>
      <c r="G142" s="229" t="s">
        <v>183</v>
      </c>
      <c r="H142" s="230">
        <v>124</v>
      </c>
      <c r="I142" s="231"/>
      <c r="J142" s="232">
        <f>ROUND(I142*H142,2)</f>
        <v>0</v>
      </c>
      <c r="K142" s="228" t="s">
        <v>447</v>
      </c>
      <c r="L142" s="38"/>
      <c r="M142" s="233" t="s">
        <v>1</v>
      </c>
      <c r="N142" s="234" t="s">
        <v>39</v>
      </c>
      <c r="O142" s="72"/>
      <c r="P142" s="204">
        <f>O142*H142</f>
        <v>0</v>
      </c>
      <c r="Q142" s="204">
        <v>3.0000000000000001E-5</v>
      </c>
      <c r="R142" s="204">
        <f>Q142*H142</f>
        <v>3.7200000000000002E-3</v>
      </c>
      <c r="S142" s="204">
        <v>0</v>
      </c>
      <c r="T142" s="20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6" t="s">
        <v>465</v>
      </c>
      <c r="AT142" s="206" t="s">
        <v>265</v>
      </c>
      <c r="AU142" s="206" t="s">
        <v>83</v>
      </c>
      <c r="AY142" s="17" t="s">
        <v>186</v>
      </c>
      <c r="BE142" s="119">
        <f>IF(N142="základní",J142,0)</f>
        <v>0</v>
      </c>
      <c r="BF142" s="119">
        <f>IF(N142="snížená",J142,0)</f>
        <v>0</v>
      </c>
      <c r="BG142" s="119">
        <f>IF(N142="zákl. přenesená",J142,0)</f>
        <v>0</v>
      </c>
      <c r="BH142" s="119">
        <f>IF(N142="sníž. přenesená",J142,0)</f>
        <v>0</v>
      </c>
      <c r="BI142" s="119">
        <f>IF(N142="nulová",J142,0)</f>
        <v>0</v>
      </c>
      <c r="BJ142" s="17" t="s">
        <v>81</v>
      </c>
      <c r="BK142" s="119">
        <f>ROUND(I142*H142,2)</f>
        <v>0</v>
      </c>
      <c r="BL142" s="17" t="s">
        <v>465</v>
      </c>
      <c r="BM142" s="206" t="s">
        <v>474</v>
      </c>
    </row>
    <row r="143" spans="1:65" s="2" customFormat="1" ht="19.5">
      <c r="A143" s="35"/>
      <c r="B143" s="36"/>
      <c r="C143" s="37"/>
      <c r="D143" s="207" t="s">
        <v>188</v>
      </c>
      <c r="E143" s="37"/>
      <c r="F143" s="208" t="s">
        <v>475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188</v>
      </c>
      <c r="AU143" s="17" t="s">
        <v>83</v>
      </c>
    </row>
    <row r="144" spans="1:65" s="2" customFormat="1" ht="21.75" customHeight="1">
      <c r="A144" s="35"/>
      <c r="B144" s="36"/>
      <c r="C144" s="226" t="s">
        <v>208</v>
      </c>
      <c r="D144" s="226" t="s">
        <v>265</v>
      </c>
      <c r="E144" s="227" t="s">
        <v>476</v>
      </c>
      <c r="F144" s="228" t="s">
        <v>477</v>
      </c>
      <c r="G144" s="229" t="s">
        <v>446</v>
      </c>
      <c r="H144" s="230">
        <v>49.8</v>
      </c>
      <c r="I144" s="231"/>
      <c r="J144" s="232">
        <f>ROUND(I144*H144,2)</f>
        <v>0</v>
      </c>
      <c r="K144" s="228" t="s">
        <v>447</v>
      </c>
      <c r="L144" s="38"/>
      <c r="M144" s="233" t="s">
        <v>1</v>
      </c>
      <c r="N144" s="234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465</v>
      </c>
      <c r="AT144" s="206" t="s">
        <v>265</v>
      </c>
      <c r="AU144" s="206" t="s">
        <v>83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465</v>
      </c>
      <c r="BM144" s="206" t="s">
        <v>478</v>
      </c>
    </row>
    <row r="145" spans="1:65" s="2" customFormat="1" ht="39">
      <c r="A145" s="35"/>
      <c r="B145" s="36"/>
      <c r="C145" s="37"/>
      <c r="D145" s="207" t="s">
        <v>188</v>
      </c>
      <c r="E145" s="37"/>
      <c r="F145" s="208" t="s">
        <v>479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83</v>
      </c>
    </row>
    <row r="146" spans="1:65" s="13" customFormat="1" ht="11.25">
      <c r="B146" s="247"/>
      <c r="C146" s="248"/>
      <c r="D146" s="207" t="s">
        <v>456</v>
      </c>
      <c r="E146" s="249" t="s">
        <v>1</v>
      </c>
      <c r="F146" s="250" t="s">
        <v>480</v>
      </c>
      <c r="G146" s="248"/>
      <c r="H146" s="251">
        <v>49.8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456</v>
      </c>
      <c r="AU146" s="257" t="s">
        <v>83</v>
      </c>
      <c r="AV146" s="13" t="s">
        <v>83</v>
      </c>
      <c r="AW146" s="13" t="s">
        <v>29</v>
      </c>
      <c r="AX146" s="13" t="s">
        <v>81</v>
      </c>
      <c r="AY146" s="257" t="s">
        <v>186</v>
      </c>
    </row>
    <row r="147" spans="1:65" s="2" customFormat="1" ht="16.5" customHeight="1">
      <c r="A147" s="35"/>
      <c r="B147" s="36"/>
      <c r="C147" s="226" t="s">
        <v>213</v>
      </c>
      <c r="D147" s="226" t="s">
        <v>265</v>
      </c>
      <c r="E147" s="227" t="s">
        <v>481</v>
      </c>
      <c r="F147" s="228" t="s">
        <v>482</v>
      </c>
      <c r="G147" s="229" t="s">
        <v>446</v>
      </c>
      <c r="H147" s="230">
        <v>33.9</v>
      </c>
      <c r="I147" s="231"/>
      <c r="J147" s="232">
        <f>ROUND(I147*H147,2)</f>
        <v>0</v>
      </c>
      <c r="K147" s="228" t="s">
        <v>447</v>
      </c>
      <c r="L147" s="38"/>
      <c r="M147" s="233" t="s">
        <v>1</v>
      </c>
      <c r="N147" s="234" t="s">
        <v>39</v>
      </c>
      <c r="O147" s="72"/>
      <c r="P147" s="204">
        <f>O147*H147</f>
        <v>0</v>
      </c>
      <c r="Q147" s="204">
        <v>2.45329</v>
      </c>
      <c r="R147" s="204">
        <f>Q147*H147</f>
        <v>83.166530999999992</v>
      </c>
      <c r="S147" s="204">
        <v>0</v>
      </c>
      <c r="T147" s="20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6" t="s">
        <v>465</v>
      </c>
      <c r="AT147" s="206" t="s">
        <v>265</v>
      </c>
      <c r="AU147" s="206" t="s">
        <v>83</v>
      </c>
      <c r="AY147" s="17" t="s">
        <v>186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81</v>
      </c>
      <c r="BK147" s="119">
        <f>ROUND(I147*H147,2)</f>
        <v>0</v>
      </c>
      <c r="BL147" s="17" t="s">
        <v>465</v>
      </c>
      <c r="BM147" s="206" t="s">
        <v>483</v>
      </c>
    </row>
    <row r="148" spans="1:65" s="2" customFormat="1" ht="19.5">
      <c r="A148" s="35"/>
      <c r="B148" s="36"/>
      <c r="C148" s="37"/>
      <c r="D148" s="207" t="s">
        <v>188</v>
      </c>
      <c r="E148" s="37"/>
      <c r="F148" s="208" t="s">
        <v>484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188</v>
      </c>
      <c r="AU148" s="17" t="s">
        <v>83</v>
      </c>
    </row>
    <row r="149" spans="1:65" s="2" customFormat="1" ht="21.75" customHeight="1">
      <c r="A149" s="35"/>
      <c r="B149" s="36"/>
      <c r="C149" s="226" t="s">
        <v>192</v>
      </c>
      <c r="D149" s="226" t="s">
        <v>265</v>
      </c>
      <c r="E149" s="227" t="s">
        <v>485</v>
      </c>
      <c r="F149" s="228" t="s">
        <v>486</v>
      </c>
      <c r="G149" s="229" t="s">
        <v>446</v>
      </c>
      <c r="H149" s="230">
        <v>8</v>
      </c>
      <c r="I149" s="231"/>
      <c r="J149" s="232">
        <f>ROUND(I149*H149,2)</f>
        <v>0</v>
      </c>
      <c r="K149" s="228" t="s">
        <v>447</v>
      </c>
      <c r="L149" s="38"/>
      <c r="M149" s="233" t="s">
        <v>1</v>
      </c>
      <c r="N149" s="234" t="s">
        <v>39</v>
      </c>
      <c r="O149" s="72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6" t="s">
        <v>465</v>
      </c>
      <c r="AT149" s="206" t="s">
        <v>265</v>
      </c>
      <c r="AU149" s="206" t="s">
        <v>83</v>
      </c>
      <c r="AY149" s="17" t="s">
        <v>186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81</v>
      </c>
      <c r="BK149" s="119">
        <f>ROUND(I149*H149,2)</f>
        <v>0</v>
      </c>
      <c r="BL149" s="17" t="s">
        <v>465</v>
      </c>
      <c r="BM149" s="206" t="s">
        <v>487</v>
      </c>
    </row>
    <row r="150" spans="1:65" s="2" customFormat="1" ht="19.5">
      <c r="A150" s="35"/>
      <c r="B150" s="36"/>
      <c r="C150" s="37"/>
      <c r="D150" s="207" t="s">
        <v>188</v>
      </c>
      <c r="E150" s="37"/>
      <c r="F150" s="208" t="s">
        <v>488</v>
      </c>
      <c r="G150" s="37"/>
      <c r="H150" s="37"/>
      <c r="I150" s="131"/>
      <c r="J150" s="37"/>
      <c r="K150" s="37"/>
      <c r="L150" s="38"/>
      <c r="M150" s="209"/>
      <c r="N150" s="21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188</v>
      </c>
      <c r="AU150" s="17" t="s">
        <v>83</v>
      </c>
    </row>
    <row r="151" spans="1:65" s="13" customFormat="1" ht="11.25">
      <c r="B151" s="247"/>
      <c r="C151" s="248"/>
      <c r="D151" s="207" t="s">
        <v>456</v>
      </c>
      <c r="E151" s="249" t="s">
        <v>1</v>
      </c>
      <c r="F151" s="250" t="s">
        <v>489</v>
      </c>
      <c r="G151" s="248"/>
      <c r="H151" s="251">
        <v>8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456</v>
      </c>
      <c r="AU151" s="257" t="s">
        <v>83</v>
      </c>
      <c r="AV151" s="13" t="s">
        <v>83</v>
      </c>
      <c r="AW151" s="13" t="s">
        <v>29</v>
      </c>
      <c r="AX151" s="13" t="s">
        <v>81</v>
      </c>
      <c r="AY151" s="257" t="s">
        <v>186</v>
      </c>
    </row>
    <row r="152" spans="1:65" s="2" customFormat="1" ht="21.75" customHeight="1">
      <c r="A152" s="35"/>
      <c r="B152" s="36"/>
      <c r="C152" s="226" t="s">
        <v>221</v>
      </c>
      <c r="D152" s="226" t="s">
        <v>265</v>
      </c>
      <c r="E152" s="227" t="s">
        <v>490</v>
      </c>
      <c r="F152" s="228" t="s">
        <v>491</v>
      </c>
      <c r="G152" s="229" t="s">
        <v>464</v>
      </c>
      <c r="H152" s="230">
        <v>136</v>
      </c>
      <c r="I152" s="231"/>
      <c r="J152" s="232">
        <f>ROUND(I152*H152,2)</f>
        <v>0</v>
      </c>
      <c r="K152" s="228" t="s">
        <v>447</v>
      </c>
      <c r="L152" s="38"/>
      <c r="M152" s="233" t="s">
        <v>1</v>
      </c>
      <c r="N152" s="234" t="s">
        <v>39</v>
      </c>
      <c r="O152" s="72"/>
      <c r="P152" s="204">
        <f>O152*H152</f>
        <v>0</v>
      </c>
      <c r="Q152" s="204">
        <v>1.16E-3</v>
      </c>
      <c r="R152" s="204">
        <f>Q152*H152</f>
        <v>0.15776000000000001</v>
      </c>
      <c r="S152" s="204">
        <v>0</v>
      </c>
      <c r="T152" s="20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6" t="s">
        <v>465</v>
      </c>
      <c r="AT152" s="206" t="s">
        <v>265</v>
      </c>
      <c r="AU152" s="206" t="s">
        <v>83</v>
      </c>
      <c r="AY152" s="17" t="s">
        <v>186</v>
      </c>
      <c r="BE152" s="119">
        <f>IF(N152="základní",J152,0)</f>
        <v>0</v>
      </c>
      <c r="BF152" s="119">
        <f>IF(N152="snížená",J152,0)</f>
        <v>0</v>
      </c>
      <c r="BG152" s="119">
        <f>IF(N152="zákl. přenesená",J152,0)</f>
        <v>0</v>
      </c>
      <c r="BH152" s="119">
        <f>IF(N152="sníž. přenesená",J152,0)</f>
        <v>0</v>
      </c>
      <c r="BI152" s="119">
        <f>IF(N152="nulová",J152,0)</f>
        <v>0</v>
      </c>
      <c r="BJ152" s="17" t="s">
        <v>81</v>
      </c>
      <c r="BK152" s="119">
        <f>ROUND(I152*H152,2)</f>
        <v>0</v>
      </c>
      <c r="BL152" s="17" t="s">
        <v>465</v>
      </c>
      <c r="BM152" s="206" t="s">
        <v>492</v>
      </c>
    </row>
    <row r="153" spans="1:65" s="2" customFormat="1" ht="19.5">
      <c r="A153" s="35"/>
      <c r="B153" s="36"/>
      <c r="C153" s="37"/>
      <c r="D153" s="207" t="s">
        <v>188</v>
      </c>
      <c r="E153" s="37"/>
      <c r="F153" s="208" t="s">
        <v>493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188</v>
      </c>
      <c r="AU153" s="17" t="s">
        <v>83</v>
      </c>
    </row>
    <row r="154" spans="1:65" s="2" customFormat="1" ht="21.75" customHeight="1">
      <c r="A154" s="35"/>
      <c r="B154" s="36"/>
      <c r="C154" s="226" t="s">
        <v>225</v>
      </c>
      <c r="D154" s="226" t="s">
        <v>265</v>
      </c>
      <c r="E154" s="227" t="s">
        <v>494</v>
      </c>
      <c r="F154" s="228" t="s">
        <v>495</v>
      </c>
      <c r="G154" s="229" t="s">
        <v>464</v>
      </c>
      <c r="H154" s="230">
        <v>136</v>
      </c>
      <c r="I154" s="231"/>
      <c r="J154" s="232">
        <f>ROUND(I154*H154,2)</f>
        <v>0</v>
      </c>
      <c r="K154" s="228" t="s">
        <v>447</v>
      </c>
      <c r="L154" s="38"/>
      <c r="M154" s="233" t="s">
        <v>1</v>
      </c>
      <c r="N154" s="234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465</v>
      </c>
      <c r="AT154" s="206" t="s">
        <v>265</v>
      </c>
      <c r="AU154" s="206" t="s">
        <v>83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465</v>
      </c>
      <c r="BM154" s="206" t="s">
        <v>496</v>
      </c>
    </row>
    <row r="155" spans="1:65" s="2" customFormat="1" ht="19.5">
      <c r="A155" s="35"/>
      <c r="B155" s="36"/>
      <c r="C155" s="37"/>
      <c r="D155" s="207" t="s">
        <v>188</v>
      </c>
      <c r="E155" s="37"/>
      <c r="F155" s="208" t="s">
        <v>497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83</v>
      </c>
    </row>
    <row r="156" spans="1:65" s="2" customFormat="1" ht="16.5" customHeight="1">
      <c r="A156" s="35"/>
      <c r="B156" s="36"/>
      <c r="C156" s="226" t="s">
        <v>229</v>
      </c>
      <c r="D156" s="226" t="s">
        <v>265</v>
      </c>
      <c r="E156" s="227" t="s">
        <v>498</v>
      </c>
      <c r="F156" s="228" t="s">
        <v>499</v>
      </c>
      <c r="G156" s="229" t="s">
        <v>446</v>
      </c>
      <c r="H156" s="230">
        <v>21.9</v>
      </c>
      <c r="I156" s="231"/>
      <c r="J156" s="232">
        <f>ROUND(I156*H156,2)</f>
        <v>0</v>
      </c>
      <c r="K156" s="228" t="s">
        <v>447</v>
      </c>
      <c r="L156" s="38"/>
      <c r="M156" s="233" t="s">
        <v>1</v>
      </c>
      <c r="N156" s="234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465</v>
      </c>
      <c r="AT156" s="206" t="s">
        <v>265</v>
      </c>
      <c r="AU156" s="206" t="s">
        <v>83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465</v>
      </c>
      <c r="BM156" s="206" t="s">
        <v>500</v>
      </c>
    </row>
    <row r="157" spans="1:65" s="2" customFormat="1" ht="29.25">
      <c r="A157" s="35"/>
      <c r="B157" s="36"/>
      <c r="C157" s="37"/>
      <c r="D157" s="207" t="s">
        <v>188</v>
      </c>
      <c r="E157" s="37"/>
      <c r="F157" s="208" t="s">
        <v>501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83</v>
      </c>
    </row>
    <row r="158" spans="1:65" s="13" customFormat="1" ht="11.25">
      <c r="B158" s="247"/>
      <c r="C158" s="248"/>
      <c r="D158" s="207" t="s">
        <v>456</v>
      </c>
      <c r="E158" s="249" t="s">
        <v>1</v>
      </c>
      <c r="F158" s="250" t="s">
        <v>502</v>
      </c>
      <c r="G158" s="248"/>
      <c r="H158" s="251">
        <v>21.9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456</v>
      </c>
      <c r="AU158" s="257" t="s">
        <v>83</v>
      </c>
      <c r="AV158" s="13" t="s">
        <v>83</v>
      </c>
      <c r="AW158" s="13" t="s">
        <v>29</v>
      </c>
      <c r="AX158" s="13" t="s">
        <v>81</v>
      </c>
      <c r="AY158" s="257" t="s">
        <v>186</v>
      </c>
    </row>
    <row r="159" spans="1:65" s="2" customFormat="1" ht="21.75" customHeight="1">
      <c r="A159" s="35"/>
      <c r="B159" s="36"/>
      <c r="C159" s="226" t="s">
        <v>233</v>
      </c>
      <c r="D159" s="226" t="s">
        <v>265</v>
      </c>
      <c r="E159" s="227" t="s">
        <v>503</v>
      </c>
      <c r="F159" s="228" t="s">
        <v>504</v>
      </c>
      <c r="G159" s="229" t="s">
        <v>183</v>
      </c>
      <c r="H159" s="230">
        <v>480</v>
      </c>
      <c r="I159" s="231"/>
      <c r="J159" s="232">
        <f>ROUND(I159*H159,2)</f>
        <v>0</v>
      </c>
      <c r="K159" s="228" t="s">
        <v>447</v>
      </c>
      <c r="L159" s="38"/>
      <c r="M159" s="233" t="s">
        <v>1</v>
      </c>
      <c r="N159" s="234" t="s">
        <v>39</v>
      </c>
      <c r="O159" s="7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6" t="s">
        <v>465</v>
      </c>
      <c r="AT159" s="206" t="s">
        <v>265</v>
      </c>
      <c r="AU159" s="206" t="s">
        <v>83</v>
      </c>
      <c r="AY159" s="17" t="s">
        <v>186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81</v>
      </c>
      <c r="BK159" s="119">
        <f>ROUND(I159*H159,2)</f>
        <v>0</v>
      </c>
      <c r="BL159" s="17" t="s">
        <v>465</v>
      </c>
      <c r="BM159" s="206" t="s">
        <v>505</v>
      </c>
    </row>
    <row r="160" spans="1:65" s="2" customFormat="1" ht="39">
      <c r="A160" s="35"/>
      <c r="B160" s="36"/>
      <c r="C160" s="37"/>
      <c r="D160" s="207" t="s">
        <v>188</v>
      </c>
      <c r="E160" s="37"/>
      <c r="F160" s="208" t="s">
        <v>506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188</v>
      </c>
      <c r="AU160" s="17" t="s">
        <v>83</v>
      </c>
    </row>
    <row r="161" spans="1:65" s="2" customFormat="1" ht="21.75" customHeight="1">
      <c r="A161" s="35"/>
      <c r="B161" s="36"/>
      <c r="C161" s="226" t="s">
        <v>238</v>
      </c>
      <c r="D161" s="226" t="s">
        <v>265</v>
      </c>
      <c r="E161" s="227" t="s">
        <v>507</v>
      </c>
      <c r="F161" s="228" t="s">
        <v>508</v>
      </c>
      <c r="G161" s="229" t="s">
        <v>183</v>
      </c>
      <c r="H161" s="230">
        <v>62</v>
      </c>
      <c r="I161" s="231"/>
      <c r="J161" s="232">
        <f>ROUND(I161*H161,2)</f>
        <v>0</v>
      </c>
      <c r="K161" s="228" t="s">
        <v>447</v>
      </c>
      <c r="L161" s="38"/>
      <c r="M161" s="233" t="s">
        <v>1</v>
      </c>
      <c r="N161" s="234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465</v>
      </c>
      <c r="AT161" s="206" t="s">
        <v>265</v>
      </c>
      <c r="AU161" s="206" t="s">
        <v>83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465</v>
      </c>
      <c r="BM161" s="206" t="s">
        <v>509</v>
      </c>
    </row>
    <row r="162" spans="1:65" s="2" customFormat="1" ht="39">
      <c r="A162" s="35"/>
      <c r="B162" s="36"/>
      <c r="C162" s="37"/>
      <c r="D162" s="207" t="s">
        <v>188</v>
      </c>
      <c r="E162" s="37"/>
      <c r="F162" s="208" t="s">
        <v>510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83</v>
      </c>
    </row>
    <row r="163" spans="1:65" s="2" customFormat="1" ht="21.75" customHeight="1">
      <c r="A163" s="35"/>
      <c r="B163" s="36"/>
      <c r="C163" s="226" t="s">
        <v>242</v>
      </c>
      <c r="D163" s="226" t="s">
        <v>265</v>
      </c>
      <c r="E163" s="227" t="s">
        <v>511</v>
      </c>
      <c r="F163" s="228" t="s">
        <v>512</v>
      </c>
      <c r="G163" s="229" t="s">
        <v>183</v>
      </c>
      <c r="H163" s="230">
        <v>28</v>
      </c>
      <c r="I163" s="231"/>
      <c r="J163" s="232">
        <f>ROUND(I163*H163,2)</f>
        <v>0</v>
      </c>
      <c r="K163" s="228" t="s">
        <v>447</v>
      </c>
      <c r="L163" s="38"/>
      <c r="M163" s="233" t="s">
        <v>1</v>
      </c>
      <c r="N163" s="234" t="s">
        <v>39</v>
      </c>
      <c r="O163" s="7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6" t="s">
        <v>465</v>
      </c>
      <c r="AT163" s="206" t="s">
        <v>265</v>
      </c>
      <c r="AU163" s="206" t="s">
        <v>83</v>
      </c>
      <c r="AY163" s="17" t="s">
        <v>186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81</v>
      </c>
      <c r="BK163" s="119">
        <f>ROUND(I163*H163,2)</f>
        <v>0</v>
      </c>
      <c r="BL163" s="17" t="s">
        <v>465</v>
      </c>
      <c r="BM163" s="206" t="s">
        <v>513</v>
      </c>
    </row>
    <row r="164" spans="1:65" s="2" customFormat="1" ht="29.25">
      <c r="A164" s="35"/>
      <c r="B164" s="36"/>
      <c r="C164" s="37"/>
      <c r="D164" s="207" t="s">
        <v>188</v>
      </c>
      <c r="E164" s="37"/>
      <c r="F164" s="208" t="s">
        <v>514</v>
      </c>
      <c r="G164" s="37"/>
      <c r="H164" s="37"/>
      <c r="I164" s="131"/>
      <c r="J164" s="37"/>
      <c r="K164" s="37"/>
      <c r="L164" s="38"/>
      <c r="M164" s="209"/>
      <c r="N164" s="21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188</v>
      </c>
      <c r="AU164" s="17" t="s">
        <v>83</v>
      </c>
    </row>
    <row r="165" spans="1:65" s="13" customFormat="1" ht="11.25">
      <c r="B165" s="247"/>
      <c r="C165" s="248"/>
      <c r="D165" s="207" t="s">
        <v>456</v>
      </c>
      <c r="E165" s="249" t="s">
        <v>1</v>
      </c>
      <c r="F165" s="250" t="s">
        <v>515</v>
      </c>
      <c r="G165" s="248"/>
      <c r="H165" s="251">
        <v>28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456</v>
      </c>
      <c r="AU165" s="257" t="s">
        <v>83</v>
      </c>
      <c r="AV165" s="13" t="s">
        <v>83</v>
      </c>
      <c r="AW165" s="13" t="s">
        <v>29</v>
      </c>
      <c r="AX165" s="13" t="s">
        <v>81</v>
      </c>
      <c r="AY165" s="257" t="s">
        <v>186</v>
      </c>
    </row>
    <row r="166" spans="1:65" s="2" customFormat="1" ht="16.5" customHeight="1">
      <c r="A166" s="35"/>
      <c r="B166" s="36"/>
      <c r="C166" s="226" t="s">
        <v>8</v>
      </c>
      <c r="D166" s="226" t="s">
        <v>265</v>
      </c>
      <c r="E166" s="227" t="s">
        <v>516</v>
      </c>
      <c r="F166" s="228" t="s">
        <v>517</v>
      </c>
      <c r="G166" s="229" t="s">
        <v>446</v>
      </c>
      <c r="H166" s="230">
        <v>33.9</v>
      </c>
      <c r="I166" s="231"/>
      <c r="J166" s="232">
        <f>ROUND(I166*H166,2)</f>
        <v>0</v>
      </c>
      <c r="K166" s="228" t="s">
        <v>447</v>
      </c>
      <c r="L166" s="38"/>
      <c r="M166" s="233" t="s">
        <v>1</v>
      </c>
      <c r="N166" s="234" t="s">
        <v>39</v>
      </c>
      <c r="O166" s="72"/>
      <c r="P166" s="204">
        <f>O166*H166</f>
        <v>0</v>
      </c>
      <c r="Q166" s="204">
        <v>4.6000000000000001E-4</v>
      </c>
      <c r="R166" s="204">
        <f>Q166*H166</f>
        <v>1.5594E-2</v>
      </c>
      <c r="S166" s="204">
        <v>0</v>
      </c>
      <c r="T166" s="20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6" t="s">
        <v>465</v>
      </c>
      <c r="AT166" s="206" t="s">
        <v>265</v>
      </c>
      <c r="AU166" s="206" t="s">
        <v>83</v>
      </c>
      <c r="AY166" s="17" t="s">
        <v>186</v>
      </c>
      <c r="BE166" s="119">
        <f>IF(N166="základní",J166,0)</f>
        <v>0</v>
      </c>
      <c r="BF166" s="119">
        <f>IF(N166="snížená",J166,0)</f>
        <v>0</v>
      </c>
      <c r="BG166" s="119">
        <f>IF(N166="zákl. přenesená",J166,0)</f>
        <v>0</v>
      </c>
      <c r="BH166" s="119">
        <f>IF(N166="sníž. přenesená",J166,0)</f>
        <v>0</v>
      </c>
      <c r="BI166" s="119">
        <f>IF(N166="nulová",J166,0)</f>
        <v>0</v>
      </c>
      <c r="BJ166" s="17" t="s">
        <v>81</v>
      </c>
      <c r="BK166" s="119">
        <f>ROUND(I166*H166,2)</f>
        <v>0</v>
      </c>
      <c r="BL166" s="17" t="s">
        <v>465</v>
      </c>
      <c r="BM166" s="206" t="s">
        <v>518</v>
      </c>
    </row>
    <row r="167" spans="1:65" s="2" customFormat="1" ht="11.25">
      <c r="A167" s="35"/>
      <c r="B167" s="36"/>
      <c r="C167" s="37"/>
      <c r="D167" s="207" t="s">
        <v>188</v>
      </c>
      <c r="E167" s="37"/>
      <c r="F167" s="208" t="s">
        <v>519</v>
      </c>
      <c r="G167" s="37"/>
      <c r="H167" s="37"/>
      <c r="I167" s="131"/>
      <c r="J167" s="37"/>
      <c r="K167" s="37"/>
      <c r="L167" s="38"/>
      <c r="M167" s="209"/>
      <c r="N167" s="21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188</v>
      </c>
      <c r="AU167" s="17" t="s">
        <v>83</v>
      </c>
    </row>
    <row r="168" spans="1:65" s="2" customFormat="1" ht="21.75" customHeight="1">
      <c r="A168" s="35"/>
      <c r="B168" s="36"/>
      <c r="C168" s="226" t="s">
        <v>250</v>
      </c>
      <c r="D168" s="226" t="s">
        <v>265</v>
      </c>
      <c r="E168" s="227" t="s">
        <v>520</v>
      </c>
      <c r="F168" s="228" t="s">
        <v>521</v>
      </c>
      <c r="G168" s="229" t="s">
        <v>464</v>
      </c>
      <c r="H168" s="230">
        <v>136</v>
      </c>
      <c r="I168" s="231"/>
      <c r="J168" s="232">
        <f>ROUND(I168*H168,2)</f>
        <v>0</v>
      </c>
      <c r="K168" s="228" t="s">
        <v>447</v>
      </c>
      <c r="L168" s="38"/>
      <c r="M168" s="233" t="s">
        <v>1</v>
      </c>
      <c r="N168" s="234" t="s">
        <v>39</v>
      </c>
      <c r="O168" s="72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6" t="s">
        <v>465</v>
      </c>
      <c r="AT168" s="206" t="s">
        <v>265</v>
      </c>
      <c r="AU168" s="206" t="s">
        <v>83</v>
      </c>
      <c r="AY168" s="17" t="s">
        <v>186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7" t="s">
        <v>81</v>
      </c>
      <c r="BK168" s="119">
        <f>ROUND(I168*H168,2)</f>
        <v>0</v>
      </c>
      <c r="BL168" s="17" t="s">
        <v>465</v>
      </c>
      <c r="BM168" s="206" t="s">
        <v>522</v>
      </c>
    </row>
    <row r="169" spans="1:65" s="2" customFormat="1" ht="19.5">
      <c r="A169" s="35"/>
      <c r="B169" s="36"/>
      <c r="C169" s="37"/>
      <c r="D169" s="207" t="s">
        <v>188</v>
      </c>
      <c r="E169" s="37"/>
      <c r="F169" s="208" t="s">
        <v>523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188</v>
      </c>
      <c r="AU169" s="17" t="s">
        <v>83</v>
      </c>
    </row>
    <row r="170" spans="1:65" s="2" customFormat="1" ht="16.5" customHeight="1">
      <c r="A170" s="35"/>
      <c r="B170" s="36"/>
      <c r="C170" s="226" t="s">
        <v>254</v>
      </c>
      <c r="D170" s="226" t="s">
        <v>265</v>
      </c>
      <c r="E170" s="227" t="s">
        <v>524</v>
      </c>
      <c r="F170" s="228" t="s">
        <v>525</v>
      </c>
      <c r="G170" s="229" t="s">
        <v>183</v>
      </c>
      <c r="H170" s="230">
        <v>542</v>
      </c>
      <c r="I170" s="231"/>
      <c r="J170" s="232">
        <f>ROUND(I170*H170,2)</f>
        <v>0</v>
      </c>
      <c r="K170" s="228" t="s">
        <v>447</v>
      </c>
      <c r="L170" s="38"/>
      <c r="M170" s="233" t="s">
        <v>1</v>
      </c>
      <c r="N170" s="234" t="s">
        <v>39</v>
      </c>
      <c r="O170" s="7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465</v>
      </c>
      <c r="AT170" s="206" t="s">
        <v>265</v>
      </c>
      <c r="AU170" s="206" t="s">
        <v>83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465</v>
      </c>
      <c r="BM170" s="206" t="s">
        <v>526</v>
      </c>
    </row>
    <row r="171" spans="1:65" s="2" customFormat="1" ht="29.25">
      <c r="A171" s="35"/>
      <c r="B171" s="36"/>
      <c r="C171" s="37"/>
      <c r="D171" s="207" t="s">
        <v>188</v>
      </c>
      <c r="E171" s="37"/>
      <c r="F171" s="208" t="s">
        <v>527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83</v>
      </c>
    </row>
    <row r="172" spans="1:65" s="2" customFormat="1" ht="21.75" customHeight="1">
      <c r="A172" s="35"/>
      <c r="B172" s="36"/>
      <c r="C172" s="226" t="s">
        <v>258</v>
      </c>
      <c r="D172" s="226" t="s">
        <v>265</v>
      </c>
      <c r="E172" s="227" t="s">
        <v>528</v>
      </c>
      <c r="F172" s="228" t="s">
        <v>529</v>
      </c>
      <c r="G172" s="229" t="s">
        <v>183</v>
      </c>
      <c r="H172" s="230">
        <v>480</v>
      </c>
      <c r="I172" s="231"/>
      <c r="J172" s="232">
        <f>ROUND(I172*H172,2)</f>
        <v>0</v>
      </c>
      <c r="K172" s="228" t="s">
        <v>447</v>
      </c>
      <c r="L172" s="38"/>
      <c r="M172" s="233" t="s">
        <v>1</v>
      </c>
      <c r="N172" s="234" t="s">
        <v>39</v>
      </c>
      <c r="O172" s="72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6" t="s">
        <v>465</v>
      </c>
      <c r="AT172" s="206" t="s">
        <v>265</v>
      </c>
      <c r="AU172" s="206" t="s">
        <v>83</v>
      </c>
      <c r="AY172" s="17" t="s">
        <v>186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81</v>
      </c>
      <c r="BK172" s="119">
        <f>ROUND(I172*H172,2)</f>
        <v>0</v>
      </c>
      <c r="BL172" s="17" t="s">
        <v>465</v>
      </c>
      <c r="BM172" s="206" t="s">
        <v>530</v>
      </c>
    </row>
    <row r="173" spans="1:65" s="2" customFormat="1" ht="29.25">
      <c r="A173" s="35"/>
      <c r="B173" s="36"/>
      <c r="C173" s="37"/>
      <c r="D173" s="207" t="s">
        <v>188</v>
      </c>
      <c r="E173" s="37"/>
      <c r="F173" s="208" t="s">
        <v>531</v>
      </c>
      <c r="G173" s="37"/>
      <c r="H173" s="37"/>
      <c r="I173" s="131"/>
      <c r="J173" s="37"/>
      <c r="K173" s="37"/>
      <c r="L173" s="38"/>
      <c r="M173" s="209"/>
      <c r="N173" s="210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188</v>
      </c>
      <c r="AU173" s="17" t="s">
        <v>83</v>
      </c>
    </row>
    <row r="174" spans="1:65" s="2" customFormat="1" ht="21.75" customHeight="1">
      <c r="A174" s="35"/>
      <c r="B174" s="36"/>
      <c r="C174" s="226" t="s">
        <v>264</v>
      </c>
      <c r="D174" s="226" t="s">
        <v>265</v>
      </c>
      <c r="E174" s="227" t="s">
        <v>532</v>
      </c>
      <c r="F174" s="228" t="s">
        <v>533</v>
      </c>
      <c r="G174" s="229" t="s">
        <v>183</v>
      </c>
      <c r="H174" s="230">
        <v>62</v>
      </c>
      <c r="I174" s="231"/>
      <c r="J174" s="232">
        <f>ROUND(I174*H174,2)</f>
        <v>0</v>
      </c>
      <c r="K174" s="228" t="s">
        <v>447</v>
      </c>
      <c r="L174" s="38"/>
      <c r="M174" s="233" t="s">
        <v>1</v>
      </c>
      <c r="N174" s="234" t="s">
        <v>39</v>
      </c>
      <c r="O174" s="72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6" t="s">
        <v>465</v>
      </c>
      <c r="AT174" s="206" t="s">
        <v>265</v>
      </c>
      <c r="AU174" s="206" t="s">
        <v>83</v>
      </c>
      <c r="AY174" s="17" t="s">
        <v>186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81</v>
      </c>
      <c r="BK174" s="119">
        <f>ROUND(I174*H174,2)</f>
        <v>0</v>
      </c>
      <c r="BL174" s="17" t="s">
        <v>465</v>
      </c>
      <c r="BM174" s="206" t="s">
        <v>534</v>
      </c>
    </row>
    <row r="175" spans="1:65" s="2" customFormat="1" ht="29.25">
      <c r="A175" s="35"/>
      <c r="B175" s="36"/>
      <c r="C175" s="37"/>
      <c r="D175" s="207" t="s">
        <v>188</v>
      </c>
      <c r="E175" s="37"/>
      <c r="F175" s="208" t="s">
        <v>535</v>
      </c>
      <c r="G175" s="37"/>
      <c r="H175" s="37"/>
      <c r="I175" s="131"/>
      <c r="J175" s="37"/>
      <c r="K175" s="37"/>
      <c r="L175" s="38"/>
      <c r="M175" s="209"/>
      <c r="N175" s="21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188</v>
      </c>
      <c r="AU175" s="17" t="s">
        <v>83</v>
      </c>
    </row>
    <row r="176" spans="1:65" s="2" customFormat="1" ht="21.75" customHeight="1">
      <c r="A176" s="35"/>
      <c r="B176" s="36"/>
      <c r="C176" s="226" t="s">
        <v>271</v>
      </c>
      <c r="D176" s="226" t="s">
        <v>265</v>
      </c>
      <c r="E176" s="227" t="s">
        <v>536</v>
      </c>
      <c r="F176" s="228" t="s">
        <v>537</v>
      </c>
      <c r="G176" s="229" t="s">
        <v>464</v>
      </c>
      <c r="H176" s="230">
        <v>62</v>
      </c>
      <c r="I176" s="231"/>
      <c r="J176" s="232">
        <f>ROUND(I176*H176,2)</f>
        <v>0</v>
      </c>
      <c r="K176" s="228" t="s">
        <v>447</v>
      </c>
      <c r="L176" s="38"/>
      <c r="M176" s="233" t="s">
        <v>1</v>
      </c>
      <c r="N176" s="234" t="s">
        <v>39</v>
      </c>
      <c r="O176" s="72"/>
      <c r="P176" s="204">
        <f>O176*H176</f>
        <v>0</v>
      </c>
      <c r="Q176" s="204">
        <v>0.45294000000000001</v>
      </c>
      <c r="R176" s="204">
        <f>Q176*H176</f>
        <v>28.082280000000001</v>
      </c>
      <c r="S176" s="204">
        <v>0</v>
      </c>
      <c r="T176" s="20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6" t="s">
        <v>465</v>
      </c>
      <c r="AT176" s="206" t="s">
        <v>265</v>
      </c>
      <c r="AU176" s="206" t="s">
        <v>83</v>
      </c>
      <c r="AY176" s="17" t="s">
        <v>186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81</v>
      </c>
      <c r="BK176" s="119">
        <f>ROUND(I176*H176,2)</f>
        <v>0</v>
      </c>
      <c r="BL176" s="17" t="s">
        <v>465</v>
      </c>
      <c r="BM176" s="206" t="s">
        <v>538</v>
      </c>
    </row>
    <row r="177" spans="1:65" s="2" customFormat="1" ht="29.25">
      <c r="A177" s="35"/>
      <c r="B177" s="36"/>
      <c r="C177" s="37"/>
      <c r="D177" s="207" t="s">
        <v>188</v>
      </c>
      <c r="E177" s="37"/>
      <c r="F177" s="208" t="s">
        <v>539</v>
      </c>
      <c r="G177" s="37"/>
      <c r="H177" s="37"/>
      <c r="I177" s="131"/>
      <c r="J177" s="37"/>
      <c r="K177" s="37"/>
      <c r="L177" s="38"/>
      <c r="M177" s="209"/>
      <c r="N177" s="21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188</v>
      </c>
      <c r="AU177" s="17" t="s">
        <v>83</v>
      </c>
    </row>
    <row r="178" spans="1:65" s="2" customFormat="1" ht="21.75" customHeight="1">
      <c r="A178" s="35"/>
      <c r="B178" s="36"/>
      <c r="C178" s="226" t="s">
        <v>7</v>
      </c>
      <c r="D178" s="226" t="s">
        <v>265</v>
      </c>
      <c r="E178" s="227" t="s">
        <v>540</v>
      </c>
      <c r="F178" s="228" t="s">
        <v>541</v>
      </c>
      <c r="G178" s="229" t="s">
        <v>464</v>
      </c>
      <c r="H178" s="230">
        <v>62</v>
      </c>
      <c r="I178" s="231"/>
      <c r="J178" s="232">
        <f>ROUND(I178*H178,2)</f>
        <v>0</v>
      </c>
      <c r="K178" s="228" t="s">
        <v>447</v>
      </c>
      <c r="L178" s="38"/>
      <c r="M178" s="233" t="s">
        <v>1</v>
      </c>
      <c r="N178" s="234" t="s">
        <v>39</v>
      </c>
      <c r="O178" s="72"/>
      <c r="P178" s="204">
        <f>O178*H178</f>
        <v>0</v>
      </c>
      <c r="Q178" s="204">
        <v>0.36575999999999997</v>
      </c>
      <c r="R178" s="204">
        <f>Q178*H178</f>
        <v>22.677119999999999</v>
      </c>
      <c r="S178" s="204">
        <v>0</v>
      </c>
      <c r="T178" s="20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6" t="s">
        <v>465</v>
      </c>
      <c r="AT178" s="206" t="s">
        <v>265</v>
      </c>
      <c r="AU178" s="206" t="s">
        <v>83</v>
      </c>
      <c r="AY178" s="17" t="s">
        <v>186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81</v>
      </c>
      <c r="BK178" s="119">
        <f>ROUND(I178*H178,2)</f>
        <v>0</v>
      </c>
      <c r="BL178" s="17" t="s">
        <v>465</v>
      </c>
      <c r="BM178" s="206" t="s">
        <v>542</v>
      </c>
    </row>
    <row r="179" spans="1:65" s="2" customFormat="1" ht="19.5">
      <c r="A179" s="35"/>
      <c r="B179" s="36"/>
      <c r="C179" s="37"/>
      <c r="D179" s="207" t="s">
        <v>188</v>
      </c>
      <c r="E179" s="37"/>
      <c r="F179" s="208" t="s">
        <v>543</v>
      </c>
      <c r="G179" s="37"/>
      <c r="H179" s="37"/>
      <c r="I179" s="131"/>
      <c r="J179" s="37"/>
      <c r="K179" s="37"/>
      <c r="L179" s="38"/>
      <c r="M179" s="209"/>
      <c r="N179" s="21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188</v>
      </c>
      <c r="AU179" s="17" t="s">
        <v>83</v>
      </c>
    </row>
    <row r="180" spans="1:65" s="2" customFormat="1" ht="21.75" customHeight="1">
      <c r="A180" s="35"/>
      <c r="B180" s="36"/>
      <c r="C180" s="226" t="s">
        <v>280</v>
      </c>
      <c r="D180" s="226" t="s">
        <v>265</v>
      </c>
      <c r="E180" s="227" t="s">
        <v>544</v>
      </c>
      <c r="F180" s="228" t="s">
        <v>545</v>
      </c>
      <c r="G180" s="229" t="s">
        <v>464</v>
      </c>
      <c r="H180" s="230">
        <v>40</v>
      </c>
      <c r="I180" s="231"/>
      <c r="J180" s="232">
        <f>ROUND(I180*H180,2)</f>
        <v>0</v>
      </c>
      <c r="K180" s="228" t="s">
        <v>447</v>
      </c>
      <c r="L180" s="38"/>
      <c r="M180" s="233" t="s">
        <v>1</v>
      </c>
      <c r="N180" s="234" t="s">
        <v>39</v>
      </c>
      <c r="O180" s="72"/>
      <c r="P180" s="204">
        <f>O180*H180</f>
        <v>0</v>
      </c>
      <c r="Q180" s="204">
        <v>0.20207</v>
      </c>
      <c r="R180" s="204">
        <f>Q180*H180</f>
        <v>8.0828000000000007</v>
      </c>
      <c r="S180" s="204">
        <v>0</v>
      </c>
      <c r="T180" s="20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6" t="s">
        <v>465</v>
      </c>
      <c r="AT180" s="206" t="s">
        <v>265</v>
      </c>
      <c r="AU180" s="206" t="s">
        <v>83</v>
      </c>
      <c r="AY180" s="17" t="s">
        <v>186</v>
      </c>
      <c r="BE180" s="119">
        <f>IF(N180="základní",J180,0)</f>
        <v>0</v>
      </c>
      <c r="BF180" s="119">
        <f>IF(N180="snížená",J180,0)</f>
        <v>0</v>
      </c>
      <c r="BG180" s="119">
        <f>IF(N180="zákl. přenesená",J180,0)</f>
        <v>0</v>
      </c>
      <c r="BH180" s="119">
        <f>IF(N180="sníž. přenesená",J180,0)</f>
        <v>0</v>
      </c>
      <c r="BI180" s="119">
        <f>IF(N180="nulová",J180,0)</f>
        <v>0</v>
      </c>
      <c r="BJ180" s="17" t="s">
        <v>81</v>
      </c>
      <c r="BK180" s="119">
        <f>ROUND(I180*H180,2)</f>
        <v>0</v>
      </c>
      <c r="BL180" s="17" t="s">
        <v>465</v>
      </c>
      <c r="BM180" s="206" t="s">
        <v>546</v>
      </c>
    </row>
    <row r="181" spans="1:65" s="2" customFormat="1" ht="39">
      <c r="A181" s="35"/>
      <c r="B181" s="36"/>
      <c r="C181" s="37"/>
      <c r="D181" s="207" t="s">
        <v>188</v>
      </c>
      <c r="E181" s="37"/>
      <c r="F181" s="208" t="s">
        <v>547</v>
      </c>
      <c r="G181" s="37"/>
      <c r="H181" s="37"/>
      <c r="I181" s="131"/>
      <c r="J181" s="37"/>
      <c r="K181" s="37"/>
      <c r="L181" s="38"/>
      <c r="M181" s="209"/>
      <c r="N181" s="21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188</v>
      </c>
      <c r="AU181" s="17" t="s">
        <v>83</v>
      </c>
    </row>
    <row r="182" spans="1:65" s="11" customFormat="1" ht="25.9" customHeight="1">
      <c r="B182" s="212"/>
      <c r="C182" s="213"/>
      <c r="D182" s="214" t="s">
        <v>73</v>
      </c>
      <c r="E182" s="215" t="s">
        <v>262</v>
      </c>
      <c r="F182" s="215" t="s">
        <v>263</v>
      </c>
      <c r="G182" s="213"/>
      <c r="H182" s="213"/>
      <c r="I182" s="216"/>
      <c r="J182" s="217">
        <f>BK182</f>
        <v>0</v>
      </c>
      <c r="K182" s="213"/>
      <c r="L182" s="218"/>
      <c r="M182" s="219"/>
      <c r="N182" s="220"/>
      <c r="O182" s="220"/>
      <c r="P182" s="221">
        <f>SUM(P183:P186)</f>
        <v>0</v>
      </c>
      <c r="Q182" s="220"/>
      <c r="R182" s="221">
        <f>SUM(R183:R186)</f>
        <v>1.6910400000000001</v>
      </c>
      <c r="S182" s="220"/>
      <c r="T182" s="222">
        <f>SUM(T183:T186)</f>
        <v>0</v>
      </c>
      <c r="AR182" s="223" t="s">
        <v>193</v>
      </c>
      <c r="AT182" s="224" t="s">
        <v>73</v>
      </c>
      <c r="AU182" s="224" t="s">
        <v>74</v>
      </c>
      <c r="AY182" s="223" t="s">
        <v>186</v>
      </c>
      <c r="BK182" s="225">
        <f>SUM(BK183:BK186)</f>
        <v>0</v>
      </c>
    </row>
    <row r="183" spans="1:65" s="2" customFormat="1" ht="16.5" customHeight="1">
      <c r="A183" s="35"/>
      <c r="B183" s="36"/>
      <c r="C183" s="194" t="s">
        <v>300</v>
      </c>
      <c r="D183" s="194" t="s">
        <v>180</v>
      </c>
      <c r="E183" s="195" t="s">
        <v>548</v>
      </c>
      <c r="F183" s="196" t="s">
        <v>549</v>
      </c>
      <c r="G183" s="197" t="s">
        <v>183</v>
      </c>
      <c r="H183" s="198">
        <v>542</v>
      </c>
      <c r="I183" s="199"/>
      <c r="J183" s="200">
        <f>ROUND(I183*H183,2)</f>
        <v>0</v>
      </c>
      <c r="K183" s="196" t="s">
        <v>447</v>
      </c>
      <c r="L183" s="201"/>
      <c r="M183" s="202" t="s">
        <v>1</v>
      </c>
      <c r="N183" s="203" t="s">
        <v>39</v>
      </c>
      <c r="O183" s="72"/>
      <c r="P183" s="204">
        <f>O183*H183</f>
        <v>0</v>
      </c>
      <c r="Q183" s="204">
        <v>3.0000000000000001E-3</v>
      </c>
      <c r="R183" s="204">
        <f>Q183*H183</f>
        <v>1.6260000000000001</v>
      </c>
      <c r="S183" s="204">
        <v>0</v>
      </c>
      <c r="T183" s="20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6" t="s">
        <v>268</v>
      </c>
      <c r="AT183" s="206" t="s">
        <v>180</v>
      </c>
      <c r="AU183" s="206" t="s">
        <v>81</v>
      </c>
      <c r="AY183" s="17" t="s">
        <v>186</v>
      </c>
      <c r="BE183" s="119">
        <f>IF(N183="základní",J183,0)</f>
        <v>0</v>
      </c>
      <c r="BF183" s="119">
        <f>IF(N183="snížená",J183,0)</f>
        <v>0</v>
      </c>
      <c r="BG183" s="119">
        <f>IF(N183="zákl. přenesená",J183,0)</f>
        <v>0</v>
      </c>
      <c r="BH183" s="119">
        <f>IF(N183="sníž. přenesená",J183,0)</f>
        <v>0</v>
      </c>
      <c r="BI183" s="119">
        <f>IF(N183="nulová",J183,0)</f>
        <v>0</v>
      </c>
      <c r="BJ183" s="17" t="s">
        <v>81</v>
      </c>
      <c r="BK183" s="119">
        <f>ROUND(I183*H183,2)</f>
        <v>0</v>
      </c>
      <c r="BL183" s="17" t="s">
        <v>268</v>
      </c>
      <c r="BM183" s="206" t="s">
        <v>550</v>
      </c>
    </row>
    <row r="184" spans="1:65" s="2" customFormat="1" ht="11.25">
      <c r="A184" s="35"/>
      <c r="B184" s="36"/>
      <c r="C184" s="37"/>
      <c r="D184" s="207" t="s">
        <v>188</v>
      </c>
      <c r="E184" s="37"/>
      <c r="F184" s="208" t="s">
        <v>549</v>
      </c>
      <c r="G184" s="37"/>
      <c r="H184" s="37"/>
      <c r="I184" s="131"/>
      <c r="J184" s="37"/>
      <c r="K184" s="37"/>
      <c r="L184" s="38"/>
      <c r="M184" s="209"/>
      <c r="N184" s="210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188</v>
      </c>
      <c r="AU184" s="17" t="s">
        <v>81</v>
      </c>
    </row>
    <row r="185" spans="1:65" s="2" customFormat="1" ht="16.5" customHeight="1">
      <c r="A185" s="35"/>
      <c r="B185" s="36"/>
      <c r="C185" s="194" t="s">
        <v>305</v>
      </c>
      <c r="D185" s="194" t="s">
        <v>180</v>
      </c>
      <c r="E185" s="195" t="s">
        <v>551</v>
      </c>
      <c r="F185" s="196" t="s">
        <v>552</v>
      </c>
      <c r="G185" s="197" t="s">
        <v>191</v>
      </c>
      <c r="H185" s="198">
        <v>271</v>
      </c>
      <c r="I185" s="199"/>
      <c r="J185" s="200">
        <f>ROUND(I185*H185,2)</f>
        <v>0</v>
      </c>
      <c r="K185" s="196" t="s">
        <v>447</v>
      </c>
      <c r="L185" s="201"/>
      <c r="M185" s="202" t="s">
        <v>1</v>
      </c>
      <c r="N185" s="203" t="s">
        <v>39</v>
      </c>
      <c r="O185" s="72"/>
      <c r="P185" s="204">
        <f>O185*H185</f>
        <v>0</v>
      </c>
      <c r="Q185" s="204">
        <v>2.4000000000000001E-4</v>
      </c>
      <c r="R185" s="204">
        <f>Q185*H185</f>
        <v>6.5040000000000001E-2</v>
      </c>
      <c r="S185" s="204">
        <v>0</v>
      </c>
      <c r="T185" s="20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6" t="s">
        <v>268</v>
      </c>
      <c r="AT185" s="206" t="s">
        <v>180</v>
      </c>
      <c r="AU185" s="206" t="s">
        <v>81</v>
      </c>
      <c r="AY185" s="17" t="s">
        <v>186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81</v>
      </c>
      <c r="BK185" s="119">
        <f>ROUND(I185*H185,2)</f>
        <v>0</v>
      </c>
      <c r="BL185" s="17" t="s">
        <v>268</v>
      </c>
      <c r="BM185" s="206" t="s">
        <v>553</v>
      </c>
    </row>
    <row r="186" spans="1:65" s="2" customFormat="1" ht="11.25">
      <c r="A186" s="35"/>
      <c r="B186" s="36"/>
      <c r="C186" s="37"/>
      <c r="D186" s="207" t="s">
        <v>188</v>
      </c>
      <c r="E186" s="37"/>
      <c r="F186" s="208" t="s">
        <v>552</v>
      </c>
      <c r="G186" s="37"/>
      <c r="H186" s="37"/>
      <c r="I186" s="131"/>
      <c r="J186" s="37"/>
      <c r="K186" s="37"/>
      <c r="L186" s="38"/>
      <c r="M186" s="235"/>
      <c r="N186" s="236"/>
      <c r="O186" s="237"/>
      <c r="P186" s="237"/>
      <c r="Q186" s="237"/>
      <c r="R186" s="237"/>
      <c r="S186" s="237"/>
      <c r="T186" s="238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188</v>
      </c>
      <c r="AU186" s="17" t="s">
        <v>81</v>
      </c>
    </row>
    <row r="187" spans="1:65" s="2" customFormat="1" ht="6.95" customHeight="1">
      <c r="A187" s="35"/>
      <c r="B187" s="55"/>
      <c r="C187" s="56"/>
      <c r="D187" s="56"/>
      <c r="E187" s="56"/>
      <c r="F187" s="56"/>
      <c r="G187" s="56"/>
      <c r="H187" s="56"/>
      <c r="I187" s="167"/>
      <c r="J187" s="56"/>
      <c r="K187" s="56"/>
      <c r="L187" s="38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algorithmName="SHA-512" hashValue="Bpvw0w+TUqq/VOmsvL9s+MsQqK6o5tnmJrNDkClBmgXNyb5EnrpTsDjpqEHMLIl9fnGkHuI81jHtUkQMjUhrGA==" saltValue="RDyYkKBEm9FEM9QWH4/rksN1ImE//t5rZMQ/Lm0KzkntTR6Stj4iNoR31nBYQgIx3KxE7faOUuLHGgdBnsfHxQ==" spinCount="100000" sheet="1" objects="1" scenarios="1" formatColumns="0" formatRows="0" autoFilter="0"/>
  <autoFilter ref="C125:K186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93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s="1" customFormat="1" ht="12" customHeight="1">
      <c r="B8" s="20"/>
      <c r="D8" s="130" t="s">
        <v>152</v>
      </c>
      <c r="I8" s="124"/>
      <c r="L8" s="20"/>
    </row>
    <row r="9" spans="1:46" s="2" customFormat="1" ht="16.5" customHeight="1">
      <c r="A9" s="35"/>
      <c r="B9" s="38"/>
      <c r="C9" s="35"/>
      <c r="D9" s="35"/>
      <c r="E9" s="331" t="s">
        <v>153</v>
      </c>
      <c r="F9" s="333"/>
      <c r="G9" s="333"/>
      <c r="H9" s="333"/>
      <c r="I9" s="131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38"/>
      <c r="C10" s="35"/>
      <c r="D10" s="130" t="s">
        <v>154</v>
      </c>
      <c r="E10" s="35"/>
      <c r="F10" s="35"/>
      <c r="G10" s="35"/>
      <c r="H10" s="35"/>
      <c r="I10" s="131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38"/>
      <c r="C11" s="35"/>
      <c r="D11" s="35"/>
      <c r="E11" s="334" t="s">
        <v>554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38"/>
      <c r="C12" s="35"/>
      <c r="D12" s="35"/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38"/>
      <c r="C13" s="35"/>
      <c r="D13" s="130" t="s">
        <v>18</v>
      </c>
      <c r="E13" s="35"/>
      <c r="F13" s="111" t="s">
        <v>1</v>
      </c>
      <c r="G13" s="35"/>
      <c r="H13" s="35"/>
      <c r="I13" s="132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30" t="s">
        <v>20</v>
      </c>
      <c r="E14" s="35"/>
      <c r="F14" s="111" t="s">
        <v>21</v>
      </c>
      <c r="G14" s="35"/>
      <c r="H14" s="35"/>
      <c r="I14" s="132" t="s">
        <v>22</v>
      </c>
      <c r="J14" s="133">
        <f>'Rekapitulace stavby'!AN8</f>
        <v>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38"/>
      <c r="C15" s="35"/>
      <c r="D15" s="35"/>
      <c r="E15" s="35"/>
      <c r="F15" s="35"/>
      <c r="G15" s="35"/>
      <c r="H15" s="35"/>
      <c r="I15" s="131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23</v>
      </c>
      <c r="E16" s="35"/>
      <c r="F16" s="35"/>
      <c r="G16" s="35"/>
      <c r="H16" s="35"/>
      <c r="I16" s="132" t="s">
        <v>24</v>
      </c>
      <c r="J16" s="111" t="s">
        <v>156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38"/>
      <c r="C17" s="35"/>
      <c r="D17" s="35"/>
      <c r="E17" s="111" t="s">
        <v>157</v>
      </c>
      <c r="F17" s="35"/>
      <c r="G17" s="35"/>
      <c r="H17" s="35"/>
      <c r="I17" s="132" t="s">
        <v>25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38"/>
      <c r="C18" s="35"/>
      <c r="D18" s="35"/>
      <c r="E18" s="35"/>
      <c r="F18" s="35"/>
      <c r="G18" s="35"/>
      <c r="H18" s="35"/>
      <c r="I18" s="131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38"/>
      <c r="C19" s="35"/>
      <c r="D19" s="130" t="s">
        <v>26</v>
      </c>
      <c r="E19" s="35"/>
      <c r="F19" s="35"/>
      <c r="G19" s="35"/>
      <c r="H19" s="35"/>
      <c r="I19" s="132" t="s">
        <v>24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38"/>
      <c r="C20" s="35"/>
      <c r="D20" s="35"/>
      <c r="E20" s="335" t="str">
        <f>'Rekapitulace stavby'!E14</f>
        <v>Vyplň údaj</v>
      </c>
      <c r="F20" s="336"/>
      <c r="G20" s="336"/>
      <c r="H20" s="336"/>
      <c r="I20" s="132" t="s">
        <v>25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38"/>
      <c r="C21" s="35"/>
      <c r="D21" s="35"/>
      <c r="E21" s="35"/>
      <c r="F21" s="35"/>
      <c r="G21" s="35"/>
      <c r="H21" s="35"/>
      <c r="I21" s="131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38"/>
      <c r="C22" s="35"/>
      <c r="D22" s="130" t="s">
        <v>28</v>
      </c>
      <c r="E22" s="35"/>
      <c r="F22" s="35"/>
      <c r="G22" s="35"/>
      <c r="H22" s="35"/>
      <c r="I22" s="132" t="s">
        <v>24</v>
      </c>
      <c r="J22" s="111" t="s">
        <v>158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38"/>
      <c r="C23" s="35"/>
      <c r="D23" s="35"/>
      <c r="E23" s="111" t="s">
        <v>159</v>
      </c>
      <c r="F23" s="35"/>
      <c r="G23" s="35"/>
      <c r="H23" s="35"/>
      <c r="I23" s="132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38"/>
      <c r="C24" s="35"/>
      <c r="D24" s="35"/>
      <c r="E24" s="35"/>
      <c r="F24" s="35"/>
      <c r="G24" s="35"/>
      <c r="H24" s="35"/>
      <c r="I24" s="131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38"/>
      <c r="C25" s="35"/>
      <c r="D25" s="130" t="s">
        <v>30</v>
      </c>
      <c r="E25" s="35"/>
      <c r="F25" s="35"/>
      <c r="G25" s="35"/>
      <c r="H25" s="35"/>
      <c r="I25" s="132" t="s">
        <v>24</v>
      </c>
      <c r="J25" s="111" t="s">
        <v>158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38"/>
      <c r="C26" s="35"/>
      <c r="D26" s="35"/>
      <c r="E26" s="111" t="s">
        <v>159</v>
      </c>
      <c r="F26" s="35"/>
      <c r="G26" s="35"/>
      <c r="H26" s="35"/>
      <c r="I26" s="132" t="s">
        <v>25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38"/>
      <c r="C27" s="35"/>
      <c r="D27" s="35"/>
      <c r="E27" s="35"/>
      <c r="F27" s="35"/>
      <c r="G27" s="35"/>
      <c r="H27" s="35"/>
      <c r="I27" s="131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38"/>
      <c r="C28" s="35"/>
      <c r="D28" s="130" t="s">
        <v>31</v>
      </c>
      <c r="E28" s="35"/>
      <c r="F28" s="35"/>
      <c r="G28" s="35"/>
      <c r="H28" s="35"/>
      <c r="I28" s="131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34"/>
      <c r="B29" s="135"/>
      <c r="C29" s="134"/>
      <c r="D29" s="134"/>
      <c r="E29" s="337" t="s">
        <v>1</v>
      </c>
      <c r="F29" s="337"/>
      <c r="G29" s="337"/>
      <c r="H29" s="337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pans="1:31" s="2" customFormat="1" ht="6.95" customHeight="1">
      <c r="A30" s="35"/>
      <c r="B30" s="38"/>
      <c r="C30" s="35"/>
      <c r="D30" s="35"/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38"/>
      <c r="E31" s="138"/>
      <c r="F31" s="138"/>
      <c r="G31" s="138"/>
      <c r="H31" s="138"/>
      <c r="I31" s="139"/>
      <c r="J31" s="138"/>
      <c r="K31" s="138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38"/>
      <c r="C32" s="35"/>
      <c r="D32" s="140" t="s">
        <v>34</v>
      </c>
      <c r="E32" s="35"/>
      <c r="F32" s="35"/>
      <c r="G32" s="35"/>
      <c r="H32" s="35"/>
      <c r="I32" s="131"/>
      <c r="J32" s="141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35"/>
      <c r="F34" s="142" t="s">
        <v>36</v>
      </c>
      <c r="G34" s="35"/>
      <c r="H34" s="35"/>
      <c r="I34" s="143" t="s">
        <v>35</v>
      </c>
      <c r="J34" s="142" t="s">
        <v>37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38"/>
      <c r="C35" s="35"/>
      <c r="D35" s="144" t="s">
        <v>38</v>
      </c>
      <c r="E35" s="130" t="s">
        <v>39</v>
      </c>
      <c r="F35" s="145">
        <f>ROUND((SUM(BE121:BE138)),  2)</f>
        <v>0</v>
      </c>
      <c r="G35" s="35"/>
      <c r="H35" s="35"/>
      <c r="I35" s="146">
        <v>0.21</v>
      </c>
      <c r="J35" s="145">
        <f>ROUND(((SUM(BE121:BE138))*I35),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130" t="s">
        <v>40</v>
      </c>
      <c r="F36" s="145">
        <f>ROUND((SUM(BF121:BF138)),  2)</f>
        <v>0</v>
      </c>
      <c r="G36" s="35"/>
      <c r="H36" s="35"/>
      <c r="I36" s="146">
        <v>0.15</v>
      </c>
      <c r="J36" s="145">
        <f>ROUND(((SUM(BF121:BF138))*I36),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30" t="s">
        <v>41</v>
      </c>
      <c r="F37" s="145">
        <f>ROUND((SUM(BG121:BG138)),  2)</f>
        <v>0</v>
      </c>
      <c r="G37" s="35"/>
      <c r="H37" s="35"/>
      <c r="I37" s="146">
        <v>0.21</v>
      </c>
      <c r="J37" s="14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38"/>
      <c r="C38" s="35"/>
      <c r="D38" s="35"/>
      <c r="E38" s="130" t="s">
        <v>42</v>
      </c>
      <c r="F38" s="145">
        <f>ROUND((SUM(BH121:BH138)),  2)</f>
        <v>0</v>
      </c>
      <c r="G38" s="35"/>
      <c r="H38" s="35"/>
      <c r="I38" s="146">
        <v>0.15</v>
      </c>
      <c r="J38" s="145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43</v>
      </c>
      <c r="F39" s="145">
        <f>ROUND((SUM(BI121:BI138)),  2)</f>
        <v>0</v>
      </c>
      <c r="G39" s="35"/>
      <c r="H39" s="35"/>
      <c r="I39" s="146">
        <v>0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38"/>
      <c r="C40" s="35"/>
      <c r="D40" s="35"/>
      <c r="E40" s="35"/>
      <c r="F40" s="35"/>
      <c r="G40" s="35"/>
      <c r="H40" s="35"/>
      <c r="I40" s="131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38"/>
      <c r="C41" s="147"/>
      <c r="D41" s="148" t="s">
        <v>44</v>
      </c>
      <c r="E41" s="149"/>
      <c r="F41" s="149"/>
      <c r="G41" s="150" t="s">
        <v>45</v>
      </c>
      <c r="H41" s="151" t="s">
        <v>46</v>
      </c>
      <c r="I41" s="152"/>
      <c r="J41" s="153">
        <f>SUM(J32:J39)</f>
        <v>0</v>
      </c>
      <c r="K41" s="154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0"/>
      <c r="I43" s="124"/>
      <c r="L43" s="20"/>
    </row>
    <row r="44" spans="1:31" s="1" customFormat="1" ht="14.45" customHeight="1">
      <c r="B44" s="20"/>
      <c r="I44" s="124"/>
      <c r="L44" s="20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2" customFormat="1" ht="16.5" hidden="1" customHeight="1">
      <c r="A87" s="35"/>
      <c r="B87" s="36"/>
      <c r="C87" s="37"/>
      <c r="D87" s="37"/>
      <c r="E87" s="338" t="s">
        <v>153</v>
      </c>
      <c r="F87" s="340"/>
      <c r="G87" s="340"/>
      <c r="H87" s="340"/>
      <c r="I87" s="131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hidden="1" customHeight="1">
      <c r="A88" s="35"/>
      <c r="B88" s="36"/>
      <c r="C88" s="29" t="s">
        <v>154</v>
      </c>
      <c r="D88" s="37"/>
      <c r="E88" s="37"/>
      <c r="F88" s="37"/>
      <c r="G88" s="37"/>
      <c r="H88" s="37"/>
      <c r="I88" s="131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hidden="1" customHeight="1">
      <c r="A89" s="35"/>
      <c r="B89" s="36"/>
      <c r="C89" s="37"/>
      <c r="D89" s="37"/>
      <c r="E89" s="310" t="str">
        <f>E11</f>
        <v>03 - VRN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hidden="1" customHeight="1">
      <c r="A91" s="35"/>
      <c r="B91" s="36"/>
      <c r="C91" s="29" t="s">
        <v>20</v>
      </c>
      <c r="D91" s="37"/>
      <c r="E91" s="37"/>
      <c r="F91" s="27" t="str">
        <f>F14</f>
        <v xml:space="preserve"> </v>
      </c>
      <c r="G91" s="37"/>
      <c r="H91" s="37"/>
      <c r="I91" s="132" t="s">
        <v>22</v>
      </c>
      <c r="J91" s="67">
        <f>IF(J14="","",J14)</f>
        <v>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hidden="1" customHeight="1">
      <c r="A93" s="35"/>
      <c r="B93" s="36"/>
      <c r="C93" s="29" t="s">
        <v>23</v>
      </c>
      <c r="D93" s="37"/>
      <c r="E93" s="37"/>
      <c r="F93" s="27" t="str">
        <f>E17</f>
        <v>SŽDC, s.o. - OŘ Olomouc</v>
      </c>
      <c r="G93" s="37"/>
      <c r="H93" s="37"/>
      <c r="I93" s="132" t="s">
        <v>28</v>
      </c>
      <c r="J93" s="32" t="str">
        <f>E23</f>
        <v>Signal Projekt, s.r.o.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hidden="1" customHeight="1">
      <c r="A94" s="35"/>
      <c r="B94" s="36"/>
      <c r="C94" s="29" t="s">
        <v>26</v>
      </c>
      <c r="D94" s="37"/>
      <c r="E94" s="37"/>
      <c r="F94" s="27" t="str">
        <f>IF(E20="","",E20)</f>
        <v>Vyplň údaj</v>
      </c>
      <c r="G94" s="37"/>
      <c r="H94" s="37"/>
      <c r="I94" s="132" t="s">
        <v>30</v>
      </c>
      <c r="J94" s="32" t="str">
        <f>E26</f>
        <v>Signal Projekt, s.r.o.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131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hidden="1" customHeight="1">
      <c r="A96" s="35"/>
      <c r="B96" s="36"/>
      <c r="C96" s="171" t="s">
        <v>161</v>
      </c>
      <c r="D96" s="123"/>
      <c r="E96" s="123"/>
      <c r="F96" s="123"/>
      <c r="G96" s="123"/>
      <c r="H96" s="123"/>
      <c r="I96" s="172"/>
      <c r="J96" s="173" t="s">
        <v>162</v>
      </c>
      <c r="K96" s="123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hidden="1" customHeight="1">
      <c r="A98" s="35"/>
      <c r="B98" s="36"/>
      <c r="C98" s="174" t="s">
        <v>163</v>
      </c>
      <c r="D98" s="37"/>
      <c r="E98" s="37"/>
      <c r="F98" s="37"/>
      <c r="G98" s="37"/>
      <c r="H98" s="37"/>
      <c r="I98" s="131"/>
      <c r="J98" s="85">
        <f>J121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7" t="s">
        <v>164</v>
      </c>
    </row>
    <row r="99" spans="1:47" s="9" customFormat="1" ht="24.95" hidden="1" customHeight="1">
      <c r="B99" s="175"/>
      <c r="C99" s="176"/>
      <c r="D99" s="177" t="s">
        <v>166</v>
      </c>
      <c r="E99" s="178"/>
      <c r="F99" s="178"/>
      <c r="G99" s="178"/>
      <c r="H99" s="178"/>
      <c r="I99" s="179"/>
      <c r="J99" s="180">
        <f>J122</f>
        <v>0</v>
      </c>
      <c r="K99" s="176"/>
      <c r="L99" s="181"/>
    </row>
    <row r="100" spans="1:47" s="2" customFormat="1" ht="21.75" hidden="1" customHeight="1">
      <c r="A100" s="35"/>
      <c r="B100" s="36"/>
      <c r="C100" s="37"/>
      <c r="D100" s="37"/>
      <c r="E100" s="37"/>
      <c r="F100" s="37"/>
      <c r="G100" s="37"/>
      <c r="H100" s="37"/>
      <c r="I100" s="131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s="2" customFormat="1" ht="6.95" hidden="1" customHeight="1">
      <c r="A101" s="35"/>
      <c r="B101" s="55"/>
      <c r="C101" s="56"/>
      <c r="D101" s="56"/>
      <c r="E101" s="56"/>
      <c r="F101" s="56"/>
      <c r="G101" s="56"/>
      <c r="H101" s="56"/>
      <c r="I101" s="167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ht="11.25" hidden="1"/>
    <row r="103" spans="1:47" ht="11.25" hidden="1"/>
    <row r="104" spans="1:47" ht="11.25" hidden="1"/>
    <row r="105" spans="1:47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170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24.95" customHeight="1">
      <c r="A106" s="35"/>
      <c r="B106" s="36"/>
      <c r="C106" s="23" t="s">
        <v>167</v>
      </c>
      <c r="D106" s="37"/>
      <c r="E106" s="37"/>
      <c r="F106" s="37"/>
      <c r="G106" s="37"/>
      <c r="H106" s="37"/>
      <c r="I106" s="131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6.5" customHeight="1">
      <c r="A109" s="35"/>
      <c r="B109" s="36"/>
      <c r="C109" s="37"/>
      <c r="D109" s="37"/>
      <c r="E109" s="338" t="str">
        <f>E7</f>
        <v>Oprava osvětlení stanic a zastávek v obvodu OŘ Olomouc</v>
      </c>
      <c r="F109" s="339"/>
      <c r="G109" s="339"/>
      <c r="H109" s="339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1" customFormat="1" ht="12" customHeight="1">
      <c r="B110" s="21"/>
      <c r="C110" s="29" t="s">
        <v>152</v>
      </c>
      <c r="D110" s="22"/>
      <c r="E110" s="22"/>
      <c r="F110" s="22"/>
      <c r="G110" s="22"/>
      <c r="H110" s="22"/>
      <c r="I110" s="124"/>
      <c r="J110" s="22"/>
      <c r="K110" s="22"/>
      <c r="L110" s="20"/>
    </row>
    <row r="111" spans="1:47" s="2" customFormat="1" ht="16.5" customHeight="1">
      <c r="A111" s="35"/>
      <c r="B111" s="36"/>
      <c r="C111" s="37"/>
      <c r="D111" s="37"/>
      <c r="E111" s="338" t="s">
        <v>153</v>
      </c>
      <c r="F111" s="340"/>
      <c r="G111" s="340"/>
      <c r="H111" s="340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29" t="s">
        <v>154</v>
      </c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0" t="str">
        <f>E11</f>
        <v>03 - VRN</v>
      </c>
      <c r="F113" s="340"/>
      <c r="G113" s="340"/>
      <c r="H113" s="340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29" t="s">
        <v>20</v>
      </c>
      <c r="D115" s="37"/>
      <c r="E115" s="37"/>
      <c r="F115" s="27" t="str">
        <f>F14</f>
        <v xml:space="preserve"> </v>
      </c>
      <c r="G115" s="37"/>
      <c r="H115" s="37"/>
      <c r="I115" s="132" t="s">
        <v>22</v>
      </c>
      <c r="J115" s="67">
        <f>IF(J14="","",J14)</f>
        <v>0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5.7" customHeight="1">
      <c r="A117" s="35"/>
      <c r="B117" s="36"/>
      <c r="C117" s="29" t="s">
        <v>23</v>
      </c>
      <c r="D117" s="37"/>
      <c r="E117" s="37"/>
      <c r="F117" s="27" t="str">
        <f>E17</f>
        <v>SŽDC, s.o. - OŘ Olomouc</v>
      </c>
      <c r="G117" s="37"/>
      <c r="H117" s="37"/>
      <c r="I117" s="132" t="s">
        <v>28</v>
      </c>
      <c r="J117" s="32" t="str">
        <f>E23</f>
        <v>Signal Projekt, s.r.o.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5.7" customHeight="1">
      <c r="A118" s="35"/>
      <c r="B118" s="36"/>
      <c r="C118" s="29" t="s">
        <v>26</v>
      </c>
      <c r="D118" s="37"/>
      <c r="E118" s="37"/>
      <c r="F118" s="27" t="str">
        <f>IF(E20="","",E20)</f>
        <v>Vyplň údaj</v>
      </c>
      <c r="G118" s="37"/>
      <c r="H118" s="37"/>
      <c r="I118" s="132" t="s">
        <v>30</v>
      </c>
      <c r="J118" s="32" t="str">
        <f>E26</f>
        <v>Signal Projekt, s.r.o.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0" customFormat="1" ht="29.25" customHeight="1">
      <c r="A120" s="182"/>
      <c r="B120" s="183"/>
      <c r="C120" s="184" t="s">
        <v>168</v>
      </c>
      <c r="D120" s="185" t="s">
        <v>59</v>
      </c>
      <c r="E120" s="185" t="s">
        <v>55</v>
      </c>
      <c r="F120" s="185" t="s">
        <v>56</v>
      </c>
      <c r="G120" s="185" t="s">
        <v>169</v>
      </c>
      <c r="H120" s="185" t="s">
        <v>170</v>
      </c>
      <c r="I120" s="186" t="s">
        <v>171</v>
      </c>
      <c r="J120" s="185" t="s">
        <v>162</v>
      </c>
      <c r="K120" s="187" t="s">
        <v>172</v>
      </c>
      <c r="L120" s="188"/>
      <c r="M120" s="76" t="s">
        <v>1</v>
      </c>
      <c r="N120" s="77" t="s">
        <v>38</v>
      </c>
      <c r="O120" s="77" t="s">
        <v>173</v>
      </c>
      <c r="P120" s="77" t="s">
        <v>174</v>
      </c>
      <c r="Q120" s="77" t="s">
        <v>175</v>
      </c>
      <c r="R120" s="77" t="s">
        <v>176</v>
      </c>
      <c r="S120" s="77" t="s">
        <v>177</v>
      </c>
      <c r="T120" s="78" t="s">
        <v>178</v>
      </c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</row>
    <row r="121" spans="1:65" s="2" customFormat="1" ht="22.9" customHeight="1">
      <c r="A121" s="35"/>
      <c r="B121" s="36"/>
      <c r="C121" s="83" t="s">
        <v>179</v>
      </c>
      <c r="D121" s="37"/>
      <c r="E121" s="37"/>
      <c r="F121" s="37"/>
      <c r="G121" s="37"/>
      <c r="H121" s="37"/>
      <c r="I121" s="131"/>
      <c r="J121" s="189">
        <f>BK121</f>
        <v>0</v>
      </c>
      <c r="K121" s="37"/>
      <c r="L121" s="38"/>
      <c r="M121" s="79"/>
      <c r="N121" s="190"/>
      <c r="O121" s="80"/>
      <c r="P121" s="191">
        <f>P122</f>
        <v>0</v>
      </c>
      <c r="Q121" s="80"/>
      <c r="R121" s="191">
        <f>R122</f>
        <v>0</v>
      </c>
      <c r="S121" s="80"/>
      <c r="T121" s="192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7" t="s">
        <v>73</v>
      </c>
      <c r="AU121" s="17" t="s">
        <v>164</v>
      </c>
      <c r="BK121" s="193">
        <f>BK122</f>
        <v>0</v>
      </c>
    </row>
    <row r="122" spans="1:65" s="11" customFormat="1" ht="25.9" customHeight="1">
      <c r="B122" s="212"/>
      <c r="C122" s="213"/>
      <c r="D122" s="214" t="s">
        <v>73</v>
      </c>
      <c r="E122" s="215" t="s">
        <v>92</v>
      </c>
      <c r="F122" s="215" t="s">
        <v>417</v>
      </c>
      <c r="G122" s="213"/>
      <c r="H122" s="213"/>
      <c r="I122" s="216"/>
      <c r="J122" s="217">
        <f>BK122</f>
        <v>0</v>
      </c>
      <c r="K122" s="213"/>
      <c r="L122" s="218"/>
      <c r="M122" s="219"/>
      <c r="N122" s="220"/>
      <c r="O122" s="220"/>
      <c r="P122" s="221">
        <f>SUM(P123:P138)</f>
        <v>0</v>
      </c>
      <c r="Q122" s="220"/>
      <c r="R122" s="221">
        <f>SUM(R123:R138)</f>
        <v>0</v>
      </c>
      <c r="S122" s="220"/>
      <c r="T122" s="222">
        <f>SUM(T123:T138)</f>
        <v>0</v>
      </c>
      <c r="AR122" s="223" t="s">
        <v>203</v>
      </c>
      <c r="AT122" s="224" t="s">
        <v>73</v>
      </c>
      <c r="AU122" s="224" t="s">
        <v>74</v>
      </c>
      <c r="AY122" s="223" t="s">
        <v>186</v>
      </c>
      <c r="BK122" s="225">
        <f>SUM(BK123:BK138)</f>
        <v>0</v>
      </c>
    </row>
    <row r="123" spans="1:65" s="2" customFormat="1" ht="21.75" customHeight="1">
      <c r="A123" s="35"/>
      <c r="B123" s="36"/>
      <c r="C123" s="226" t="s">
        <v>221</v>
      </c>
      <c r="D123" s="226" t="s">
        <v>265</v>
      </c>
      <c r="E123" s="227" t="s">
        <v>555</v>
      </c>
      <c r="F123" s="228" t="s">
        <v>556</v>
      </c>
      <c r="G123" s="229" t="s">
        <v>557</v>
      </c>
      <c r="H123" s="269"/>
      <c r="I123" s="231"/>
      <c r="J123" s="232">
        <f>ROUND(I123*H123,2)</f>
        <v>0</v>
      </c>
      <c r="K123" s="228" t="s">
        <v>184</v>
      </c>
      <c r="L123" s="38"/>
      <c r="M123" s="233" t="s">
        <v>1</v>
      </c>
      <c r="N123" s="234" t="s">
        <v>39</v>
      </c>
      <c r="O123" s="7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6" t="s">
        <v>558</v>
      </c>
      <c r="AT123" s="206" t="s">
        <v>265</v>
      </c>
      <c r="AU123" s="206" t="s">
        <v>81</v>
      </c>
      <c r="AY123" s="17" t="s">
        <v>186</v>
      </c>
      <c r="BE123" s="119">
        <f>IF(N123="základní",J123,0)</f>
        <v>0</v>
      </c>
      <c r="BF123" s="119">
        <f>IF(N123="snížená",J123,0)</f>
        <v>0</v>
      </c>
      <c r="BG123" s="119">
        <f>IF(N123="zákl. přenesená",J123,0)</f>
        <v>0</v>
      </c>
      <c r="BH123" s="119">
        <f>IF(N123="sníž. přenesená",J123,0)</f>
        <v>0</v>
      </c>
      <c r="BI123" s="119">
        <f>IF(N123="nulová",J123,0)</f>
        <v>0</v>
      </c>
      <c r="BJ123" s="17" t="s">
        <v>81</v>
      </c>
      <c r="BK123" s="119">
        <f>ROUND(I123*H123,2)</f>
        <v>0</v>
      </c>
      <c r="BL123" s="17" t="s">
        <v>558</v>
      </c>
      <c r="BM123" s="206" t="s">
        <v>559</v>
      </c>
    </row>
    <row r="124" spans="1:65" s="2" customFormat="1" ht="11.25">
      <c r="A124" s="35"/>
      <c r="B124" s="36"/>
      <c r="C124" s="37"/>
      <c r="D124" s="207" t="s">
        <v>188</v>
      </c>
      <c r="E124" s="37"/>
      <c r="F124" s="208" t="s">
        <v>556</v>
      </c>
      <c r="G124" s="37"/>
      <c r="H124" s="37"/>
      <c r="I124" s="131"/>
      <c r="J124" s="37"/>
      <c r="K124" s="37"/>
      <c r="L124" s="38"/>
      <c r="M124" s="209"/>
      <c r="N124" s="210"/>
      <c r="O124" s="72"/>
      <c r="P124" s="72"/>
      <c r="Q124" s="72"/>
      <c r="R124" s="72"/>
      <c r="S124" s="72"/>
      <c r="T124" s="73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7" t="s">
        <v>188</v>
      </c>
      <c r="AU124" s="17" t="s">
        <v>81</v>
      </c>
    </row>
    <row r="125" spans="1:65" s="2" customFormat="1" ht="21.75" customHeight="1">
      <c r="A125" s="35"/>
      <c r="B125" s="36"/>
      <c r="C125" s="226" t="s">
        <v>229</v>
      </c>
      <c r="D125" s="226" t="s">
        <v>265</v>
      </c>
      <c r="E125" s="227" t="s">
        <v>560</v>
      </c>
      <c r="F125" s="228" t="s">
        <v>561</v>
      </c>
      <c r="G125" s="229" t="s">
        <v>557</v>
      </c>
      <c r="H125" s="269"/>
      <c r="I125" s="231"/>
      <c r="J125" s="232">
        <f>ROUND(I125*H125,2)</f>
        <v>0</v>
      </c>
      <c r="K125" s="228" t="s">
        <v>184</v>
      </c>
      <c r="L125" s="38"/>
      <c r="M125" s="233" t="s">
        <v>1</v>
      </c>
      <c r="N125" s="234" t="s">
        <v>39</v>
      </c>
      <c r="O125" s="7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6" t="s">
        <v>558</v>
      </c>
      <c r="AT125" s="206" t="s">
        <v>265</v>
      </c>
      <c r="AU125" s="206" t="s">
        <v>81</v>
      </c>
      <c r="AY125" s="17" t="s">
        <v>186</v>
      </c>
      <c r="BE125" s="119">
        <f>IF(N125="základní",J125,0)</f>
        <v>0</v>
      </c>
      <c r="BF125" s="119">
        <f>IF(N125="snížená",J125,0)</f>
        <v>0</v>
      </c>
      <c r="BG125" s="119">
        <f>IF(N125="zákl. přenesená",J125,0)</f>
        <v>0</v>
      </c>
      <c r="BH125" s="119">
        <f>IF(N125="sníž. přenesená",J125,0)</f>
        <v>0</v>
      </c>
      <c r="BI125" s="119">
        <f>IF(N125="nulová",J125,0)</f>
        <v>0</v>
      </c>
      <c r="BJ125" s="17" t="s">
        <v>81</v>
      </c>
      <c r="BK125" s="119">
        <f>ROUND(I125*H125,2)</f>
        <v>0</v>
      </c>
      <c r="BL125" s="17" t="s">
        <v>558</v>
      </c>
      <c r="BM125" s="206" t="s">
        <v>562</v>
      </c>
    </row>
    <row r="126" spans="1:65" s="2" customFormat="1" ht="11.25">
      <c r="A126" s="35"/>
      <c r="B126" s="36"/>
      <c r="C126" s="37"/>
      <c r="D126" s="207" t="s">
        <v>188</v>
      </c>
      <c r="E126" s="37"/>
      <c r="F126" s="208" t="s">
        <v>561</v>
      </c>
      <c r="G126" s="37"/>
      <c r="H126" s="37"/>
      <c r="I126" s="131"/>
      <c r="J126" s="37"/>
      <c r="K126" s="37"/>
      <c r="L126" s="38"/>
      <c r="M126" s="209"/>
      <c r="N126" s="210"/>
      <c r="O126" s="72"/>
      <c r="P126" s="72"/>
      <c r="Q126" s="72"/>
      <c r="R126" s="72"/>
      <c r="S126" s="72"/>
      <c r="T126" s="73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7" t="s">
        <v>188</v>
      </c>
      <c r="AU126" s="17" t="s">
        <v>81</v>
      </c>
    </row>
    <row r="127" spans="1:65" s="2" customFormat="1" ht="21.75" customHeight="1">
      <c r="A127" s="35"/>
      <c r="B127" s="36"/>
      <c r="C127" s="226" t="s">
        <v>242</v>
      </c>
      <c r="D127" s="226" t="s">
        <v>265</v>
      </c>
      <c r="E127" s="227" t="s">
        <v>563</v>
      </c>
      <c r="F127" s="228" t="s">
        <v>564</v>
      </c>
      <c r="G127" s="229" t="s">
        <v>557</v>
      </c>
      <c r="H127" s="269"/>
      <c r="I127" s="231"/>
      <c r="J127" s="232">
        <f>ROUND(I127*H127,2)</f>
        <v>0</v>
      </c>
      <c r="K127" s="228" t="s">
        <v>184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558</v>
      </c>
      <c r="AT127" s="206" t="s">
        <v>265</v>
      </c>
      <c r="AU127" s="206" t="s">
        <v>81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558</v>
      </c>
      <c r="BM127" s="206" t="s">
        <v>565</v>
      </c>
    </row>
    <row r="128" spans="1:65" s="2" customFormat="1" ht="58.5">
      <c r="A128" s="35"/>
      <c r="B128" s="36"/>
      <c r="C128" s="37"/>
      <c r="D128" s="207" t="s">
        <v>188</v>
      </c>
      <c r="E128" s="37"/>
      <c r="F128" s="208" t="s">
        <v>566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81</v>
      </c>
    </row>
    <row r="129" spans="1:65" s="2" customFormat="1" ht="19.5">
      <c r="A129" s="35"/>
      <c r="B129" s="36"/>
      <c r="C129" s="37"/>
      <c r="D129" s="207" t="s">
        <v>201</v>
      </c>
      <c r="E129" s="37"/>
      <c r="F129" s="211" t="s">
        <v>567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201</v>
      </c>
      <c r="AU129" s="17" t="s">
        <v>81</v>
      </c>
    </row>
    <row r="130" spans="1:65" s="2" customFormat="1" ht="21.75" customHeight="1">
      <c r="A130" s="35"/>
      <c r="B130" s="36"/>
      <c r="C130" s="226" t="s">
        <v>238</v>
      </c>
      <c r="D130" s="226" t="s">
        <v>265</v>
      </c>
      <c r="E130" s="227" t="s">
        <v>568</v>
      </c>
      <c r="F130" s="228" t="s">
        <v>569</v>
      </c>
      <c r="G130" s="229" t="s">
        <v>557</v>
      </c>
      <c r="H130" s="269"/>
      <c r="I130" s="231"/>
      <c r="J130" s="232">
        <f>ROUND(I130*H130,2)</f>
        <v>0</v>
      </c>
      <c r="K130" s="228" t="s">
        <v>184</v>
      </c>
      <c r="L130" s="38"/>
      <c r="M130" s="233" t="s">
        <v>1</v>
      </c>
      <c r="N130" s="234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558</v>
      </c>
      <c r="AT130" s="206" t="s">
        <v>265</v>
      </c>
      <c r="AU130" s="206" t="s">
        <v>81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558</v>
      </c>
      <c r="BM130" s="206" t="s">
        <v>570</v>
      </c>
    </row>
    <row r="131" spans="1:65" s="2" customFormat="1" ht="11.25">
      <c r="A131" s="35"/>
      <c r="B131" s="36"/>
      <c r="C131" s="37"/>
      <c r="D131" s="207" t="s">
        <v>188</v>
      </c>
      <c r="E131" s="37"/>
      <c r="F131" s="208" t="s">
        <v>569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81</v>
      </c>
    </row>
    <row r="132" spans="1:65" s="2" customFormat="1" ht="19.5">
      <c r="A132" s="35"/>
      <c r="B132" s="36"/>
      <c r="C132" s="37"/>
      <c r="D132" s="207" t="s">
        <v>201</v>
      </c>
      <c r="E132" s="37"/>
      <c r="F132" s="211" t="s">
        <v>571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201</v>
      </c>
      <c r="AU132" s="17" t="s">
        <v>81</v>
      </c>
    </row>
    <row r="133" spans="1:65" s="2" customFormat="1" ht="55.5" customHeight="1">
      <c r="A133" s="35"/>
      <c r="B133" s="36"/>
      <c r="C133" s="226" t="s">
        <v>233</v>
      </c>
      <c r="D133" s="226" t="s">
        <v>265</v>
      </c>
      <c r="E133" s="227" t="s">
        <v>572</v>
      </c>
      <c r="F133" s="228" t="s">
        <v>573</v>
      </c>
      <c r="G133" s="229" t="s">
        <v>557</v>
      </c>
      <c r="H133" s="269"/>
      <c r="I133" s="231"/>
      <c r="J133" s="232">
        <f>ROUND(I133*H133,2)</f>
        <v>0</v>
      </c>
      <c r="K133" s="228" t="s">
        <v>184</v>
      </c>
      <c r="L133" s="38"/>
      <c r="M133" s="233" t="s">
        <v>1</v>
      </c>
      <c r="N133" s="234" t="s">
        <v>39</v>
      </c>
      <c r="O133" s="7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558</v>
      </c>
      <c r="AT133" s="206" t="s">
        <v>265</v>
      </c>
      <c r="AU133" s="206" t="s">
        <v>81</v>
      </c>
      <c r="AY133" s="17" t="s">
        <v>186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81</v>
      </c>
      <c r="BK133" s="119">
        <f>ROUND(I133*H133,2)</f>
        <v>0</v>
      </c>
      <c r="BL133" s="17" t="s">
        <v>558</v>
      </c>
      <c r="BM133" s="206" t="s">
        <v>574</v>
      </c>
    </row>
    <row r="134" spans="1:65" s="2" customFormat="1" ht="39">
      <c r="A134" s="35"/>
      <c r="B134" s="36"/>
      <c r="C134" s="37"/>
      <c r="D134" s="207" t="s">
        <v>188</v>
      </c>
      <c r="E134" s="37"/>
      <c r="F134" s="208" t="s">
        <v>573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188</v>
      </c>
      <c r="AU134" s="17" t="s">
        <v>81</v>
      </c>
    </row>
    <row r="135" spans="1:65" s="2" customFormat="1" ht="19.5">
      <c r="A135" s="35"/>
      <c r="B135" s="36"/>
      <c r="C135" s="37"/>
      <c r="D135" s="207" t="s">
        <v>201</v>
      </c>
      <c r="E135" s="37"/>
      <c r="F135" s="211" t="s">
        <v>571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201</v>
      </c>
      <c r="AU135" s="17" t="s">
        <v>81</v>
      </c>
    </row>
    <row r="136" spans="1:65" s="2" customFormat="1" ht="21.75" customHeight="1">
      <c r="A136" s="35"/>
      <c r="B136" s="36"/>
      <c r="C136" s="226" t="s">
        <v>192</v>
      </c>
      <c r="D136" s="226" t="s">
        <v>265</v>
      </c>
      <c r="E136" s="227" t="s">
        <v>575</v>
      </c>
      <c r="F136" s="228" t="s">
        <v>576</v>
      </c>
      <c r="G136" s="229" t="s">
        <v>557</v>
      </c>
      <c r="H136" s="269"/>
      <c r="I136" s="231"/>
      <c r="J136" s="232">
        <f>ROUND(I136*H136,2)</f>
        <v>0</v>
      </c>
      <c r="K136" s="228" t="s">
        <v>184</v>
      </c>
      <c r="L136" s="38"/>
      <c r="M136" s="233" t="s">
        <v>1</v>
      </c>
      <c r="N136" s="234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193</v>
      </c>
      <c r="AT136" s="206" t="s">
        <v>265</v>
      </c>
      <c r="AU136" s="206" t="s">
        <v>81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193</v>
      </c>
      <c r="BM136" s="206" t="s">
        <v>577</v>
      </c>
    </row>
    <row r="137" spans="1:65" s="2" customFormat="1" ht="11.25">
      <c r="A137" s="35"/>
      <c r="B137" s="36"/>
      <c r="C137" s="37"/>
      <c r="D137" s="207" t="s">
        <v>188</v>
      </c>
      <c r="E137" s="37"/>
      <c r="F137" s="208" t="s">
        <v>576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81</v>
      </c>
    </row>
    <row r="138" spans="1:65" s="2" customFormat="1" ht="19.5">
      <c r="A138" s="35"/>
      <c r="B138" s="36"/>
      <c r="C138" s="37"/>
      <c r="D138" s="207" t="s">
        <v>201</v>
      </c>
      <c r="E138" s="37"/>
      <c r="F138" s="211" t="s">
        <v>567</v>
      </c>
      <c r="G138" s="37"/>
      <c r="H138" s="37"/>
      <c r="I138" s="131"/>
      <c r="J138" s="37"/>
      <c r="K138" s="37"/>
      <c r="L138" s="38"/>
      <c r="M138" s="235"/>
      <c r="N138" s="236"/>
      <c r="O138" s="237"/>
      <c r="P138" s="237"/>
      <c r="Q138" s="237"/>
      <c r="R138" s="237"/>
      <c r="S138" s="237"/>
      <c r="T138" s="238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201</v>
      </c>
      <c r="AU138" s="17" t="s">
        <v>81</v>
      </c>
    </row>
    <row r="139" spans="1:65" s="2" customFormat="1" ht="6.95" customHeight="1">
      <c r="A139" s="35"/>
      <c r="B139" s="55"/>
      <c r="C139" s="56"/>
      <c r="D139" s="56"/>
      <c r="E139" s="56"/>
      <c r="F139" s="56"/>
      <c r="G139" s="56"/>
      <c r="H139" s="56"/>
      <c r="I139" s="167"/>
      <c r="J139" s="56"/>
      <c r="K139" s="56"/>
      <c r="L139" s="38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algorithmName="SHA-512" hashValue="lQRSw/Cbo9jNn26W7KnEZV+36saC2CoLw0NFWCVzCGwskjw1RwaYcp2jSCd7lKeTBliGftsCx0sXhHtQtY4uiA==" saltValue="b1Zk+ctvt1S04oIQBrIo+VAajIyjQDfEiasIqGuc5ffVknUShxwbYaoqrls5lPAvfq0M4UpRAXGbfLR+ZQ1C/w==" spinCount="100000" sheet="1" objects="1" scenarios="1" formatColumns="0" formatRows="0" autoFilter="0"/>
  <autoFilter ref="C120:K13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100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ht="12.75">
      <c r="B8" s="20"/>
      <c r="D8" s="130" t="s">
        <v>152</v>
      </c>
      <c r="L8" s="20"/>
    </row>
    <row r="9" spans="1:46" s="1" customFormat="1" ht="16.5" customHeight="1">
      <c r="B9" s="20"/>
      <c r="E9" s="331" t="s">
        <v>578</v>
      </c>
      <c r="F9" s="300"/>
      <c r="G9" s="300"/>
      <c r="H9" s="300"/>
      <c r="I9" s="124"/>
      <c r="L9" s="20"/>
    </row>
    <row r="10" spans="1:46" s="1" customFormat="1" ht="12" customHeight="1">
      <c r="B10" s="20"/>
      <c r="D10" s="130" t="s">
        <v>154</v>
      </c>
      <c r="I10" s="124"/>
      <c r="L10" s="20"/>
    </row>
    <row r="11" spans="1:46" s="2" customFormat="1" ht="16.5" customHeight="1">
      <c r="A11" s="35"/>
      <c r="B11" s="38"/>
      <c r="C11" s="35"/>
      <c r="D11" s="35"/>
      <c r="E11" s="341" t="s">
        <v>579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30" t="s">
        <v>580</v>
      </c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38"/>
      <c r="C13" s="35"/>
      <c r="D13" s="35"/>
      <c r="E13" s="334" t="s">
        <v>155</v>
      </c>
      <c r="F13" s="333"/>
      <c r="G13" s="333"/>
      <c r="H13" s="333"/>
      <c r="I13" s="13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38"/>
      <c r="C14" s="35"/>
      <c r="D14" s="35"/>
      <c r="E14" s="35"/>
      <c r="F14" s="35"/>
      <c r="G14" s="35"/>
      <c r="H14" s="35"/>
      <c r="I14" s="13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38"/>
      <c r="C15" s="35"/>
      <c r="D15" s="130" t="s">
        <v>18</v>
      </c>
      <c r="E15" s="35"/>
      <c r="F15" s="111" t="s">
        <v>1</v>
      </c>
      <c r="G15" s="35"/>
      <c r="H15" s="35"/>
      <c r="I15" s="132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20</v>
      </c>
      <c r="E16" s="35"/>
      <c r="F16" s="111" t="s">
        <v>21</v>
      </c>
      <c r="G16" s="35"/>
      <c r="H16" s="35"/>
      <c r="I16" s="132" t="s">
        <v>22</v>
      </c>
      <c r="J16" s="133">
        <f>'Rekapitulace stavby'!AN8</f>
        <v>0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38"/>
      <c r="C17" s="35"/>
      <c r="D17" s="35"/>
      <c r="E17" s="35"/>
      <c r="F17" s="35"/>
      <c r="G17" s="35"/>
      <c r="H17" s="35"/>
      <c r="I17" s="13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30" t="s">
        <v>23</v>
      </c>
      <c r="E18" s="35"/>
      <c r="F18" s="35"/>
      <c r="G18" s="35"/>
      <c r="H18" s="35"/>
      <c r="I18" s="132" t="s">
        <v>24</v>
      </c>
      <c r="J18" s="111" t="s">
        <v>156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11" t="s">
        <v>157</v>
      </c>
      <c r="F19" s="35"/>
      <c r="G19" s="35"/>
      <c r="H19" s="35"/>
      <c r="I19" s="132" t="s">
        <v>25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13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30" t="s">
        <v>26</v>
      </c>
      <c r="E21" s="35"/>
      <c r="F21" s="35"/>
      <c r="G21" s="35"/>
      <c r="H21" s="35"/>
      <c r="I21" s="132" t="s">
        <v>24</v>
      </c>
      <c r="J21" s="30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335" t="str">
        <f>'Rekapitulace stavby'!E14</f>
        <v>Vyplň údaj</v>
      </c>
      <c r="F22" s="336"/>
      <c r="G22" s="336"/>
      <c r="H22" s="336"/>
      <c r="I22" s="132" t="s">
        <v>25</v>
      </c>
      <c r="J22" s="30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13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30" t="s">
        <v>28</v>
      </c>
      <c r="E24" s="35"/>
      <c r="F24" s="35"/>
      <c r="G24" s="35"/>
      <c r="H24" s="35"/>
      <c r="I24" s="132" t="s">
        <v>24</v>
      </c>
      <c r="J24" s="111" t="s">
        <v>158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38"/>
      <c r="C25" s="35"/>
      <c r="D25" s="35"/>
      <c r="E25" s="111" t="s">
        <v>159</v>
      </c>
      <c r="F25" s="35"/>
      <c r="G25" s="35"/>
      <c r="H25" s="35"/>
      <c r="I25" s="132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13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38"/>
      <c r="C27" s="35"/>
      <c r="D27" s="130" t="s">
        <v>30</v>
      </c>
      <c r="E27" s="35"/>
      <c r="F27" s="35"/>
      <c r="G27" s="35"/>
      <c r="H27" s="35"/>
      <c r="I27" s="132" t="s">
        <v>24</v>
      </c>
      <c r="J27" s="111" t="s">
        <v>158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38"/>
      <c r="C28" s="35"/>
      <c r="D28" s="35"/>
      <c r="E28" s="111" t="s">
        <v>159</v>
      </c>
      <c r="F28" s="35"/>
      <c r="G28" s="35"/>
      <c r="H28" s="35"/>
      <c r="I28" s="132" t="s">
        <v>25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35"/>
      <c r="E29" s="35"/>
      <c r="F29" s="35"/>
      <c r="G29" s="35"/>
      <c r="H29" s="35"/>
      <c r="I29" s="131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38"/>
      <c r="C30" s="35"/>
      <c r="D30" s="130" t="s">
        <v>31</v>
      </c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34"/>
      <c r="B31" s="135"/>
      <c r="C31" s="134"/>
      <c r="D31" s="134"/>
      <c r="E31" s="337" t="s">
        <v>1</v>
      </c>
      <c r="F31" s="337"/>
      <c r="G31" s="337"/>
      <c r="H31" s="337"/>
      <c r="I31" s="136"/>
      <c r="J31" s="134"/>
      <c r="K31" s="134"/>
      <c r="L31" s="137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</row>
    <row r="32" spans="1:31" s="2" customFormat="1" ht="6.95" customHeight="1">
      <c r="A32" s="35"/>
      <c r="B32" s="38"/>
      <c r="C32" s="35"/>
      <c r="D32" s="35"/>
      <c r="E32" s="35"/>
      <c r="F32" s="35"/>
      <c r="G32" s="35"/>
      <c r="H32" s="35"/>
      <c r="I32" s="131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40" t="s">
        <v>34</v>
      </c>
      <c r="E34" s="35"/>
      <c r="F34" s="35"/>
      <c r="G34" s="35"/>
      <c r="H34" s="35"/>
      <c r="I34" s="131"/>
      <c r="J34" s="141">
        <f>ROUND(J129,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8"/>
      <c r="E35" s="138"/>
      <c r="F35" s="138"/>
      <c r="G35" s="138"/>
      <c r="H35" s="138"/>
      <c r="I35" s="139"/>
      <c r="J35" s="138"/>
      <c r="K35" s="138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42" t="s">
        <v>36</v>
      </c>
      <c r="G36" s="35"/>
      <c r="H36" s="35"/>
      <c r="I36" s="143" t="s">
        <v>35</v>
      </c>
      <c r="J36" s="142" t="s">
        <v>37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44" t="s">
        <v>38</v>
      </c>
      <c r="E37" s="130" t="s">
        <v>39</v>
      </c>
      <c r="F37" s="145">
        <f>ROUND((SUM(BE129:BE223)),  2)</f>
        <v>0</v>
      </c>
      <c r="G37" s="35"/>
      <c r="H37" s="35"/>
      <c r="I37" s="146">
        <v>0.21</v>
      </c>
      <c r="J37" s="145">
        <f>ROUND(((SUM(BE129:BE223))*I37),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30" t="s">
        <v>40</v>
      </c>
      <c r="F38" s="145">
        <f>ROUND((SUM(BF129:BF223)),  2)</f>
        <v>0</v>
      </c>
      <c r="G38" s="35"/>
      <c r="H38" s="35"/>
      <c r="I38" s="146">
        <v>0.15</v>
      </c>
      <c r="J38" s="145">
        <f>ROUND(((SUM(BF129:BF223))*I38),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41</v>
      </c>
      <c r="F39" s="145">
        <f>ROUND((SUM(BG129:BG223)),  2)</f>
        <v>0</v>
      </c>
      <c r="G39" s="35"/>
      <c r="H39" s="35"/>
      <c r="I39" s="146">
        <v>0.21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30" t="s">
        <v>42</v>
      </c>
      <c r="F40" s="145">
        <f>ROUND((SUM(BH129:BH223)),  2)</f>
        <v>0</v>
      </c>
      <c r="G40" s="35"/>
      <c r="H40" s="35"/>
      <c r="I40" s="146">
        <v>0.15</v>
      </c>
      <c r="J40" s="145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30" t="s">
        <v>43</v>
      </c>
      <c r="F41" s="145">
        <f>ROUND((SUM(BI129:BI223)),  2)</f>
        <v>0</v>
      </c>
      <c r="G41" s="35"/>
      <c r="H41" s="35"/>
      <c r="I41" s="146">
        <v>0</v>
      </c>
      <c r="J41" s="145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7"/>
      <c r="D43" s="148" t="s">
        <v>44</v>
      </c>
      <c r="E43" s="149"/>
      <c r="F43" s="149"/>
      <c r="G43" s="150" t="s">
        <v>45</v>
      </c>
      <c r="H43" s="151" t="s">
        <v>46</v>
      </c>
      <c r="I43" s="152"/>
      <c r="J43" s="153">
        <f>SUM(J34:J41)</f>
        <v>0</v>
      </c>
      <c r="K43" s="154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131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1" customFormat="1" ht="16.5" hidden="1" customHeight="1">
      <c r="B87" s="21"/>
      <c r="C87" s="22"/>
      <c r="D87" s="22"/>
      <c r="E87" s="338" t="s">
        <v>578</v>
      </c>
      <c r="F87" s="284"/>
      <c r="G87" s="284"/>
      <c r="H87" s="284"/>
      <c r="I87" s="124"/>
      <c r="J87" s="22"/>
      <c r="K87" s="22"/>
      <c r="L87" s="20"/>
    </row>
    <row r="88" spans="1:31" s="1" customFormat="1" ht="12" hidden="1" customHeight="1">
      <c r="B88" s="21"/>
      <c r="C88" s="29" t="s">
        <v>154</v>
      </c>
      <c r="D88" s="22"/>
      <c r="E88" s="22"/>
      <c r="F88" s="22"/>
      <c r="G88" s="22"/>
      <c r="H88" s="22"/>
      <c r="I88" s="124"/>
      <c r="J88" s="22"/>
      <c r="K88" s="22"/>
      <c r="L88" s="20"/>
    </row>
    <row r="89" spans="1:31" s="2" customFormat="1" ht="16.5" hidden="1" customHeight="1">
      <c r="A89" s="35"/>
      <c r="B89" s="36"/>
      <c r="C89" s="37"/>
      <c r="D89" s="37"/>
      <c r="E89" s="342" t="s">
        <v>579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hidden="1" customHeight="1">
      <c r="A90" s="35"/>
      <c r="B90" s="36"/>
      <c r="C90" s="29" t="s">
        <v>580</v>
      </c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hidden="1" customHeight="1">
      <c r="A91" s="35"/>
      <c r="B91" s="36"/>
      <c r="C91" s="37"/>
      <c r="D91" s="37"/>
      <c r="E91" s="310" t="str">
        <f>E13</f>
        <v>01 - Technologická část</v>
      </c>
      <c r="F91" s="340"/>
      <c r="G91" s="340"/>
      <c r="H91" s="340"/>
      <c r="I91" s="13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hidden="1" customHeight="1">
      <c r="A93" s="35"/>
      <c r="B93" s="36"/>
      <c r="C93" s="29" t="s">
        <v>20</v>
      </c>
      <c r="D93" s="37"/>
      <c r="E93" s="37"/>
      <c r="F93" s="27" t="str">
        <f>F16</f>
        <v xml:space="preserve"> </v>
      </c>
      <c r="G93" s="37"/>
      <c r="H93" s="37"/>
      <c r="I93" s="132" t="s">
        <v>22</v>
      </c>
      <c r="J93" s="67">
        <f>IF(J16="","",J16)</f>
        <v>0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hidden="1" customHeight="1">
      <c r="A94" s="35"/>
      <c r="B94" s="36"/>
      <c r="C94" s="37"/>
      <c r="D94" s="37"/>
      <c r="E94" s="37"/>
      <c r="F94" s="37"/>
      <c r="G94" s="37"/>
      <c r="H94" s="37"/>
      <c r="I94" s="131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hidden="1" customHeight="1">
      <c r="A95" s="35"/>
      <c r="B95" s="36"/>
      <c r="C95" s="29" t="s">
        <v>23</v>
      </c>
      <c r="D95" s="37"/>
      <c r="E95" s="37"/>
      <c r="F95" s="27" t="str">
        <f>E19</f>
        <v>SŽDC, s.o. - OŘ Olomouc</v>
      </c>
      <c r="G95" s="37"/>
      <c r="H95" s="37"/>
      <c r="I95" s="132" t="s">
        <v>28</v>
      </c>
      <c r="J95" s="32" t="str">
        <f>E25</f>
        <v>Signal Projekt, s.r.o.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7" hidden="1" customHeight="1">
      <c r="A96" s="35"/>
      <c r="B96" s="36"/>
      <c r="C96" s="29" t="s">
        <v>26</v>
      </c>
      <c r="D96" s="37"/>
      <c r="E96" s="37"/>
      <c r="F96" s="27" t="str">
        <f>IF(E22="","",E22)</f>
        <v>Vyplň údaj</v>
      </c>
      <c r="G96" s="37"/>
      <c r="H96" s="37"/>
      <c r="I96" s="132" t="s">
        <v>30</v>
      </c>
      <c r="J96" s="32" t="str">
        <f>E28</f>
        <v>Signal Projekt, s.r.o.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hidden="1" customHeight="1">
      <c r="A98" s="35"/>
      <c r="B98" s="36"/>
      <c r="C98" s="171" t="s">
        <v>161</v>
      </c>
      <c r="D98" s="123"/>
      <c r="E98" s="123"/>
      <c r="F98" s="123"/>
      <c r="G98" s="123"/>
      <c r="H98" s="123"/>
      <c r="I98" s="172"/>
      <c r="J98" s="173" t="s">
        <v>162</v>
      </c>
      <c r="K98" s="123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hidden="1" customHeight="1">
      <c r="A100" s="35"/>
      <c r="B100" s="36"/>
      <c r="C100" s="174" t="s">
        <v>163</v>
      </c>
      <c r="D100" s="37"/>
      <c r="E100" s="37"/>
      <c r="F100" s="37"/>
      <c r="G100" s="37"/>
      <c r="H100" s="37"/>
      <c r="I100" s="131"/>
      <c r="J100" s="85">
        <f>J129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7" t="s">
        <v>164</v>
      </c>
    </row>
    <row r="101" spans="1:47" s="9" customFormat="1" ht="24.95" hidden="1" customHeight="1">
      <c r="B101" s="175"/>
      <c r="C101" s="176"/>
      <c r="D101" s="177" t="s">
        <v>581</v>
      </c>
      <c r="E101" s="178"/>
      <c r="F101" s="178"/>
      <c r="G101" s="178"/>
      <c r="H101" s="178"/>
      <c r="I101" s="179"/>
      <c r="J101" s="180">
        <f>J158</f>
        <v>0</v>
      </c>
      <c r="K101" s="176"/>
      <c r="L101" s="181"/>
    </row>
    <row r="102" spans="1:47" s="12" customFormat="1" ht="19.899999999999999" hidden="1" customHeight="1">
      <c r="B102" s="239"/>
      <c r="C102" s="105"/>
      <c r="D102" s="240" t="s">
        <v>582</v>
      </c>
      <c r="E102" s="241"/>
      <c r="F102" s="241"/>
      <c r="G102" s="241"/>
      <c r="H102" s="241"/>
      <c r="I102" s="242"/>
      <c r="J102" s="243">
        <f>J159</f>
        <v>0</v>
      </c>
      <c r="K102" s="105"/>
      <c r="L102" s="244"/>
    </row>
    <row r="103" spans="1:47" s="12" customFormat="1" ht="19.899999999999999" hidden="1" customHeight="1">
      <c r="B103" s="239"/>
      <c r="C103" s="105"/>
      <c r="D103" s="240" t="s">
        <v>583</v>
      </c>
      <c r="E103" s="241"/>
      <c r="F103" s="241"/>
      <c r="G103" s="241"/>
      <c r="H103" s="241"/>
      <c r="I103" s="242"/>
      <c r="J103" s="243">
        <f>J160</f>
        <v>0</v>
      </c>
      <c r="K103" s="105"/>
      <c r="L103" s="244"/>
    </row>
    <row r="104" spans="1:47" s="9" customFormat="1" ht="24.95" hidden="1" customHeight="1">
      <c r="B104" s="175"/>
      <c r="C104" s="176"/>
      <c r="D104" s="177" t="s">
        <v>165</v>
      </c>
      <c r="E104" s="178"/>
      <c r="F104" s="178"/>
      <c r="G104" s="178"/>
      <c r="H104" s="178"/>
      <c r="I104" s="179"/>
      <c r="J104" s="180">
        <f>J165</f>
        <v>0</v>
      </c>
      <c r="K104" s="176"/>
      <c r="L104" s="181"/>
    </row>
    <row r="105" spans="1:47" s="9" customFormat="1" ht="24.95" hidden="1" customHeight="1">
      <c r="B105" s="175"/>
      <c r="C105" s="176"/>
      <c r="D105" s="177" t="s">
        <v>166</v>
      </c>
      <c r="E105" s="178"/>
      <c r="F105" s="178"/>
      <c r="G105" s="178"/>
      <c r="H105" s="178"/>
      <c r="I105" s="179"/>
      <c r="J105" s="180">
        <f>J211</f>
        <v>0</v>
      </c>
      <c r="K105" s="176"/>
      <c r="L105" s="181"/>
    </row>
    <row r="106" spans="1:47" s="2" customFormat="1" ht="21.75" hidden="1" customHeight="1">
      <c r="A106" s="35"/>
      <c r="B106" s="36"/>
      <c r="C106" s="37"/>
      <c r="D106" s="37"/>
      <c r="E106" s="37"/>
      <c r="F106" s="37"/>
      <c r="G106" s="37"/>
      <c r="H106" s="37"/>
      <c r="I106" s="131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hidden="1" customHeight="1">
      <c r="A107" s="35"/>
      <c r="B107" s="55"/>
      <c r="C107" s="56"/>
      <c r="D107" s="56"/>
      <c r="E107" s="56"/>
      <c r="F107" s="56"/>
      <c r="G107" s="56"/>
      <c r="H107" s="56"/>
      <c r="I107" s="167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ht="11.25" hidden="1"/>
    <row r="109" spans="1:47" ht="11.25" hidden="1"/>
    <row r="110" spans="1:47" ht="11.25" hidden="1"/>
    <row r="111" spans="1:47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170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24.95" customHeight="1">
      <c r="A112" s="35"/>
      <c r="B112" s="36"/>
      <c r="C112" s="23" t="s">
        <v>167</v>
      </c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6.5" customHeight="1">
      <c r="A115" s="35"/>
      <c r="B115" s="36"/>
      <c r="C115" s="37"/>
      <c r="D115" s="37"/>
      <c r="E115" s="338" t="str">
        <f>E7</f>
        <v>Oprava osvětlení stanic a zastávek v obvodu OŘ Olomouc</v>
      </c>
      <c r="F115" s="339"/>
      <c r="G115" s="339"/>
      <c r="H115" s="339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1" customFormat="1" ht="12" customHeight="1">
      <c r="B116" s="21"/>
      <c r="C116" s="29" t="s">
        <v>152</v>
      </c>
      <c r="D116" s="22"/>
      <c r="E116" s="22"/>
      <c r="F116" s="22"/>
      <c r="G116" s="22"/>
      <c r="H116" s="22"/>
      <c r="I116" s="124"/>
      <c r="J116" s="22"/>
      <c r="K116" s="22"/>
      <c r="L116" s="20"/>
    </row>
    <row r="117" spans="1:31" s="1" customFormat="1" ht="16.5" customHeight="1">
      <c r="B117" s="21"/>
      <c r="C117" s="22"/>
      <c r="D117" s="22"/>
      <c r="E117" s="338" t="s">
        <v>578</v>
      </c>
      <c r="F117" s="284"/>
      <c r="G117" s="284"/>
      <c r="H117" s="284"/>
      <c r="I117" s="124"/>
      <c r="J117" s="22"/>
      <c r="K117" s="22"/>
      <c r="L117" s="20"/>
    </row>
    <row r="118" spans="1:31" s="1" customFormat="1" ht="12" customHeight="1">
      <c r="B118" s="21"/>
      <c r="C118" s="29" t="s">
        <v>154</v>
      </c>
      <c r="D118" s="22"/>
      <c r="E118" s="22"/>
      <c r="F118" s="22"/>
      <c r="G118" s="22"/>
      <c r="H118" s="22"/>
      <c r="I118" s="124"/>
      <c r="J118" s="22"/>
      <c r="K118" s="22"/>
      <c r="L118" s="20"/>
    </row>
    <row r="119" spans="1:31" s="2" customFormat="1" ht="16.5" customHeight="1">
      <c r="A119" s="35"/>
      <c r="B119" s="36"/>
      <c r="C119" s="37"/>
      <c r="D119" s="37"/>
      <c r="E119" s="342" t="s">
        <v>579</v>
      </c>
      <c r="F119" s="340"/>
      <c r="G119" s="340"/>
      <c r="H119" s="340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29" t="s">
        <v>580</v>
      </c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10" t="str">
        <f>E13</f>
        <v>01 - Technologická část</v>
      </c>
      <c r="F121" s="340"/>
      <c r="G121" s="340"/>
      <c r="H121" s="340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131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29" t="s">
        <v>20</v>
      </c>
      <c r="D123" s="37"/>
      <c r="E123" s="37"/>
      <c r="F123" s="27" t="str">
        <f>F16</f>
        <v xml:space="preserve"> </v>
      </c>
      <c r="G123" s="37"/>
      <c r="H123" s="37"/>
      <c r="I123" s="132" t="s">
        <v>22</v>
      </c>
      <c r="J123" s="67">
        <f>IF(J16="","",J16)</f>
        <v>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131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25.7" customHeight="1">
      <c r="A125" s="35"/>
      <c r="B125" s="36"/>
      <c r="C125" s="29" t="s">
        <v>23</v>
      </c>
      <c r="D125" s="37"/>
      <c r="E125" s="37"/>
      <c r="F125" s="27" t="str">
        <f>E19</f>
        <v>SŽDC, s.o. - OŘ Olomouc</v>
      </c>
      <c r="G125" s="37"/>
      <c r="H125" s="37"/>
      <c r="I125" s="132" t="s">
        <v>28</v>
      </c>
      <c r="J125" s="32" t="str">
        <f>E25</f>
        <v>Signal Projekt, s.r.o.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25.7" customHeight="1">
      <c r="A126" s="35"/>
      <c r="B126" s="36"/>
      <c r="C126" s="29" t="s">
        <v>26</v>
      </c>
      <c r="D126" s="37"/>
      <c r="E126" s="37"/>
      <c r="F126" s="27" t="str">
        <f>IF(E22="","",E22)</f>
        <v>Vyplň údaj</v>
      </c>
      <c r="G126" s="37"/>
      <c r="H126" s="37"/>
      <c r="I126" s="132" t="s">
        <v>30</v>
      </c>
      <c r="J126" s="32" t="str">
        <f>E28</f>
        <v>Signal Projekt, s.r.o.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131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0" customFormat="1" ht="29.25" customHeight="1">
      <c r="A128" s="182"/>
      <c r="B128" s="183"/>
      <c r="C128" s="184" t="s">
        <v>168</v>
      </c>
      <c r="D128" s="185" t="s">
        <v>59</v>
      </c>
      <c r="E128" s="185" t="s">
        <v>55</v>
      </c>
      <c r="F128" s="185" t="s">
        <v>56</v>
      </c>
      <c r="G128" s="185" t="s">
        <v>169</v>
      </c>
      <c r="H128" s="185" t="s">
        <v>170</v>
      </c>
      <c r="I128" s="186" t="s">
        <v>171</v>
      </c>
      <c r="J128" s="185" t="s">
        <v>162</v>
      </c>
      <c r="K128" s="187" t="s">
        <v>172</v>
      </c>
      <c r="L128" s="188"/>
      <c r="M128" s="76" t="s">
        <v>1</v>
      </c>
      <c r="N128" s="77" t="s">
        <v>38</v>
      </c>
      <c r="O128" s="77" t="s">
        <v>173</v>
      </c>
      <c r="P128" s="77" t="s">
        <v>174</v>
      </c>
      <c r="Q128" s="77" t="s">
        <v>175</v>
      </c>
      <c r="R128" s="77" t="s">
        <v>176</v>
      </c>
      <c r="S128" s="77" t="s">
        <v>177</v>
      </c>
      <c r="T128" s="78" t="s">
        <v>178</v>
      </c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</row>
    <row r="129" spans="1:65" s="2" customFormat="1" ht="22.9" customHeight="1">
      <c r="A129" s="35"/>
      <c r="B129" s="36"/>
      <c r="C129" s="83" t="s">
        <v>179</v>
      </c>
      <c r="D129" s="37"/>
      <c r="E129" s="37"/>
      <c r="F129" s="37"/>
      <c r="G129" s="37"/>
      <c r="H129" s="37"/>
      <c r="I129" s="131"/>
      <c r="J129" s="189">
        <f>BK129</f>
        <v>0</v>
      </c>
      <c r="K129" s="37"/>
      <c r="L129" s="38"/>
      <c r="M129" s="79"/>
      <c r="N129" s="190"/>
      <c r="O129" s="80"/>
      <c r="P129" s="191">
        <f>P130+SUM(P131:P158)+P165+P211</f>
        <v>0</v>
      </c>
      <c r="Q129" s="80"/>
      <c r="R129" s="191">
        <f>R130+SUM(R131:R158)+R165+R211</f>
        <v>0</v>
      </c>
      <c r="S129" s="80"/>
      <c r="T129" s="192">
        <f>T130+SUM(T131:T158)+T165+T211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73</v>
      </c>
      <c r="AU129" s="17" t="s">
        <v>164</v>
      </c>
      <c r="BK129" s="193">
        <f>BK130+SUM(BK131:BK158)+BK165+BK211</f>
        <v>0</v>
      </c>
    </row>
    <row r="130" spans="1:65" s="2" customFormat="1" ht="33" customHeight="1">
      <c r="A130" s="35"/>
      <c r="B130" s="36"/>
      <c r="C130" s="194" t="s">
        <v>81</v>
      </c>
      <c r="D130" s="194" t="s">
        <v>180</v>
      </c>
      <c r="E130" s="195" t="s">
        <v>584</v>
      </c>
      <c r="F130" s="196" t="s">
        <v>585</v>
      </c>
      <c r="G130" s="197" t="s">
        <v>191</v>
      </c>
      <c r="H130" s="198">
        <v>2</v>
      </c>
      <c r="I130" s="199"/>
      <c r="J130" s="200">
        <f>ROUND(I130*H130,2)</f>
        <v>0</v>
      </c>
      <c r="K130" s="196" t="s">
        <v>184</v>
      </c>
      <c r="L130" s="201"/>
      <c r="M130" s="202" t="s">
        <v>1</v>
      </c>
      <c r="N130" s="203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192</v>
      </c>
      <c r="AT130" s="206" t="s">
        <v>180</v>
      </c>
      <c r="AU130" s="206" t="s">
        <v>74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193</v>
      </c>
      <c r="BM130" s="206" t="s">
        <v>586</v>
      </c>
    </row>
    <row r="131" spans="1:65" s="2" customFormat="1" ht="29.25">
      <c r="A131" s="35"/>
      <c r="B131" s="36"/>
      <c r="C131" s="37"/>
      <c r="D131" s="207" t="s">
        <v>188</v>
      </c>
      <c r="E131" s="37"/>
      <c r="F131" s="208" t="s">
        <v>585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74</v>
      </c>
    </row>
    <row r="132" spans="1:65" s="2" customFormat="1" ht="29.25">
      <c r="A132" s="35"/>
      <c r="B132" s="36"/>
      <c r="C132" s="37"/>
      <c r="D132" s="207" t="s">
        <v>201</v>
      </c>
      <c r="E132" s="37"/>
      <c r="F132" s="211" t="s">
        <v>212</v>
      </c>
      <c r="G132" s="37"/>
      <c r="H132" s="37"/>
      <c r="I132" s="131"/>
      <c r="J132" s="37"/>
      <c r="K132" s="37"/>
      <c r="L132" s="38"/>
      <c r="M132" s="209"/>
      <c r="N132" s="210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7" t="s">
        <v>201</v>
      </c>
      <c r="AU132" s="17" t="s">
        <v>74</v>
      </c>
    </row>
    <row r="133" spans="1:65" s="2" customFormat="1" ht="21.75" customHeight="1">
      <c r="A133" s="35"/>
      <c r="B133" s="36"/>
      <c r="C133" s="194" t="s">
        <v>83</v>
      </c>
      <c r="D133" s="194" t="s">
        <v>180</v>
      </c>
      <c r="E133" s="195" t="s">
        <v>181</v>
      </c>
      <c r="F133" s="196" t="s">
        <v>182</v>
      </c>
      <c r="G133" s="197" t="s">
        <v>183</v>
      </c>
      <c r="H133" s="198">
        <v>28</v>
      </c>
      <c r="I133" s="199"/>
      <c r="J133" s="200">
        <f>ROUND(I133*H133,2)</f>
        <v>0</v>
      </c>
      <c r="K133" s="196" t="s">
        <v>184</v>
      </c>
      <c r="L133" s="201"/>
      <c r="M133" s="202" t="s">
        <v>1</v>
      </c>
      <c r="N133" s="203" t="s">
        <v>39</v>
      </c>
      <c r="O133" s="7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185</v>
      </c>
      <c r="AT133" s="206" t="s">
        <v>180</v>
      </c>
      <c r="AU133" s="206" t="s">
        <v>74</v>
      </c>
      <c r="AY133" s="17" t="s">
        <v>186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81</v>
      </c>
      <c r="BK133" s="119">
        <f>ROUND(I133*H133,2)</f>
        <v>0</v>
      </c>
      <c r="BL133" s="17" t="s">
        <v>185</v>
      </c>
      <c r="BM133" s="206" t="s">
        <v>587</v>
      </c>
    </row>
    <row r="134" spans="1:65" s="2" customFormat="1" ht="19.5">
      <c r="A134" s="35"/>
      <c r="B134" s="36"/>
      <c r="C134" s="37"/>
      <c r="D134" s="207" t="s">
        <v>188</v>
      </c>
      <c r="E134" s="37"/>
      <c r="F134" s="208" t="s">
        <v>182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188</v>
      </c>
      <c r="AU134" s="17" t="s">
        <v>74</v>
      </c>
    </row>
    <row r="135" spans="1:65" s="2" customFormat="1" ht="33" customHeight="1">
      <c r="A135" s="35"/>
      <c r="B135" s="36"/>
      <c r="C135" s="194" t="s">
        <v>99</v>
      </c>
      <c r="D135" s="194" t="s">
        <v>180</v>
      </c>
      <c r="E135" s="195" t="s">
        <v>189</v>
      </c>
      <c r="F135" s="196" t="s">
        <v>190</v>
      </c>
      <c r="G135" s="197" t="s">
        <v>191</v>
      </c>
      <c r="H135" s="198">
        <v>2</v>
      </c>
      <c r="I135" s="199"/>
      <c r="J135" s="200">
        <f>ROUND(I135*H135,2)</f>
        <v>0</v>
      </c>
      <c r="K135" s="196" t="s">
        <v>184</v>
      </c>
      <c r="L135" s="201"/>
      <c r="M135" s="202" t="s">
        <v>1</v>
      </c>
      <c r="N135" s="203" t="s">
        <v>39</v>
      </c>
      <c r="O135" s="72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6" t="s">
        <v>192</v>
      </c>
      <c r="AT135" s="206" t="s">
        <v>180</v>
      </c>
      <c r="AU135" s="206" t="s">
        <v>74</v>
      </c>
      <c r="AY135" s="17" t="s">
        <v>186</v>
      </c>
      <c r="BE135" s="119">
        <f>IF(N135="základní",J135,0)</f>
        <v>0</v>
      </c>
      <c r="BF135" s="119">
        <f>IF(N135="snížená",J135,0)</f>
        <v>0</v>
      </c>
      <c r="BG135" s="119">
        <f>IF(N135="zákl. přenesená",J135,0)</f>
        <v>0</v>
      </c>
      <c r="BH135" s="119">
        <f>IF(N135="sníž. přenesená",J135,0)</f>
        <v>0</v>
      </c>
      <c r="BI135" s="119">
        <f>IF(N135="nulová",J135,0)</f>
        <v>0</v>
      </c>
      <c r="BJ135" s="17" t="s">
        <v>81</v>
      </c>
      <c r="BK135" s="119">
        <f>ROUND(I135*H135,2)</f>
        <v>0</v>
      </c>
      <c r="BL135" s="17" t="s">
        <v>193</v>
      </c>
      <c r="BM135" s="206" t="s">
        <v>588</v>
      </c>
    </row>
    <row r="136" spans="1:65" s="2" customFormat="1" ht="29.25">
      <c r="A136" s="35"/>
      <c r="B136" s="36"/>
      <c r="C136" s="37"/>
      <c r="D136" s="207" t="s">
        <v>188</v>
      </c>
      <c r="E136" s="37"/>
      <c r="F136" s="208" t="s">
        <v>190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188</v>
      </c>
      <c r="AU136" s="17" t="s">
        <v>74</v>
      </c>
    </row>
    <row r="137" spans="1:65" s="2" customFormat="1" ht="44.25" customHeight="1">
      <c r="A137" s="35"/>
      <c r="B137" s="36"/>
      <c r="C137" s="194" t="s">
        <v>193</v>
      </c>
      <c r="D137" s="194" t="s">
        <v>180</v>
      </c>
      <c r="E137" s="195" t="s">
        <v>198</v>
      </c>
      <c r="F137" s="196" t="s">
        <v>199</v>
      </c>
      <c r="G137" s="197" t="s">
        <v>191</v>
      </c>
      <c r="H137" s="198">
        <v>6</v>
      </c>
      <c r="I137" s="199"/>
      <c r="J137" s="200">
        <f>ROUND(I137*H137,2)</f>
        <v>0</v>
      </c>
      <c r="K137" s="196" t="s">
        <v>184</v>
      </c>
      <c r="L137" s="201"/>
      <c r="M137" s="202" t="s">
        <v>1</v>
      </c>
      <c r="N137" s="203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192</v>
      </c>
      <c r="AT137" s="206" t="s">
        <v>180</v>
      </c>
      <c r="AU137" s="206" t="s">
        <v>74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193</v>
      </c>
      <c r="BM137" s="206" t="s">
        <v>589</v>
      </c>
    </row>
    <row r="138" spans="1:65" s="2" customFormat="1" ht="29.25">
      <c r="A138" s="35"/>
      <c r="B138" s="36"/>
      <c r="C138" s="37"/>
      <c r="D138" s="207" t="s">
        <v>188</v>
      </c>
      <c r="E138" s="37"/>
      <c r="F138" s="208" t="s">
        <v>199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74</v>
      </c>
    </row>
    <row r="139" spans="1:65" s="2" customFormat="1" ht="78">
      <c r="A139" s="35"/>
      <c r="B139" s="36"/>
      <c r="C139" s="37"/>
      <c r="D139" s="207" t="s">
        <v>201</v>
      </c>
      <c r="E139" s="37"/>
      <c r="F139" s="211" t="s">
        <v>202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201</v>
      </c>
      <c r="AU139" s="17" t="s">
        <v>74</v>
      </c>
    </row>
    <row r="140" spans="1:65" s="2" customFormat="1" ht="33" customHeight="1">
      <c r="A140" s="35"/>
      <c r="B140" s="36"/>
      <c r="C140" s="194" t="s">
        <v>203</v>
      </c>
      <c r="D140" s="194" t="s">
        <v>180</v>
      </c>
      <c r="E140" s="195" t="s">
        <v>590</v>
      </c>
      <c r="F140" s="196" t="s">
        <v>591</v>
      </c>
      <c r="G140" s="197" t="s">
        <v>191</v>
      </c>
      <c r="H140" s="198">
        <v>1</v>
      </c>
      <c r="I140" s="199"/>
      <c r="J140" s="200">
        <f>ROUND(I140*H140,2)</f>
        <v>0</v>
      </c>
      <c r="K140" s="196" t="s">
        <v>184</v>
      </c>
      <c r="L140" s="201"/>
      <c r="M140" s="202" t="s">
        <v>1</v>
      </c>
      <c r="N140" s="203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192</v>
      </c>
      <c r="AT140" s="206" t="s">
        <v>180</v>
      </c>
      <c r="AU140" s="206" t="s">
        <v>74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193</v>
      </c>
      <c r="BM140" s="206" t="s">
        <v>592</v>
      </c>
    </row>
    <row r="141" spans="1:65" s="2" customFormat="1" ht="19.5">
      <c r="A141" s="35"/>
      <c r="B141" s="36"/>
      <c r="C141" s="37"/>
      <c r="D141" s="207" t="s">
        <v>188</v>
      </c>
      <c r="E141" s="37"/>
      <c r="F141" s="208" t="s">
        <v>591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74</v>
      </c>
    </row>
    <row r="142" spans="1:65" s="2" customFormat="1" ht="29.25">
      <c r="A142" s="35"/>
      <c r="B142" s="36"/>
      <c r="C142" s="37"/>
      <c r="D142" s="207" t="s">
        <v>201</v>
      </c>
      <c r="E142" s="37"/>
      <c r="F142" s="211" t="s">
        <v>593</v>
      </c>
      <c r="G142" s="37"/>
      <c r="H142" s="37"/>
      <c r="I142" s="131"/>
      <c r="J142" s="37"/>
      <c r="K142" s="37"/>
      <c r="L142" s="38"/>
      <c r="M142" s="209"/>
      <c r="N142" s="210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201</v>
      </c>
      <c r="AU142" s="17" t="s">
        <v>74</v>
      </c>
    </row>
    <row r="143" spans="1:65" s="2" customFormat="1" ht="44.25" customHeight="1">
      <c r="A143" s="35"/>
      <c r="B143" s="36"/>
      <c r="C143" s="194" t="s">
        <v>208</v>
      </c>
      <c r="D143" s="194" t="s">
        <v>180</v>
      </c>
      <c r="E143" s="195" t="s">
        <v>594</v>
      </c>
      <c r="F143" s="196" t="s">
        <v>595</v>
      </c>
      <c r="G143" s="197" t="s">
        <v>191</v>
      </c>
      <c r="H143" s="198">
        <v>1</v>
      </c>
      <c r="I143" s="199"/>
      <c r="J143" s="200">
        <f>ROUND(I143*H143,2)</f>
        <v>0</v>
      </c>
      <c r="K143" s="196" t="s">
        <v>184</v>
      </c>
      <c r="L143" s="201"/>
      <c r="M143" s="202" t="s">
        <v>1</v>
      </c>
      <c r="N143" s="203" t="s">
        <v>39</v>
      </c>
      <c r="O143" s="72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6" t="s">
        <v>192</v>
      </c>
      <c r="AT143" s="206" t="s">
        <v>180</v>
      </c>
      <c r="AU143" s="206" t="s">
        <v>74</v>
      </c>
      <c r="AY143" s="17" t="s">
        <v>186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81</v>
      </c>
      <c r="BK143" s="119">
        <f>ROUND(I143*H143,2)</f>
        <v>0</v>
      </c>
      <c r="BL143" s="17" t="s">
        <v>193</v>
      </c>
      <c r="BM143" s="206" t="s">
        <v>596</v>
      </c>
    </row>
    <row r="144" spans="1:65" s="2" customFormat="1" ht="29.25">
      <c r="A144" s="35"/>
      <c r="B144" s="36"/>
      <c r="C144" s="37"/>
      <c r="D144" s="207" t="s">
        <v>188</v>
      </c>
      <c r="E144" s="37"/>
      <c r="F144" s="208" t="s">
        <v>595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188</v>
      </c>
      <c r="AU144" s="17" t="s">
        <v>74</v>
      </c>
    </row>
    <row r="145" spans="1:65" s="2" customFormat="1" ht="21.75" customHeight="1">
      <c r="A145" s="35"/>
      <c r="B145" s="36"/>
      <c r="C145" s="194" t="s">
        <v>213</v>
      </c>
      <c r="D145" s="194" t="s">
        <v>180</v>
      </c>
      <c r="E145" s="195" t="s">
        <v>230</v>
      </c>
      <c r="F145" s="196" t="s">
        <v>231</v>
      </c>
      <c r="G145" s="197" t="s">
        <v>183</v>
      </c>
      <c r="H145" s="198">
        <v>60</v>
      </c>
      <c r="I145" s="199"/>
      <c r="J145" s="200">
        <f>ROUND(I145*H145,2)</f>
        <v>0</v>
      </c>
      <c r="K145" s="196" t="s">
        <v>184</v>
      </c>
      <c r="L145" s="201"/>
      <c r="M145" s="202" t="s">
        <v>1</v>
      </c>
      <c r="N145" s="203" t="s">
        <v>39</v>
      </c>
      <c r="O145" s="72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6" t="s">
        <v>185</v>
      </c>
      <c r="AT145" s="206" t="s">
        <v>180</v>
      </c>
      <c r="AU145" s="206" t="s">
        <v>74</v>
      </c>
      <c r="AY145" s="17" t="s">
        <v>186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81</v>
      </c>
      <c r="BK145" s="119">
        <f>ROUND(I145*H145,2)</f>
        <v>0</v>
      </c>
      <c r="BL145" s="17" t="s">
        <v>185</v>
      </c>
      <c r="BM145" s="206" t="s">
        <v>597</v>
      </c>
    </row>
    <row r="146" spans="1:65" s="2" customFormat="1" ht="19.5">
      <c r="A146" s="35"/>
      <c r="B146" s="36"/>
      <c r="C146" s="37"/>
      <c r="D146" s="207" t="s">
        <v>188</v>
      </c>
      <c r="E146" s="37"/>
      <c r="F146" s="208" t="s">
        <v>231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188</v>
      </c>
      <c r="AU146" s="17" t="s">
        <v>74</v>
      </c>
    </row>
    <row r="147" spans="1:65" s="2" customFormat="1" ht="21.75" customHeight="1">
      <c r="A147" s="35"/>
      <c r="B147" s="36"/>
      <c r="C147" s="194" t="s">
        <v>192</v>
      </c>
      <c r="D147" s="194" t="s">
        <v>180</v>
      </c>
      <c r="E147" s="195" t="s">
        <v>251</v>
      </c>
      <c r="F147" s="196" t="s">
        <v>252</v>
      </c>
      <c r="G147" s="197" t="s">
        <v>183</v>
      </c>
      <c r="H147" s="198">
        <v>45</v>
      </c>
      <c r="I147" s="199"/>
      <c r="J147" s="200">
        <f>ROUND(I147*H147,2)</f>
        <v>0</v>
      </c>
      <c r="K147" s="196" t="s">
        <v>184</v>
      </c>
      <c r="L147" s="201"/>
      <c r="M147" s="202" t="s">
        <v>1</v>
      </c>
      <c r="N147" s="203" t="s">
        <v>39</v>
      </c>
      <c r="O147" s="7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6" t="s">
        <v>192</v>
      </c>
      <c r="AT147" s="206" t="s">
        <v>180</v>
      </c>
      <c r="AU147" s="206" t="s">
        <v>74</v>
      </c>
      <c r="AY147" s="17" t="s">
        <v>186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81</v>
      </c>
      <c r="BK147" s="119">
        <f>ROUND(I147*H147,2)</f>
        <v>0</v>
      </c>
      <c r="BL147" s="17" t="s">
        <v>193</v>
      </c>
      <c r="BM147" s="206" t="s">
        <v>598</v>
      </c>
    </row>
    <row r="148" spans="1:65" s="2" customFormat="1" ht="19.5">
      <c r="A148" s="35"/>
      <c r="B148" s="36"/>
      <c r="C148" s="37"/>
      <c r="D148" s="207" t="s">
        <v>188</v>
      </c>
      <c r="E148" s="37"/>
      <c r="F148" s="208" t="s">
        <v>252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188</v>
      </c>
      <c r="AU148" s="17" t="s">
        <v>74</v>
      </c>
    </row>
    <row r="149" spans="1:65" s="2" customFormat="1" ht="21.75" customHeight="1">
      <c r="A149" s="35"/>
      <c r="B149" s="36"/>
      <c r="C149" s="194" t="s">
        <v>221</v>
      </c>
      <c r="D149" s="194" t="s">
        <v>180</v>
      </c>
      <c r="E149" s="195" t="s">
        <v>599</v>
      </c>
      <c r="F149" s="196" t="s">
        <v>600</v>
      </c>
      <c r="G149" s="197" t="s">
        <v>183</v>
      </c>
      <c r="H149" s="198">
        <v>20</v>
      </c>
      <c r="I149" s="199"/>
      <c r="J149" s="200">
        <f>ROUND(I149*H149,2)</f>
        <v>0</v>
      </c>
      <c r="K149" s="196" t="s">
        <v>184</v>
      </c>
      <c r="L149" s="201"/>
      <c r="M149" s="202" t="s">
        <v>1</v>
      </c>
      <c r="N149" s="203" t="s">
        <v>39</v>
      </c>
      <c r="O149" s="72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6" t="s">
        <v>192</v>
      </c>
      <c r="AT149" s="206" t="s">
        <v>180</v>
      </c>
      <c r="AU149" s="206" t="s">
        <v>74</v>
      </c>
      <c r="AY149" s="17" t="s">
        <v>186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81</v>
      </c>
      <c r="BK149" s="119">
        <f>ROUND(I149*H149,2)</f>
        <v>0</v>
      </c>
      <c r="BL149" s="17" t="s">
        <v>193</v>
      </c>
      <c r="BM149" s="206" t="s">
        <v>601</v>
      </c>
    </row>
    <row r="150" spans="1:65" s="2" customFormat="1" ht="19.5">
      <c r="A150" s="35"/>
      <c r="B150" s="36"/>
      <c r="C150" s="37"/>
      <c r="D150" s="207" t="s">
        <v>188</v>
      </c>
      <c r="E150" s="37"/>
      <c r="F150" s="208" t="s">
        <v>600</v>
      </c>
      <c r="G150" s="37"/>
      <c r="H150" s="37"/>
      <c r="I150" s="131"/>
      <c r="J150" s="37"/>
      <c r="K150" s="37"/>
      <c r="L150" s="38"/>
      <c r="M150" s="209"/>
      <c r="N150" s="21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188</v>
      </c>
      <c r="AU150" s="17" t="s">
        <v>74</v>
      </c>
    </row>
    <row r="151" spans="1:65" s="2" customFormat="1" ht="21.75" customHeight="1">
      <c r="A151" s="35"/>
      <c r="B151" s="36"/>
      <c r="C151" s="194" t="s">
        <v>225</v>
      </c>
      <c r="D151" s="194" t="s">
        <v>180</v>
      </c>
      <c r="E151" s="195" t="s">
        <v>246</v>
      </c>
      <c r="F151" s="196" t="s">
        <v>247</v>
      </c>
      <c r="G151" s="197" t="s">
        <v>183</v>
      </c>
      <c r="H151" s="198">
        <v>80</v>
      </c>
      <c r="I151" s="199"/>
      <c r="J151" s="200">
        <f>ROUND(I151*H151,2)</f>
        <v>0</v>
      </c>
      <c r="K151" s="196" t="s">
        <v>184</v>
      </c>
      <c r="L151" s="201"/>
      <c r="M151" s="202" t="s">
        <v>1</v>
      </c>
      <c r="N151" s="203" t="s">
        <v>39</v>
      </c>
      <c r="O151" s="72"/>
      <c r="P151" s="204">
        <f>O151*H151</f>
        <v>0</v>
      </c>
      <c r="Q151" s="204">
        <v>0</v>
      </c>
      <c r="R151" s="204">
        <f>Q151*H151</f>
        <v>0</v>
      </c>
      <c r="S151" s="204">
        <v>0</v>
      </c>
      <c r="T151" s="20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6" t="s">
        <v>192</v>
      </c>
      <c r="AT151" s="206" t="s">
        <v>180</v>
      </c>
      <c r="AU151" s="206" t="s">
        <v>74</v>
      </c>
      <c r="AY151" s="17" t="s">
        <v>186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81</v>
      </c>
      <c r="BK151" s="119">
        <f>ROUND(I151*H151,2)</f>
        <v>0</v>
      </c>
      <c r="BL151" s="17" t="s">
        <v>193</v>
      </c>
      <c r="BM151" s="206" t="s">
        <v>602</v>
      </c>
    </row>
    <row r="152" spans="1:65" s="2" customFormat="1" ht="19.5">
      <c r="A152" s="35"/>
      <c r="B152" s="36"/>
      <c r="C152" s="37"/>
      <c r="D152" s="207" t="s">
        <v>188</v>
      </c>
      <c r="E152" s="37"/>
      <c r="F152" s="208" t="s">
        <v>247</v>
      </c>
      <c r="G152" s="37"/>
      <c r="H152" s="37"/>
      <c r="I152" s="131"/>
      <c r="J152" s="37"/>
      <c r="K152" s="37"/>
      <c r="L152" s="38"/>
      <c r="M152" s="209"/>
      <c r="N152" s="21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188</v>
      </c>
      <c r="AU152" s="17" t="s">
        <v>74</v>
      </c>
    </row>
    <row r="153" spans="1:65" s="2" customFormat="1" ht="29.25">
      <c r="A153" s="35"/>
      <c r="B153" s="36"/>
      <c r="C153" s="37"/>
      <c r="D153" s="207" t="s">
        <v>201</v>
      </c>
      <c r="E153" s="37"/>
      <c r="F153" s="211" t="s">
        <v>249</v>
      </c>
      <c r="G153" s="37"/>
      <c r="H153" s="37"/>
      <c r="I153" s="131"/>
      <c r="J153" s="37"/>
      <c r="K153" s="37"/>
      <c r="L153" s="38"/>
      <c r="M153" s="209"/>
      <c r="N153" s="210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7" t="s">
        <v>201</v>
      </c>
      <c r="AU153" s="17" t="s">
        <v>74</v>
      </c>
    </row>
    <row r="154" spans="1:65" s="2" customFormat="1" ht="21.75" customHeight="1">
      <c r="A154" s="35"/>
      <c r="B154" s="36"/>
      <c r="C154" s="194" t="s">
        <v>229</v>
      </c>
      <c r="D154" s="194" t="s">
        <v>180</v>
      </c>
      <c r="E154" s="195" t="s">
        <v>603</v>
      </c>
      <c r="F154" s="196" t="s">
        <v>604</v>
      </c>
      <c r="G154" s="197" t="s">
        <v>183</v>
      </c>
      <c r="H154" s="198">
        <v>62</v>
      </c>
      <c r="I154" s="199"/>
      <c r="J154" s="200">
        <f>ROUND(I154*H154,2)</f>
        <v>0</v>
      </c>
      <c r="K154" s="196" t="s">
        <v>184</v>
      </c>
      <c r="L154" s="201"/>
      <c r="M154" s="202" t="s">
        <v>1</v>
      </c>
      <c r="N154" s="203" t="s">
        <v>39</v>
      </c>
      <c r="O154" s="72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6" t="s">
        <v>185</v>
      </c>
      <c r="AT154" s="206" t="s">
        <v>180</v>
      </c>
      <c r="AU154" s="206" t="s">
        <v>74</v>
      </c>
      <c r="AY154" s="17" t="s">
        <v>186</v>
      </c>
      <c r="BE154" s="119">
        <f>IF(N154="základní",J154,0)</f>
        <v>0</v>
      </c>
      <c r="BF154" s="119">
        <f>IF(N154="snížená",J154,0)</f>
        <v>0</v>
      </c>
      <c r="BG154" s="119">
        <f>IF(N154="zákl. přenesená",J154,0)</f>
        <v>0</v>
      </c>
      <c r="BH154" s="119">
        <f>IF(N154="sníž. přenesená",J154,0)</f>
        <v>0</v>
      </c>
      <c r="BI154" s="119">
        <f>IF(N154="nulová",J154,0)</f>
        <v>0</v>
      </c>
      <c r="BJ154" s="17" t="s">
        <v>81</v>
      </c>
      <c r="BK154" s="119">
        <f>ROUND(I154*H154,2)</f>
        <v>0</v>
      </c>
      <c r="BL154" s="17" t="s">
        <v>185</v>
      </c>
      <c r="BM154" s="206" t="s">
        <v>605</v>
      </c>
    </row>
    <row r="155" spans="1:65" s="2" customFormat="1" ht="19.5">
      <c r="A155" s="35"/>
      <c r="B155" s="36"/>
      <c r="C155" s="37"/>
      <c r="D155" s="207" t="s">
        <v>188</v>
      </c>
      <c r="E155" s="37"/>
      <c r="F155" s="208" t="s">
        <v>604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188</v>
      </c>
      <c r="AU155" s="17" t="s">
        <v>74</v>
      </c>
    </row>
    <row r="156" spans="1:65" s="2" customFormat="1" ht="21.75" customHeight="1">
      <c r="A156" s="35"/>
      <c r="B156" s="36"/>
      <c r="C156" s="194" t="s">
        <v>233</v>
      </c>
      <c r="D156" s="194" t="s">
        <v>180</v>
      </c>
      <c r="E156" s="195" t="s">
        <v>259</v>
      </c>
      <c r="F156" s="196" t="s">
        <v>260</v>
      </c>
      <c r="G156" s="197" t="s">
        <v>183</v>
      </c>
      <c r="H156" s="198">
        <v>14</v>
      </c>
      <c r="I156" s="199"/>
      <c r="J156" s="200">
        <f>ROUND(I156*H156,2)</f>
        <v>0</v>
      </c>
      <c r="K156" s="196" t="s">
        <v>184</v>
      </c>
      <c r="L156" s="201"/>
      <c r="M156" s="202" t="s">
        <v>1</v>
      </c>
      <c r="N156" s="203" t="s">
        <v>39</v>
      </c>
      <c r="O156" s="72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6" t="s">
        <v>185</v>
      </c>
      <c r="AT156" s="206" t="s">
        <v>180</v>
      </c>
      <c r="AU156" s="206" t="s">
        <v>74</v>
      </c>
      <c r="AY156" s="17" t="s">
        <v>186</v>
      </c>
      <c r="BE156" s="119">
        <f>IF(N156="základní",J156,0)</f>
        <v>0</v>
      </c>
      <c r="BF156" s="119">
        <f>IF(N156="snížená",J156,0)</f>
        <v>0</v>
      </c>
      <c r="BG156" s="119">
        <f>IF(N156="zákl. přenesená",J156,0)</f>
        <v>0</v>
      </c>
      <c r="BH156" s="119">
        <f>IF(N156="sníž. přenesená",J156,0)</f>
        <v>0</v>
      </c>
      <c r="BI156" s="119">
        <f>IF(N156="nulová",J156,0)</f>
        <v>0</v>
      </c>
      <c r="BJ156" s="17" t="s">
        <v>81</v>
      </c>
      <c r="BK156" s="119">
        <f>ROUND(I156*H156,2)</f>
        <v>0</v>
      </c>
      <c r="BL156" s="17" t="s">
        <v>185</v>
      </c>
      <c r="BM156" s="206" t="s">
        <v>606</v>
      </c>
    </row>
    <row r="157" spans="1:65" s="2" customFormat="1" ht="19.5">
      <c r="A157" s="35"/>
      <c r="B157" s="36"/>
      <c r="C157" s="37"/>
      <c r="D157" s="207" t="s">
        <v>188</v>
      </c>
      <c r="E157" s="37"/>
      <c r="F157" s="208" t="s">
        <v>260</v>
      </c>
      <c r="G157" s="37"/>
      <c r="H157" s="37"/>
      <c r="I157" s="131"/>
      <c r="J157" s="37"/>
      <c r="K157" s="37"/>
      <c r="L157" s="38"/>
      <c r="M157" s="209"/>
      <c r="N157" s="210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7" t="s">
        <v>188</v>
      </c>
      <c r="AU157" s="17" t="s">
        <v>74</v>
      </c>
    </row>
    <row r="158" spans="1:65" s="11" customFormat="1" ht="25.9" customHeight="1">
      <c r="B158" s="212"/>
      <c r="C158" s="213"/>
      <c r="D158" s="214" t="s">
        <v>73</v>
      </c>
      <c r="E158" s="215" t="s">
        <v>441</v>
      </c>
      <c r="F158" s="215" t="s">
        <v>607</v>
      </c>
      <c r="G158" s="213"/>
      <c r="H158" s="213"/>
      <c r="I158" s="216"/>
      <c r="J158" s="217">
        <f>BK158</f>
        <v>0</v>
      </c>
      <c r="K158" s="213"/>
      <c r="L158" s="218"/>
      <c r="M158" s="219"/>
      <c r="N158" s="220"/>
      <c r="O158" s="220"/>
      <c r="P158" s="221">
        <f>P159+P160</f>
        <v>0</v>
      </c>
      <c r="Q158" s="220"/>
      <c r="R158" s="221">
        <f>R159+R160</f>
        <v>0</v>
      </c>
      <c r="S158" s="220"/>
      <c r="T158" s="222">
        <f>T159+T160</f>
        <v>0</v>
      </c>
      <c r="AR158" s="223" t="s">
        <v>81</v>
      </c>
      <c r="AT158" s="224" t="s">
        <v>73</v>
      </c>
      <c r="AU158" s="224" t="s">
        <v>74</v>
      </c>
      <c r="AY158" s="223" t="s">
        <v>186</v>
      </c>
      <c r="BK158" s="225">
        <f>BK159+BK160</f>
        <v>0</v>
      </c>
    </row>
    <row r="159" spans="1:65" s="11" customFormat="1" ht="22.9" customHeight="1">
      <c r="B159" s="212"/>
      <c r="C159" s="213"/>
      <c r="D159" s="214" t="s">
        <v>73</v>
      </c>
      <c r="E159" s="245" t="s">
        <v>608</v>
      </c>
      <c r="F159" s="245" t="s">
        <v>609</v>
      </c>
      <c r="G159" s="213"/>
      <c r="H159" s="213"/>
      <c r="I159" s="216"/>
      <c r="J159" s="246">
        <f>BK159</f>
        <v>0</v>
      </c>
      <c r="K159" s="213"/>
      <c r="L159" s="218"/>
      <c r="M159" s="219"/>
      <c r="N159" s="220"/>
      <c r="O159" s="220"/>
      <c r="P159" s="221">
        <v>0</v>
      </c>
      <c r="Q159" s="220"/>
      <c r="R159" s="221">
        <v>0</v>
      </c>
      <c r="S159" s="220"/>
      <c r="T159" s="222">
        <v>0</v>
      </c>
      <c r="AR159" s="223" t="s">
        <v>81</v>
      </c>
      <c r="AT159" s="224" t="s">
        <v>73</v>
      </c>
      <c r="AU159" s="224" t="s">
        <v>81</v>
      </c>
      <c r="AY159" s="223" t="s">
        <v>186</v>
      </c>
      <c r="BK159" s="225">
        <v>0</v>
      </c>
    </row>
    <row r="160" spans="1:65" s="11" customFormat="1" ht="22.9" customHeight="1">
      <c r="B160" s="212"/>
      <c r="C160" s="213"/>
      <c r="D160" s="214" t="s">
        <v>73</v>
      </c>
      <c r="E160" s="245" t="s">
        <v>203</v>
      </c>
      <c r="F160" s="245" t="s">
        <v>610</v>
      </c>
      <c r="G160" s="213"/>
      <c r="H160" s="213"/>
      <c r="I160" s="216"/>
      <c r="J160" s="246">
        <f>BK160</f>
        <v>0</v>
      </c>
      <c r="K160" s="213"/>
      <c r="L160" s="218"/>
      <c r="M160" s="219"/>
      <c r="N160" s="220"/>
      <c r="O160" s="220"/>
      <c r="P160" s="221">
        <f>SUM(P161:P164)</f>
        <v>0</v>
      </c>
      <c r="Q160" s="220"/>
      <c r="R160" s="221">
        <f>SUM(R161:R164)</f>
        <v>0</v>
      </c>
      <c r="S160" s="220"/>
      <c r="T160" s="222">
        <f>SUM(T161:T164)</f>
        <v>0</v>
      </c>
      <c r="AR160" s="223" t="s">
        <v>81</v>
      </c>
      <c r="AT160" s="224" t="s">
        <v>73</v>
      </c>
      <c r="AU160" s="224" t="s">
        <v>81</v>
      </c>
      <c r="AY160" s="223" t="s">
        <v>186</v>
      </c>
      <c r="BK160" s="225">
        <f>SUM(BK161:BK164)</f>
        <v>0</v>
      </c>
    </row>
    <row r="161" spans="1:65" s="2" customFormat="1" ht="21.75" customHeight="1">
      <c r="A161" s="35"/>
      <c r="B161" s="36"/>
      <c r="C161" s="226" t="s">
        <v>238</v>
      </c>
      <c r="D161" s="226" t="s">
        <v>265</v>
      </c>
      <c r="E161" s="227" t="s">
        <v>611</v>
      </c>
      <c r="F161" s="228" t="s">
        <v>612</v>
      </c>
      <c r="G161" s="229" t="s">
        <v>446</v>
      </c>
      <c r="H161" s="230">
        <v>95.4</v>
      </c>
      <c r="I161" s="231"/>
      <c r="J161" s="232">
        <f>ROUND(I161*H161,2)</f>
        <v>0</v>
      </c>
      <c r="K161" s="228" t="s">
        <v>184</v>
      </c>
      <c r="L161" s="38"/>
      <c r="M161" s="233" t="s">
        <v>1</v>
      </c>
      <c r="N161" s="234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193</v>
      </c>
      <c r="AT161" s="206" t="s">
        <v>265</v>
      </c>
      <c r="AU161" s="206" t="s">
        <v>83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193</v>
      </c>
      <c r="BM161" s="206" t="s">
        <v>613</v>
      </c>
    </row>
    <row r="162" spans="1:65" s="2" customFormat="1" ht="48.75">
      <c r="A162" s="35"/>
      <c r="B162" s="36"/>
      <c r="C162" s="37"/>
      <c r="D162" s="207" t="s">
        <v>188</v>
      </c>
      <c r="E162" s="37"/>
      <c r="F162" s="208" t="s">
        <v>614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83</v>
      </c>
    </row>
    <row r="163" spans="1:65" s="2" customFormat="1" ht="21.75" customHeight="1">
      <c r="A163" s="35"/>
      <c r="B163" s="36"/>
      <c r="C163" s="226" t="s">
        <v>242</v>
      </c>
      <c r="D163" s="226" t="s">
        <v>265</v>
      </c>
      <c r="E163" s="227" t="s">
        <v>615</v>
      </c>
      <c r="F163" s="228" t="s">
        <v>616</v>
      </c>
      <c r="G163" s="229" t="s">
        <v>183</v>
      </c>
      <c r="H163" s="230">
        <v>106</v>
      </c>
      <c r="I163" s="231"/>
      <c r="J163" s="232">
        <f>ROUND(I163*H163,2)</f>
        <v>0</v>
      </c>
      <c r="K163" s="228" t="s">
        <v>184</v>
      </c>
      <c r="L163" s="38"/>
      <c r="M163" s="233" t="s">
        <v>1</v>
      </c>
      <c r="N163" s="234" t="s">
        <v>39</v>
      </c>
      <c r="O163" s="7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6" t="s">
        <v>193</v>
      </c>
      <c r="AT163" s="206" t="s">
        <v>265</v>
      </c>
      <c r="AU163" s="206" t="s">
        <v>83</v>
      </c>
      <c r="AY163" s="17" t="s">
        <v>186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81</v>
      </c>
      <c r="BK163" s="119">
        <f>ROUND(I163*H163,2)</f>
        <v>0</v>
      </c>
      <c r="BL163" s="17" t="s">
        <v>193</v>
      </c>
      <c r="BM163" s="206" t="s">
        <v>617</v>
      </c>
    </row>
    <row r="164" spans="1:65" s="2" customFormat="1" ht="39">
      <c r="A164" s="35"/>
      <c r="B164" s="36"/>
      <c r="C164" s="37"/>
      <c r="D164" s="207" t="s">
        <v>188</v>
      </c>
      <c r="E164" s="37"/>
      <c r="F164" s="208" t="s">
        <v>618</v>
      </c>
      <c r="G164" s="37"/>
      <c r="H164" s="37"/>
      <c r="I164" s="131"/>
      <c r="J164" s="37"/>
      <c r="K164" s="37"/>
      <c r="L164" s="38"/>
      <c r="M164" s="209"/>
      <c r="N164" s="21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188</v>
      </c>
      <c r="AU164" s="17" t="s">
        <v>83</v>
      </c>
    </row>
    <row r="165" spans="1:65" s="11" customFormat="1" ht="25.9" customHeight="1">
      <c r="B165" s="212"/>
      <c r="C165" s="213"/>
      <c r="D165" s="214" t="s">
        <v>73</v>
      </c>
      <c r="E165" s="215" t="s">
        <v>262</v>
      </c>
      <c r="F165" s="215" t="s">
        <v>263</v>
      </c>
      <c r="G165" s="213"/>
      <c r="H165" s="213"/>
      <c r="I165" s="216"/>
      <c r="J165" s="217">
        <f>BK165</f>
        <v>0</v>
      </c>
      <c r="K165" s="213"/>
      <c r="L165" s="218"/>
      <c r="M165" s="219"/>
      <c r="N165" s="220"/>
      <c r="O165" s="220"/>
      <c r="P165" s="221">
        <f>SUM(P166:P210)</f>
        <v>0</v>
      </c>
      <c r="Q165" s="220"/>
      <c r="R165" s="221">
        <f>SUM(R166:R210)</f>
        <v>0</v>
      </c>
      <c r="S165" s="220"/>
      <c r="T165" s="222">
        <f>SUM(T166:T210)</f>
        <v>0</v>
      </c>
      <c r="AR165" s="223" t="s">
        <v>193</v>
      </c>
      <c r="AT165" s="224" t="s">
        <v>73</v>
      </c>
      <c r="AU165" s="224" t="s">
        <v>74</v>
      </c>
      <c r="AY165" s="223" t="s">
        <v>186</v>
      </c>
      <c r="BK165" s="225">
        <f>SUM(BK166:BK210)</f>
        <v>0</v>
      </c>
    </row>
    <row r="166" spans="1:65" s="2" customFormat="1" ht="21.75" customHeight="1">
      <c r="A166" s="35"/>
      <c r="B166" s="36"/>
      <c r="C166" s="226" t="s">
        <v>8</v>
      </c>
      <c r="D166" s="226" t="s">
        <v>265</v>
      </c>
      <c r="E166" s="227" t="s">
        <v>266</v>
      </c>
      <c r="F166" s="228" t="s">
        <v>267</v>
      </c>
      <c r="G166" s="229" t="s">
        <v>183</v>
      </c>
      <c r="H166" s="230">
        <v>60</v>
      </c>
      <c r="I166" s="231"/>
      <c r="J166" s="232">
        <f>ROUND(I166*H166,2)</f>
        <v>0</v>
      </c>
      <c r="K166" s="228" t="s">
        <v>184</v>
      </c>
      <c r="L166" s="38"/>
      <c r="M166" s="233" t="s">
        <v>1</v>
      </c>
      <c r="N166" s="234" t="s">
        <v>39</v>
      </c>
      <c r="O166" s="7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6" t="s">
        <v>268</v>
      </c>
      <c r="AT166" s="206" t="s">
        <v>265</v>
      </c>
      <c r="AU166" s="206" t="s">
        <v>81</v>
      </c>
      <c r="AY166" s="17" t="s">
        <v>186</v>
      </c>
      <c r="BE166" s="119">
        <f>IF(N166="základní",J166,0)</f>
        <v>0</v>
      </c>
      <c r="BF166" s="119">
        <f>IF(N166="snížená",J166,0)</f>
        <v>0</v>
      </c>
      <c r="BG166" s="119">
        <f>IF(N166="zákl. přenesená",J166,0)</f>
        <v>0</v>
      </c>
      <c r="BH166" s="119">
        <f>IF(N166="sníž. přenesená",J166,0)</f>
        <v>0</v>
      </c>
      <c r="BI166" s="119">
        <f>IF(N166="nulová",J166,0)</f>
        <v>0</v>
      </c>
      <c r="BJ166" s="17" t="s">
        <v>81</v>
      </c>
      <c r="BK166" s="119">
        <f>ROUND(I166*H166,2)</f>
        <v>0</v>
      </c>
      <c r="BL166" s="17" t="s">
        <v>268</v>
      </c>
      <c r="BM166" s="206" t="s">
        <v>619</v>
      </c>
    </row>
    <row r="167" spans="1:65" s="2" customFormat="1" ht="48.75">
      <c r="A167" s="35"/>
      <c r="B167" s="36"/>
      <c r="C167" s="37"/>
      <c r="D167" s="207" t="s">
        <v>188</v>
      </c>
      <c r="E167" s="37"/>
      <c r="F167" s="208" t="s">
        <v>270</v>
      </c>
      <c r="G167" s="37"/>
      <c r="H167" s="37"/>
      <c r="I167" s="131"/>
      <c r="J167" s="37"/>
      <c r="K167" s="37"/>
      <c r="L167" s="38"/>
      <c r="M167" s="209"/>
      <c r="N167" s="210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7" t="s">
        <v>188</v>
      </c>
      <c r="AU167" s="17" t="s">
        <v>81</v>
      </c>
    </row>
    <row r="168" spans="1:65" s="2" customFormat="1" ht="21.75" customHeight="1">
      <c r="A168" s="35"/>
      <c r="B168" s="36"/>
      <c r="C168" s="226" t="s">
        <v>250</v>
      </c>
      <c r="D168" s="226" t="s">
        <v>265</v>
      </c>
      <c r="E168" s="227" t="s">
        <v>272</v>
      </c>
      <c r="F168" s="228" t="s">
        <v>273</v>
      </c>
      <c r="G168" s="229" t="s">
        <v>183</v>
      </c>
      <c r="H168" s="230">
        <v>48</v>
      </c>
      <c r="I168" s="231"/>
      <c r="J168" s="232">
        <f>ROUND(I168*H168,2)</f>
        <v>0</v>
      </c>
      <c r="K168" s="228" t="s">
        <v>184</v>
      </c>
      <c r="L168" s="38"/>
      <c r="M168" s="233" t="s">
        <v>1</v>
      </c>
      <c r="N168" s="234" t="s">
        <v>39</v>
      </c>
      <c r="O168" s="72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6" t="s">
        <v>268</v>
      </c>
      <c r="AT168" s="206" t="s">
        <v>265</v>
      </c>
      <c r="AU168" s="206" t="s">
        <v>81</v>
      </c>
      <c r="AY168" s="17" t="s">
        <v>186</v>
      </c>
      <c r="BE168" s="119">
        <f>IF(N168="základní",J168,0)</f>
        <v>0</v>
      </c>
      <c r="BF168" s="119">
        <f>IF(N168="snížená",J168,0)</f>
        <v>0</v>
      </c>
      <c r="BG168" s="119">
        <f>IF(N168="zákl. přenesená",J168,0)</f>
        <v>0</v>
      </c>
      <c r="BH168" s="119">
        <f>IF(N168="sníž. přenesená",J168,0)</f>
        <v>0</v>
      </c>
      <c r="BI168" s="119">
        <f>IF(N168="nulová",J168,0)</f>
        <v>0</v>
      </c>
      <c r="BJ168" s="17" t="s">
        <v>81</v>
      </c>
      <c r="BK168" s="119">
        <f>ROUND(I168*H168,2)</f>
        <v>0</v>
      </c>
      <c r="BL168" s="17" t="s">
        <v>268</v>
      </c>
      <c r="BM168" s="206" t="s">
        <v>620</v>
      </c>
    </row>
    <row r="169" spans="1:65" s="2" customFormat="1" ht="19.5">
      <c r="A169" s="35"/>
      <c r="B169" s="36"/>
      <c r="C169" s="37"/>
      <c r="D169" s="207" t="s">
        <v>188</v>
      </c>
      <c r="E169" s="37"/>
      <c r="F169" s="208" t="s">
        <v>275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188</v>
      </c>
      <c r="AU169" s="17" t="s">
        <v>81</v>
      </c>
    </row>
    <row r="170" spans="1:65" s="2" customFormat="1" ht="21.75" customHeight="1">
      <c r="A170" s="35"/>
      <c r="B170" s="36"/>
      <c r="C170" s="226" t="s">
        <v>254</v>
      </c>
      <c r="D170" s="226" t="s">
        <v>265</v>
      </c>
      <c r="E170" s="227" t="s">
        <v>276</v>
      </c>
      <c r="F170" s="228" t="s">
        <v>277</v>
      </c>
      <c r="G170" s="229" t="s">
        <v>183</v>
      </c>
      <c r="H170" s="230">
        <v>125</v>
      </c>
      <c r="I170" s="231"/>
      <c r="J170" s="232">
        <f>ROUND(I170*H170,2)</f>
        <v>0</v>
      </c>
      <c r="K170" s="228" t="s">
        <v>184</v>
      </c>
      <c r="L170" s="38"/>
      <c r="M170" s="233" t="s">
        <v>1</v>
      </c>
      <c r="N170" s="234" t="s">
        <v>39</v>
      </c>
      <c r="O170" s="7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268</v>
      </c>
      <c r="AT170" s="206" t="s">
        <v>265</v>
      </c>
      <c r="AU170" s="206" t="s">
        <v>81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268</v>
      </c>
      <c r="BM170" s="206" t="s">
        <v>621</v>
      </c>
    </row>
    <row r="171" spans="1:65" s="2" customFormat="1" ht="19.5">
      <c r="A171" s="35"/>
      <c r="B171" s="36"/>
      <c r="C171" s="37"/>
      <c r="D171" s="207" t="s">
        <v>188</v>
      </c>
      <c r="E171" s="37"/>
      <c r="F171" s="208" t="s">
        <v>279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81</v>
      </c>
    </row>
    <row r="172" spans="1:65" s="2" customFormat="1" ht="33" customHeight="1">
      <c r="A172" s="35"/>
      <c r="B172" s="36"/>
      <c r="C172" s="226" t="s">
        <v>258</v>
      </c>
      <c r="D172" s="226" t="s">
        <v>265</v>
      </c>
      <c r="E172" s="227" t="s">
        <v>286</v>
      </c>
      <c r="F172" s="228" t="s">
        <v>287</v>
      </c>
      <c r="G172" s="229" t="s">
        <v>191</v>
      </c>
      <c r="H172" s="230">
        <v>12</v>
      </c>
      <c r="I172" s="231"/>
      <c r="J172" s="232">
        <f>ROUND(I172*H172,2)</f>
        <v>0</v>
      </c>
      <c r="K172" s="228" t="s">
        <v>184</v>
      </c>
      <c r="L172" s="38"/>
      <c r="M172" s="233" t="s">
        <v>1</v>
      </c>
      <c r="N172" s="234" t="s">
        <v>39</v>
      </c>
      <c r="O172" s="72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6" t="s">
        <v>268</v>
      </c>
      <c r="AT172" s="206" t="s">
        <v>265</v>
      </c>
      <c r="AU172" s="206" t="s">
        <v>81</v>
      </c>
      <c r="AY172" s="17" t="s">
        <v>186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81</v>
      </c>
      <c r="BK172" s="119">
        <f>ROUND(I172*H172,2)</f>
        <v>0</v>
      </c>
      <c r="BL172" s="17" t="s">
        <v>268</v>
      </c>
      <c r="BM172" s="206" t="s">
        <v>622</v>
      </c>
    </row>
    <row r="173" spans="1:65" s="2" customFormat="1" ht="48.75">
      <c r="A173" s="35"/>
      <c r="B173" s="36"/>
      <c r="C173" s="37"/>
      <c r="D173" s="207" t="s">
        <v>188</v>
      </c>
      <c r="E173" s="37"/>
      <c r="F173" s="208" t="s">
        <v>289</v>
      </c>
      <c r="G173" s="37"/>
      <c r="H173" s="37"/>
      <c r="I173" s="131"/>
      <c r="J173" s="37"/>
      <c r="K173" s="37"/>
      <c r="L173" s="38"/>
      <c r="M173" s="209"/>
      <c r="N173" s="210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188</v>
      </c>
      <c r="AU173" s="17" t="s">
        <v>81</v>
      </c>
    </row>
    <row r="174" spans="1:65" s="2" customFormat="1" ht="33" customHeight="1">
      <c r="A174" s="35"/>
      <c r="B174" s="36"/>
      <c r="C174" s="226" t="s">
        <v>264</v>
      </c>
      <c r="D174" s="226" t="s">
        <v>265</v>
      </c>
      <c r="E174" s="227" t="s">
        <v>291</v>
      </c>
      <c r="F174" s="228" t="s">
        <v>292</v>
      </c>
      <c r="G174" s="229" t="s">
        <v>191</v>
      </c>
      <c r="H174" s="230">
        <v>14</v>
      </c>
      <c r="I174" s="231"/>
      <c r="J174" s="232">
        <f>ROUND(I174*H174,2)</f>
        <v>0</v>
      </c>
      <c r="K174" s="228" t="s">
        <v>184</v>
      </c>
      <c r="L174" s="38"/>
      <c r="M174" s="233" t="s">
        <v>1</v>
      </c>
      <c r="N174" s="234" t="s">
        <v>39</v>
      </c>
      <c r="O174" s="72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6" t="s">
        <v>268</v>
      </c>
      <c r="AT174" s="206" t="s">
        <v>265</v>
      </c>
      <c r="AU174" s="206" t="s">
        <v>81</v>
      </c>
      <c r="AY174" s="17" t="s">
        <v>186</v>
      </c>
      <c r="BE174" s="119">
        <f>IF(N174="základní",J174,0)</f>
        <v>0</v>
      </c>
      <c r="BF174" s="119">
        <f>IF(N174="snížená",J174,0)</f>
        <v>0</v>
      </c>
      <c r="BG174" s="119">
        <f>IF(N174="zákl. přenesená",J174,0)</f>
        <v>0</v>
      </c>
      <c r="BH174" s="119">
        <f>IF(N174="sníž. přenesená",J174,0)</f>
        <v>0</v>
      </c>
      <c r="BI174" s="119">
        <f>IF(N174="nulová",J174,0)</f>
        <v>0</v>
      </c>
      <c r="BJ174" s="17" t="s">
        <v>81</v>
      </c>
      <c r="BK174" s="119">
        <f>ROUND(I174*H174,2)</f>
        <v>0</v>
      </c>
      <c r="BL174" s="17" t="s">
        <v>268</v>
      </c>
      <c r="BM174" s="206" t="s">
        <v>623</v>
      </c>
    </row>
    <row r="175" spans="1:65" s="2" customFormat="1" ht="48.75">
      <c r="A175" s="35"/>
      <c r="B175" s="36"/>
      <c r="C175" s="37"/>
      <c r="D175" s="207" t="s">
        <v>188</v>
      </c>
      <c r="E175" s="37"/>
      <c r="F175" s="208" t="s">
        <v>294</v>
      </c>
      <c r="G175" s="37"/>
      <c r="H175" s="37"/>
      <c r="I175" s="131"/>
      <c r="J175" s="37"/>
      <c r="K175" s="37"/>
      <c r="L175" s="38"/>
      <c r="M175" s="209"/>
      <c r="N175" s="210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7" t="s">
        <v>188</v>
      </c>
      <c r="AU175" s="17" t="s">
        <v>81</v>
      </c>
    </row>
    <row r="176" spans="1:65" s="2" customFormat="1" ht="21.75" customHeight="1">
      <c r="A176" s="35"/>
      <c r="B176" s="36"/>
      <c r="C176" s="226" t="s">
        <v>271</v>
      </c>
      <c r="D176" s="226" t="s">
        <v>265</v>
      </c>
      <c r="E176" s="227" t="s">
        <v>408</v>
      </c>
      <c r="F176" s="228" t="s">
        <v>409</v>
      </c>
      <c r="G176" s="229" t="s">
        <v>183</v>
      </c>
      <c r="H176" s="230">
        <v>62</v>
      </c>
      <c r="I176" s="231"/>
      <c r="J176" s="232">
        <f>ROUND(I176*H176,2)</f>
        <v>0</v>
      </c>
      <c r="K176" s="228" t="s">
        <v>184</v>
      </c>
      <c r="L176" s="38"/>
      <c r="M176" s="233" t="s">
        <v>1</v>
      </c>
      <c r="N176" s="234" t="s">
        <v>39</v>
      </c>
      <c r="O176" s="7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6" t="s">
        <v>268</v>
      </c>
      <c r="AT176" s="206" t="s">
        <v>265</v>
      </c>
      <c r="AU176" s="206" t="s">
        <v>81</v>
      </c>
      <c r="AY176" s="17" t="s">
        <v>186</v>
      </c>
      <c r="BE176" s="119">
        <f>IF(N176="základní",J176,0)</f>
        <v>0</v>
      </c>
      <c r="BF176" s="119">
        <f>IF(N176="snížená",J176,0)</f>
        <v>0</v>
      </c>
      <c r="BG176" s="119">
        <f>IF(N176="zákl. přenesená",J176,0)</f>
        <v>0</v>
      </c>
      <c r="BH176" s="119">
        <f>IF(N176="sníž. přenesená",J176,0)</f>
        <v>0</v>
      </c>
      <c r="BI176" s="119">
        <f>IF(N176="nulová",J176,0)</f>
        <v>0</v>
      </c>
      <c r="BJ176" s="17" t="s">
        <v>81</v>
      </c>
      <c r="BK176" s="119">
        <f>ROUND(I176*H176,2)</f>
        <v>0</v>
      </c>
      <c r="BL176" s="17" t="s">
        <v>268</v>
      </c>
      <c r="BM176" s="206" t="s">
        <v>624</v>
      </c>
    </row>
    <row r="177" spans="1:65" s="2" customFormat="1" ht="11.25">
      <c r="A177" s="35"/>
      <c r="B177" s="36"/>
      <c r="C177" s="37"/>
      <c r="D177" s="207" t="s">
        <v>188</v>
      </c>
      <c r="E177" s="37"/>
      <c r="F177" s="208" t="s">
        <v>409</v>
      </c>
      <c r="G177" s="37"/>
      <c r="H177" s="37"/>
      <c r="I177" s="131"/>
      <c r="J177" s="37"/>
      <c r="K177" s="37"/>
      <c r="L177" s="38"/>
      <c r="M177" s="209"/>
      <c r="N177" s="210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7" t="s">
        <v>188</v>
      </c>
      <c r="AU177" s="17" t="s">
        <v>81</v>
      </c>
    </row>
    <row r="178" spans="1:65" s="2" customFormat="1" ht="21.75" customHeight="1">
      <c r="A178" s="35"/>
      <c r="B178" s="36"/>
      <c r="C178" s="226" t="s">
        <v>7</v>
      </c>
      <c r="D178" s="226" t="s">
        <v>265</v>
      </c>
      <c r="E178" s="227" t="s">
        <v>306</v>
      </c>
      <c r="F178" s="228" t="s">
        <v>307</v>
      </c>
      <c r="G178" s="229" t="s">
        <v>191</v>
      </c>
      <c r="H178" s="230">
        <v>2</v>
      </c>
      <c r="I178" s="231"/>
      <c r="J178" s="232">
        <f>ROUND(I178*H178,2)</f>
        <v>0</v>
      </c>
      <c r="K178" s="228" t="s">
        <v>184</v>
      </c>
      <c r="L178" s="38"/>
      <c r="M178" s="233" t="s">
        <v>1</v>
      </c>
      <c r="N178" s="234" t="s">
        <v>39</v>
      </c>
      <c r="O178" s="72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6" t="s">
        <v>268</v>
      </c>
      <c r="AT178" s="206" t="s">
        <v>265</v>
      </c>
      <c r="AU178" s="206" t="s">
        <v>81</v>
      </c>
      <c r="AY178" s="17" t="s">
        <v>186</v>
      </c>
      <c r="BE178" s="119">
        <f>IF(N178="základní",J178,0)</f>
        <v>0</v>
      </c>
      <c r="BF178" s="119">
        <f>IF(N178="snížená",J178,0)</f>
        <v>0</v>
      </c>
      <c r="BG178" s="119">
        <f>IF(N178="zákl. přenesená",J178,0)</f>
        <v>0</v>
      </c>
      <c r="BH178" s="119">
        <f>IF(N178="sníž. přenesená",J178,0)</f>
        <v>0</v>
      </c>
      <c r="BI178" s="119">
        <f>IF(N178="nulová",J178,0)</f>
        <v>0</v>
      </c>
      <c r="BJ178" s="17" t="s">
        <v>81</v>
      </c>
      <c r="BK178" s="119">
        <f>ROUND(I178*H178,2)</f>
        <v>0</v>
      </c>
      <c r="BL178" s="17" t="s">
        <v>268</v>
      </c>
      <c r="BM178" s="206" t="s">
        <v>625</v>
      </c>
    </row>
    <row r="179" spans="1:65" s="2" customFormat="1" ht="39">
      <c r="A179" s="35"/>
      <c r="B179" s="36"/>
      <c r="C179" s="37"/>
      <c r="D179" s="207" t="s">
        <v>188</v>
      </c>
      <c r="E179" s="37"/>
      <c r="F179" s="208" t="s">
        <v>309</v>
      </c>
      <c r="G179" s="37"/>
      <c r="H179" s="37"/>
      <c r="I179" s="131"/>
      <c r="J179" s="37"/>
      <c r="K179" s="37"/>
      <c r="L179" s="38"/>
      <c r="M179" s="209"/>
      <c r="N179" s="210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7" t="s">
        <v>188</v>
      </c>
      <c r="AU179" s="17" t="s">
        <v>81</v>
      </c>
    </row>
    <row r="180" spans="1:65" s="2" customFormat="1" ht="33" customHeight="1">
      <c r="A180" s="35"/>
      <c r="B180" s="36"/>
      <c r="C180" s="226" t="s">
        <v>280</v>
      </c>
      <c r="D180" s="226" t="s">
        <v>265</v>
      </c>
      <c r="E180" s="227" t="s">
        <v>311</v>
      </c>
      <c r="F180" s="228" t="s">
        <v>312</v>
      </c>
      <c r="G180" s="229" t="s">
        <v>191</v>
      </c>
      <c r="H180" s="230">
        <v>2</v>
      </c>
      <c r="I180" s="231"/>
      <c r="J180" s="232">
        <f>ROUND(I180*H180,2)</f>
        <v>0</v>
      </c>
      <c r="K180" s="228" t="s">
        <v>184</v>
      </c>
      <c r="L180" s="38"/>
      <c r="M180" s="233" t="s">
        <v>1</v>
      </c>
      <c r="N180" s="234" t="s">
        <v>39</v>
      </c>
      <c r="O180" s="72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6" t="s">
        <v>268</v>
      </c>
      <c r="AT180" s="206" t="s">
        <v>265</v>
      </c>
      <c r="AU180" s="206" t="s">
        <v>81</v>
      </c>
      <c r="AY180" s="17" t="s">
        <v>186</v>
      </c>
      <c r="BE180" s="119">
        <f>IF(N180="základní",J180,0)</f>
        <v>0</v>
      </c>
      <c r="BF180" s="119">
        <f>IF(N180="snížená",J180,0)</f>
        <v>0</v>
      </c>
      <c r="BG180" s="119">
        <f>IF(N180="zákl. přenesená",J180,0)</f>
        <v>0</v>
      </c>
      <c r="BH180" s="119">
        <f>IF(N180="sníž. přenesená",J180,0)</f>
        <v>0</v>
      </c>
      <c r="BI180" s="119">
        <f>IF(N180="nulová",J180,0)</f>
        <v>0</v>
      </c>
      <c r="BJ180" s="17" t="s">
        <v>81</v>
      </c>
      <c r="BK180" s="119">
        <f>ROUND(I180*H180,2)</f>
        <v>0</v>
      </c>
      <c r="BL180" s="17" t="s">
        <v>268</v>
      </c>
      <c r="BM180" s="206" t="s">
        <v>626</v>
      </c>
    </row>
    <row r="181" spans="1:65" s="2" customFormat="1" ht="48.75">
      <c r="A181" s="35"/>
      <c r="B181" s="36"/>
      <c r="C181" s="37"/>
      <c r="D181" s="207" t="s">
        <v>188</v>
      </c>
      <c r="E181" s="37"/>
      <c r="F181" s="208" t="s">
        <v>314</v>
      </c>
      <c r="G181" s="37"/>
      <c r="H181" s="37"/>
      <c r="I181" s="131"/>
      <c r="J181" s="37"/>
      <c r="K181" s="37"/>
      <c r="L181" s="38"/>
      <c r="M181" s="209"/>
      <c r="N181" s="21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188</v>
      </c>
      <c r="AU181" s="17" t="s">
        <v>81</v>
      </c>
    </row>
    <row r="182" spans="1:65" s="2" customFormat="1" ht="21.75" customHeight="1">
      <c r="A182" s="35"/>
      <c r="B182" s="36"/>
      <c r="C182" s="226" t="s">
        <v>285</v>
      </c>
      <c r="D182" s="226" t="s">
        <v>265</v>
      </c>
      <c r="E182" s="227" t="s">
        <v>335</v>
      </c>
      <c r="F182" s="228" t="s">
        <v>336</v>
      </c>
      <c r="G182" s="229" t="s">
        <v>191</v>
      </c>
      <c r="H182" s="230">
        <v>4</v>
      </c>
      <c r="I182" s="231"/>
      <c r="J182" s="232">
        <f>ROUND(I182*H182,2)</f>
        <v>0</v>
      </c>
      <c r="K182" s="228" t="s">
        <v>184</v>
      </c>
      <c r="L182" s="38"/>
      <c r="M182" s="233" t="s">
        <v>1</v>
      </c>
      <c r="N182" s="234" t="s">
        <v>39</v>
      </c>
      <c r="O182" s="72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6" t="s">
        <v>268</v>
      </c>
      <c r="AT182" s="206" t="s">
        <v>265</v>
      </c>
      <c r="AU182" s="206" t="s">
        <v>81</v>
      </c>
      <c r="AY182" s="17" t="s">
        <v>186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81</v>
      </c>
      <c r="BK182" s="119">
        <f>ROUND(I182*H182,2)</f>
        <v>0</v>
      </c>
      <c r="BL182" s="17" t="s">
        <v>268</v>
      </c>
      <c r="BM182" s="206" t="s">
        <v>627</v>
      </c>
    </row>
    <row r="183" spans="1:65" s="2" customFormat="1" ht="29.25">
      <c r="A183" s="35"/>
      <c r="B183" s="36"/>
      <c r="C183" s="37"/>
      <c r="D183" s="207" t="s">
        <v>188</v>
      </c>
      <c r="E183" s="37"/>
      <c r="F183" s="208" t="s">
        <v>338</v>
      </c>
      <c r="G183" s="37"/>
      <c r="H183" s="37"/>
      <c r="I183" s="131"/>
      <c r="J183" s="37"/>
      <c r="K183" s="37"/>
      <c r="L183" s="38"/>
      <c r="M183" s="209"/>
      <c r="N183" s="21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188</v>
      </c>
      <c r="AU183" s="17" t="s">
        <v>81</v>
      </c>
    </row>
    <row r="184" spans="1:65" s="2" customFormat="1" ht="21.75" customHeight="1">
      <c r="A184" s="35"/>
      <c r="B184" s="36"/>
      <c r="C184" s="226" t="s">
        <v>290</v>
      </c>
      <c r="D184" s="226" t="s">
        <v>265</v>
      </c>
      <c r="E184" s="227" t="s">
        <v>628</v>
      </c>
      <c r="F184" s="228" t="s">
        <v>629</v>
      </c>
      <c r="G184" s="229" t="s">
        <v>191</v>
      </c>
      <c r="H184" s="230">
        <v>2</v>
      </c>
      <c r="I184" s="231"/>
      <c r="J184" s="232">
        <f>ROUND(I184*H184,2)</f>
        <v>0</v>
      </c>
      <c r="K184" s="228" t="s">
        <v>184</v>
      </c>
      <c r="L184" s="38"/>
      <c r="M184" s="233" t="s">
        <v>1</v>
      </c>
      <c r="N184" s="234" t="s">
        <v>39</v>
      </c>
      <c r="O184" s="72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6" t="s">
        <v>268</v>
      </c>
      <c r="AT184" s="206" t="s">
        <v>265</v>
      </c>
      <c r="AU184" s="206" t="s">
        <v>81</v>
      </c>
      <c r="AY184" s="17" t="s">
        <v>186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81</v>
      </c>
      <c r="BK184" s="119">
        <f>ROUND(I184*H184,2)</f>
        <v>0</v>
      </c>
      <c r="BL184" s="17" t="s">
        <v>268</v>
      </c>
      <c r="BM184" s="206" t="s">
        <v>630</v>
      </c>
    </row>
    <row r="185" spans="1:65" s="2" customFormat="1" ht="29.25">
      <c r="A185" s="35"/>
      <c r="B185" s="36"/>
      <c r="C185" s="37"/>
      <c r="D185" s="207" t="s">
        <v>188</v>
      </c>
      <c r="E185" s="37"/>
      <c r="F185" s="208" t="s">
        <v>631</v>
      </c>
      <c r="G185" s="37"/>
      <c r="H185" s="37"/>
      <c r="I185" s="131"/>
      <c r="J185" s="37"/>
      <c r="K185" s="37"/>
      <c r="L185" s="38"/>
      <c r="M185" s="209"/>
      <c r="N185" s="210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188</v>
      </c>
      <c r="AU185" s="17" t="s">
        <v>81</v>
      </c>
    </row>
    <row r="186" spans="1:65" s="2" customFormat="1" ht="29.25">
      <c r="A186" s="35"/>
      <c r="B186" s="36"/>
      <c r="C186" s="37"/>
      <c r="D186" s="207" t="s">
        <v>201</v>
      </c>
      <c r="E186" s="37"/>
      <c r="F186" s="211" t="s">
        <v>632</v>
      </c>
      <c r="G186" s="37"/>
      <c r="H186" s="37"/>
      <c r="I186" s="131"/>
      <c r="J186" s="37"/>
      <c r="K186" s="37"/>
      <c r="L186" s="38"/>
      <c r="M186" s="209"/>
      <c r="N186" s="210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201</v>
      </c>
      <c r="AU186" s="17" t="s">
        <v>81</v>
      </c>
    </row>
    <row r="187" spans="1:65" s="2" customFormat="1" ht="21.75" customHeight="1">
      <c r="A187" s="35"/>
      <c r="B187" s="36"/>
      <c r="C187" s="226" t="s">
        <v>295</v>
      </c>
      <c r="D187" s="226" t="s">
        <v>265</v>
      </c>
      <c r="E187" s="227" t="s">
        <v>340</v>
      </c>
      <c r="F187" s="228" t="s">
        <v>341</v>
      </c>
      <c r="G187" s="229" t="s">
        <v>191</v>
      </c>
      <c r="H187" s="230">
        <v>1</v>
      </c>
      <c r="I187" s="231"/>
      <c r="J187" s="232">
        <f>ROUND(I187*H187,2)</f>
        <v>0</v>
      </c>
      <c r="K187" s="228" t="s">
        <v>184</v>
      </c>
      <c r="L187" s="38"/>
      <c r="M187" s="233" t="s">
        <v>1</v>
      </c>
      <c r="N187" s="234" t="s">
        <v>39</v>
      </c>
      <c r="O187" s="72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6" t="s">
        <v>268</v>
      </c>
      <c r="AT187" s="206" t="s">
        <v>265</v>
      </c>
      <c r="AU187" s="206" t="s">
        <v>81</v>
      </c>
      <c r="AY187" s="17" t="s">
        <v>186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81</v>
      </c>
      <c r="BK187" s="119">
        <f>ROUND(I187*H187,2)</f>
        <v>0</v>
      </c>
      <c r="BL187" s="17" t="s">
        <v>268</v>
      </c>
      <c r="BM187" s="206" t="s">
        <v>633</v>
      </c>
    </row>
    <row r="188" spans="1:65" s="2" customFormat="1" ht="29.25">
      <c r="A188" s="35"/>
      <c r="B188" s="36"/>
      <c r="C188" s="37"/>
      <c r="D188" s="207" t="s">
        <v>188</v>
      </c>
      <c r="E188" s="37"/>
      <c r="F188" s="208" t="s">
        <v>343</v>
      </c>
      <c r="G188" s="37"/>
      <c r="H188" s="37"/>
      <c r="I188" s="131"/>
      <c r="J188" s="37"/>
      <c r="K188" s="37"/>
      <c r="L188" s="38"/>
      <c r="M188" s="209"/>
      <c r="N188" s="210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188</v>
      </c>
      <c r="AU188" s="17" t="s">
        <v>81</v>
      </c>
    </row>
    <row r="189" spans="1:65" s="2" customFormat="1" ht="21.75" customHeight="1">
      <c r="A189" s="35"/>
      <c r="B189" s="36"/>
      <c r="C189" s="226" t="s">
        <v>300</v>
      </c>
      <c r="D189" s="226" t="s">
        <v>265</v>
      </c>
      <c r="E189" s="227" t="s">
        <v>345</v>
      </c>
      <c r="F189" s="228" t="s">
        <v>346</v>
      </c>
      <c r="G189" s="229" t="s">
        <v>191</v>
      </c>
      <c r="H189" s="230">
        <v>9</v>
      </c>
      <c r="I189" s="231"/>
      <c r="J189" s="232">
        <f>ROUND(I189*H189,2)</f>
        <v>0</v>
      </c>
      <c r="K189" s="228" t="s">
        <v>184</v>
      </c>
      <c r="L189" s="38"/>
      <c r="M189" s="233" t="s">
        <v>1</v>
      </c>
      <c r="N189" s="234" t="s">
        <v>39</v>
      </c>
      <c r="O189" s="7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6" t="s">
        <v>268</v>
      </c>
      <c r="AT189" s="206" t="s">
        <v>265</v>
      </c>
      <c r="AU189" s="206" t="s">
        <v>81</v>
      </c>
      <c r="AY189" s="17" t="s">
        <v>186</v>
      </c>
      <c r="BE189" s="119">
        <f>IF(N189="základní",J189,0)</f>
        <v>0</v>
      </c>
      <c r="BF189" s="119">
        <f>IF(N189="snížená",J189,0)</f>
        <v>0</v>
      </c>
      <c r="BG189" s="119">
        <f>IF(N189="zákl. přenesená",J189,0)</f>
        <v>0</v>
      </c>
      <c r="BH189" s="119">
        <f>IF(N189="sníž. přenesená",J189,0)</f>
        <v>0</v>
      </c>
      <c r="BI189" s="119">
        <f>IF(N189="nulová",J189,0)</f>
        <v>0</v>
      </c>
      <c r="BJ189" s="17" t="s">
        <v>81</v>
      </c>
      <c r="BK189" s="119">
        <f>ROUND(I189*H189,2)</f>
        <v>0</v>
      </c>
      <c r="BL189" s="17" t="s">
        <v>268</v>
      </c>
      <c r="BM189" s="206" t="s">
        <v>634</v>
      </c>
    </row>
    <row r="190" spans="1:65" s="2" customFormat="1" ht="19.5">
      <c r="A190" s="35"/>
      <c r="B190" s="36"/>
      <c r="C190" s="37"/>
      <c r="D190" s="207" t="s">
        <v>188</v>
      </c>
      <c r="E190" s="37"/>
      <c r="F190" s="208" t="s">
        <v>348</v>
      </c>
      <c r="G190" s="37"/>
      <c r="H190" s="37"/>
      <c r="I190" s="131"/>
      <c r="J190" s="37"/>
      <c r="K190" s="37"/>
      <c r="L190" s="38"/>
      <c r="M190" s="209"/>
      <c r="N190" s="21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188</v>
      </c>
      <c r="AU190" s="17" t="s">
        <v>81</v>
      </c>
    </row>
    <row r="191" spans="1:65" s="2" customFormat="1" ht="21.75" customHeight="1">
      <c r="A191" s="35"/>
      <c r="B191" s="36"/>
      <c r="C191" s="226" t="s">
        <v>305</v>
      </c>
      <c r="D191" s="226" t="s">
        <v>265</v>
      </c>
      <c r="E191" s="227" t="s">
        <v>350</v>
      </c>
      <c r="F191" s="228" t="s">
        <v>351</v>
      </c>
      <c r="G191" s="229" t="s">
        <v>191</v>
      </c>
      <c r="H191" s="230">
        <v>9</v>
      </c>
      <c r="I191" s="231"/>
      <c r="J191" s="232">
        <f>ROUND(I191*H191,2)</f>
        <v>0</v>
      </c>
      <c r="K191" s="228" t="s">
        <v>184</v>
      </c>
      <c r="L191" s="38"/>
      <c r="M191" s="233" t="s">
        <v>1</v>
      </c>
      <c r="N191" s="234" t="s">
        <v>39</v>
      </c>
      <c r="O191" s="72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6" t="s">
        <v>268</v>
      </c>
      <c r="AT191" s="206" t="s">
        <v>265</v>
      </c>
      <c r="AU191" s="206" t="s">
        <v>81</v>
      </c>
      <c r="AY191" s="17" t="s">
        <v>186</v>
      </c>
      <c r="BE191" s="119">
        <f>IF(N191="základní",J191,0)</f>
        <v>0</v>
      </c>
      <c r="BF191" s="119">
        <f>IF(N191="snížená",J191,0)</f>
        <v>0</v>
      </c>
      <c r="BG191" s="119">
        <f>IF(N191="zákl. přenesená",J191,0)</f>
        <v>0</v>
      </c>
      <c r="BH191" s="119">
        <f>IF(N191="sníž. přenesená",J191,0)</f>
        <v>0</v>
      </c>
      <c r="BI191" s="119">
        <f>IF(N191="nulová",J191,0)</f>
        <v>0</v>
      </c>
      <c r="BJ191" s="17" t="s">
        <v>81</v>
      </c>
      <c r="BK191" s="119">
        <f>ROUND(I191*H191,2)</f>
        <v>0</v>
      </c>
      <c r="BL191" s="17" t="s">
        <v>268</v>
      </c>
      <c r="BM191" s="206" t="s">
        <v>635</v>
      </c>
    </row>
    <row r="192" spans="1:65" s="2" customFormat="1" ht="19.5">
      <c r="A192" s="35"/>
      <c r="B192" s="36"/>
      <c r="C192" s="37"/>
      <c r="D192" s="207" t="s">
        <v>188</v>
      </c>
      <c r="E192" s="37"/>
      <c r="F192" s="208" t="s">
        <v>353</v>
      </c>
      <c r="G192" s="37"/>
      <c r="H192" s="37"/>
      <c r="I192" s="131"/>
      <c r="J192" s="37"/>
      <c r="K192" s="37"/>
      <c r="L192" s="38"/>
      <c r="M192" s="209"/>
      <c r="N192" s="210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7" t="s">
        <v>188</v>
      </c>
      <c r="AU192" s="17" t="s">
        <v>81</v>
      </c>
    </row>
    <row r="193" spans="1:65" s="2" customFormat="1" ht="21.75" customHeight="1">
      <c r="A193" s="35"/>
      <c r="B193" s="36"/>
      <c r="C193" s="226" t="s">
        <v>310</v>
      </c>
      <c r="D193" s="226" t="s">
        <v>265</v>
      </c>
      <c r="E193" s="227" t="s">
        <v>355</v>
      </c>
      <c r="F193" s="228" t="s">
        <v>356</v>
      </c>
      <c r="G193" s="229" t="s">
        <v>191</v>
      </c>
      <c r="H193" s="230">
        <v>9</v>
      </c>
      <c r="I193" s="231"/>
      <c r="J193" s="232">
        <f>ROUND(I193*H193,2)</f>
        <v>0</v>
      </c>
      <c r="K193" s="228" t="s">
        <v>184</v>
      </c>
      <c r="L193" s="38"/>
      <c r="M193" s="233" t="s">
        <v>1</v>
      </c>
      <c r="N193" s="234" t="s">
        <v>39</v>
      </c>
      <c r="O193" s="72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6" t="s">
        <v>268</v>
      </c>
      <c r="AT193" s="206" t="s">
        <v>265</v>
      </c>
      <c r="AU193" s="206" t="s">
        <v>81</v>
      </c>
      <c r="AY193" s="17" t="s">
        <v>186</v>
      </c>
      <c r="BE193" s="119">
        <f>IF(N193="základní",J193,0)</f>
        <v>0</v>
      </c>
      <c r="BF193" s="119">
        <f>IF(N193="snížená",J193,0)</f>
        <v>0</v>
      </c>
      <c r="BG193" s="119">
        <f>IF(N193="zákl. přenesená",J193,0)</f>
        <v>0</v>
      </c>
      <c r="BH193" s="119">
        <f>IF(N193="sníž. přenesená",J193,0)</f>
        <v>0</v>
      </c>
      <c r="BI193" s="119">
        <f>IF(N193="nulová",J193,0)</f>
        <v>0</v>
      </c>
      <c r="BJ193" s="17" t="s">
        <v>81</v>
      </c>
      <c r="BK193" s="119">
        <f>ROUND(I193*H193,2)</f>
        <v>0</v>
      </c>
      <c r="BL193" s="17" t="s">
        <v>268</v>
      </c>
      <c r="BM193" s="206" t="s">
        <v>636</v>
      </c>
    </row>
    <row r="194" spans="1:65" s="2" customFormat="1" ht="19.5">
      <c r="A194" s="35"/>
      <c r="B194" s="36"/>
      <c r="C194" s="37"/>
      <c r="D194" s="207" t="s">
        <v>188</v>
      </c>
      <c r="E194" s="37"/>
      <c r="F194" s="208" t="s">
        <v>356</v>
      </c>
      <c r="G194" s="37"/>
      <c r="H194" s="37"/>
      <c r="I194" s="131"/>
      <c r="J194" s="37"/>
      <c r="K194" s="37"/>
      <c r="L194" s="38"/>
      <c r="M194" s="209"/>
      <c r="N194" s="210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7" t="s">
        <v>188</v>
      </c>
      <c r="AU194" s="17" t="s">
        <v>81</v>
      </c>
    </row>
    <row r="195" spans="1:65" s="2" customFormat="1" ht="21.75" customHeight="1">
      <c r="A195" s="35"/>
      <c r="B195" s="36"/>
      <c r="C195" s="226" t="s">
        <v>315</v>
      </c>
      <c r="D195" s="226" t="s">
        <v>265</v>
      </c>
      <c r="E195" s="227" t="s">
        <v>359</v>
      </c>
      <c r="F195" s="228" t="s">
        <v>360</v>
      </c>
      <c r="G195" s="229" t="s">
        <v>191</v>
      </c>
      <c r="H195" s="230">
        <v>1</v>
      </c>
      <c r="I195" s="231"/>
      <c r="J195" s="232">
        <f>ROUND(I195*H195,2)</f>
        <v>0</v>
      </c>
      <c r="K195" s="228" t="s">
        <v>184</v>
      </c>
      <c r="L195" s="38"/>
      <c r="M195" s="233" t="s">
        <v>1</v>
      </c>
      <c r="N195" s="234" t="s">
        <v>39</v>
      </c>
      <c r="O195" s="72"/>
      <c r="P195" s="204">
        <f>O195*H195</f>
        <v>0</v>
      </c>
      <c r="Q195" s="204">
        <v>0</v>
      </c>
      <c r="R195" s="204">
        <f>Q195*H195</f>
        <v>0</v>
      </c>
      <c r="S195" s="204">
        <v>0</v>
      </c>
      <c r="T195" s="20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6" t="s">
        <v>268</v>
      </c>
      <c r="AT195" s="206" t="s">
        <v>265</v>
      </c>
      <c r="AU195" s="206" t="s">
        <v>81</v>
      </c>
      <c r="AY195" s="17" t="s">
        <v>186</v>
      </c>
      <c r="BE195" s="119">
        <f>IF(N195="základní",J195,0)</f>
        <v>0</v>
      </c>
      <c r="BF195" s="119">
        <f>IF(N195="snížená",J195,0)</f>
        <v>0</v>
      </c>
      <c r="BG195" s="119">
        <f>IF(N195="zákl. přenesená",J195,0)</f>
        <v>0</v>
      </c>
      <c r="BH195" s="119">
        <f>IF(N195="sníž. přenesená",J195,0)</f>
        <v>0</v>
      </c>
      <c r="BI195" s="119">
        <f>IF(N195="nulová",J195,0)</f>
        <v>0</v>
      </c>
      <c r="BJ195" s="17" t="s">
        <v>81</v>
      </c>
      <c r="BK195" s="119">
        <f>ROUND(I195*H195,2)</f>
        <v>0</v>
      </c>
      <c r="BL195" s="17" t="s">
        <v>268</v>
      </c>
      <c r="BM195" s="206" t="s">
        <v>637</v>
      </c>
    </row>
    <row r="196" spans="1:65" s="2" customFormat="1" ht="11.25">
      <c r="A196" s="35"/>
      <c r="B196" s="36"/>
      <c r="C196" s="37"/>
      <c r="D196" s="207" t="s">
        <v>188</v>
      </c>
      <c r="E196" s="37"/>
      <c r="F196" s="208" t="s">
        <v>360</v>
      </c>
      <c r="G196" s="37"/>
      <c r="H196" s="37"/>
      <c r="I196" s="131"/>
      <c r="J196" s="37"/>
      <c r="K196" s="37"/>
      <c r="L196" s="38"/>
      <c r="M196" s="209"/>
      <c r="N196" s="210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7" t="s">
        <v>188</v>
      </c>
      <c r="AU196" s="17" t="s">
        <v>81</v>
      </c>
    </row>
    <row r="197" spans="1:65" s="2" customFormat="1" ht="33" customHeight="1">
      <c r="A197" s="35"/>
      <c r="B197" s="36"/>
      <c r="C197" s="226" t="s">
        <v>320</v>
      </c>
      <c r="D197" s="226" t="s">
        <v>265</v>
      </c>
      <c r="E197" s="227" t="s">
        <v>363</v>
      </c>
      <c r="F197" s="228" t="s">
        <v>364</v>
      </c>
      <c r="G197" s="229" t="s">
        <v>191</v>
      </c>
      <c r="H197" s="230">
        <v>1</v>
      </c>
      <c r="I197" s="231"/>
      <c r="J197" s="232">
        <f>ROUND(I197*H197,2)</f>
        <v>0</v>
      </c>
      <c r="K197" s="228" t="s">
        <v>184</v>
      </c>
      <c r="L197" s="38"/>
      <c r="M197" s="233" t="s">
        <v>1</v>
      </c>
      <c r="N197" s="234" t="s">
        <v>39</v>
      </c>
      <c r="O197" s="72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6" t="s">
        <v>268</v>
      </c>
      <c r="AT197" s="206" t="s">
        <v>265</v>
      </c>
      <c r="AU197" s="206" t="s">
        <v>81</v>
      </c>
      <c r="AY197" s="17" t="s">
        <v>186</v>
      </c>
      <c r="BE197" s="119">
        <f>IF(N197="základní",J197,0)</f>
        <v>0</v>
      </c>
      <c r="BF197" s="119">
        <f>IF(N197="snížená",J197,0)</f>
        <v>0</v>
      </c>
      <c r="BG197" s="119">
        <f>IF(N197="zákl. přenesená",J197,0)</f>
        <v>0</v>
      </c>
      <c r="BH197" s="119">
        <f>IF(N197="sníž. přenesená",J197,0)</f>
        <v>0</v>
      </c>
      <c r="BI197" s="119">
        <f>IF(N197="nulová",J197,0)</f>
        <v>0</v>
      </c>
      <c r="BJ197" s="17" t="s">
        <v>81</v>
      </c>
      <c r="BK197" s="119">
        <f>ROUND(I197*H197,2)</f>
        <v>0</v>
      </c>
      <c r="BL197" s="17" t="s">
        <v>268</v>
      </c>
      <c r="BM197" s="206" t="s">
        <v>638</v>
      </c>
    </row>
    <row r="198" spans="1:65" s="2" customFormat="1" ht="39">
      <c r="A198" s="35"/>
      <c r="B198" s="36"/>
      <c r="C198" s="37"/>
      <c r="D198" s="207" t="s">
        <v>188</v>
      </c>
      <c r="E198" s="37"/>
      <c r="F198" s="208" t="s">
        <v>366</v>
      </c>
      <c r="G198" s="37"/>
      <c r="H198" s="37"/>
      <c r="I198" s="131"/>
      <c r="J198" s="37"/>
      <c r="K198" s="37"/>
      <c r="L198" s="38"/>
      <c r="M198" s="209"/>
      <c r="N198" s="210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7" t="s">
        <v>188</v>
      </c>
      <c r="AU198" s="17" t="s">
        <v>81</v>
      </c>
    </row>
    <row r="199" spans="1:65" s="2" customFormat="1" ht="33" customHeight="1">
      <c r="A199" s="35"/>
      <c r="B199" s="36"/>
      <c r="C199" s="226" t="s">
        <v>324</v>
      </c>
      <c r="D199" s="226" t="s">
        <v>265</v>
      </c>
      <c r="E199" s="227" t="s">
        <v>373</v>
      </c>
      <c r="F199" s="228" t="s">
        <v>374</v>
      </c>
      <c r="G199" s="229" t="s">
        <v>191</v>
      </c>
      <c r="H199" s="230">
        <v>1</v>
      </c>
      <c r="I199" s="231"/>
      <c r="J199" s="232">
        <f>ROUND(I199*H199,2)</f>
        <v>0</v>
      </c>
      <c r="K199" s="228" t="s">
        <v>184</v>
      </c>
      <c r="L199" s="38"/>
      <c r="M199" s="233" t="s">
        <v>1</v>
      </c>
      <c r="N199" s="234" t="s">
        <v>39</v>
      </c>
      <c r="O199" s="72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6" t="s">
        <v>268</v>
      </c>
      <c r="AT199" s="206" t="s">
        <v>265</v>
      </c>
      <c r="AU199" s="206" t="s">
        <v>81</v>
      </c>
      <c r="AY199" s="17" t="s">
        <v>186</v>
      </c>
      <c r="BE199" s="119">
        <f>IF(N199="základní",J199,0)</f>
        <v>0</v>
      </c>
      <c r="BF199" s="119">
        <f>IF(N199="snížená",J199,0)</f>
        <v>0</v>
      </c>
      <c r="BG199" s="119">
        <f>IF(N199="zákl. přenesená",J199,0)</f>
        <v>0</v>
      </c>
      <c r="BH199" s="119">
        <f>IF(N199="sníž. přenesená",J199,0)</f>
        <v>0</v>
      </c>
      <c r="BI199" s="119">
        <f>IF(N199="nulová",J199,0)</f>
        <v>0</v>
      </c>
      <c r="BJ199" s="17" t="s">
        <v>81</v>
      </c>
      <c r="BK199" s="119">
        <f>ROUND(I199*H199,2)</f>
        <v>0</v>
      </c>
      <c r="BL199" s="17" t="s">
        <v>268</v>
      </c>
      <c r="BM199" s="206" t="s">
        <v>639</v>
      </c>
    </row>
    <row r="200" spans="1:65" s="2" customFormat="1" ht="58.5">
      <c r="A200" s="35"/>
      <c r="B200" s="36"/>
      <c r="C200" s="37"/>
      <c r="D200" s="207" t="s">
        <v>188</v>
      </c>
      <c r="E200" s="37"/>
      <c r="F200" s="208" t="s">
        <v>376</v>
      </c>
      <c r="G200" s="37"/>
      <c r="H200" s="37"/>
      <c r="I200" s="131"/>
      <c r="J200" s="37"/>
      <c r="K200" s="37"/>
      <c r="L200" s="38"/>
      <c r="M200" s="209"/>
      <c r="N200" s="210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7" t="s">
        <v>188</v>
      </c>
      <c r="AU200" s="17" t="s">
        <v>81</v>
      </c>
    </row>
    <row r="201" spans="1:65" s="2" customFormat="1" ht="21.75" customHeight="1">
      <c r="A201" s="35"/>
      <c r="B201" s="36"/>
      <c r="C201" s="226" t="s">
        <v>329</v>
      </c>
      <c r="D201" s="226" t="s">
        <v>265</v>
      </c>
      <c r="E201" s="227" t="s">
        <v>382</v>
      </c>
      <c r="F201" s="228" t="s">
        <v>383</v>
      </c>
      <c r="G201" s="229" t="s">
        <v>191</v>
      </c>
      <c r="H201" s="230">
        <v>1</v>
      </c>
      <c r="I201" s="231"/>
      <c r="J201" s="232">
        <f>ROUND(I201*H201,2)</f>
        <v>0</v>
      </c>
      <c r="K201" s="228" t="s">
        <v>184</v>
      </c>
      <c r="L201" s="38"/>
      <c r="M201" s="233" t="s">
        <v>1</v>
      </c>
      <c r="N201" s="234" t="s">
        <v>39</v>
      </c>
      <c r="O201" s="7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6" t="s">
        <v>268</v>
      </c>
      <c r="AT201" s="206" t="s">
        <v>265</v>
      </c>
      <c r="AU201" s="206" t="s">
        <v>81</v>
      </c>
      <c r="AY201" s="17" t="s">
        <v>186</v>
      </c>
      <c r="BE201" s="119">
        <f>IF(N201="základní",J201,0)</f>
        <v>0</v>
      </c>
      <c r="BF201" s="119">
        <f>IF(N201="snížená",J201,0)</f>
        <v>0</v>
      </c>
      <c r="BG201" s="119">
        <f>IF(N201="zákl. přenesená",J201,0)</f>
        <v>0</v>
      </c>
      <c r="BH201" s="119">
        <f>IF(N201="sníž. přenesená",J201,0)</f>
        <v>0</v>
      </c>
      <c r="BI201" s="119">
        <f>IF(N201="nulová",J201,0)</f>
        <v>0</v>
      </c>
      <c r="BJ201" s="17" t="s">
        <v>81</v>
      </c>
      <c r="BK201" s="119">
        <f>ROUND(I201*H201,2)</f>
        <v>0</v>
      </c>
      <c r="BL201" s="17" t="s">
        <v>268</v>
      </c>
      <c r="BM201" s="206" t="s">
        <v>640</v>
      </c>
    </row>
    <row r="202" spans="1:65" s="2" customFormat="1" ht="29.25">
      <c r="A202" s="35"/>
      <c r="B202" s="36"/>
      <c r="C202" s="37"/>
      <c r="D202" s="207" t="s">
        <v>188</v>
      </c>
      <c r="E202" s="37"/>
      <c r="F202" s="208" t="s">
        <v>385</v>
      </c>
      <c r="G202" s="37"/>
      <c r="H202" s="37"/>
      <c r="I202" s="131"/>
      <c r="J202" s="37"/>
      <c r="K202" s="37"/>
      <c r="L202" s="38"/>
      <c r="M202" s="209"/>
      <c r="N202" s="210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7" t="s">
        <v>188</v>
      </c>
      <c r="AU202" s="17" t="s">
        <v>81</v>
      </c>
    </row>
    <row r="203" spans="1:65" s="2" customFormat="1" ht="21.75" customHeight="1">
      <c r="A203" s="35"/>
      <c r="B203" s="36"/>
      <c r="C203" s="226" t="s">
        <v>334</v>
      </c>
      <c r="D203" s="226" t="s">
        <v>265</v>
      </c>
      <c r="E203" s="227" t="s">
        <v>387</v>
      </c>
      <c r="F203" s="228" t="s">
        <v>388</v>
      </c>
      <c r="G203" s="229" t="s">
        <v>191</v>
      </c>
      <c r="H203" s="230">
        <v>1</v>
      </c>
      <c r="I203" s="231"/>
      <c r="J203" s="232">
        <f>ROUND(I203*H203,2)</f>
        <v>0</v>
      </c>
      <c r="K203" s="228" t="s">
        <v>184</v>
      </c>
      <c r="L203" s="38"/>
      <c r="M203" s="233" t="s">
        <v>1</v>
      </c>
      <c r="N203" s="234" t="s">
        <v>39</v>
      </c>
      <c r="O203" s="7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6" t="s">
        <v>268</v>
      </c>
      <c r="AT203" s="206" t="s">
        <v>265</v>
      </c>
      <c r="AU203" s="206" t="s">
        <v>81</v>
      </c>
      <c r="AY203" s="17" t="s">
        <v>186</v>
      </c>
      <c r="BE203" s="119">
        <f>IF(N203="základní",J203,0)</f>
        <v>0</v>
      </c>
      <c r="BF203" s="119">
        <f>IF(N203="snížená",J203,0)</f>
        <v>0</v>
      </c>
      <c r="BG203" s="119">
        <f>IF(N203="zákl. přenesená",J203,0)</f>
        <v>0</v>
      </c>
      <c r="BH203" s="119">
        <f>IF(N203="sníž. přenesená",J203,0)</f>
        <v>0</v>
      </c>
      <c r="BI203" s="119">
        <f>IF(N203="nulová",J203,0)</f>
        <v>0</v>
      </c>
      <c r="BJ203" s="17" t="s">
        <v>81</v>
      </c>
      <c r="BK203" s="119">
        <f>ROUND(I203*H203,2)</f>
        <v>0</v>
      </c>
      <c r="BL203" s="17" t="s">
        <v>268</v>
      </c>
      <c r="BM203" s="206" t="s">
        <v>641</v>
      </c>
    </row>
    <row r="204" spans="1:65" s="2" customFormat="1" ht="29.25">
      <c r="A204" s="35"/>
      <c r="B204" s="36"/>
      <c r="C204" s="37"/>
      <c r="D204" s="207" t="s">
        <v>188</v>
      </c>
      <c r="E204" s="37"/>
      <c r="F204" s="208" t="s">
        <v>390</v>
      </c>
      <c r="G204" s="37"/>
      <c r="H204" s="37"/>
      <c r="I204" s="131"/>
      <c r="J204" s="37"/>
      <c r="K204" s="37"/>
      <c r="L204" s="38"/>
      <c r="M204" s="209"/>
      <c r="N204" s="210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7" t="s">
        <v>188</v>
      </c>
      <c r="AU204" s="17" t="s">
        <v>81</v>
      </c>
    </row>
    <row r="205" spans="1:65" s="2" customFormat="1" ht="21.75" customHeight="1">
      <c r="A205" s="35"/>
      <c r="B205" s="36"/>
      <c r="C205" s="226" t="s">
        <v>339</v>
      </c>
      <c r="D205" s="226" t="s">
        <v>265</v>
      </c>
      <c r="E205" s="227" t="s">
        <v>392</v>
      </c>
      <c r="F205" s="228" t="s">
        <v>393</v>
      </c>
      <c r="G205" s="229" t="s">
        <v>394</v>
      </c>
      <c r="H205" s="230">
        <v>36</v>
      </c>
      <c r="I205" s="231"/>
      <c r="J205" s="232">
        <f>ROUND(I205*H205,2)</f>
        <v>0</v>
      </c>
      <c r="K205" s="228" t="s">
        <v>184</v>
      </c>
      <c r="L205" s="38"/>
      <c r="M205" s="233" t="s">
        <v>1</v>
      </c>
      <c r="N205" s="234" t="s">
        <v>39</v>
      </c>
      <c r="O205" s="7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6" t="s">
        <v>268</v>
      </c>
      <c r="AT205" s="206" t="s">
        <v>265</v>
      </c>
      <c r="AU205" s="206" t="s">
        <v>81</v>
      </c>
      <c r="AY205" s="17" t="s">
        <v>186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81</v>
      </c>
      <c r="BK205" s="119">
        <f>ROUND(I205*H205,2)</f>
        <v>0</v>
      </c>
      <c r="BL205" s="17" t="s">
        <v>268</v>
      </c>
      <c r="BM205" s="206" t="s">
        <v>642</v>
      </c>
    </row>
    <row r="206" spans="1:65" s="2" customFormat="1" ht="29.25">
      <c r="A206" s="35"/>
      <c r="B206" s="36"/>
      <c r="C206" s="37"/>
      <c r="D206" s="207" t="s">
        <v>188</v>
      </c>
      <c r="E206" s="37"/>
      <c r="F206" s="208" t="s">
        <v>396</v>
      </c>
      <c r="G206" s="37"/>
      <c r="H206" s="37"/>
      <c r="I206" s="131"/>
      <c r="J206" s="37"/>
      <c r="K206" s="37"/>
      <c r="L206" s="38"/>
      <c r="M206" s="209"/>
      <c r="N206" s="21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188</v>
      </c>
      <c r="AU206" s="17" t="s">
        <v>81</v>
      </c>
    </row>
    <row r="207" spans="1:65" s="2" customFormat="1" ht="21.75" customHeight="1">
      <c r="A207" s="35"/>
      <c r="B207" s="36"/>
      <c r="C207" s="226" t="s">
        <v>344</v>
      </c>
      <c r="D207" s="226" t="s">
        <v>265</v>
      </c>
      <c r="E207" s="227" t="s">
        <v>398</v>
      </c>
      <c r="F207" s="228" t="s">
        <v>399</v>
      </c>
      <c r="G207" s="229" t="s">
        <v>394</v>
      </c>
      <c r="H207" s="230">
        <v>8</v>
      </c>
      <c r="I207" s="231"/>
      <c r="J207" s="232">
        <f>ROUND(I207*H207,2)</f>
        <v>0</v>
      </c>
      <c r="K207" s="228" t="s">
        <v>184</v>
      </c>
      <c r="L207" s="38"/>
      <c r="M207" s="233" t="s">
        <v>1</v>
      </c>
      <c r="N207" s="234" t="s">
        <v>39</v>
      </c>
      <c r="O207" s="72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6" t="s">
        <v>268</v>
      </c>
      <c r="AT207" s="206" t="s">
        <v>265</v>
      </c>
      <c r="AU207" s="206" t="s">
        <v>81</v>
      </c>
      <c r="AY207" s="17" t="s">
        <v>186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81</v>
      </c>
      <c r="BK207" s="119">
        <f>ROUND(I207*H207,2)</f>
        <v>0</v>
      </c>
      <c r="BL207" s="17" t="s">
        <v>268</v>
      </c>
      <c r="BM207" s="206" t="s">
        <v>643</v>
      </c>
    </row>
    <row r="208" spans="1:65" s="2" customFormat="1" ht="19.5">
      <c r="A208" s="35"/>
      <c r="B208" s="36"/>
      <c r="C208" s="37"/>
      <c r="D208" s="207" t="s">
        <v>188</v>
      </c>
      <c r="E208" s="37"/>
      <c r="F208" s="208" t="s">
        <v>401</v>
      </c>
      <c r="G208" s="37"/>
      <c r="H208" s="37"/>
      <c r="I208" s="131"/>
      <c r="J208" s="37"/>
      <c r="K208" s="37"/>
      <c r="L208" s="38"/>
      <c r="M208" s="209"/>
      <c r="N208" s="210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188</v>
      </c>
      <c r="AU208" s="17" t="s">
        <v>81</v>
      </c>
    </row>
    <row r="209" spans="1:65" s="2" customFormat="1" ht="21.75" customHeight="1">
      <c r="A209" s="35"/>
      <c r="B209" s="36"/>
      <c r="C209" s="226" t="s">
        <v>349</v>
      </c>
      <c r="D209" s="226" t="s">
        <v>265</v>
      </c>
      <c r="E209" s="227" t="s">
        <v>403</v>
      </c>
      <c r="F209" s="228" t="s">
        <v>404</v>
      </c>
      <c r="G209" s="229" t="s">
        <v>394</v>
      </c>
      <c r="H209" s="230">
        <v>16</v>
      </c>
      <c r="I209" s="231"/>
      <c r="J209" s="232">
        <f>ROUND(I209*H209,2)</f>
        <v>0</v>
      </c>
      <c r="K209" s="228" t="s">
        <v>184</v>
      </c>
      <c r="L209" s="38"/>
      <c r="M209" s="233" t="s">
        <v>1</v>
      </c>
      <c r="N209" s="234" t="s">
        <v>39</v>
      </c>
      <c r="O209" s="72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6" t="s">
        <v>268</v>
      </c>
      <c r="AT209" s="206" t="s">
        <v>265</v>
      </c>
      <c r="AU209" s="206" t="s">
        <v>81</v>
      </c>
      <c r="AY209" s="17" t="s">
        <v>186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81</v>
      </c>
      <c r="BK209" s="119">
        <f>ROUND(I209*H209,2)</f>
        <v>0</v>
      </c>
      <c r="BL209" s="17" t="s">
        <v>268</v>
      </c>
      <c r="BM209" s="206" t="s">
        <v>644</v>
      </c>
    </row>
    <row r="210" spans="1:65" s="2" customFormat="1" ht="29.25">
      <c r="A210" s="35"/>
      <c r="B210" s="36"/>
      <c r="C210" s="37"/>
      <c r="D210" s="207" t="s">
        <v>188</v>
      </c>
      <c r="E210" s="37"/>
      <c r="F210" s="208" t="s">
        <v>406</v>
      </c>
      <c r="G210" s="37"/>
      <c r="H210" s="37"/>
      <c r="I210" s="131"/>
      <c r="J210" s="37"/>
      <c r="K210" s="37"/>
      <c r="L210" s="38"/>
      <c r="M210" s="209"/>
      <c r="N210" s="21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188</v>
      </c>
      <c r="AU210" s="17" t="s">
        <v>81</v>
      </c>
    </row>
    <row r="211" spans="1:65" s="11" customFormat="1" ht="25.9" customHeight="1">
      <c r="B211" s="212"/>
      <c r="C211" s="213"/>
      <c r="D211" s="214" t="s">
        <v>73</v>
      </c>
      <c r="E211" s="215" t="s">
        <v>92</v>
      </c>
      <c r="F211" s="215" t="s">
        <v>417</v>
      </c>
      <c r="G211" s="213"/>
      <c r="H211" s="213"/>
      <c r="I211" s="216"/>
      <c r="J211" s="217">
        <f>BK211</f>
        <v>0</v>
      </c>
      <c r="K211" s="213"/>
      <c r="L211" s="218"/>
      <c r="M211" s="219"/>
      <c r="N211" s="220"/>
      <c r="O211" s="220"/>
      <c r="P211" s="221">
        <f>SUM(P212:P223)</f>
        <v>0</v>
      </c>
      <c r="Q211" s="220"/>
      <c r="R211" s="221">
        <f>SUM(R212:R223)</f>
        <v>0</v>
      </c>
      <c r="S211" s="220"/>
      <c r="T211" s="222">
        <f>SUM(T212:T223)</f>
        <v>0</v>
      </c>
      <c r="AR211" s="223" t="s">
        <v>203</v>
      </c>
      <c r="AT211" s="224" t="s">
        <v>73</v>
      </c>
      <c r="AU211" s="224" t="s">
        <v>74</v>
      </c>
      <c r="AY211" s="223" t="s">
        <v>186</v>
      </c>
      <c r="BK211" s="225">
        <f>SUM(BK212:BK223)</f>
        <v>0</v>
      </c>
    </row>
    <row r="212" spans="1:65" s="2" customFormat="1" ht="21.75" customHeight="1">
      <c r="A212" s="35"/>
      <c r="B212" s="36"/>
      <c r="C212" s="226" t="s">
        <v>354</v>
      </c>
      <c r="D212" s="226" t="s">
        <v>265</v>
      </c>
      <c r="E212" s="227" t="s">
        <v>645</v>
      </c>
      <c r="F212" s="228" t="s">
        <v>646</v>
      </c>
      <c r="G212" s="229" t="s">
        <v>421</v>
      </c>
      <c r="H212" s="230">
        <v>143</v>
      </c>
      <c r="I212" s="231"/>
      <c r="J212" s="232">
        <f>ROUND(I212*H212,2)</f>
        <v>0</v>
      </c>
      <c r="K212" s="228" t="s">
        <v>184</v>
      </c>
      <c r="L212" s="38"/>
      <c r="M212" s="233" t="s">
        <v>1</v>
      </c>
      <c r="N212" s="234" t="s">
        <v>39</v>
      </c>
      <c r="O212" s="72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6" t="s">
        <v>193</v>
      </c>
      <c r="AT212" s="206" t="s">
        <v>265</v>
      </c>
      <c r="AU212" s="206" t="s">
        <v>81</v>
      </c>
      <c r="AY212" s="17" t="s">
        <v>186</v>
      </c>
      <c r="BE212" s="119">
        <f>IF(N212="základní",J212,0)</f>
        <v>0</v>
      </c>
      <c r="BF212" s="119">
        <f>IF(N212="snížená",J212,0)</f>
        <v>0</v>
      </c>
      <c r="BG212" s="119">
        <f>IF(N212="zákl. přenesená",J212,0)</f>
        <v>0</v>
      </c>
      <c r="BH212" s="119">
        <f>IF(N212="sníž. přenesená",J212,0)</f>
        <v>0</v>
      </c>
      <c r="BI212" s="119">
        <f>IF(N212="nulová",J212,0)</f>
        <v>0</v>
      </c>
      <c r="BJ212" s="17" t="s">
        <v>81</v>
      </c>
      <c r="BK212" s="119">
        <f>ROUND(I212*H212,2)</f>
        <v>0</v>
      </c>
      <c r="BL212" s="17" t="s">
        <v>193</v>
      </c>
      <c r="BM212" s="206" t="s">
        <v>647</v>
      </c>
    </row>
    <row r="213" spans="1:65" s="2" customFormat="1" ht="117">
      <c r="A213" s="35"/>
      <c r="B213" s="36"/>
      <c r="C213" s="37"/>
      <c r="D213" s="207" t="s">
        <v>188</v>
      </c>
      <c r="E213" s="37"/>
      <c r="F213" s="208" t="s">
        <v>648</v>
      </c>
      <c r="G213" s="37"/>
      <c r="H213" s="37"/>
      <c r="I213" s="131"/>
      <c r="J213" s="37"/>
      <c r="K213" s="37"/>
      <c r="L213" s="38"/>
      <c r="M213" s="209"/>
      <c r="N213" s="210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7" t="s">
        <v>188</v>
      </c>
      <c r="AU213" s="17" t="s">
        <v>81</v>
      </c>
    </row>
    <row r="214" spans="1:65" s="2" customFormat="1" ht="19.5">
      <c r="A214" s="35"/>
      <c r="B214" s="36"/>
      <c r="C214" s="37"/>
      <c r="D214" s="207" t="s">
        <v>201</v>
      </c>
      <c r="E214" s="37"/>
      <c r="F214" s="211" t="s">
        <v>424</v>
      </c>
      <c r="G214" s="37"/>
      <c r="H214" s="37"/>
      <c r="I214" s="131"/>
      <c r="J214" s="37"/>
      <c r="K214" s="37"/>
      <c r="L214" s="38"/>
      <c r="M214" s="209"/>
      <c r="N214" s="210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201</v>
      </c>
      <c r="AU214" s="17" t="s">
        <v>81</v>
      </c>
    </row>
    <row r="215" spans="1:65" s="2" customFormat="1" ht="21.75" customHeight="1">
      <c r="A215" s="35"/>
      <c r="B215" s="36"/>
      <c r="C215" s="226" t="s">
        <v>358</v>
      </c>
      <c r="D215" s="226" t="s">
        <v>265</v>
      </c>
      <c r="E215" s="227" t="s">
        <v>419</v>
      </c>
      <c r="F215" s="228" t="s">
        <v>420</v>
      </c>
      <c r="G215" s="229" t="s">
        <v>421</v>
      </c>
      <c r="H215" s="230">
        <v>16</v>
      </c>
      <c r="I215" s="231"/>
      <c r="J215" s="232">
        <f>ROUND(I215*H215,2)</f>
        <v>0</v>
      </c>
      <c r="K215" s="228" t="s">
        <v>184</v>
      </c>
      <c r="L215" s="38"/>
      <c r="M215" s="233" t="s">
        <v>1</v>
      </c>
      <c r="N215" s="234" t="s">
        <v>39</v>
      </c>
      <c r="O215" s="72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6" t="s">
        <v>193</v>
      </c>
      <c r="AT215" s="206" t="s">
        <v>265</v>
      </c>
      <c r="AU215" s="206" t="s">
        <v>81</v>
      </c>
      <c r="AY215" s="17" t="s">
        <v>186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81</v>
      </c>
      <c r="BK215" s="119">
        <f>ROUND(I215*H215,2)</f>
        <v>0</v>
      </c>
      <c r="BL215" s="17" t="s">
        <v>193</v>
      </c>
      <c r="BM215" s="206" t="s">
        <v>649</v>
      </c>
    </row>
    <row r="216" spans="1:65" s="2" customFormat="1" ht="117">
      <c r="A216" s="35"/>
      <c r="B216" s="36"/>
      <c r="C216" s="37"/>
      <c r="D216" s="207" t="s">
        <v>188</v>
      </c>
      <c r="E216" s="37"/>
      <c r="F216" s="208" t="s">
        <v>423</v>
      </c>
      <c r="G216" s="37"/>
      <c r="H216" s="37"/>
      <c r="I216" s="131"/>
      <c r="J216" s="37"/>
      <c r="K216" s="37"/>
      <c r="L216" s="38"/>
      <c r="M216" s="209"/>
      <c r="N216" s="210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188</v>
      </c>
      <c r="AU216" s="17" t="s">
        <v>81</v>
      </c>
    </row>
    <row r="217" spans="1:65" s="2" customFormat="1" ht="19.5">
      <c r="A217" s="35"/>
      <c r="B217" s="36"/>
      <c r="C217" s="37"/>
      <c r="D217" s="207" t="s">
        <v>201</v>
      </c>
      <c r="E217" s="37"/>
      <c r="F217" s="211" t="s">
        <v>424</v>
      </c>
      <c r="G217" s="37"/>
      <c r="H217" s="37"/>
      <c r="I217" s="131"/>
      <c r="J217" s="37"/>
      <c r="K217" s="37"/>
      <c r="L217" s="38"/>
      <c r="M217" s="209"/>
      <c r="N217" s="210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7" t="s">
        <v>201</v>
      </c>
      <c r="AU217" s="17" t="s">
        <v>81</v>
      </c>
    </row>
    <row r="218" spans="1:65" s="2" customFormat="1" ht="21.75" customHeight="1">
      <c r="A218" s="35"/>
      <c r="B218" s="36"/>
      <c r="C218" s="226" t="s">
        <v>362</v>
      </c>
      <c r="D218" s="226" t="s">
        <v>265</v>
      </c>
      <c r="E218" s="227" t="s">
        <v>426</v>
      </c>
      <c r="F218" s="228" t="s">
        <v>427</v>
      </c>
      <c r="G218" s="229" t="s">
        <v>421</v>
      </c>
      <c r="H218" s="230">
        <v>16</v>
      </c>
      <c r="I218" s="231"/>
      <c r="J218" s="232">
        <f>ROUND(I218*H218,2)</f>
        <v>0</v>
      </c>
      <c r="K218" s="228" t="s">
        <v>184</v>
      </c>
      <c r="L218" s="38"/>
      <c r="M218" s="233" t="s">
        <v>1</v>
      </c>
      <c r="N218" s="234" t="s">
        <v>39</v>
      </c>
      <c r="O218" s="72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6" t="s">
        <v>268</v>
      </c>
      <c r="AT218" s="206" t="s">
        <v>265</v>
      </c>
      <c r="AU218" s="206" t="s">
        <v>81</v>
      </c>
      <c r="AY218" s="17" t="s">
        <v>186</v>
      </c>
      <c r="BE218" s="119">
        <f>IF(N218="základní",J218,0)</f>
        <v>0</v>
      </c>
      <c r="BF218" s="119">
        <f>IF(N218="snížená",J218,0)</f>
        <v>0</v>
      </c>
      <c r="BG218" s="119">
        <f>IF(N218="zákl. přenesená",J218,0)</f>
        <v>0</v>
      </c>
      <c r="BH218" s="119">
        <f>IF(N218="sníž. přenesená",J218,0)</f>
        <v>0</v>
      </c>
      <c r="BI218" s="119">
        <f>IF(N218="nulová",J218,0)</f>
        <v>0</v>
      </c>
      <c r="BJ218" s="17" t="s">
        <v>81</v>
      </c>
      <c r="BK218" s="119">
        <f>ROUND(I218*H218,2)</f>
        <v>0</v>
      </c>
      <c r="BL218" s="17" t="s">
        <v>268</v>
      </c>
      <c r="BM218" s="206" t="s">
        <v>650</v>
      </c>
    </row>
    <row r="219" spans="1:65" s="2" customFormat="1" ht="48.75">
      <c r="A219" s="35"/>
      <c r="B219" s="36"/>
      <c r="C219" s="37"/>
      <c r="D219" s="207" t="s">
        <v>188</v>
      </c>
      <c r="E219" s="37"/>
      <c r="F219" s="208" t="s">
        <v>429</v>
      </c>
      <c r="G219" s="37"/>
      <c r="H219" s="37"/>
      <c r="I219" s="131"/>
      <c r="J219" s="37"/>
      <c r="K219" s="37"/>
      <c r="L219" s="38"/>
      <c r="M219" s="209"/>
      <c r="N219" s="210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7" t="s">
        <v>188</v>
      </c>
      <c r="AU219" s="17" t="s">
        <v>81</v>
      </c>
    </row>
    <row r="220" spans="1:65" s="2" customFormat="1" ht="21.75" customHeight="1">
      <c r="A220" s="35"/>
      <c r="B220" s="36"/>
      <c r="C220" s="226" t="s">
        <v>367</v>
      </c>
      <c r="D220" s="226" t="s">
        <v>265</v>
      </c>
      <c r="E220" s="227" t="s">
        <v>431</v>
      </c>
      <c r="F220" s="228" t="s">
        <v>432</v>
      </c>
      <c r="G220" s="229" t="s">
        <v>191</v>
      </c>
      <c r="H220" s="230">
        <v>4</v>
      </c>
      <c r="I220" s="231"/>
      <c r="J220" s="232">
        <f>ROUND(I220*H220,2)</f>
        <v>0</v>
      </c>
      <c r="K220" s="228" t="s">
        <v>184</v>
      </c>
      <c r="L220" s="38"/>
      <c r="M220" s="233" t="s">
        <v>1</v>
      </c>
      <c r="N220" s="234" t="s">
        <v>39</v>
      </c>
      <c r="O220" s="72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6" t="s">
        <v>193</v>
      </c>
      <c r="AT220" s="206" t="s">
        <v>265</v>
      </c>
      <c r="AU220" s="206" t="s">
        <v>81</v>
      </c>
      <c r="AY220" s="17" t="s">
        <v>186</v>
      </c>
      <c r="BE220" s="119">
        <f>IF(N220="základní",J220,0)</f>
        <v>0</v>
      </c>
      <c r="BF220" s="119">
        <f>IF(N220="snížená",J220,0)</f>
        <v>0</v>
      </c>
      <c r="BG220" s="119">
        <f>IF(N220="zákl. přenesená",J220,0)</f>
        <v>0</v>
      </c>
      <c r="BH220" s="119">
        <f>IF(N220="sníž. přenesená",J220,0)</f>
        <v>0</v>
      </c>
      <c r="BI220" s="119">
        <f>IF(N220="nulová",J220,0)</f>
        <v>0</v>
      </c>
      <c r="BJ220" s="17" t="s">
        <v>81</v>
      </c>
      <c r="BK220" s="119">
        <f>ROUND(I220*H220,2)</f>
        <v>0</v>
      </c>
      <c r="BL220" s="17" t="s">
        <v>193</v>
      </c>
      <c r="BM220" s="206" t="s">
        <v>651</v>
      </c>
    </row>
    <row r="221" spans="1:65" s="2" customFormat="1" ht="48.75">
      <c r="A221" s="35"/>
      <c r="B221" s="36"/>
      <c r="C221" s="37"/>
      <c r="D221" s="207" t="s">
        <v>188</v>
      </c>
      <c r="E221" s="37"/>
      <c r="F221" s="208" t="s">
        <v>434</v>
      </c>
      <c r="G221" s="37"/>
      <c r="H221" s="37"/>
      <c r="I221" s="131"/>
      <c r="J221" s="37"/>
      <c r="K221" s="37"/>
      <c r="L221" s="38"/>
      <c r="M221" s="209"/>
      <c r="N221" s="210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7" t="s">
        <v>188</v>
      </c>
      <c r="AU221" s="17" t="s">
        <v>81</v>
      </c>
    </row>
    <row r="222" spans="1:65" s="2" customFormat="1" ht="21.75" customHeight="1">
      <c r="A222" s="35"/>
      <c r="B222" s="36"/>
      <c r="C222" s="226" t="s">
        <v>372</v>
      </c>
      <c r="D222" s="226" t="s">
        <v>265</v>
      </c>
      <c r="E222" s="227" t="s">
        <v>652</v>
      </c>
      <c r="F222" s="228" t="s">
        <v>653</v>
      </c>
      <c r="G222" s="229" t="s">
        <v>191</v>
      </c>
      <c r="H222" s="230">
        <v>1</v>
      </c>
      <c r="I222" s="231"/>
      <c r="J222" s="232">
        <f>ROUND(I222*H222,2)</f>
        <v>0</v>
      </c>
      <c r="K222" s="228" t="s">
        <v>184</v>
      </c>
      <c r="L222" s="38"/>
      <c r="M222" s="233" t="s">
        <v>1</v>
      </c>
      <c r="N222" s="234" t="s">
        <v>39</v>
      </c>
      <c r="O222" s="72"/>
      <c r="P222" s="204">
        <f>O222*H222</f>
        <v>0</v>
      </c>
      <c r="Q222" s="204">
        <v>0</v>
      </c>
      <c r="R222" s="204">
        <f>Q222*H222</f>
        <v>0</v>
      </c>
      <c r="S222" s="204">
        <v>0</v>
      </c>
      <c r="T222" s="20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6" t="s">
        <v>193</v>
      </c>
      <c r="AT222" s="206" t="s">
        <v>265</v>
      </c>
      <c r="AU222" s="206" t="s">
        <v>81</v>
      </c>
      <c r="AY222" s="17" t="s">
        <v>186</v>
      </c>
      <c r="BE222" s="119">
        <f>IF(N222="základní",J222,0)</f>
        <v>0</v>
      </c>
      <c r="BF222" s="119">
        <f>IF(N222="snížená",J222,0)</f>
        <v>0</v>
      </c>
      <c r="BG222" s="119">
        <f>IF(N222="zákl. přenesená",J222,0)</f>
        <v>0</v>
      </c>
      <c r="BH222" s="119">
        <f>IF(N222="sníž. přenesená",J222,0)</f>
        <v>0</v>
      </c>
      <c r="BI222" s="119">
        <f>IF(N222="nulová",J222,0)</f>
        <v>0</v>
      </c>
      <c r="BJ222" s="17" t="s">
        <v>81</v>
      </c>
      <c r="BK222" s="119">
        <f>ROUND(I222*H222,2)</f>
        <v>0</v>
      </c>
      <c r="BL222" s="17" t="s">
        <v>193</v>
      </c>
      <c r="BM222" s="206" t="s">
        <v>654</v>
      </c>
    </row>
    <row r="223" spans="1:65" s="2" customFormat="1" ht="58.5">
      <c r="A223" s="35"/>
      <c r="B223" s="36"/>
      <c r="C223" s="37"/>
      <c r="D223" s="207" t="s">
        <v>188</v>
      </c>
      <c r="E223" s="37"/>
      <c r="F223" s="208" t="s">
        <v>655</v>
      </c>
      <c r="G223" s="37"/>
      <c r="H223" s="37"/>
      <c r="I223" s="131"/>
      <c r="J223" s="37"/>
      <c r="K223" s="37"/>
      <c r="L223" s="38"/>
      <c r="M223" s="235"/>
      <c r="N223" s="236"/>
      <c r="O223" s="237"/>
      <c r="P223" s="237"/>
      <c r="Q223" s="237"/>
      <c r="R223" s="237"/>
      <c r="S223" s="237"/>
      <c r="T223" s="238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7" t="s">
        <v>188</v>
      </c>
      <c r="AU223" s="17" t="s">
        <v>81</v>
      </c>
    </row>
    <row r="224" spans="1:65" s="2" customFormat="1" ht="6.95" customHeight="1">
      <c r="A224" s="35"/>
      <c r="B224" s="55"/>
      <c r="C224" s="56"/>
      <c r="D224" s="56"/>
      <c r="E224" s="56"/>
      <c r="F224" s="56"/>
      <c r="G224" s="56"/>
      <c r="H224" s="56"/>
      <c r="I224" s="167"/>
      <c r="J224" s="56"/>
      <c r="K224" s="56"/>
      <c r="L224" s="38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sheetProtection algorithmName="SHA-512" hashValue="meUYQ9Hq6cmrX0FWhwiYN8uKe6mcldbFkWqfAr62JYd999KJLxxTnItyZZOr06fgmJPc+AmiOjR/lwlzeMpvzA==" saltValue="UE6R8mW3RWzJumNq+99ypEJPGN0IlLEzDi8PznuQRhh/Nfqg0wZxSZ4502YWEb8tW90G8E4sIi1xe2X0DfaWDA==" spinCount="100000" sheet="1" objects="1" scenarios="1" formatColumns="0" formatRows="0" autoFilter="0"/>
  <autoFilter ref="C128:K223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101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ht="12.75">
      <c r="B8" s="20"/>
      <c r="D8" s="130" t="s">
        <v>152</v>
      </c>
      <c r="L8" s="20"/>
    </row>
    <row r="9" spans="1:46" s="1" customFormat="1" ht="16.5" customHeight="1">
      <c r="B9" s="20"/>
      <c r="E9" s="331" t="s">
        <v>578</v>
      </c>
      <c r="F9" s="300"/>
      <c r="G9" s="300"/>
      <c r="H9" s="300"/>
      <c r="I9" s="124"/>
      <c r="L9" s="20"/>
    </row>
    <row r="10" spans="1:46" s="1" customFormat="1" ht="12" customHeight="1">
      <c r="B10" s="20"/>
      <c r="D10" s="130" t="s">
        <v>154</v>
      </c>
      <c r="I10" s="124"/>
      <c r="L10" s="20"/>
    </row>
    <row r="11" spans="1:46" s="2" customFormat="1" ht="16.5" customHeight="1">
      <c r="A11" s="35"/>
      <c r="B11" s="38"/>
      <c r="C11" s="35"/>
      <c r="D11" s="35"/>
      <c r="E11" s="341" t="s">
        <v>579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30" t="s">
        <v>580</v>
      </c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38"/>
      <c r="C13" s="35"/>
      <c r="D13" s="35"/>
      <c r="E13" s="334" t="s">
        <v>435</v>
      </c>
      <c r="F13" s="333"/>
      <c r="G13" s="333"/>
      <c r="H13" s="333"/>
      <c r="I13" s="13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38"/>
      <c r="C14" s="35"/>
      <c r="D14" s="35"/>
      <c r="E14" s="35"/>
      <c r="F14" s="35"/>
      <c r="G14" s="35"/>
      <c r="H14" s="35"/>
      <c r="I14" s="13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38"/>
      <c r="C15" s="35"/>
      <c r="D15" s="130" t="s">
        <v>18</v>
      </c>
      <c r="E15" s="35"/>
      <c r="F15" s="111" t="s">
        <v>1</v>
      </c>
      <c r="G15" s="35"/>
      <c r="H15" s="35"/>
      <c r="I15" s="132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20</v>
      </c>
      <c r="E16" s="35"/>
      <c r="F16" s="111" t="s">
        <v>21</v>
      </c>
      <c r="G16" s="35"/>
      <c r="H16" s="35"/>
      <c r="I16" s="132" t="s">
        <v>22</v>
      </c>
      <c r="J16" s="133">
        <f>'Rekapitulace stavby'!AN8</f>
        <v>0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38"/>
      <c r="C17" s="35"/>
      <c r="D17" s="35"/>
      <c r="E17" s="35"/>
      <c r="F17" s="35"/>
      <c r="G17" s="35"/>
      <c r="H17" s="35"/>
      <c r="I17" s="13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30" t="s">
        <v>23</v>
      </c>
      <c r="E18" s="35"/>
      <c r="F18" s="35"/>
      <c r="G18" s="35"/>
      <c r="H18" s="35"/>
      <c r="I18" s="132" t="s">
        <v>24</v>
      </c>
      <c r="J18" s="111" t="s">
        <v>156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11" t="s">
        <v>157</v>
      </c>
      <c r="F19" s="35"/>
      <c r="G19" s="35"/>
      <c r="H19" s="35"/>
      <c r="I19" s="132" t="s">
        <v>25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13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30" t="s">
        <v>26</v>
      </c>
      <c r="E21" s="35"/>
      <c r="F21" s="35"/>
      <c r="G21" s="35"/>
      <c r="H21" s="35"/>
      <c r="I21" s="132" t="s">
        <v>24</v>
      </c>
      <c r="J21" s="30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335" t="str">
        <f>'Rekapitulace stavby'!E14</f>
        <v>Vyplň údaj</v>
      </c>
      <c r="F22" s="336"/>
      <c r="G22" s="336"/>
      <c r="H22" s="336"/>
      <c r="I22" s="132" t="s">
        <v>25</v>
      </c>
      <c r="J22" s="30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13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30" t="s">
        <v>28</v>
      </c>
      <c r="E24" s="35"/>
      <c r="F24" s="35"/>
      <c r="G24" s="35"/>
      <c r="H24" s="35"/>
      <c r="I24" s="132" t="s">
        <v>24</v>
      </c>
      <c r="J24" s="111" t="s">
        <v>158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38"/>
      <c r="C25" s="35"/>
      <c r="D25" s="35"/>
      <c r="E25" s="111" t="s">
        <v>159</v>
      </c>
      <c r="F25" s="35"/>
      <c r="G25" s="35"/>
      <c r="H25" s="35"/>
      <c r="I25" s="132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13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38"/>
      <c r="C27" s="35"/>
      <c r="D27" s="130" t="s">
        <v>30</v>
      </c>
      <c r="E27" s="35"/>
      <c r="F27" s="35"/>
      <c r="G27" s="35"/>
      <c r="H27" s="35"/>
      <c r="I27" s="132" t="s">
        <v>24</v>
      </c>
      <c r="J27" s="111" t="s">
        <v>158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38"/>
      <c r="C28" s="35"/>
      <c r="D28" s="35"/>
      <c r="E28" s="111" t="s">
        <v>159</v>
      </c>
      <c r="F28" s="35"/>
      <c r="G28" s="35"/>
      <c r="H28" s="35"/>
      <c r="I28" s="132" t="s">
        <v>25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35"/>
      <c r="E29" s="35"/>
      <c r="F29" s="35"/>
      <c r="G29" s="35"/>
      <c r="H29" s="35"/>
      <c r="I29" s="131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38"/>
      <c r="C30" s="35"/>
      <c r="D30" s="130" t="s">
        <v>31</v>
      </c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34"/>
      <c r="B31" s="135"/>
      <c r="C31" s="134"/>
      <c r="D31" s="134"/>
      <c r="E31" s="337" t="s">
        <v>1</v>
      </c>
      <c r="F31" s="337"/>
      <c r="G31" s="337"/>
      <c r="H31" s="337"/>
      <c r="I31" s="136"/>
      <c r="J31" s="134"/>
      <c r="K31" s="134"/>
      <c r="L31" s="137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</row>
    <row r="32" spans="1:31" s="2" customFormat="1" ht="6.95" customHeight="1">
      <c r="A32" s="35"/>
      <c r="B32" s="38"/>
      <c r="C32" s="35"/>
      <c r="D32" s="35"/>
      <c r="E32" s="35"/>
      <c r="F32" s="35"/>
      <c r="G32" s="35"/>
      <c r="H32" s="35"/>
      <c r="I32" s="131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40" t="s">
        <v>34</v>
      </c>
      <c r="E34" s="35"/>
      <c r="F34" s="35"/>
      <c r="G34" s="35"/>
      <c r="H34" s="35"/>
      <c r="I34" s="131"/>
      <c r="J34" s="141">
        <f>ROUND(J130,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8"/>
      <c r="E35" s="138"/>
      <c r="F35" s="138"/>
      <c r="G35" s="138"/>
      <c r="H35" s="138"/>
      <c r="I35" s="139"/>
      <c r="J35" s="138"/>
      <c r="K35" s="138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42" t="s">
        <v>36</v>
      </c>
      <c r="G36" s="35"/>
      <c r="H36" s="35"/>
      <c r="I36" s="143" t="s">
        <v>35</v>
      </c>
      <c r="J36" s="142" t="s">
        <v>37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44" t="s">
        <v>38</v>
      </c>
      <c r="E37" s="130" t="s">
        <v>39</v>
      </c>
      <c r="F37" s="145">
        <f>ROUND((SUM(BE130:BE173)),  2)</f>
        <v>0</v>
      </c>
      <c r="G37" s="35"/>
      <c r="H37" s="35"/>
      <c r="I37" s="146">
        <v>0.21</v>
      </c>
      <c r="J37" s="145">
        <f>ROUND(((SUM(BE130:BE173))*I37),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30" t="s">
        <v>40</v>
      </c>
      <c r="F38" s="145">
        <f>ROUND((SUM(BF130:BF173)),  2)</f>
        <v>0</v>
      </c>
      <c r="G38" s="35"/>
      <c r="H38" s="35"/>
      <c r="I38" s="146">
        <v>0.15</v>
      </c>
      <c r="J38" s="145">
        <f>ROUND(((SUM(BF130:BF173))*I38),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41</v>
      </c>
      <c r="F39" s="145">
        <f>ROUND((SUM(BG130:BG173)),  2)</f>
        <v>0</v>
      </c>
      <c r="G39" s="35"/>
      <c r="H39" s="35"/>
      <c r="I39" s="146">
        <v>0.21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30" t="s">
        <v>42</v>
      </c>
      <c r="F40" s="145">
        <f>ROUND((SUM(BH130:BH173)),  2)</f>
        <v>0</v>
      </c>
      <c r="G40" s="35"/>
      <c r="H40" s="35"/>
      <c r="I40" s="146">
        <v>0.15</v>
      </c>
      <c r="J40" s="145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30" t="s">
        <v>43</v>
      </c>
      <c r="F41" s="145">
        <f>ROUND((SUM(BI130:BI173)),  2)</f>
        <v>0</v>
      </c>
      <c r="G41" s="35"/>
      <c r="H41" s="35"/>
      <c r="I41" s="146">
        <v>0</v>
      </c>
      <c r="J41" s="145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7"/>
      <c r="D43" s="148" t="s">
        <v>44</v>
      </c>
      <c r="E43" s="149"/>
      <c r="F43" s="149"/>
      <c r="G43" s="150" t="s">
        <v>45</v>
      </c>
      <c r="H43" s="151" t="s">
        <v>46</v>
      </c>
      <c r="I43" s="152"/>
      <c r="J43" s="153">
        <f>SUM(J34:J41)</f>
        <v>0</v>
      </c>
      <c r="K43" s="154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131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1" customFormat="1" ht="16.5" hidden="1" customHeight="1">
      <c r="B87" s="21"/>
      <c r="C87" s="22"/>
      <c r="D87" s="22"/>
      <c r="E87" s="338" t="s">
        <v>578</v>
      </c>
      <c r="F87" s="284"/>
      <c r="G87" s="284"/>
      <c r="H87" s="284"/>
      <c r="I87" s="124"/>
      <c r="J87" s="22"/>
      <c r="K87" s="22"/>
      <c r="L87" s="20"/>
    </row>
    <row r="88" spans="1:31" s="1" customFormat="1" ht="12" hidden="1" customHeight="1">
      <c r="B88" s="21"/>
      <c r="C88" s="29" t="s">
        <v>154</v>
      </c>
      <c r="D88" s="22"/>
      <c r="E88" s="22"/>
      <c r="F88" s="22"/>
      <c r="G88" s="22"/>
      <c r="H88" s="22"/>
      <c r="I88" s="124"/>
      <c r="J88" s="22"/>
      <c r="K88" s="22"/>
      <c r="L88" s="20"/>
    </row>
    <row r="89" spans="1:31" s="2" customFormat="1" ht="16.5" hidden="1" customHeight="1">
      <c r="A89" s="35"/>
      <c r="B89" s="36"/>
      <c r="C89" s="37"/>
      <c r="D89" s="37"/>
      <c r="E89" s="342" t="s">
        <v>579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hidden="1" customHeight="1">
      <c r="A90" s="35"/>
      <c r="B90" s="36"/>
      <c r="C90" s="29" t="s">
        <v>580</v>
      </c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hidden="1" customHeight="1">
      <c r="A91" s="35"/>
      <c r="B91" s="36"/>
      <c r="C91" s="37"/>
      <c r="D91" s="37"/>
      <c r="E91" s="310" t="str">
        <f>E13</f>
        <v>02 - Zemní práce</v>
      </c>
      <c r="F91" s="340"/>
      <c r="G91" s="340"/>
      <c r="H91" s="340"/>
      <c r="I91" s="13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hidden="1" customHeight="1">
      <c r="A93" s="35"/>
      <c r="B93" s="36"/>
      <c r="C93" s="29" t="s">
        <v>20</v>
      </c>
      <c r="D93" s="37"/>
      <c r="E93" s="37"/>
      <c r="F93" s="27" t="str">
        <f>F16</f>
        <v xml:space="preserve"> </v>
      </c>
      <c r="G93" s="37"/>
      <c r="H93" s="37"/>
      <c r="I93" s="132" t="s">
        <v>22</v>
      </c>
      <c r="J93" s="67">
        <f>IF(J16="","",J16)</f>
        <v>0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hidden="1" customHeight="1">
      <c r="A94" s="35"/>
      <c r="B94" s="36"/>
      <c r="C94" s="37"/>
      <c r="D94" s="37"/>
      <c r="E94" s="37"/>
      <c r="F94" s="37"/>
      <c r="G94" s="37"/>
      <c r="H94" s="37"/>
      <c r="I94" s="131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hidden="1" customHeight="1">
      <c r="A95" s="35"/>
      <c r="B95" s="36"/>
      <c r="C95" s="29" t="s">
        <v>23</v>
      </c>
      <c r="D95" s="37"/>
      <c r="E95" s="37"/>
      <c r="F95" s="27" t="str">
        <f>E19</f>
        <v>SŽDC, s.o. - OŘ Olomouc</v>
      </c>
      <c r="G95" s="37"/>
      <c r="H95" s="37"/>
      <c r="I95" s="132" t="s">
        <v>28</v>
      </c>
      <c r="J95" s="32" t="str">
        <f>E25</f>
        <v>Signal Projekt, s.r.o.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7" hidden="1" customHeight="1">
      <c r="A96" s="35"/>
      <c r="B96" s="36"/>
      <c r="C96" s="29" t="s">
        <v>26</v>
      </c>
      <c r="D96" s="37"/>
      <c r="E96" s="37"/>
      <c r="F96" s="27" t="str">
        <f>IF(E22="","",E22)</f>
        <v>Vyplň údaj</v>
      </c>
      <c r="G96" s="37"/>
      <c r="H96" s="37"/>
      <c r="I96" s="132" t="s">
        <v>30</v>
      </c>
      <c r="J96" s="32" t="str">
        <f>E28</f>
        <v>Signal Projekt, s.r.o.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hidden="1" customHeight="1">
      <c r="A98" s="35"/>
      <c r="B98" s="36"/>
      <c r="C98" s="171" t="s">
        <v>161</v>
      </c>
      <c r="D98" s="123"/>
      <c r="E98" s="123"/>
      <c r="F98" s="123"/>
      <c r="G98" s="123"/>
      <c r="H98" s="123"/>
      <c r="I98" s="172"/>
      <c r="J98" s="173" t="s">
        <v>162</v>
      </c>
      <c r="K98" s="123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hidden="1" customHeight="1">
      <c r="A100" s="35"/>
      <c r="B100" s="36"/>
      <c r="C100" s="174" t="s">
        <v>163</v>
      </c>
      <c r="D100" s="37"/>
      <c r="E100" s="37"/>
      <c r="F100" s="37"/>
      <c r="G100" s="37"/>
      <c r="H100" s="37"/>
      <c r="I100" s="131"/>
      <c r="J100" s="85">
        <f>J130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7" t="s">
        <v>164</v>
      </c>
    </row>
    <row r="101" spans="1:47" s="9" customFormat="1" ht="24.95" hidden="1" customHeight="1">
      <c r="B101" s="175"/>
      <c r="C101" s="176"/>
      <c r="D101" s="177" t="s">
        <v>581</v>
      </c>
      <c r="E101" s="178"/>
      <c r="F101" s="178"/>
      <c r="G101" s="178"/>
      <c r="H101" s="178"/>
      <c r="I101" s="179"/>
      <c r="J101" s="180">
        <f>J131</f>
        <v>0</v>
      </c>
      <c r="K101" s="176"/>
      <c r="L101" s="181"/>
    </row>
    <row r="102" spans="1:47" s="12" customFormat="1" ht="19.899999999999999" hidden="1" customHeight="1">
      <c r="B102" s="239"/>
      <c r="C102" s="105"/>
      <c r="D102" s="240" t="s">
        <v>437</v>
      </c>
      <c r="E102" s="241"/>
      <c r="F102" s="241"/>
      <c r="G102" s="241"/>
      <c r="H102" s="241"/>
      <c r="I102" s="242"/>
      <c r="J102" s="243">
        <f>J132</f>
        <v>0</v>
      </c>
      <c r="K102" s="105"/>
      <c r="L102" s="244"/>
    </row>
    <row r="103" spans="1:47" s="12" customFormat="1" ht="19.899999999999999" hidden="1" customHeight="1">
      <c r="B103" s="239"/>
      <c r="C103" s="105"/>
      <c r="D103" s="240" t="s">
        <v>438</v>
      </c>
      <c r="E103" s="241"/>
      <c r="F103" s="241"/>
      <c r="G103" s="241"/>
      <c r="H103" s="241"/>
      <c r="I103" s="242"/>
      <c r="J103" s="243">
        <f>J135</f>
        <v>0</v>
      </c>
      <c r="K103" s="105"/>
      <c r="L103" s="244"/>
    </row>
    <row r="104" spans="1:47" s="9" customFormat="1" ht="24.95" hidden="1" customHeight="1">
      <c r="B104" s="175"/>
      <c r="C104" s="176"/>
      <c r="D104" s="177" t="s">
        <v>439</v>
      </c>
      <c r="E104" s="178"/>
      <c r="F104" s="178"/>
      <c r="G104" s="178"/>
      <c r="H104" s="178"/>
      <c r="I104" s="179"/>
      <c r="J104" s="180">
        <f>J141</f>
        <v>0</v>
      </c>
      <c r="K104" s="176"/>
      <c r="L104" s="181"/>
    </row>
    <row r="105" spans="1:47" s="12" customFormat="1" ht="19.899999999999999" hidden="1" customHeight="1">
      <c r="B105" s="239"/>
      <c r="C105" s="105"/>
      <c r="D105" s="240" t="s">
        <v>440</v>
      </c>
      <c r="E105" s="241"/>
      <c r="F105" s="241"/>
      <c r="G105" s="241"/>
      <c r="H105" s="241"/>
      <c r="I105" s="242"/>
      <c r="J105" s="243">
        <f>J142</f>
        <v>0</v>
      </c>
      <c r="K105" s="105"/>
      <c r="L105" s="244"/>
    </row>
    <row r="106" spans="1:47" s="9" customFormat="1" ht="24.95" hidden="1" customHeight="1">
      <c r="B106" s="175"/>
      <c r="C106" s="176"/>
      <c r="D106" s="177" t="s">
        <v>165</v>
      </c>
      <c r="E106" s="178"/>
      <c r="F106" s="178"/>
      <c r="G106" s="178"/>
      <c r="H106" s="178"/>
      <c r="I106" s="179"/>
      <c r="J106" s="180">
        <f>J169</f>
        <v>0</v>
      </c>
      <c r="K106" s="176"/>
      <c r="L106" s="181"/>
    </row>
    <row r="107" spans="1:47" s="2" customFormat="1" ht="21.75" hidden="1" customHeight="1">
      <c r="A107" s="35"/>
      <c r="B107" s="36"/>
      <c r="C107" s="37"/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hidden="1" customHeight="1">
      <c r="A108" s="35"/>
      <c r="B108" s="55"/>
      <c r="C108" s="56"/>
      <c r="D108" s="56"/>
      <c r="E108" s="56"/>
      <c r="F108" s="56"/>
      <c r="G108" s="56"/>
      <c r="H108" s="56"/>
      <c r="I108" s="167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ht="11.25" hidden="1"/>
    <row r="110" spans="1:47" ht="11.25" hidden="1"/>
    <row r="111" spans="1:47" ht="11.25" hidden="1"/>
    <row r="112" spans="1:47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170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24.95" customHeight="1">
      <c r="A113" s="35"/>
      <c r="B113" s="36"/>
      <c r="C113" s="23" t="s">
        <v>167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6.5" customHeight="1">
      <c r="A116" s="35"/>
      <c r="B116" s="36"/>
      <c r="C116" s="37"/>
      <c r="D116" s="37"/>
      <c r="E116" s="338" t="str">
        <f>E7</f>
        <v>Oprava osvětlení stanic a zastávek v obvodu OŘ Olomouc</v>
      </c>
      <c r="F116" s="339"/>
      <c r="G116" s="339"/>
      <c r="H116" s="339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1" customFormat="1" ht="12" customHeight="1">
      <c r="B117" s="21"/>
      <c r="C117" s="29" t="s">
        <v>152</v>
      </c>
      <c r="D117" s="22"/>
      <c r="E117" s="22"/>
      <c r="F117" s="22"/>
      <c r="G117" s="22"/>
      <c r="H117" s="22"/>
      <c r="I117" s="124"/>
      <c r="J117" s="22"/>
      <c r="K117" s="22"/>
      <c r="L117" s="20"/>
    </row>
    <row r="118" spans="1:31" s="1" customFormat="1" ht="16.5" customHeight="1">
      <c r="B118" s="21"/>
      <c r="C118" s="22"/>
      <c r="D118" s="22"/>
      <c r="E118" s="338" t="s">
        <v>578</v>
      </c>
      <c r="F118" s="284"/>
      <c r="G118" s="284"/>
      <c r="H118" s="284"/>
      <c r="I118" s="124"/>
      <c r="J118" s="22"/>
      <c r="K118" s="22"/>
      <c r="L118" s="20"/>
    </row>
    <row r="119" spans="1:31" s="1" customFormat="1" ht="12" customHeight="1">
      <c r="B119" s="21"/>
      <c r="C119" s="29" t="s">
        <v>154</v>
      </c>
      <c r="D119" s="22"/>
      <c r="E119" s="22"/>
      <c r="F119" s="22"/>
      <c r="G119" s="22"/>
      <c r="H119" s="22"/>
      <c r="I119" s="124"/>
      <c r="J119" s="22"/>
      <c r="K119" s="22"/>
      <c r="L119" s="20"/>
    </row>
    <row r="120" spans="1:31" s="2" customFormat="1" ht="16.5" customHeight="1">
      <c r="A120" s="35"/>
      <c r="B120" s="36"/>
      <c r="C120" s="37"/>
      <c r="D120" s="37"/>
      <c r="E120" s="342" t="s">
        <v>579</v>
      </c>
      <c r="F120" s="340"/>
      <c r="G120" s="340"/>
      <c r="H120" s="340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580</v>
      </c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10" t="str">
        <f>E13</f>
        <v>02 - Zemní práce</v>
      </c>
      <c r="F122" s="340"/>
      <c r="G122" s="340"/>
      <c r="H122" s="340"/>
      <c r="I122" s="131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20</v>
      </c>
      <c r="D124" s="37"/>
      <c r="E124" s="37"/>
      <c r="F124" s="27" t="str">
        <f>F16</f>
        <v xml:space="preserve"> </v>
      </c>
      <c r="G124" s="37"/>
      <c r="H124" s="37"/>
      <c r="I124" s="132" t="s">
        <v>22</v>
      </c>
      <c r="J124" s="67">
        <f>IF(J16="","",J16)</f>
        <v>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131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25.7" customHeight="1">
      <c r="A126" s="35"/>
      <c r="B126" s="36"/>
      <c r="C126" s="29" t="s">
        <v>23</v>
      </c>
      <c r="D126" s="37"/>
      <c r="E126" s="37"/>
      <c r="F126" s="27" t="str">
        <f>E19</f>
        <v>SŽDC, s.o. - OŘ Olomouc</v>
      </c>
      <c r="G126" s="37"/>
      <c r="H126" s="37"/>
      <c r="I126" s="132" t="s">
        <v>28</v>
      </c>
      <c r="J126" s="32" t="str">
        <f>E25</f>
        <v>Signal Projekt, s.r.o.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25.7" customHeight="1">
      <c r="A127" s="35"/>
      <c r="B127" s="36"/>
      <c r="C127" s="29" t="s">
        <v>26</v>
      </c>
      <c r="D127" s="37"/>
      <c r="E127" s="37"/>
      <c r="F127" s="27" t="str">
        <f>IF(E22="","",E22)</f>
        <v>Vyplň údaj</v>
      </c>
      <c r="G127" s="37"/>
      <c r="H127" s="37"/>
      <c r="I127" s="132" t="s">
        <v>30</v>
      </c>
      <c r="J127" s="32" t="str">
        <f>E28</f>
        <v>Signal Projekt, s.r.o.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131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0" customFormat="1" ht="29.25" customHeight="1">
      <c r="A129" s="182"/>
      <c r="B129" s="183"/>
      <c r="C129" s="184" t="s">
        <v>168</v>
      </c>
      <c r="D129" s="185" t="s">
        <v>59</v>
      </c>
      <c r="E129" s="185" t="s">
        <v>55</v>
      </c>
      <c r="F129" s="185" t="s">
        <v>56</v>
      </c>
      <c r="G129" s="185" t="s">
        <v>169</v>
      </c>
      <c r="H129" s="185" t="s">
        <v>170</v>
      </c>
      <c r="I129" s="186" t="s">
        <v>171</v>
      </c>
      <c r="J129" s="185" t="s">
        <v>162</v>
      </c>
      <c r="K129" s="187" t="s">
        <v>172</v>
      </c>
      <c r="L129" s="188"/>
      <c r="M129" s="76" t="s">
        <v>1</v>
      </c>
      <c r="N129" s="77" t="s">
        <v>38</v>
      </c>
      <c r="O129" s="77" t="s">
        <v>173</v>
      </c>
      <c r="P129" s="77" t="s">
        <v>174</v>
      </c>
      <c r="Q129" s="77" t="s">
        <v>175</v>
      </c>
      <c r="R129" s="77" t="s">
        <v>176</v>
      </c>
      <c r="S129" s="77" t="s">
        <v>177</v>
      </c>
      <c r="T129" s="78" t="s">
        <v>178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</row>
    <row r="130" spans="1:65" s="2" customFormat="1" ht="22.9" customHeight="1">
      <c r="A130" s="35"/>
      <c r="B130" s="36"/>
      <c r="C130" s="83" t="s">
        <v>179</v>
      </c>
      <c r="D130" s="37"/>
      <c r="E130" s="37"/>
      <c r="F130" s="37"/>
      <c r="G130" s="37"/>
      <c r="H130" s="37"/>
      <c r="I130" s="131"/>
      <c r="J130" s="189">
        <f>BK130</f>
        <v>0</v>
      </c>
      <c r="K130" s="37"/>
      <c r="L130" s="38"/>
      <c r="M130" s="79"/>
      <c r="N130" s="190"/>
      <c r="O130" s="80"/>
      <c r="P130" s="191">
        <f>P131+P141+P169</f>
        <v>0</v>
      </c>
      <c r="Q130" s="80"/>
      <c r="R130" s="191">
        <f>R131+R141+R169</f>
        <v>8.0602879999999999</v>
      </c>
      <c r="S130" s="80"/>
      <c r="T130" s="192">
        <f>T131+T141+T169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73</v>
      </c>
      <c r="AU130" s="17" t="s">
        <v>164</v>
      </c>
      <c r="BK130" s="193">
        <f>BK131+BK141+BK169</f>
        <v>0</v>
      </c>
    </row>
    <row r="131" spans="1:65" s="11" customFormat="1" ht="25.9" customHeight="1">
      <c r="B131" s="212"/>
      <c r="C131" s="213"/>
      <c r="D131" s="214" t="s">
        <v>73</v>
      </c>
      <c r="E131" s="215" t="s">
        <v>441</v>
      </c>
      <c r="F131" s="215" t="s">
        <v>607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P132+P135</f>
        <v>0</v>
      </c>
      <c r="Q131" s="220"/>
      <c r="R131" s="221">
        <f>R132+R135</f>
        <v>0</v>
      </c>
      <c r="S131" s="220"/>
      <c r="T131" s="222">
        <f>T132+T135</f>
        <v>0</v>
      </c>
      <c r="AR131" s="223" t="s">
        <v>81</v>
      </c>
      <c r="AT131" s="224" t="s">
        <v>73</v>
      </c>
      <c r="AU131" s="224" t="s">
        <v>74</v>
      </c>
      <c r="AY131" s="223" t="s">
        <v>186</v>
      </c>
      <c r="BK131" s="225">
        <f>BK132+BK135</f>
        <v>0</v>
      </c>
    </row>
    <row r="132" spans="1:65" s="11" customFormat="1" ht="22.9" customHeight="1">
      <c r="B132" s="212"/>
      <c r="C132" s="213"/>
      <c r="D132" s="214" t="s">
        <v>73</v>
      </c>
      <c r="E132" s="245" t="s">
        <v>81</v>
      </c>
      <c r="F132" s="245" t="s">
        <v>443</v>
      </c>
      <c r="G132" s="213"/>
      <c r="H132" s="213"/>
      <c r="I132" s="216"/>
      <c r="J132" s="246">
        <f>BK132</f>
        <v>0</v>
      </c>
      <c r="K132" s="213"/>
      <c r="L132" s="218"/>
      <c r="M132" s="219"/>
      <c r="N132" s="220"/>
      <c r="O132" s="220"/>
      <c r="P132" s="221">
        <f>SUM(P133:P134)</f>
        <v>0</v>
      </c>
      <c r="Q132" s="220"/>
      <c r="R132" s="221">
        <f>SUM(R133:R134)</f>
        <v>0</v>
      </c>
      <c r="S132" s="220"/>
      <c r="T132" s="222">
        <f>SUM(T133:T134)</f>
        <v>0</v>
      </c>
      <c r="AR132" s="223" t="s">
        <v>81</v>
      </c>
      <c r="AT132" s="224" t="s">
        <v>73</v>
      </c>
      <c r="AU132" s="224" t="s">
        <v>81</v>
      </c>
      <c r="AY132" s="223" t="s">
        <v>186</v>
      </c>
      <c r="BK132" s="225">
        <f>SUM(BK133:BK134)</f>
        <v>0</v>
      </c>
    </row>
    <row r="133" spans="1:65" s="2" customFormat="1" ht="33" customHeight="1">
      <c r="A133" s="35"/>
      <c r="B133" s="36"/>
      <c r="C133" s="226" t="s">
        <v>250</v>
      </c>
      <c r="D133" s="226" t="s">
        <v>265</v>
      </c>
      <c r="E133" s="227" t="s">
        <v>444</v>
      </c>
      <c r="F133" s="228" t="s">
        <v>445</v>
      </c>
      <c r="G133" s="229" t="s">
        <v>446</v>
      </c>
      <c r="H133" s="230">
        <v>3.2</v>
      </c>
      <c r="I133" s="231"/>
      <c r="J133" s="232">
        <f>ROUND(I133*H133,2)</f>
        <v>0</v>
      </c>
      <c r="K133" s="228" t="s">
        <v>447</v>
      </c>
      <c r="L133" s="38"/>
      <c r="M133" s="233" t="s">
        <v>1</v>
      </c>
      <c r="N133" s="234" t="s">
        <v>39</v>
      </c>
      <c r="O133" s="7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193</v>
      </c>
      <c r="AT133" s="206" t="s">
        <v>265</v>
      </c>
      <c r="AU133" s="206" t="s">
        <v>83</v>
      </c>
      <c r="AY133" s="17" t="s">
        <v>186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81</v>
      </c>
      <c r="BK133" s="119">
        <f>ROUND(I133*H133,2)</f>
        <v>0</v>
      </c>
      <c r="BL133" s="17" t="s">
        <v>193</v>
      </c>
      <c r="BM133" s="206" t="s">
        <v>656</v>
      </c>
    </row>
    <row r="134" spans="1:65" s="2" customFormat="1" ht="19.5">
      <c r="A134" s="35"/>
      <c r="B134" s="36"/>
      <c r="C134" s="37"/>
      <c r="D134" s="207" t="s">
        <v>188</v>
      </c>
      <c r="E134" s="37"/>
      <c r="F134" s="208" t="s">
        <v>449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188</v>
      </c>
      <c r="AU134" s="17" t="s">
        <v>83</v>
      </c>
    </row>
    <row r="135" spans="1:65" s="11" customFormat="1" ht="22.9" customHeight="1">
      <c r="B135" s="212"/>
      <c r="C135" s="213"/>
      <c r="D135" s="214" t="s">
        <v>73</v>
      </c>
      <c r="E135" s="245" t="s">
        <v>450</v>
      </c>
      <c r="F135" s="245" t="s">
        <v>451</v>
      </c>
      <c r="G135" s="213"/>
      <c r="H135" s="213"/>
      <c r="I135" s="216"/>
      <c r="J135" s="246">
        <f>BK135</f>
        <v>0</v>
      </c>
      <c r="K135" s="213"/>
      <c r="L135" s="218"/>
      <c r="M135" s="219"/>
      <c r="N135" s="220"/>
      <c r="O135" s="220"/>
      <c r="P135" s="221">
        <f>SUM(P136:P140)</f>
        <v>0</v>
      </c>
      <c r="Q135" s="220"/>
      <c r="R135" s="221">
        <f>SUM(R136:R140)</f>
        <v>0</v>
      </c>
      <c r="S135" s="220"/>
      <c r="T135" s="222">
        <f>SUM(T136:T140)</f>
        <v>0</v>
      </c>
      <c r="AR135" s="223" t="s">
        <v>81</v>
      </c>
      <c r="AT135" s="224" t="s">
        <v>73</v>
      </c>
      <c r="AU135" s="224" t="s">
        <v>81</v>
      </c>
      <c r="AY135" s="223" t="s">
        <v>186</v>
      </c>
      <c r="BK135" s="225">
        <f>SUM(BK136:BK140)</f>
        <v>0</v>
      </c>
    </row>
    <row r="136" spans="1:65" s="2" customFormat="1" ht="21.75" customHeight="1">
      <c r="A136" s="35"/>
      <c r="B136" s="36"/>
      <c r="C136" s="226" t="s">
        <v>83</v>
      </c>
      <c r="D136" s="226" t="s">
        <v>265</v>
      </c>
      <c r="E136" s="227" t="s">
        <v>452</v>
      </c>
      <c r="F136" s="228" t="s">
        <v>453</v>
      </c>
      <c r="G136" s="229" t="s">
        <v>421</v>
      </c>
      <c r="H136" s="230">
        <v>7.68</v>
      </c>
      <c r="I136" s="231"/>
      <c r="J136" s="232">
        <f>ROUND(I136*H136,2)</f>
        <v>0</v>
      </c>
      <c r="K136" s="228" t="s">
        <v>447</v>
      </c>
      <c r="L136" s="38"/>
      <c r="M136" s="233" t="s">
        <v>1</v>
      </c>
      <c r="N136" s="234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193</v>
      </c>
      <c r="AT136" s="206" t="s">
        <v>265</v>
      </c>
      <c r="AU136" s="206" t="s">
        <v>83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193</v>
      </c>
      <c r="BM136" s="206" t="s">
        <v>657</v>
      </c>
    </row>
    <row r="137" spans="1:65" s="2" customFormat="1" ht="11.25">
      <c r="A137" s="35"/>
      <c r="B137" s="36"/>
      <c r="C137" s="37"/>
      <c r="D137" s="207" t="s">
        <v>188</v>
      </c>
      <c r="E137" s="37"/>
      <c r="F137" s="208" t="s">
        <v>455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83</v>
      </c>
    </row>
    <row r="138" spans="1:65" s="2" customFormat="1" ht="29.25">
      <c r="A138" s="35"/>
      <c r="B138" s="36"/>
      <c r="C138" s="37"/>
      <c r="D138" s="207" t="s">
        <v>201</v>
      </c>
      <c r="E138" s="37"/>
      <c r="F138" s="211" t="s">
        <v>658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201</v>
      </c>
      <c r="AU138" s="17" t="s">
        <v>83</v>
      </c>
    </row>
    <row r="139" spans="1:65" s="13" customFormat="1" ht="11.25">
      <c r="B139" s="247"/>
      <c r="C139" s="248"/>
      <c r="D139" s="207" t="s">
        <v>456</v>
      </c>
      <c r="E139" s="249" t="s">
        <v>1</v>
      </c>
      <c r="F139" s="250" t="s">
        <v>659</v>
      </c>
      <c r="G139" s="248"/>
      <c r="H139" s="251">
        <v>7.68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456</v>
      </c>
      <c r="AU139" s="257" t="s">
        <v>83</v>
      </c>
      <c r="AV139" s="13" t="s">
        <v>83</v>
      </c>
      <c r="AW139" s="13" t="s">
        <v>29</v>
      </c>
      <c r="AX139" s="13" t="s">
        <v>74</v>
      </c>
      <c r="AY139" s="257" t="s">
        <v>186</v>
      </c>
    </row>
    <row r="140" spans="1:65" s="14" customFormat="1" ht="11.25">
      <c r="B140" s="258"/>
      <c r="C140" s="259"/>
      <c r="D140" s="207" t="s">
        <v>456</v>
      </c>
      <c r="E140" s="260" t="s">
        <v>1</v>
      </c>
      <c r="F140" s="261" t="s">
        <v>458</v>
      </c>
      <c r="G140" s="259"/>
      <c r="H140" s="262">
        <v>7.68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456</v>
      </c>
      <c r="AU140" s="268" t="s">
        <v>83</v>
      </c>
      <c r="AV140" s="14" t="s">
        <v>193</v>
      </c>
      <c r="AW140" s="14" t="s">
        <v>29</v>
      </c>
      <c r="AX140" s="14" t="s">
        <v>81</v>
      </c>
      <c r="AY140" s="268" t="s">
        <v>186</v>
      </c>
    </row>
    <row r="141" spans="1:65" s="11" customFormat="1" ht="25.9" customHeight="1">
      <c r="B141" s="212"/>
      <c r="C141" s="213"/>
      <c r="D141" s="214" t="s">
        <v>73</v>
      </c>
      <c r="E141" s="215" t="s">
        <v>180</v>
      </c>
      <c r="F141" s="215" t="s">
        <v>459</v>
      </c>
      <c r="G141" s="213"/>
      <c r="H141" s="213"/>
      <c r="I141" s="216"/>
      <c r="J141" s="217">
        <f>BK141</f>
        <v>0</v>
      </c>
      <c r="K141" s="213"/>
      <c r="L141" s="218"/>
      <c r="M141" s="219"/>
      <c r="N141" s="220"/>
      <c r="O141" s="220"/>
      <c r="P141" s="221">
        <f>P142</f>
        <v>0</v>
      </c>
      <c r="Q141" s="220"/>
      <c r="R141" s="221">
        <f>R142</f>
        <v>7.8668480000000001</v>
      </c>
      <c r="S141" s="220"/>
      <c r="T141" s="222">
        <f>T142</f>
        <v>0</v>
      </c>
      <c r="AR141" s="223" t="s">
        <v>99</v>
      </c>
      <c r="AT141" s="224" t="s">
        <v>73</v>
      </c>
      <c r="AU141" s="224" t="s">
        <v>74</v>
      </c>
      <c r="AY141" s="223" t="s">
        <v>186</v>
      </c>
      <c r="BK141" s="225">
        <f>BK142</f>
        <v>0</v>
      </c>
    </row>
    <row r="142" spans="1:65" s="11" customFormat="1" ht="22.9" customHeight="1">
      <c r="B142" s="212"/>
      <c r="C142" s="213"/>
      <c r="D142" s="214" t="s">
        <v>73</v>
      </c>
      <c r="E142" s="245" t="s">
        <v>460</v>
      </c>
      <c r="F142" s="245" t="s">
        <v>461</v>
      </c>
      <c r="G142" s="213"/>
      <c r="H142" s="213"/>
      <c r="I142" s="216"/>
      <c r="J142" s="246">
        <f>BK142</f>
        <v>0</v>
      </c>
      <c r="K142" s="213"/>
      <c r="L142" s="218"/>
      <c r="M142" s="219"/>
      <c r="N142" s="220"/>
      <c r="O142" s="220"/>
      <c r="P142" s="221">
        <f>SUM(P143:P168)</f>
        <v>0</v>
      </c>
      <c r="Q142" s="220"/>
      <c r="R142" s="221">
        <f>SUM(R143:R168)</f>
        <v>7.8668480000000001</v>
      </c>
      <c r="S142" s="220"/>
      <c r="T142" s="222">
        <f>SUM(T143:T168)</f>
        <v>0</v>
      </c>
      <c r="AR142" s="223" t="s">
        <v>99</v>
      </c>
      <c r="AT142" s="224" t="s">
        <v>73</v>
      </c>
      <c r="AU142" s="224" t="s">
        <v>81</v>
      </c>
      <c r="AY142" s="223" t="s">
        <v>186</v>
      </c>
      <c r="BK142" s="225">
        <f>SUM(BK143:BK168)</f>
        <v>0</v>
      </c>
    </row>
    <row r="143" spans="1:65" s="2" customFormat="1" ht="21.75" customHeight="1">
      <c r="A143" s="35"/>
      <c r="B143" s="36"/>
      <c r="C143" s="226" t="s">
        <v>99</v>
      </c>
      <c r="D143" s="226" t="s">
        <v>265</v>
      </c>
      <c r="E143" s="227" t="s">
        <v>476</v>
      </c>
      <c r="F143" s="228" t="s">
        <v>477</v>
      </c>
      <c r="G143" s="229" t="s">
        <v>446</v>
      </c>
      <c r="H143" s="230">
        <v>6</v>
      </c>
      <c r="I143" s="231"/>
      <c r="J143" s="232">
        <f>ROUND(I143*H143,2)</f>
        <v>0</v>
      </c>
      <c r="K143" s="228" t="s">
        <v>447</v>
      </c>
      <c r="L143" s="38"/>
      <c r="M143" s="233" t="s">
        <v>1</v>
      </c>
      <c r="N143" s="234" t="s">
        <v>39</v>
      </c>
      <c r="O143" s="72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6" t="s">
        <v>465</v>
      </c>
      <c r="AT143" s="206" t="s">
        <v>265</v>
      </c>
      <c r="AU143" s="206" t="s">
        <v>83</v>
      </c>
      <c r="AY143" s="17" t="s">
        <v>186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81</v>
      </c>
      <c r="BK143" s="119">
        <f>ROUND(I143*H143,2)</f>
        <v>0</v>
      </c>
      <c r="BL143" s="17" t="s">
        <v>465</v>
      </c>
      <c r="BM143" s="206" t="s">
        <v>660</v>
      </c>
    </row>
    <row r="144" spans="1:65" s="2" customFormat="1" ht="39">
      <c r="A144" s="35"/>
      <c r="B144" s="36"/>
      <c r="C144" s="37"/>
      <c r="D144" s="207" t="s">
        <v>188</v>
      </c>
      <c r="E144" s="37"/>
      <c r="F144" s="208" t="s">
        <v>479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188</v>
      </c>
      <c r="AU144" s="17" t="s">
        <v>83</v>
      </c>
    </row>
    <row r="145" spans="1:65" s="2" customFormat="1" ht="29.25">
      <c r="A145" s="35"/>
      <c r="B145" s="36"/>
      <c r="C145" s="37"/>
      <c r="D145" s="207" t="s">
        <v>201</v>
      </c>
      <c r="E145" s="37"/>
      <c r="F145" s="211" t="s">
        <v>661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201</v>
      </c>
      <c r="AU145" s="17" t="s">
        <v>83</v>
      </c>
    </row>
    <row r="146" spans="1:65" s="13" customFormat="1" ht="11.25">
      <c r="B146" s="247"/>
      <c r="C146" s="248"/>
      <c r="D146" s="207" t="s">
        <v>456</v>
      </c>
      <c r="E146" s="249" t="s">
        <v>1</v>
      </c>
      <c r="F146" s="250" t="s">
        <v>662</v>
      </c>
      <c r="G146" s="248"/>
      <c r="H146" s="251">
        <v>6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456</v>
      </c>
      <c r="AU146" s="257" t="s">
        <v>83</v>
      </c>
      <c r="AV146" s="13" t="s">
        <v>83</v>
      </c>
      <c r="AW146" s="13" t="s">
        <v>29</v>
      </c>
      <c r="AX146" s="13" t="s">
        <v>81</v>
      </c>
      <c r="AY146" s="257" t="s">
        <v>186</v>
      </c>
    </row>
    <row r="147" spans="1:65" s="2" customFormat="1" ht="16.5" customHeight="1">
      <c r="A147" s="35"/>
      <c r="B147" s="36"/>
      <c r="C147" s="226" t="s">
        <v>193</v>
      </c>
      <c r="D147" s="226" t="s">
        <v>265</v>
      </c>
      <c r="E147" s="227" t="s">
        <v>481</v>
      </c>
      <c r="F147" s="228" t="s">
        <v>482</v>
      </c>
      <c r="G147" s="229" t="s">
        <v>446</v>
      </c>
      <c r="H147" s="230">
        <v>3.2</v>
      </c>
      <c r="I147" s="231"/>
      <c r="J147" s="232">
        <f>ROUND(I147*H147,2)</f>
        <v>0</v>
      </c>
      <c r="K147" s="228" t="s">
        <v>447</v>
      </c>
      <c r="L147" s="38"/>
      <c r="M147" s="233" t="s">
        <v>1</v>
      </c>
      <c r="N147" s="234" t="s">
        <v>39</v>
      </c>
      <c r="O147" s="72"/>
      <c r="P147" s="204">
        <f>O147*H147</f>
        <v>0</v>
      </c>
      <c r="Q147" s="204">
        <v>2.45329</v>
      </c>
      <c r="R147" s="204">
        <f>Q147*H147</f>
        <v>7.8505280000000006</v>
      </c>
      <c r="S147" s="204">
        <v>0</v>
      </c>
      <c r="T147" s="20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6" t="s">
        <v>465</v>
      </c>
      <c r="AT147" s="206" t="s">
        <v>265</v>
      </c>
      <c r="AU147" s="206" t="s">
        <v>83</v>
      </c>
      <c r="AY147" s="17" t="s">
        <v>186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81</v>
      </c>
      <c r="BK147" s="119">
        <f>ROUND(I147*H147,2)</f>
        <v>0</v>
      </c>
      <c r="BL147" s="17" t="s">
        <v>465</v>
      </c>
      <c r="BM147" s="206" t="s">
        <v>663</v>
      </c>
    </row>
    <row r="148" spans="1:65" s="2" customFormat="1" ht="19.5">
      <c r="A148" s="35"/>
      <c r="B148" s="36"/>
      <c r="C148" s="37"/>
      <c r="D148" s="207" t="s">
        <v>188</v>
      </c>
      <c r="E148" s="37"/>
      <c r="F148" s="208" t="s">
        <v>484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188</v>
      </c>
      <c r="AU148" s="17" t="s">
        <v>83</v>
      </c>
    </row>
    <row r="149" spans="1:65" s="2" customFormat="1" ht="21.75" customHeight="1">
      <c r="A149" s="35"/>
      <c r="B149" s="36"/>
      <c r="C149" s="226" t="s">
        <v>203</v>
      </c>
      <c r="D149" s="226" t="s">
        <v>265</v>
      </c>
      <c r="E149" s="227" t="s">
        <v>485</v>
      </c>
      <c r="F149" s="228" t="s">
        <v>486</v>
      </c>
      <c r="G149" s="229" t="s">
        <v>446</v>
      </c>
      <c r="H149" s="230">
        <v>1.8</v>
      </c>
      <c r="I149" s="231"/>
      <c r="J149" s="232">
        <f>ROUND(I149*H149,2)</f>
        <v>0</v>
      </c>
      <c r="K149" s="228" t="s">
        <v>447</v>
      </c>
      <c r="L149" s="38"/>
      <c r="M149" s="233" t="s">
        <v>1</v>
      </c>
      <c r="N149" s="234" t="s">
        <v>39</v>
      </c>
      <c r="O149" s="72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6" t="s">
        <v>465</v>
      </c>
      <c r="AT149" s="206" t="s">
        <v>265</v>
      </c>
      <c r="AU149" s="206" t="s">
        <v>83</v>
      </c>
      <c r="AY149" s="17" t="s">
        <v>186</v>
      </c>
      <c r="BE149" s="119">
        <f>IF(N149="základní",J149,0)</f>
        <v>0</v>
      </c>
      <c r="BF149" s="119">
        <f>IF(N149="snížená",J149,0)</f>
        <v>0</v>
      </c>
      <c r="BG149" s="119">
        <f>IF(N149="zákl. přenesená",J149,0)</f>
        <v>0</v>
      </c>
      <c r="BH149" s="119">
        <f>IF(N149="sníž. přenesená",J149,0)</f>
        <v>0</v>
      </c>
      <c r="BI149" s="119">
        <f>IF(N149="nulová",J149,0)</f>
        <v>0</v>
      </c>
      <c r="BJ149" s="17" t="s">
        <v>81</v>
      </c>
      <c r="BK149" s="119">
        <f>ROUND(I149*H149,2)</f>
        <v>0</v>
      </c>
      <c r="BL149" s="17" t="s">
        <v>465</v>
      </c>
      <c r="BM149" s="206" t="s">
        <v>664</v>
      </c>
    </row>
    <row r="150" spans="1:65" s="2" customFormat="1" ht="19.5">
      <c r="A150" s="35"/>
      <c r="B150" s="36"/>
      <c r="C150" s="37"/>
      <c r="D150" s="207" t="s">
        <v>188</v>
      </c>
      <c r="E150" s="37"/>
      <c r="F150" s="208" t="s">
        <v>488</v>
      </c>
      <c r="G150" s="37"/>
      <c r="H150" s="37"/>
      <c r="I150" s="131"/>
      <c r="J150" s="37"/>
      <c r="K150" s="37"/>
      <c r="L150" s="38"/>
      <c r="M150" s="209"/>
      <c r="N150" s="210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7" t="s">
        <v>188</v>
      </c>
      <c r="AU150" s="17" t="s">
        <v>83</v>
      </c>
    </row>
    <row r="151" spans="1:65" s="2" customFormat="1" ht="29.25">
      <c r="A151" s="35"/>
      <c r="B151" s="36"/>
      <c r="C151" s="37"/>
      <c r="D151" s="207" t="s">
        <v>201</v>
      </c>
      <c r="E151" s="37"/>
      <c r="F151" s="211" t="s">
        <v>665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201</v>
      </c>
      <c r="AU151" s="17" t="s">
        <v>83</v>
      </c>
    </row>
    <row r="152" spans="1:65" s="13" customFormat="1" ht="11.25">
      <c r="B152" s="247"/>
      <c r="C152" s="248"/>
      <c r="D152" s="207" t="s">
        <v>456</v>
      </c>
      <c r="E152" s="249" t="s">
        <v>1</v>
      </c>
      <c r="F152" s="250" t="s">
        <v>666</v>
      </c>
      <c r="G152" s="248"/>
      <c r="H152" s="251">
        <v>1.8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456</v>
      </c>
      <c r="AU152" s="257" t="s">
        <v>83</v>
      </c>
      <c r="AV152" s="13" t="s">
        <v>83</v>
      </c>
      <c r="AW152" s="13" t="s">
        <v>29</v>
      </c>
      <c r="AX152" s="13" t="s">
        <v>81</v>
      </c>
      <c r="AY152" s="257" t="s">
        <v>186</v>
      </c>
    </row>
    <row r="153" spans="1:65" s="2" customFormat="1" ht="21.75" customHeight="1">
      <c r="A153" s="35"/>
      <c r="B153" s="36"/>
      <c r="C153" s="226" t="s">
        <v>208</v>
      </c>
      <c r="D153" s="226" t="s">
        <v>265</v>
      </c>
      <c r="E153" s="227" t="s">
        <v>490</v>
      </c>
      <c r="F153" s="228" t="s">
        <v>491</v>
      </c>
      <c r="G153" s="229" t="s">
        <v>464</v>
      </c>
      <c r="H153" s="230">
        <v>12.8</v>
      </c>
      <c r="I153" s="231"/>
      <c r="J153" s="232">
        <f>ROUND(I153*H153,2)</f>
        <v>0</v>
      </c>
      <c r="K153" s="228" t="s">
        <v>447</v>
      </c>
      <c r="L153" s="38"/>
      <c r="M153" s="233" t="s">
        <v>1</v>
      </c>
      <c r="N153" s="234" t="s">
        <v>39</v>
      </c>
      <c r="O153" s="72"/>
      <c r="P153" s="204">
        <f>O153*H153</f>
        <v>0</v>
      </c>
      <c r="Q153" s="204">
        <v>1.16E-3</v>
      </c>
      <c r="R153" s="204">
        <f>Q153*H153</f>
        <v>1.4848E-2</v>
      </c>
      <c r="S153" s="204">
        <v>0</v>
      </c>
      <c r="T153" s="20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6" t="s">
        <v>465</v>
      </c>
      <c r="AT153" s="206" t="s">
        <v>265</v>
      </c>
      <c r="AU153" s="206" t="s">
        <v>83</v>
      </c>
      <c r="AY153" s="17" t="s">
        <v>186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81</v>
      </c>
      <c r="BK153" s="119">
        <f>ROUND(I153*H153,2)</f>
        <v>0</v>
      </c>
      <c r="BL153" s="17" t="s">
        <v>465</v>
      </c>
      <c r="BM153" s="206" t="s">
        <v>667</v>
      </c>
    </row>
    <row r="154" spans="1:65" s="2" customFormat="1" ht="19.5">
      <c r="A154" s="35"/>
      <c r="B154" s="36"/>
      <c r="C154" s="37"/>
      <c r="D154" s="207" t="s">
        <v>188</v>
      </c>
      <c r="E154" s="37"/>
      <c r="F154" s="208" t="s">
        <v>493</v>
      </c>
      <c r="G154" s="37"/>
      <c r="H154" s="37"/>
      <c r="I154" s="131"/>
      <c r="J154" s="37"/>
      <c r="K154" s="37"/>
      <c r="L154" s="38"/>
      <c r="M154" s="209"/>
      <c r="N154" s="21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188</v>
      </c>
      <c r="AU154" s="17" t="s">
        <v>83</v>
      </c>
    </row>
    <row r="155" spans="1:65" s="2" customFormat="1" ht="21.75" customHeight="1">
      <c r="A155" s="35"/>
      <c r="B155" s="36"/>
      <c r="C155" s="226" t="s">
        <v>213</v>
      </c>
      <c r="D155" s="226" t="s">
        <v>265</v>
      </c>
      <c r="E155" s="227" t="s">
        <v>494</v>
      </c>
      <c r="F155" s="228" t="s">
        <v>495</v>
      </c>
      <c r="G155" s="229" t="s">
        <v>464</v>
      </c>
      <c r="H155" s="230">
        <v>12.8</v>
      </c>
      <c r="I155" s="231"/>
      <c r="J155" s="232">
        <f>ROUND(I155*H155,2)</f>
        <v>0</v>
      </c>
      <c r="K155" s="228" t="s">
        <v>447</v>
      </c>
      <c r="L155" s="38"/>
      <c r="M155" s="233" t="s">
        <v>1</v>
      </c>
      <c r="N155" s="234" t="s">
        <v>39</v>
      </c>
      <c r="O155" s="72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6" t="s">
        <v>465</v>
      </c>
      <c r="AT155" s="206" t="s">
        <v>265</v>
      </c>
      <c r="AU155" s="206" t="s">
        <v>83</v>
      </c>
      <c r="AY155" s="17" t="s">
        <v>186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7" t="s">
        <v>81</v>
      </c>
      <c r="BK155" s="119">
        <f>ROUND(I155*H155,2)</f>
        <v>0</v>
      </c>
      <c r="BL155" s="17" t="s">
        <v>465</v>
      </c>
      <c r="BM155" s="206" t="s">
        <v>668</v>
      </c>
    </row>
    <row r="156" spans="1:65" s="2" customFormat="1" ht="19.5">
      <c r="A156" s="35"/>
      <c r="B156" s="36"/>
      <c r="C156" s="37"/>
      <c r="D156" s="207" t="s">
        <v>188</v>
      </c>
      <c r="E156" s="37"/>
      <c r="F156" s="208" t="s">
        <v>497</v>
      </c>
      <c r="G156" s="37"/>
      <c r="H156" s="37"/>
      <c r="I156" s="131"/>
      <c r="J156" s="37"/>
      <c r="K156" s="37"/>
      <c r="L156" s="38"/>
      <c r="M156" s="209"/>
      <c r="N156" s="210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188</v>
      </c>
      <c r="AU156" s="17" t="s">
        <v>83</v>
      </c>
    </row>
    <row r="157" spans="1:65" s="2" customFormat="1" ht="16.5" customHeight="1">
      <c r="A157" s="35"/>
      <c r="B157" s="36"/>
      <c r="C157" s="226" t="s">
        <v>192</v>
      </c>
      <c r="D157" s="226" t="s">
        <v>265</v>
      </c>
      <c r="E157" s="227" t="s">
        <v>498</v>
      </c>
      <c r="F157" s="228" t="s">
        <v>499</v>
      </c>
      <c r="G157" s="229" t="s">
        <v>446</v>
      </c>
      <c r="H157" s="230">
        <v>4</v>
      </c>
      <c r="I157" s="231"/>
      <c r="J157" s="232">
        <f>ROUND(I157*H157,2)</f>
        <v>0</v>
      </c>
      <c r="K157" s="228" t="s">
        <v>447</v>
      </c>
      <c r="L157" s="38"/>
      <c r="M157" s="233" t="s">
        <v>1</v>
      </c>
      <c r="N157" s="234" t="s">
        <v>39</v>
      </c>
      <c r="O157" s="72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6" t="s">
        <v>465</v>
      </c>
      <c r="AT157" s="206" t="s">
        <v>265</v>
      </c>
      <c r="AU157" s="206" t="s">
        <v>83</v>
      </c>
      <c r="AY157" s="17" t="s">
        <v>186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81</v>
      </c>
      <c r="BK157" s="119">
        <f>ROUND(I157*H157,2)</f>
        <v>0</v>
      </c>
      <c r="BL157" s="17" t="s">
        <v>465</v>
      </c>
      <c r="BM157" s="206" t="s">
        <v>669</v>
      </c>
    </row>
    <row r="158" spans="1:65" s="2" customFormat="1" ht="29.25">
      <c r="A158" s="35"/>
      <c r="B158" s="36"/>
      <c r="C158" s="37"/>
      <c r="D158" s="207" t="s">
        <v>188</v>
      </c>
      <c r="E158" s="37"/>
      <c r="F158" s="208" t="s">
        <v>501</v>
      </c>
      <c r="G158" s="37"/>
      <c r="H158" s="37"/>
      <c r="I158" s="131"/>
      <c r="J158" s="37"/>
      <c r="K158" s="37"/>
      <c r="L158" s="38"/>
      <c r="M158" s="209"/>
      <c r="N158" s="210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188</v>
      </c>
      <c r="AU158" s="17" t="s">
        <v>83</v>
      </c>
    </row>
    <row r="159" spans="1:65" s="2" customFormat="1" ht="21.75" customHeight="1">
      <c r="A159" s="35"/>
      <c r="B159" s="36"/>
      <c r="C159" s="226" t="s">
        <v>221</v>
      </c>
      <c r="D159" s="226" t="s">
        <v>265</v>
      </c>
      <c r="E159" s="227" t="s">
        <v>503</v>
      </c>
      <c r="F159" s="228" t="s">
        <v>504</v>
      </c>
      <c r="G159" s="229" t="s">
        <v>183</v>
      </c>
      <c r="H159" s="230">
        <v>62</v>
      </c>
      <c r="I159" s="231"/>
      <c r="J159" s="232">
        <f>ROUND(I159*H159,2)</f>
        <v>0</v>
      </c>
      <c r="K159" s="228" t="s">
        <v>447</v>
      </c>
      <c r="L159" s="38"/>
      <c r="M159" s="233" t="s">
        <v>1</v>
      </c>
      <c r="N159" s="234" t="s">
        <v>39</v>
      </c>
      <c r="O159" s="7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6" t="s">
        <v>465</v>
      </c>
      <c r="AT159" s="206" t="s">
        <v>265</v>
      </c>
      <c r="AU159" s="206" t="s">
        <v>83</v>
      </c>
      <c r="AY159" s="17" t="s">
        <v>186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81</v>
      </c>
      <c r="BK159" s="119">
        <f>ROUND(I159*H159,2)</f>
        <v>0</v>
      </c>
      <c r="BL159" s="17" t="s">
        <v>465</v>
      </c>
      <c r="BM159" s="206" t="s">
        <v>670</v>
      </c>
    </row>
    <row r="160" spans="1:65" s="2" customFormat="1" ht="39">
      <c r="A160" s="35"/>
      <c r="B160" s="36"/>
      <c r="C160" s="37"/>
      <c r="D160" s="207" t="s">
        <v>188</v>
      </c>
      <c r="E160" s="37"/>
      <c r="F160" s="208" t="s">
        <v>506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188</v>
      </c>
      <c r="AU160" s="17" t="s">
        <v>83</v>
      </c>
    </row>
    <row r="161" spans="1:65" s="2" customFormat="1" ht="16.5" customHeight="1">
      <c r="A161" s="35"/>
      <c r="B161" s="36"/>
      <c r="C161" s="226" t="s">
        <v>225</v>
      </c>
      <c r="D161" s="226" t="s">
        <v>265</v>
      </c>
      <c r="E161" s="227" t="s">
        <v>516</v>
      </c>
      <c r="F161" s="228" t="s">
        <v>517</v>
      </c>
      <c r="G161" s="229" t="s">
        <v>446</v>
      </c>
      <c r="H161" s="230">
        <v>3.2</v>
      </c>
      <c r="I161" s="231"/>
      <c r="J161" s="232">
        <f>ROUND(I161*H161,2)</f>
        <v>0</v>
      </c>
      <c r="K161" s="228" t="s">
        <v>447</v>
      </c>
      <c r="L161" s="38"/>
      <c r="M161" s="233" t="s">
        <v>1</v>
      </c>
      <c r="N161" s="234" t="s">
        <v>39</v>
      </c>
      <c r="O161" s="72"/>
      <c r="P161" s="204">
        <f>O161*H161</f>
        <v>0</v>
      </c>
      <c r="Q161" s="204">
        <v>4.6000000000000001E-4</v>
      </c>
      <c r="R161" s="204">
        <f>Q161*H161</f>
        <v>1.4720000000000002E-3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465</v>
      </c>
      <c r="AT161" s="206" t="s">
        <v>265</v>
      </c>
      <c r="AU161" s="206" t="s">
        <v>83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465</v>
      </c>
      <c r="BM161" s="206" t="s">
        <v>671</v>
      </c>
    </row>
    <row r="162" spans="1:65" s="2" customFormat="1" ht="11.25">
      <c r="A162" s="35"/>
      <c r="B162" s="36"/>
      <c r="C162" s="37"/>
      <c r="D162" s="207" t="s">
        <v>188</v>
      </c>
      <c r="E162" s="37"/>
      <c r="F162" s="208" t="s">
        <v>519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83</v>
      </c>
    </row>
    <row r="163" spans="1:65" s="2" customFormat="1" ht="21.75" customHeight="1">
      <c r="A163" s="35"/>
      <c r="B163" s="36"/>
      <c r="C163" s="226" t="s">
        <v>229</v>
      </c>
      <c r="D163" s="226" t="s">
        <v>265</v>
      </c>
      <c r="E163" s="227" t="s">
        <v>520</v>
      </c>
      <c r="F163" s="228" t="s">
        <v>521</v>
      </c>
      <c r="G163" s="229" t="s">
        <v>464</v>
      </c>
      <c r="H163" s="230">
        <v>12.8</v>
      </c>
      <c r="I163" s="231"/>
      <c r="J163" s="232">
        <f>ROUND(I163*H163,2)</f>
        <v>0</v>
      </c>
      <c r="K163" s="228" t="s">
        <v>447</v>
      </c>
      <c r="L163" s="38"/>
      <c r="M163" s="233" t="s">
        <v>1</v>
      </c>
      <c r="N163" s="234" t="s">
        <v>39</v>
      </c>
      <c r="O163" s="7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6" t="s">
        <v>465</v>
      </c>
      <c r="AT163" s="206" t="s">
        <v>265</v>
      </c>
      <c r="AU163" s="206" t="s">
        <v>83</v>
      </c>
      <c r="AY163" s="17" t="s">
        <v>186</v>
      </c>
      <c r="BE163" s="119">
        <f>IF(N163="základní",J163,0)</f>
        <v>0</v>
      </c>
      <c r="BF163" s="119">
        <f>IF(N163="snížená",J163,0)</f>
        <v>0</v>
      </c>
      <c r="BG163" s="119">
        <f>IF(N163="zákl. přenesená",J163,0)</f>
        <v>0</v>
      </c>
      <c r="BH163" s="119">
        <f>IF(N163="sníž. přenesená",J163,0)</f>
        <v>0</v>
      </c>
      <c r="BI163" s="119">
        <f>IF(N163="nulová",J163,0)</f>
        <v>0</v>
      </c>
      <c r="BJ163" s="17" t="s">
        <v>81</v>
      </c>
      <c r="BK163" s="119">
        <f>ROUND(I163*H163,2)</f>
        <v>0</v>
      </c>
      <c r="BL163" s="17" t="s">
        <v>465</v>
      </c>
      <c r="BM163" s="206" t="s">
        <v>672</v>
      </c>
    </row>
    <row r="164" spans="1:65" s="2" customFormat="1" ht="19.5">
      <c r="A164" s="35"/>
      <c r="B164" s="36"/>
      <c r="C164" s="37"/>
      <c r="D164" s="207" t="s">
        <v>188</v>
      </c>
      <c r="E164" s="37"/>
      <c r="F164" s="208" t="s">
        <v>523</v>
      </c>
      <c r="G164" s="37"/>
      <c r="H164" s="37"/>
      <c r="I164" s="131"/>
      <c r="J164" s="37"/>
      <c r="K164" s="37"/>
      <c r="L164" s="38"/>
      <c r="M164" s="209"/>
      <c r="N164" s="210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7" t="s">
        <v>188</v>
      </c>
      <c r="AU164" s="17" t="s">
        <v>83</v>
      </c>
    </row>
    <row r="165" spans="1:65" s="2" customFormat="1" ht="16.5" customHeight="1">
      <c r="A165" s="35"/>
      <c r="B165" s="36"/>
      <c r="C165" s="226" t="s">
        <v>233</v>
      </c>
      <c r="D165" s="226" t="s">
        <v>265</v>
      </c>
      <c r="E165" s="227" t="s">
        <v>524</v>
      </c>
      <c r="F165" s="228" t="s">
        <v>525</v>
      </c>
      <c r="G165" s="229" t="s">
        <v>183</v>
      </c>
      <c r="H165" s="230">
        <v>62</v>
      </c>
      <c r="I165" s="231"/>
      <c r="J165" s="232">
        <f>ROUND(I165*H165,2)</f>
        <v>0</v>
      </c>
      <c r="K165" s="228" t="s">
        <v>447</v>
      </c>
      <c r="L165" s="38"/>
      <c r="M165" s="233" t="s">
        <v>1</v>
      </c>
      <c r="N165" s="234" t="s">
        <v>39</v>
      </c>
      <c r="O165" s="72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6" t="s">
        <v>465</v>
      </c>
      <c r="AT165" s="206" t="s">
        <v>265</v>
      </c>
      <c r="AU165" s="206" t="s">
        <v>83</v>
      </c>
      <c r="AY165" s="17" t="s">
        <v>186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81</v>
      </c>
      <c r="BK165" s="119">
        <f>ROUND(I165*H165,2)</f>
        <v>0</v>
      </c>
      <c r="BL165" s="17" t="s">
        <v>465</v>
      </c>
      <c r="BM165" s="206" t="s">
        <v>673</v>
      </c>
    </row>
    <row r="166" spans="1:65" s="2" customFormat="1" ht="29.25">
      <c r="A166" s="35"/>
      <c r="B166" s="36"/>
      <c r="C166" s="37"/>
      <c r="D166" s="207" t="s">
        <v>188</v>
      </c>
      <c r="E166" s="37"/>
      <c r="F166" s="208" t="s">
        <v>527</v>
      </c>
      <c r="G166" s="37"/>
      <c r="H166" s="37"/>
      <c r="I166" s="131"/>
      <c r="J166" s="37"/>
      <c r="K166" s="37"/>
      <c r="L166" s="38"/>
      <c r="M166" s="209"/>
      <c r="N166" s="210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188</v>
      </c>
      <c r="AU166" s="17" t="s">
        <v>83</v>
      </c>
    </row>
    <row r="167" spans="1:65" s="2" customFormat="1" ht="21.75" customHeight="1">
      <c r="A167" s="35"/>
      <c r="B167" s="36"/>
      <c r="C167" s="226" t="s">
        <v>238</v>
      </c>
      <c r="D167" s="226" t="s">
        <v>265</v>
      </c>
      <c r="E167" s="227" t="s">
        <v>528</v>
      </c>
      <c r="F167" s="228" t="s">
        <v>529</v>
      </c>
      <c r="G167" s="229" t="s">
        <v>183</v>
      </c>
      <c r="H167" s="230">
        <v>62</v>
      </c>
      <c r="I167" s="231"/>
      <c r="J167" s="232">
        <f>ROUND(I167*H167,2)</f>
        <v>0</v>
      </c>
      <c r="K167" s="228" t="s">
        <v>447</v>
      </c>
      <c r="L167" s="38"/>
      <c r="M167" s="233" t="s">
        <v>1</v>
      </c>
      <c r="N167" s="234" t="s">
        <v>39</v>
      </c>
      <c r="O167" s="7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6" t="s">
        <v>465</v>
      </c>
      <c r="AT167" s="206" t="s">
        <v>265</v>
      </c>
      <c r="AU167" s="206" t="s">
        <v>83</v>
      </c>
      <c r="AY167" s="17" t="s">
        <v>186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81</v>
      </c>
      <c r="BK167" s="119">
        <f>ROUND(I167*H167,2)</f>
        <v>0</v>
      </c>
      <c r="BL167" s="17" t="s">
        <v>465</v>
      </c>
      <c r="BM167" s="206" t="s">
        <v>674</v>
      </c>
    </row>
    <row r="168" spans="1:65" s="2" customFormat="1" ht="29.25">
      <c r="A168" s="35"/>
      <c r="B168" s="36"/>
      <c r="C168" s="37"/>
      <c r="D168" s="207" t="s">
        <v>188</v>
      </c>
      <c r="E168" s="37"/>
      <c r="F168" s="208" t="s">
        <v>531</v>
      </c>
      <c r="G168" s="37"/>
      <c r="H168" s="37"/>
      <c r="I168" s="131"/>
      <c r="J168" s="37"/>
      <c r="K168" s="37"/>
      <c r="L168" s="38"/>
      <c r="M168" s="209"/>
      <c r="N168" s="210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188</v>
      </c>
      <c r="AU168" s="17" t="s">
        <v>83</v>
      </c>
    </row>
    <row r="169" spans="1:65" s="11" customFormat="1" ht="25.9" customHeight="1">
      <c r="B169" s="212"/>
      <c r="C169" s="213"/>
      <c r="D169" s="214" t="s">
        <v>73</v>
      </c>
      <c r="E169" s="215" t="s">
        <v>262</v>
      </c>
      <c r="F169" s="215" t="s">
        <v>263</v>
      </c>
      <c r="G169" s="213"/>
      <c r="H169" s="213"/>
      <c r="I169" s="216"/>
      <c r="J169" s="217">
        <f>BK169</f>
        <v>0</v>
      </c>
      <c r="K169" s="213"/>
      <c r="L169" s="218"/>
      <c r="M169" s="219"/>
      <c r="N169" s="220"/>
      <c r="O169" s="220"/>
      <c r="P169" s="221">
        <f>SUM(P170:P173)</f>
        <v>0</v>
      </c>
      <c r="Q169" s="220"/>
      <c r="R169" s="221">
        <f>SUM(R170:R173)</f>
        <v>0.19344</v>
      </c>
      <c r="S169" s="220"/>
      <c r="T169" s="222">
        <f>SUM(T170:T173)</f>
        <v>0</v>
      </c>
      <c r="AR169" s="223" t="s">
        <v>193</v>
      </c>
      <c r="AT169" s="224" t="s">
        <v>73</v>
      </c>
      <c r="AU169" s="224" t="s">
        <v>74</v>
      </c>
      <c r="AY169" s="223" t="s">
        <v>186</v>
      </c>
      <c r="BK169" s="225">
        <f>SUM(BK170:BK173)</f>
        <v>0</v>
      </c>
    </row>
    <row r="170" spans="1:65" s="2" customFormat="1" ht="16.5" customHeight="1">
      <c r="A170" s="35"/>
      <c r="B170" s="36"/>
      <c r="C170" s="194" t="s">
        <v>254</v>
      </c>
      <c r="D170" s="194" t="s">
        <v>180</v>
      </c>
      <c r="E170" s="195" t="s">
        <v>548</v>
      </c>
      <c r="F170" s="196" t="s">
        <v>549</v>
      </c>
      <c r="G170" s="197" t="s">
        <v>183</v>
      </c>
      <c r="H170" s="198">
        <v>62</v>
      </c>
      <c r="I170" s="199"/>
      <c r="J170" s="200">
        <f>ROUND(I170*H170,2)</f>
        <v>0</v>
      </c>
      <c r="K170" s="196" t="s">
        <v>447</v>
      </c>
      <c r="L170" s="201"/>
      <c r="M170" s="202" t="s">
        <v>1</v>
      </c>
      <c r="N170" s="203" t="s">
        <v>39</v>
      </c>
      <c r="O170" s="72"/>
      <c r="P170" s="204">
        <f>O170*H170</f>
        <v>0</v>
      </c>
      <c r="Q170" s="204">
        <v>3.0000000000000001E-3</v>
      </c>
      <c r="R170" s="204">
        <f>Q170*H170</f>
        <v>0.186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268</v>
      </c>
      <c r="AT170" s="206" t="s">
        <v>180</v>
      </c>
      <c r="AU170" s="206" t="s">
        <v>81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268</v>
      </c>
      <c r="BM170" s="206" t="s">
        <v>675</v>
      </c>
    </row>
    <row r="171" spans="1:65" s="2" customFormat="1" ht="11.25">
      <c r="A171" s="35"/>
      <c r="B171" s="36"/>
      <c r="C171" s="37"/>
      <c r="D171" s="207" t="s">
        <v>188</v>
      </c>
      <c r="E171" s="37"/>
      <c r="F171" s="208" t="s">
        <v>549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81</v>
      </c>
    </row>
    <row r="172" spans="1:65" s="2" customFormat="1" ht="16.5" customHeight="1">
      <c r="A172" s="35"/>
      <c r="B172" s="36"/>
      <c r="C172" s="194" t="s">
        <v>258</v>
      </c>
      <c r="D172" s="194" t="s">
        <v>180</v>
      </c>
      <c r="E172" s="195" t="s">
        <v>551</v>
      </c>
      <c r="F172" s="196" t="s">
        <v>552</v>
      </c>
      <c r="G172" s="197" t="s">
        <v>191</v>
      </c>
      <c r="H172" s="198">
        <v>31</v>
      </c>
      <c r="I172" s="199"/>
      <c r="J172" s="200">
        <f>ROUND(I172*H172,2)</f>
        <v>0</v>
      </c>
      <c r="K172" s="196" t="s">
        <v>447</v>
      </c>
      <c r="L172" s="201"/>
      <c r="M172" s="202" t="s">
        <v>1</v>
      </c>
      <c r="N172" s="203" t="s">
        <v>39</v>
      </c>
      <c r="O172" s="72"/>
      <c r="P172" s="204">
        <f>O172*H172</f>
        <v>0</v>
      </c>
      <c r="Q172" s="204">
        <v>2.4000000000000001E-4</v>
      </c>
      <c r="R172" s="204">
        <f>Q172*H172</f>
        <v>7.4400000000000004E-3</v>
      </c>
      <c r="S172" s="204">
        <v>0</v>
      </c>
      <c r="T172" s="20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6" t="s">
        <v>268</v>
      </c>
      <c r="AT172" s="206" t="s">
        <v>180</v>
      </c>
      <c r="AU172" s="206" t="s">
        <v>81</v>
      </c>
      <c r="AY172" s="17" t="s">
        <v>186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81</v>
      </c>
      <c r="BK172" s="119">
        <f>ROUND(I172*H172,2)</f>
        <v>0</v>
      </c>
      <c r="BL172" s="17" t="s">
        <v>268</v>
      </c>
      <c r="BM172" s="206" t="s">
        <v>676</v>
      </c>
    </row>
    <row r="173" spans="1:65" s="2" customFormat="1" ht="11.25">
      <c r="A173" s="35"/>
      <c r="B173" s="36"/>
      <c r="C173" s="37"/>
      <c r="D173" s="207" t="s">
        <v>188</v>
      </c>
      <c r="E173" s="37"/>
      <c r="F173" s="208" t="s">
        <v>552</v>
      </c>
      <c r="G173" s="37"/>
      <c r="H173" s="37"/>
      <c r="I173" s="131"/>
      <c r="J173" s="37"/>
      <c r="K173" s="37"/>
      <c r="L173" s="38"/>
      <c r="M173" s="235"/>
      <c r="N173" s="236"/>
      <c r="O173" s="237"/>
      <c r="P173" s="237"/>
      <c r="Q173" s="237"/>
      <c r="R173" s="237"/>
      <c r="S173" s="237"/>
      <c r="T173" s="238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188</v>
      </c>
      <c r="AU173" s="17" t="s">
        <v>81</v>
      </c>
    </row>
    <row r="174" spans="1:65" s="2" customFormat="1" ht="6.95" customHeight="1">
      <c r="A174" s="35"/>
      <c r="B174" s="55"/>
      <c r="C174" s="56"/>
      <c r="D174" s="56"/>
      <c r="E174" s="56"/>
      <c r="F174" s="56"/>
      <c r="G174" s="56"/>
      <c r="H174" s="56"/>
      <c r="I174" s="167"/>
      <c r="J174" s="56"/>
      <c r="K174" s="56"/>
      <c r="L174" s="38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algorithmName="SHA-512" hashValue="iq/jo99ZQVqA4NltidoQs52DAvkm8ocssLsG/9sa6jSIigCvHvAYxbZGHLtZRbU8Vo/PkDD1s/bfd68mLqb5wQ==" saltValue="tc5PFFt55ur93UG8KAkX+fXeexieX8etGK0GPEXuXVNCb1IWoHJS3SVyxXgKRaquQcxadMkPv5edJp042DpfLw==" spinCount="100000" sheet="1" objects="1" scenarios="1" formatColumns="0" formatRows="0" autoFilter="0"/>
  <autoFilter ref="C129:K173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102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ht="12.75">
      <c r="B8" s="20"/>
      <c r="D8" s="130" t="s">
        <v>152</v>
      </c>
      <c r="L8" s="20"/>
    </row>
    <row r="9" spans="1:46" s="1" customFormat="1" ht="16.5" customHeight="1">
      <c r="B9" s="20"/>
      <c r="E9" s="331" t="s">
        <v>578</v>
      </c>
      <c r="F9" s="300"/>
      <c r="G9" s="300"/>
      <c r="H9" s="300"/>
      <c r="I9" s="124"/>
      <c r="L9" s="20"/>
    </row>
    <row r="10" spans="1:46" s="1" customFormat="1" ht="12" customHeight="1">
      <c r="B10" s="20"/>
      <c r="D10" s="130" t="s">
        <v>154</v>
      </c>
      <c r="I10" s="124"/>
      <c r="L10" s="20"/>
    </row>
    <row r="11" spans="1:46" s="2" customFormat="1" ht="16.5" customHeight="1">
      <c r="A11" s="35"/>
      <c r="B11" s="38"/>
      <c r="C11" s="35"/>
      <c r="D11" s="35"/>
      <c r="E11" s="341" t="s">
        <v>579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30" t="s">
        <v>580</v>
      </c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38"/>
      <c r="C13" s="35"/>
      <c r="D13" s="35"/>
      <c r="E13" s="334" t="s">
        <v>554</v>
      </c>
      <c r="F13" s="333"/>
      <c r="G13" s="333"/>
      <c r="H13" s="333"/>
      <c r="I13" s="13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38"/>
      <c r="C14" s="35"/>
      <c r="D14" s="35"/>
      <c r="E14" s="35"/>
      <c r="F14" s="35"/>
      <c r="G14" s="35"/>
      <c r="H14" s="35"/>
      <c r="I14" s="13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38"/>
      <c r="C15" s="35"/>
      <c r="D15" s="130" t="s">
        <v>18</v>
      </c>
      <c r="E15" s="35"/>
      <c r="F15" s="111" t="s">
        <v>1</v>
      </c>
      <c r="G15" s="35"/>
      <c r="H15" s="35"/>
      <c r="I15" s="132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20</v>
      </c>
      <c r="E16" s="35"/>
      <c r="F16" s="111" t="s">
        <v>21</v>
      </c>
      <c r="G16" s="35"/>
      <c r="H16" s="35"/>
      <c r="I16" s="132" t="s">
        <v>22</v>
      </c>
      <c r="J16" s="133">
        <f>'Rekapitulace stavby'!AN8</f>
        <v>0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38"/>
      <c r="C17" s="35"/>
      <c r="D17" s="35"/>
      <c r="E17" s="35"/>
      <c r="F17" s="35"/>
      <c r="G17" s="35"/>
      <c r="H17" s="35"/>
      <c r="I17" s="13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30" t="s">
        <v>23</v>
      </c>
      <c r="E18" s="35"/>
      <c r="F18" s="35"/>
      <c r="G18" s="35"/>
      <c r="H18" s="35"/>
      <c r="I18" s="132" t="s">
        <v>24</v>
      </c>
      <c r="J18" s="111" t="s">
        <v>156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11" t="s">
        <v>157</v>
      </c>
      <c r="F19" s="35"/>
      <c r="G19" s="35"/>
      <c r="H19" s="35"/>
      <c r="I19" s="132" t="s">
        <v>25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13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30" t="s">
        <v>26</v>
      </c>
      <c r="E21" s="35"/>
      <c r="F21" s="35"/>
      <c r="G21" s="35"/>
      <c r="H21" s="35"/>
      <c r="I21" s="132" t="s">
        <v>24</v>
      </c>
      <c r="J21" s="30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335" t="str">
        <f>'Rekapitulace stavby'!E14</f>
        <v>Vyplň údaj</v>
      </c>
      <c r="F22" s="336"/>
      <c r="G22" s="336"/>
      <c r="H22" s="336"/>
      <c r="I22" s="132" t="s">
        <v>25</v>
      </c>
      <c r="J22" s="30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13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30" t="s">
        <v>28</v>
      </c>
      <c r="E24" s="35"/>
      <c r="F24" s="35"/>
      <c r="G24" s="35"/>
      <c r="H24" s="35"/>
      <c r="I24" s="132" t="s">
        <v>24</v>
      </c>
      <c r="J24" s="111" t="s">
        <v>158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38"/>
      <c r="C25" s="35"/>
      <c r="D25" s="35"/>
      <c r="E25" s="111" t="s">
        <v>159</v>
      </c>
      <c r="F25" s="35"/>
      <c r="G25" s="35"/>
      <c r="H25" s="35"/>
      <c r="I25" s="132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13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38"/>
      <c r="C27" s="35"/>
      <c r="D27" s="130" t="s">
        <v>30</v>
      </c>
      <c r="E27" s="35"/>
      <c r="F27" s="35"/>
      <c r="G27" s="35"/>
      <c r="H27" s="35"/>
      <c r="I27" s="132" t="s">
        <v>24</v>
      </c>
      <c r="J27" s="111" t="s">
        <v>158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38"/>
      <c r="C28" s="35"/>
      <c r="D28" s="35"/>
      <c r="E28" s="111" t="s">
        <v>159</v>
      </c>
      <c r="F28" s="35"/>
      <c r="G28" s="35"/>
      <c r="H28" s="35"/>
      <c r="I28" s="132" t="s">
        <v>25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35"/>
      <c r="E29" s="35"/>
      <c r="F29" s="35"/>
      <c r="G29" s="35"/>
      <c r="H29" s="35"/>
      <c r="I29" s="131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38"/>
      <c r="C30" s="35"/>
      <c r="D30" s="130" t="s">
        <v>31</v>
      </c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34"/>
      <c r="B31" s="135"/>
      <c r="C31" s="134"/>
      <c r="D31" s="134"/>
      <c r="E31" s="337" t="s">
        <v>1</v>
      </c>
      <c r="F31" s="337"/>
      <c r="G31" s="337"/>
      <c r="H31" s="337"/>
      <c r="I31" s="136"/>
      <c r="J31" s="134"/>
      <c r="K31" s="134"/>
      <c r="L31" s="137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</row>
    <row r="32" spans="1:31" s="2" customFormat="1" ht="6.95" customHeight="1">
      <c r="A32" s="35"/>
      <c r="B32" s="38"/>
      <c r="C32" s="35"/>
      <c r="D32" s="35"/>
      <c r="E32" s="35"/>
      <c r="F32" s="35"/>
      <c r="G32" s="35"/>
      <c r="H32" s="35"/>
      <c r="I32" s="131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40" t="s">
        <v>34</v>
      </c>
      <c r="E34" s="35"/>
      <c r="F34" s="35"/>
      <c r="G34" s="35"/>
      <c r="H34" s="35"/>
      <c r="I34" s="131"/>
      <c r="J34" s="141">
        <f>ROUND(J125,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8"/>
      <c r="E35" s="138"/>
      <c r="F35" s="138"/>
      <c r="G35" s="138"/>
      <c r="H35" s="138"/>
      <c r="I35" s="139"/>
      <c r="J35" s="138"/>
      <c r="K35" s="138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42" t="s">
        <v>36</v>
      </c>
      <c r="G36" s="35"/>
      <c r="H36" s="35"/>
      <c r="I36" s="143" t="s">
        <v>35</v>
      </c>
      <c r="J36" s="142" t="s">
        <v>37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44" t="s">
        <v>38</v>
      </c>
      <c r="E37" s="130" t="s">
        <v>39</v>
      </c>
      <c r="F37" s="145">
        <f>ROUND((SUM(BE125:BE142)),  2)</f>
        <v>0</v>
      </c>
      <c r="G37" s="35"/>
      <c r="H37" s="35"/>
      <c r="I37" s="146">
        <v>0.21</v>
      </c>
      <c r="J37" s="145">
        <f>ROUND(((SUM(BE125:BE142))*I37),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30" t="s">
        <v>40</v>
      </c>
      <c r="F38" s="145">
        <f>ROUND((SUM(BF125:BF142)),  2)</f>
        <v>0</v>
      </c>
      <c r="G38" s="35"/>
      <c r="H38" s="35"/>
      <c r="I38" s="146">
        <v>0.15</v>
      </c>
      <c r="J38" s="145">
        <f>ROUND(((SUM(BF125:BF142))*I38),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41</v>
      </c>
      <c r="F39" s="145">
        <f>ROUND((SUM(BG125:BG142)),  2)</f>
        <v>0</v>
      </c>
      <c r="G39" s="35"/>
      <c r="H39" s="35"/>
      <c r="I39" s="146">
        <v>0.21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30" t="s">
        <v>42</v>
      </c>
      <c r="F40" s="145">
        <f>ROUND((SUM(BH125:BH142)),  2)</f>
        <v>0</v>
      </c>
      <c r="G40" s="35"/>
      <c r="H40" s="35"/>
      <c r="I40" s="146">
        <v>0.15</v>
      </c>
      <c r="J40" s="145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30" t="s">
        <v>43</v>
      </c>
      <c r="F41" s="145">
        <f>ROUND((SUM(BI125:BI142)),  2)</f>
        <v>0</v>
      </c>
      <c r="G41" s="35"/>
      <c r="H41" s="35"/>
      <c r="I41" s="146">
        <v>0</v>
      </c>
      <c r="J41" s="145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7"/>
      <c r="D43" s="148" t="s">
        <v>44</v>
      </c>
      <c r="E43" s="149"/>
      <c r="F43" s="149"/>
      <c r="G43" s="150" t="s">
        <v>45</v>
      </c>
      <c r="H43" s="151" t="s">
        <v>46</v>
      </c>
      <c r="I43" s="152"/>
      <c r="J43" s="153">
        <f>SUM(J34:J41)</f>
        <v>0</v>
      </c>
      <c r="K43" s="154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131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1" customFormat="1" ht="16.5" hidden="1" customHeight="1">
      <c r="B87" s="21"/>
      <c r="C87" s="22"/>
      <c r="D87" s="22"/>
      <c r="E87" s="338" t="s">
        <v>578</v>
      </c>
      <c r="F87" s="284"/>
      <c r="G87" s="284"/>
      <c r="H87" s="284"/>
      <c r="I87" s="124"/>
      <c r="J87" s="22"/>
      <c r="K87" s="22"/>
      <c r="L87" s="20"/>
    </row>
    <row r="88" spans="1:31" s="1" customFormat="1" ht="12" hidden="1" customHeight="1">
      <c r="B88" s="21"/>
      <c r="C88" s="29" t="s">
        <v>154</v>
      </c>
      <c r="D88" s="22"/>
      <c r="E88" s="22"/>
      <c r="F88" s="22"/>
      <c r="G88" s="22"/>
      <c r="H88" s="22"/>
      <c r="I88" s="124"/>
      <c r="J88" s="22"/>
      <c r="K88" s="22"/>
      <c r="L88" s="20"/>
    </row>
    <row r="89" spans="1:31" s="2" customFormat="1" ht="16.5" hidden="1" customHeight="1">
      <c r="A89" s="35"/>
      <c r="B89" s="36"/>
      <c r="C89" s="37"/>
      <c r="D89" s="37"/>
      <c r="E89" s="342" t="s">
        <v>579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hidden="1" customHeight="1">
      <c r="A90" s="35"/>
      <c r="B90" s="36"/>
      <c r="C90" s="29" t="s">
        <v>580</v>
      </c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hidden="1" customHeight="1">
      <c r="A91" s="35"/>
      <c r="B91" s="36"/>
      <c r="C91" s="37"/>
      <c r="D91" s="37"/>
      <c r="E91" s="310" t="str">
        <f>E13</f>
        <v>03 - VRN</v>
      </c>
      <c r="F91" s="340"/>
      <c r="G91" s="340"/>
      <c r="H91" s="340"/>
      <c r="I91" s="13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hidden="1" customHeight="1">
      <c r="A93" s="35"/>
      <c r="B93" s="36"/>
      <c r="C93" s="29" t="s">
        <v>20</v>
      </c>
      <c r="D93" s="37"/>
      <c r="E93" s="37"/>
      <c r="F93" s="27" t="str">
        <f>F16</f>
        <v xml:space="preserve"> </v>
      </c>
      <c r="G93" s="37"/>
      <c r="H93" s="37"/>
      <c r="I93" s="132" t="s">
        <v>22</v>
      </c>
      <c r="J93" s="67">
        <f>IF(J16="","",J16)</f>
        <v>0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hidden="1" customHeight="1">
      <c r="A94" s="35"/>
      <c r="B94" s="36"/>
      <c r="C94" s="37"/>
      <c r="D94" s="37"/>
      <c r="E94" s="37"/>
      <c r="F94" s="37"/>
      <c r="G94" s="37"/>
      <c r="H94" s="37"/>
      <c r="I94" s="131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hidden="1" customHeight="1">
      <c r="A95" s="35"/>
      <c r="B95" s="36"/>
      <c r="C95" s="29" t="s">
        <v>23</v>
      </c>
      <c r="D95" s="37"/>
      <c r="E95" s="37"/>
      <c r="F95" s="27" t="str">
        <f>E19</f>
        <v>SŽDC, s.o. - OŘ Olomouc</v>
      </c>
      <c r="G95" s="37"/>
      <c r="H95" s="37"/>
      <c r="I95" s="132" t="s">
        <v>28</v>
      </c>
      <c r="J95" s="32" t="str">
        <f>E25</f>
        <v>Signal Projekt, s.r.o.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7" hidden="1" customHeight="1">
      <c r="A96" s="35"/>
      <c r="B96" s="36"/>
      <c r="C96" s="29" t="s">
        <v>26</v>
      </c>
      <c r="D96" s="37"/>
      <c r="E96" s="37"/>
      <c r="F96" s="27" t="str">
        <f>IF(E22="","",E22)</f>
        <v>Vyplň údaj</v>
      </c>
      <c r="G96" s="37"/>
      <c r="H96" s="37"/>
      <c r="I96" s="132" t="s">
        <v>30</v>
      </c>
      <c r="J96" s="32" t="str">
        <f>E28</f>
        <v>Signal Projekt, s.r.o.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hidden="1" customHeight="1">
      <c r="A98" s="35"/>
      <c r="B98" s="36"/>
      <c r="C98" s="171" t="s">
        <v>161</v>
      </c>
      <c r="D98" s="123"/>
      <c r="E98" s="123"/>
      <c r="F98" s="123"/>
      <c r="G98" s="123"/>
      <c r="H98" s="123"/>
      <c r="I98" s="172"/>
      <c r="J98" s="173" t="s">
        <v>162</v>
      </c>
      <c r="K98" s="123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hidden="1" customHeight="1">
      <c r="A100" s="35"/>
      <c r="B100" s="36"/>
      <c r="C100" s="174" t="s">
        <v>163</v>
      </c>
      <c r="D100" s="37"/>
      <c r="E100" s="37"/>
      <c r="F100" s="37"/>
      <c r="G100" s="37"/>
      <c r="H100" s="37"/>
      <c r="I100" s="131"/>
      <c r="J100" s="85">
        <f>J125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7" t="s">
        <v>164</v>
      </c>
    </row>
    <row r="101" spans="1:47" s="9" customFormat="1" ht="24.95" hidden="1" customHeight="1">
      <c r="B101" s="175"/>
      <c r="C101" s="176"/>
      <c r="D101" s="177" t="s">
        <v>166</v>
      </c>
      <c r="E101" s="178"/>
      <c r="F101" s="178"/>
      <c r="G101" s="178"/>
      <c r="H101" s="178"/>
      <c r="I101" s="179"/>
      <c r="J101" s="180">
        <f>J126</f>
        <v>0</v>
      </c>
      <c r="K101" s="176"/>
      <c r="L101" s="181"/>
    </row>
    <row r="102" spans="1:47" s="2" customFormat="1" ht="21.75" hidden="1" customHeight="1">
      <c r="A102" s="35"/>
      <c r="B102" s="36"/>
      <c r="C102" s="37"/>
      <c r="D102" s="37"/>
      <c r="E102" s="37"/>
      <c r="F102" s="37"/>
      <c r="G102" s="37"/>
      <c r="H102" s="37"/>
      <c r="I102" s="131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47" s="2" customFormat="1" ht="6.95" hidden="1" customHeight="1">
      <c r="A103" s="35"/>
      <c r="B103" s="55"/>
      <c r="C103" s="56"/>
      <c r="D103" s="56"/>
      <c r="E103" s="56"/>
      <c r="F103" s="56"/>
      <c r="G103" s="56"/>
      <c r="H103" s="56"/>
      <c r="I103" s="167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47" ht="11.25" hidden="1"/>
    <row r="105" spans="1:47" ht="11.25" hidden="1"/>
    <row r="106" spans="1:47" ht="11.25" hidden="1"/>
    <row r="107" spans="1:47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170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24.95" customHeight="1">
      <c r="A108" s="35"/>
      <c r="B108" s="36"/>
      <c r="C108" s="23" t="s">
        <v>167</v>
      </c>
      <c r="D108" s="37"/>
      <c r="E108" s="37"/>
      <c r="F108" s="37"/>
      <c r="G108" s="37"/>
      <c r="H108" s="37"/>
      <c r="I108" s="131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131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31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16.5" customHeight="1">
      <c r="A111" s="35"/>
      <c r="B111" s="36"/>
      <c r="C111" s="37"/>
      <c r="D111" s="37"/>
      <c r="E111" s="338" t="str">
        <f>E7</f>
        <v>Oprava osvětlení stanic a zastávek v obvodu OŘ Olomouc</v>
      </c>
      <c r="F111" s="339"/>
      <c r="G111" s="339"/>
      <c r="H111" s="339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1" customFormat="1" ht="12" customHeight="1">
      <c r="B112" s="21"/>
      <c r="C112" s="29" t="s">
        <v>152</v>
      </c>
      <c r="D112" s="22"/>
      <c r="E112" s="22"/>
      <c r="F112" s="22"/>
      <c r="G112" s="22"/>
      <c r="H112" s="22"/>
      <c r="I112" s="124"/>
      <c r="J112" s="22"/>
      <c r="K112" s="22"/>
      <c r="L112" s="20"/>
    </row>
    <row r="113" spans="1:65" s="1" customFormat="1" ht="16.5" customHeight="1">
      <c r="B113" s="21"/>
      <c r="C113" s="22"/>
      <c r="D113" s="22"/>
      <c r="E113" s="338" t="s">
        <v>578</v>
      </c>
      <c r="F113" s="284"/>
      <c r="G113" s="284"/>
      <c r="H113" s="284"/>
      <c r="I113" s="124"/>
      <c r="J113" s="22"/>
      <c r="K113" s="22"/>
      <c r="L113" s="20"/>
    </row>
    <row r="114" spans="1:65" s="1" customFormat="1" ht="12" customHeight="1">
      <c r="B114" s="21"/>
      <c r="C114" s="29" t="s">
        <v>154</v>
      </c>
      <c r="D114" s="22"/>
      <c r="E114" s="22"/>
      <c r="F114" s="22"/>
      <c r="G114" s="22"/>
      <c r="H114" s="22"/>
      <c r="I114" s="124"/>
      <c r="J114" s="22"/>
      <c r="K114" s="22"/>
      <c r="L114" s="20"/>
    </row>
    <row r="115" spans="1:65" s="2" customFormat="1" ht="16.5" customHeight="1">
      <c r="A115" s="35"/>
      <c r="B115" s="36"/>
      <c r="C115" s="37"/>
      <c r="D115" s="37"/>
      <c r="E115" s="342" t="s">
        <v>579</v>
      </c>
      <c r="F115" s="340"/>
      <c r="G115" s="340"/>
      <c r="H115" s="340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29" t="s">
        <v>580</v>
      </c>
      <c r="D116" s="37"/>
      <c r="E116" s="37"/>
      <c r="F116" s="37"/>
      <c r="G116" s="37"/>
      <c r="H116" s="37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10" t="str">
        <f>E13</f>
        <v>03 - VRN</v>
      </c>
      <c r="F117" s="340"/>
      <c r="G117" s="340"/>
      <c r="H117" s="340"/>
      <c r="I117" s="131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29" t="s">
        <v>20</v>
      </c>
      <c r="D119" s="37"/>
      <c r="E119" s="37"/>
      <c r="F119" s="27" t="str">
        <f>F16</f>
        <v xml:space="preserve"> </v>
      </c>
      <c r="G119" s="37"/>
      <c r="H119" s="37"/>
      <c r="I119" s="132" t="s">
        <v>22</v>
      </c>
      <c r="J119" s="67">
        <f>IF(J16="","",J16)</f>
        <v>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25.7" customHeight="1">
      <c r="A121" s="35"/>
      <c r="B121" s="36"/>
      <c r="C121" s="29" t="s">
        <v>23</v>
      </c>
      <c r="D121" s="37"/>
      <c r="E121" s="37"/>
      <c r="F121" s="27" t="str">
        <f>E19</f>
        <v>SŽDC, s.o. - OŘ Olomouc</v>
      </c>
      <c r="G121" s="37"/>
      <c r="H121" s="37"/>
      <c r="I121" s="132" t="s">
        <v>28</v>
      </c>
      <c r="J121" s="32" t="str">
        <f>E25</f>
        <v>Signal Projekt,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25.7" customHeight="1">
      <c r="A122" s="35"/>
      <c r="B122" s="36"/>
      <c r="C122" s="29" t="s">
        <v>26</v>
      </c>
      <c r="D122" s="37"/>
      <c r="E122" s="37"/>
      <c r="F122" s="27" t="str">
        <f>IF(E22="","",E22)</f>
        <v>Vyplň údaj</v>
      </c>
      <c r="G122" s="37"/>
      <c r="H122" s="37"/>
      <c r="I122" s="132" t="s">
        <v>30</v>
      </c>
      <c r="J122" s="32" t="str">
        <f>E28</f>
        <v>Signal Projekt, s.r.o.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0" customFormat="1" ht="29.25" customHeight="1">
      <c r="A124" s="182"/>
      <c r="B124" s="183"/>
      <c r="C124" s="184" t="s">
        <v>168</v>
      </c>
      <c r="D124" s="185" t="s">
        <v>59</v>
      </c>
      <c r="E124" s="185" t="s">
        <v>55</v>
      </c>
      <c r="F124" s="185" t="s">
        <v>56</v>
      </c>
      <c r="G124" s="185" t="s">
        <v>169</v>
      </c>
      <c r="H124" s="185" t="s">
        <v>170</v>
      </c>
      <c r="I124" s="186" t="s">
        <v>171</v>
      </c>
      <c r="J124" s="185" t="s">
        <v>162</v>
      </c>
      <c r="K124" s="187" t="s">
        <v>172</v>
      </c>
      <c r="L124" s="188"/>
      <c r="M124" s="76" t="s">
        <v>1</v>
      </c>
      <c r="N124" s="77" t="s">
        <v>38</v>
      </c>
      <c r="O124" s="77" t="s">
        <v>173</v>
      </c>
      <c r="P124" s="77" t="s">
        <v>174</v>
      </c>
      <c r="Q124" s="77" t="s">
        <v>175</v>
      </c>
      <c r="R124" s="77" t="s">
        <v>176</v>
      </c>
      <c r="S124" s="77" t="s">
        <v>177</v>
      </c>
      <c r="T124" s="78" t="s">
        <v>178</v>
      </c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</row>
    <row r="125" spans="1:65" s="2" customFormat="1" ht="22.9" customHeight="1">
      <c r="A125" s="35"/>
      <c r="B125" s="36"/>
      <c r="C125" s="83" t="s">
        <v>179</v>
      </c>
      <c r="D125" s="37"/>
      <c r="E125" s="37"/>
      <c r="F125" s="37"/>
      <c r="G125" s="37"/>
      <c r="H125" s="37"/>
      <c r="I125" s="131"/>
      <c r="J125" s="189">
        <f>BK125</f>
        <v>0</v>
      </c>
      <c r="K125" s="37"/>
      <c r="L125" s="38"/>
      <c r="M125" s="79"/>
      <c r="N125" s="190"/>
      <c r="O125" s="80"/>
      <c r="P125" s="191">
        <f>P126</f>
        <v>0</v>
      </c>
      <c r="Q125" s="80"/>
      <c r="R125" s="191">
        <f>R126</f>
        <v>0</v>
      </c>
      <c r="S125" s="80"/>
      <c r="T125" s="19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7" t="s">
        <v>73</v>
      </c>
      <c r="AU125" s="17" t="s">
        <v>164</v>
      </c>
      <c r="BK125" s="193">
        <f>BK126</f>
        <v>0</v>
      </c>
    </row>
    <row r="126" spans="1:65" s="11" customFormat="1" ht="25.9" customHeight="1">
      <c r="B126" s="212"/>
      <c r="C126" s="213"/>
      <c r="D126" s="214" t="s">
        <v>73</v>
      </c>
      <c r="E126" s="215" t="s">
        <v>92</v>
      </c>
      <c r="F126" s="215" t="s">
        <v>417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SUM(P127:P142)</f>
        <v>0</v>
      </c>
      <c r="Q126" s="220"/>
      <c r="R126" s="221">
        <f>SUM(R127:R142)</f>
        <v>0</v>
      </c>
      <c r="S126" s="220"/>
      <c r="T126" s="222">
        <f>SUM(T127:T142)</f>
        <v>0</v>
      </c>
      <c r="AR126" s="223" t="s">
        <v>203</v>
      </c>
      <c r="AT126" s="224" t="s">
        <v>73</v>
      </c>
      <c r="AU126" s="224" t="s">
        <v>74</v>
      </c>
      <c r="AY126" s="223" t="s">
        <v>186</v>
      </c>
      <c r="BK126" s="225">
        <f>SUM(BK127:BK142)</f>
        <v>0</v>
      </c>
    </row>
    <row r="127" spans="1:65" s="2" customFormat="1" ht="21.75" customHeight="1">
      <c r="A127" s="35"/>
      <c r="B127" s="36"/>
      <c r="C127" s="226" t="s">
        <v>242</v>
      </c>
      <c r="D127" s="226" t="s">
        <v>265</v>
      </c>
      <c r="E127" s="227" t="s">
        <v>563</v>
      </c>
      <c r="F127" s="228" t="s">
        <v>564</v>
      </c>
      <c r="G127" s="229" t="s">
        <v>557</v>
      </c>
      <c r="H127" s="269"/>
      <c r="I127" s="231"/>
      <c r="J127" s="232">
        <f>ROUND(I127*H127,2)</f>
        <v>0</v>
      </c>
      <c r="K127" s="228" t="s">
        <v>184</v>
      </c>
      <c r="L127" s="38"/>
      <c r="M127" s="233" t="s">
        <v>1</v>
      </c>
      <c r="N127" s="234" t="s">
        <v>39</v>
      </c>
      <c r="O127" s="72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6" t="s">
        <v>558</v>
      </c>
      <c r="AT127" s="206" t="s">
        <v>265</v>
      </c>
      <c r="AU127" s="206" t="s">
        <v>81</v>
      </c>
      <c r="AY127" s="17" t="s">
        <v>186</v>
      </c>
      <c r="BE127" s="119">
        <f>IF(N127="základní",J127,0)</f>
        <v>0</v>
      </c>
      <c r="BF127" s="119">
        <f>IF(N127="snížená",J127,0)</f>
        <v>0</v>
      </c>
      <c r="BG127" s="119">
        <f>IF(N127="zákl. přenesená",J127,0)</f>
        <v>0</v>
      </c>
      <c r="BH127" s="119">
        <f>IF(N127="sníž. přenesená",J127,0)</f>
        <v>0</v>
      </c>
      <c r="BI127" s="119">
        <f>IF(N127="nulová",J127,0)</f>
        <v>0</v>
      </c>
      <c r="BJ127" s="17" t="s">
        <v>81</v>
      </c>
      <c r="BK127" s="119">
        <f>ROUND(I127*H127,2)</f>
        <v>0</v>
      </c>
      <c r="BL127" s="17" t="s">
        <v>558</v>
      </c>
      <c r="BM127" s="206" t="s">
        <v>677</v>
      </c>
    </row>
    <row r="128" spans="1:65" s="2" customFormat="1" ht="58.5">
      <c r="A128" s="35"/>
      <c r="B128" s="36"/>
      <c r="C128" s="37"/>
      <c r="D128" s="207" t="s">
        <v>188</v>
      </c>
      <c r="E128" s="37"/>
      <c r="F128" s="208" t="s">
        <v>566</v>
      </c>
      <c r="G128" s="37"/>
      <c r="H128" s="37"/>
      <c r="I128" s="131"/>
      <c r="J128" s="37"/>
      <c r="K128" s="37"/>
      <c r="L128" s="38"/>
      <c r="M128" s="209"/>
      <c r="N128" s="210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188</v>
      </c>
      <c r="AU128" s="17" t="s">
        <v>81</v>
      </c>
    </row>
    <row r="129" spans="1:65" s="2" customFormat="1" ht="19.5">
      <c r="A129" s="35"/>
      <c r="B129" s="36"/>
      <c r="C129" s="37"/>
      <c r="D129" s="207" t="s">
        <v>201</v>
      </c>
      <c r="E129" s="37"/>
      <c r="F129" s="211" t="s">
        <v>567</v>
      </c>
      <c r="G129" s="37"/>
      <c r="H129" s="37"/>
      <c r="I129" s="131"/>
      <c r="J129" s="37"/>
      <c r="K129" s="37"/>
      <c r="L129" s="38"/>
      <c r="M129" s="209"/>
      <c r="N129" s="210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7" t="s">
        <v>201</v>
      </c>
      <c r="AU129" s="17" t="s">
        <v>81</v>
      </c>
    </row>
    <row r="130" spans="1:65" s="2" customFormat="1" ht="21.75" customHeight="1">
      <c r="A130" s="35"/>
      <c r="B130" s="36"/>
      <c r="C130" s="226" t="s">
        <v>192</v>
      </c>
      <c r="D130" s="226" t="s">
        <v>265</v>
      </c>
      <c r="E130" s="227" t="s">
        <v>555</v>
      </c>
      <c r="F130" s="228" t="s">
        <v>556</v>
      </c>
      <c r="G130" s="229" t="s">
        <v>557</v>
      </c>
      <c r="H130" s="269"/>
      <c r="I130" s="231"/>
      <c r="J130" s="232">
        <f>ROUND(I130*H130,2)</f>
        <v>0</v>
      </c>
      <c r="K130" s="228" t="s">
        <v>184</v>
      </c>
      <c r="L130" s="38"/>
      <c r="M130" s="233" t="s">
        <v>1</v>
      </c>
      <c r="N130" s="234" t="s">
        <v>39</v>
      </c>
      <c r="O130" s="7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6" t="s">
        <v>558</v>
      </c>
      <c r="AT130" s="206" t="s">
        <v>265</v>
      </c>
      <c r="AU130" s="206" t="s">
        <v>81</v>
      </c>
      <c r="AY130" s="17" t="s">
        <v>186</v>
      </c>
      <c r="BE130" s="119">
        <f>IF(N130="základní",J130,0)</f>
        <v>0</v>
      </c>
      <c r="BF130" s="119">
        <f>IF(N130="snížená",J130,0)</f>
        <v>0</v>
      </c>
      <c r="BG130" s="119">
        <f>IF(N130="zákl. přenesená",J130,0)</f>
        <v>0</v>
      </c>
      <c r="BH130" s="119">
        <f>IF(N130="sníž. přenesená",J130,0)</f>
        <v>0</v>
      </c>
      <c r="BI130" s="119">
        <f>IF(N130="nulová",J130,0)</f>
        <v>0</v>
      </c>
      <c r="BJ130" s="17" t="s">
        <v>81</v>
      </c>
      <c r="BK130" s="119">
        <f>ROUND(I130*H130,2)</f>
        <v>0</v>
      </c>
      <c r="BL130" s="17" t="s">
        <v>558</v>
      </c>
      <c r="BM130" s="206" t="s">
        <v>678</v>
      </c>
    </row>
    <row r="131" spans="1:65" s="2" customFormat="1" ht="11.25">
      <c r="A131" s="35"/>
      <c r="B131" s="36"/>
      <c r="C131" s="37"/>
      <c r="D131" s="207" t="s">
        <v>188</v>
      </c>
      <c r="E131" s="37"/>
      <c r="F131" s="208" t="s">
        <v>556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188</v>
      </c>
      <c r="AU131" s="17" t="s">
        <v>81</v>
      </c>
    </row>
    <row r="132" spans="1:65" s="2" customFormat="1" ht="21.75" customHeight="1">
      <c r="A132" s="35"/>
      <c r="B132" s="36"/>
      <c r="C132" s="226" t="s">
        <v>225</v>
      </c>
      <c r="D132" s="226" t="s">
        <v>265</v>
      </c>
      <c r="E132" s="227" t="s">
        <v>560</v>
      </c>
      <c r="F132" s="228" t="s">
        <v>561</v>
      </c>
      <c r="G132" s="229" t="s">
        <v>557</v>
      </c>
      <c r="H132" s="269"/>
      <c r="I132" s="231"/>
      <c r="J132" s="232">
        <f>ROUND(I132*H132,2)</f>
        <v>0</v>
      </c>
      <c r="K132" s="228" t="s">
        <v>184</v>
      </c>
      <c r="L132" s="38"/>
      <c r="M132" s="233" t="s">
        <v>1</v>
      </c>
      <c r="N132" s="234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558</v>
      </c>
      <c r="AT132" s="206" t="s">
        <v>265</v>
      </c>
      <c r="AU132" s="206" t="s">
        <v>81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558</v>
      </c>
      <c r="BM132" s="206" t="s">
        <v>679</v>
      </c>
    </row>
    <row r="133" spans="1:65" s="2" customFormat="1" ht="11.25">
      <c r="A133" s="35"/>
      <c r="B133" s="36"/>
      <c r="C133" s="37"/>
      <c r="D133" s="207" t="s">
        <v>188</v>
      </c>
      <c r="E133" s="37"/>
      <c r="F133" s="208" t="s">
        <v>561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81</v>
      </c>
    </row>
    <row r="134" spans="1:65" s="2" customFormat="1" ht="21.75" customHeight="1">
      <c r="A134" s="35"/>
      <c r="B134" s="36"/>
      <c r="C134" s="226" t="s">
        <v>229</v>
      </c>
      <c r="D134" s="226" t="s">
        <v>265</v>
      </c>
      <c r="E134" s="227" t="s">
        <v>568</v>
      </c>
      <c r="F134" s="228" t="s">
        <v>569</v>
      </c>
      <c r="G134" s="229" t="s">
        <v>557</v>
      </c>
      <c r="H134" s="269"/>
      <c r="I134" s="231"/>
      <c r="J134" s="232">
        <f>ROUND(I134*H134,2)</f>
        <v>0</v>
      </c>
      <c r="K134" s="228" t="s">
        <v>184</v>
      </c>
      <c r="L134" s="38"/>
      <c r="M134" s="233" t="s">
        <v>1</v>
      </c>
      <c r="N134" s="234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558</v>
      </c>
      <c r="AT134" s="206" t="s">
        <v>265</v>
      </c>
      <c r="AU134" s="206" t="s">
        <v>81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558</v>
      </c>
      <c r="BM134" s="206" t="s">
        <v>680</v>
      </c>
    </row>
    <row r="135" spans="1:65" s="2" customFormat="1" ht="11.25">
      <c r="A135" s="35"/>
      <c r="B135" s="36"/>
      <c r="C135" s="37"/>
      <c r="D135" s="207" t="s">
        <v>188</v>
      </c>
      <c r="E135" s="37"/>
      <c r="F135" s="208" t="s">
        <v>569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81</v>
      </c>
    </row>
    <row r="136" spans="1:65" s="2" customFormat="1" ht="19.5">
      <c r="A136" s="35"/>
      <c r="B136" s="36"/>
      <c r="C136" s="37"/>
      <c r="D136" s="207" t="s">
        <v>201</v>
      </c>
      <c r="E136" s="37"/>
      <c r="F136" s="211" t="s">
        <v>571</v>
      </c>
      <c r="G136" s="37"/>
      <c r="H136" s="37"/>
      <c r="I136" s="131"/>
      <c r="J136" s="37"/>
      <c r="K136" s="37"/>
      <c r="L136" s="38"/>
      <c r="M136" s="209"/>
      <c r="N136" s="210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7" t="s">
        <v>201</v>
      </c>
      <c r="AU136" s="17" t="s">
        <v>81</v>
      </c>
    </row>
    <row r="137" spans="1:65" s="2" customFormat="1" ht="55.5" customHeight="1">
      <c r="A137" s="35"/>
      <c r="B137" s="36"/>
      <c r="C137" s="226" t="s">
        <v>233</v>
      </c>
      <c r="D137" s="226" t="s">
        <v>265</v>
      </c>
      <c r="E137" s="227" t="s">
        <v>572</v>
      </c>
      <c r="F137" s="228" t="s">
        <v>573</v>
      </c>
      <c r="G137" s="229" t="s">
        <v>557</v>
      </c>
      <c r="H137" s="269"/>
      <c r="I137" s="231"/>
      <c r="J137" s="232">
        <f>ROUND(I137*H137,2)</f>
        <v>0</v>
      </c>
      <c r="K137" s="228" t="s">
        <v>184</v>
      </c>
      <c r="L137" s="38"/>
      <c r="M137" s="233" t="s">
        <v>1</v>
      </c>
      <c r="N137" s="234" t="s">
        <v>39</v>
      </c>
      <c r="O137" s="72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6" t="s">
        <v>558</v>
      </c>
      <c r="AT137" s="206" t="s">
        <v>265</v>
      </c>
      <c r="AU137" s="206" t="s">
        <v>81</v>
      </c>
      <c r="AY137" s="17" t="s">
        <v>186</v>
      </c>
      <c r="BE137" s="119">
        <f>IF(N137="základní",J137,0)</f>
        <v>0</v>
      </c>
      <c r="BF137" s="119">
        <f>IF(N137="snížená",J137,0)</f>
        <v>0</v>
      </c>
      <c r="BG137" s="119">
        <f>IF(N137="zákl. přenesená",J137,0)</f>
        <v>0</v>
      </c>
      <c r="BH137" s="119">
        <f>IF(N137="sníž. přenesená",J137,0)</f>
        <v>0</v>
      </c>
      <c r="BI137" s="119">
        <f>IF(N137="nulová",J137,0)</f>
        <v>0</v>
      </c>
      <c r="BJ137" s="17" t="s">
        <v>81</v>
      </c>
      <c r="BK137" s="119">
        <f>ROUND(I137*H137,2)</f>
        <v>0</v>
      </c>
      <c r="BL137" s="17" t="s">
        <v>558</v>
      </c>
      <c r="BM137" s="206" t="s">
        <v>681</v>
      </c>
    </row>
    <row r="138" spans="1:65" s="2" customFormat="1" ht="39">
      <c r="A138" s="35"/>
      <c r="B138" s="36"/>
      <c r="C138" s="37"/>
      <c r="D138" s="207" t="s">
        <v>188</v>
      </c>
      <c r="E138" s="37"/>
      <c r="F138" s="208" t="s">
        <v>573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188</v>
      </c>
      <c r="AU138" s="17" t="s">
        <v>81</v>
      </c>
    </row>
    <row r="139" spans="1:65" s="2" customFormat="1" ht="19.5">
      <c r="A139" s="35"/>
      <c r="B139" s="36"/>
      <c r="C139" s="37"/>
      <c r="D139" s="207" t="s">
        <v>201</v>
      </c>
      <c r="E139" s="37"/>
      <c r="F139" s="211" t="s">
        <v>571</v>
      </c>
      <c r="G139" s="37"/>
      <c r="H139" s="37"/>
      <c r="I139" s="131"/>
      <c r="J139" s="37"/>
      <c r="K139" s="37"/>
      <c r="L139" s="38"/>
      <c r="M139" s="209"/>
      <c r="N139" s="210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7" t="s">
        <v>201</v>
      </c>
      <c r="AU139" s="17" t="s">
        <v>81</v>
      </c>
    </row>
    <row r="140" spans="1:65" s="2" customFormat="1" ht="21.75" customHeight="1">
      <c r="A140" s="35"/>
      <c r="B140" s="36"/>
      <c r="C140" s="226" t="s">
        <v>238</v>
      </c>
      <c r="D140" s="226" t="s">
        <v>265</v>
      </c>
      <c r="E140" s="227" t="s">
        <v>575</v>
      </c>
      <c r="F140" s="228" t="s">
        <v>576</v>
      </c>
      <c r="G140" s="229" t="s">
        <v>557</v>
      </c>
      <c r="H140" s="269"/>
      <c r="I140" s="231"/>
      <c r="J140" s="232">
        <f>ROUND(I140*H140,2)</f>
        <v>0</v>
      </c>
      <c r="K140" s="228" t="s">
        <v>184</v>
      </c>
      <c r="L140" s="38"/>
      <c r="M140" s="233" t="s">
        <v>1</v>
      </c>
      <c r="N140" s="234" t="s">
        <v>39</v>
      </c>
      <c r="O140" s="7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6" t="s">
        <v>193</v>
      </c>
      <c r="AT140" s="206" t="s">
        <v>265</v>
      </c>
      <c r="AU140" s="206" t="s">
        <v>81</v>
      </c>
      <c r="AY140" s="17" t="s">
        <v>186</v>
      </c>
      <c r="BE140" s="119">
        <f>IF(N140="základní",J140,0)</f>
        <v>0</v>
      </c>
      <c r="BF140" s="119">
        <f>IF(N140="snížená",J140,0)</f>
        <v>0</v>
      </c>
      <c r="BG140" s="119">
        <f>IF(N140="zákl. přenesená",J140,0)</f>
        <v>0</v>
      </c>
      <c r="BH140" s="119">
        <f>IF(N140="sníž. přenesená",J140,0)</f>
        <v>0</v>
      </c>
      <c r="BI140" s="119">
        <f>IF(N140="nulová",J140,0)</f>
        <v>0</v>
      </c>
      <c r="BJ140" s="17" t="s">
        <v>81</v>
      </c>
      <c r="BK140" s="119">
        <f>ROUND(I140*H140,2)</f>
        <v>0</v>
      </c>
      <c r="BL140" s="17" t="s">
        <v>193</v>
      </c>
      <c r="BM140" s="206" t="s">
        <v>682</v>
      </c>
    </row>
    <row r="141" spans="1:65" s="2" customFormat="1" ht="11.25">
      <c r="A141" s="35"/>
      <c r="B141" s="36"/>
      <c r="C141" s="37"/>
      <c r="D141" s="207" t="s">
        <v>188</v>
      </c>
      <c r="E141" s="37"/>
      <c r="F141" s="208" t="s">
        <v>576</v>
      </c>
      <c r="G141" s="37"/>
      <c r="H141" s="37"/>
      <c r="I141" s="131"/>
      <c r="J141" s="37"/>
      <c r="K141" s="37"/>
      <c r="L141" s="38"/>
      <c r="M141" s="209"/>
      <c r="N141" s="210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7" t="s">
        <v>188</v>
      </c>
      <c r="AU141" s="17" t="s">
        <v>81</v>
      </c>
    </row>
    <row r="142" spans="1:65" s="2" customFormat="1" ht="19.5">
      <c r="A142" s="35"/>
      <c r="B142" s="36"/>
      <c r="C142" s="37"/>
      <c r="D142" s="207" t="s">
        <v>201</v>
      </c>
      <c r="E142" s="37"/>
      <c r="F142" s="211" t="s">
        <v>567</v>
      </c>
      <c r="G142" s="37"/>
      <c r="H142" s="37"/>
      <c r="I142" s="131"/>
      <c r="J142" s="37"/>
      <c r="K142" s="37"/>
      <c r="L142" s="38"/>
      <c r="M142" s="235"/>
      <c r="N142" s="236"/>
      <c r="O142" s="237"/>
      <c r="P142" s="237"/>
      <c r="Q142" s="237"/>
      <c r="R142" s="237"/>
      <c r="S142" s="237"/>
      <c r="T142" s="238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201</v>
      </c>
      <c r="AU142" s="17" t="s">
        <v>81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167"/>
      <c r="J143" s="56"/>
      <c r="K143" s="56"/>
      <c r="L143" s="38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WSOzVaViUjYO6rVo/r/1AtKtbqrYGD/3mrju58EFB5DQCQrISrHxCon/Jji85EdLdhBIyPdhnxXZuqk21WHOqw==" saltValue="dDQe5pIeCJWs4ep2cEsqQh6guYebiY+XOpLG6KbdDK0NlLVFpNDte66Acc1hCOxe2HmsIHRmg/RKfk5wFp6zlg==" spinCount="100000" sheet="1" objects="1" scenarios="1" formatColumns="0" formatRows="0" autoFilter="0"/>
  <autoFilter ref="C124:K142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106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ht="12.75">
      <c r="B8" s="20"/>
      <c r="D8" s="130" t="s">
        <v>152</v>
      </c>
      <c r="L8" s="20"/>
    </row>
    <row r="9" spans="1:46" s="1" customFormat="1" ht="16.5" customHeight="1">
      <c r="B9" s="20"/>
      <c r="E9" s="331" t="s">
        <v>578</v>
      </c>
      <c r="F9" s="300"/>
      <c r="G9" s="300"/>
      <c r="H9" s="300"/>
      <c r="I9" s="124"/>
      <c r="L9" s="20"/>
    </row>
    <row r="10" spans="1:46" s="1" customFormat="1" ht="12" customHeight="1">
      <c r="B10" s="20"/>
      <c r="D10" s="130" t="s">
        <v>154</v>
      </c>
      <c r="I10" s="124"/>
      <c r="L10" s="20"/>
    </row>
    <row r="11" spans="1:46" s="2" customFormat="1" ht="16.5" customHeight="1">
      <c r="A11" s="35"/>
      <c r="B11" s="38"/>
      <c r="C11" s="35"/>
      <c r="D11" s="35"/>
      <c r="E11" s="341" t="s">
        <v>683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30" t="s">
        <v>580</v>
      </c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38"/>
      <c r="C13" s="35"/>
      <c r="D13" s="35"/>
      <c r="E13" s="334" t="s">
        <v>155</v>
      </c>
      <c r="F13" s="333"/>
      <c r="G13" s="333"/>
      <c r="H13" s="333"/>
      <c r="I13" s="13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38"/>
      <c r="C14" s="35"/>
      <c r="D14" s="35"/>
      <c r="E14" s="35"/>
      <c r="F14" s="35"/>
      <c r="G14" s="35"/>
      <c r="H14" s="35"/>
      <c r="I14" s="13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38"/>
      <c r="C15" s="35"/>
      <c r="D15" s="130" t="s">
        <v>18</v>
      </c>
      <c r="E15" s="35"/>
      <c r="F15" s="111" t="s">
        <v>1</v>
      </c>
      <c r="G15" s="35"/>
      <c r="H15" s="35"/>
      <c r="I15" s="132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20</v>
      </c>
      <c r="E16" s="35"/>
      <c r="F16" s="111" t="s">
        <v>21</v>
      </c>
      <c r="G16" s="35"/>
      <c r="H16" s="35"/>
      <c r="I16" s="132" t="s">
        <v>22</v>
      </c>
      <c r="J16" s="133">
        <f>'Rekapitulace stavby'!AN8</f>
        <v>0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38"/>
      <c r="C17" s="35"/>
      <c r="D17" s="35"/>
      <c r="E17" s="35"/>
      <c r="F17" s="35"/>
      <c r="G17" s="35"/>
      <c r="H17" s="35"/>
      <c r="I17" s="13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30" t="s">
        <v>23</v>
      </c>
      <c r="E18" s="35"/>
      <c r="F18" s="35"/>
      <c r="G18" s="35"/>
      <c r="H18" s="35"/>
      <c r="I18" s="132" t="s">
        <v>24</v>
      </c>
      <c r="J18" s="111" t="s">
        <v>156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11" t="s">
        <v>157</v>
      </c>
      <c r="F19" s="35"/>
      <c r="G19" s="35"/>
      <c r="H19" s="35"/>
      <c r="I19" s="132" t="s">
        <v>25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13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30" t="s">
        <v>26</v>
      </c>
      <c r="E21" s="35"/>
      <c r="F21" s="35"/>
      <c r="G21" s="35"/>
      <c r="H21" s="35"/>
      <c r="I21" s="132" t="s">
        <v>24</v>
      </c>
      <c r="J21" s="30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335" t="str">
        <f>'Rekapitulace stavby'!E14</f>
        <v>Vyplň údaj</v>
      </c>
      <c r="F22" s="336"/>
      <c r="G22" s="336"/>
      <c r="H22" s="336"/>
      <c r="I22" s="132" t="s">
        <v>25</v>
      </c>
      <c r="J22" s="30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13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30" t="s">
        <v>28</v>
      </c>
      <c r="E24" s="35"/>
      <c r="F24" s="35"/>
      <c r="G24" s="35"/>
      <c r="H24" s="35"/>
      <c r="I24" s="132" t="s">
        <v>24</v>
      </c>
      <c r="J24" s="111" t="s">
        <v>158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38"/>
      <c r="C25" s="35"/>
      <c r="D25" s="35"/>
      <c r="E25" s="111" t="s">
        <v>159</v>
      </c>
      <c r="F25" s="35"/>
      <c r="G25" s="35"/>
      <c r="H25" s="35"/>
      <c r="I25" s="132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13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38"/>
      <c r="C27" s="35"/>
      <c r="D27" s="130" t="s">
        <v>30</v>
      </c>
      <c r="E27" s="35"/>
      <c r="F27" s="35"/>
      <c r="G27" s="35"/>
      <c r="H27" s="35"/>
      <c r="I27" s="132" t="s">
        <v>24</v>
      </c>
      <c r="J27" s="111" t="s">
        <v>158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38"/>
      <c r="C28" s="35"/>
      <c r="D28" s="35"/>
      <c r="E28" s="111" t="s">
        <v>159</v>
      </c>
      <c r="F28" s="35"/>
      <c r="G28" s="35"/>
      <c r="H28" s="35"/>
      <c r="I28" s="132" t="s">
        <v>25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35"/>
      <c r="E29" s="35"/>
      <c r="F29" s="35"/>
      <c r="G29" s="35"/>
      <c r="H29" s="35"/>
      <c r="I29" s="131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38"/>
      <c r="C30" s="35"/>
      <c r="D30" s="130" t="s">
        <v>31</v>
      </c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34"/>
      <c r="B31" s="135"/>
      <c r="C31" s="134"/>
      <c r="D31" s="134"/>
      <c r="E31" s="337" t="s">
        <v>1</v>
      </c>
      <c r="F31" s="337"/>
      <c r="G31" s="337"/>
      <c r="H31" s="337"/>
      <c r="I31" s="136"/>
      <c r="J31" s="134"/>
      <c r="K31" s="134"/>
      <c r="L31" s="137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</row>
    <row r="32" spans="1:31" s="2" customFormat="1" ht="6.95" customHeight="1">
      <c r="A32" s="35"/>
      <c r="B32" s="38"/>
      <c r="C32" s="35"/>
      <c r="D32" s="35"/>
      <c r="E32" s="35"/>
      <c r="F32" s="35"/>
      <c r="G32" s="35"/>
      <c r="H32" s="35"/>
      <c r="I32" s="131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40" t="s">
        <v>34</v>
      </c>
      <c r="E34" s="35"/>
      <c r="F34" s="35"/>
      <c r="G34" s="35"/>
      <c r="H34" s="35"/>
      <c r="I34" s="131"/>
      <c r="J34" s="141">
        <f>ROUND(J128,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8"/>
      <c r="E35" s="138"/>
      <c r="F35" s="138"/>
      <c r="G35" s="138"/>
      <c r="H35" s="138"/>
      <c r="I35" s="139"/>
      <c r="J35" s="138"/>
      <c r="K35" s="138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42" t="s">
        <v>36</v>
      </c>
      <c r="G36" s="35"/>
      <c r="H36" s="35"/>
      <c r="I36" s="143" t="s">
        <v>35</v>
      </c>
      <c r="J36" s="142" t="s">
        <v>37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44" t="s">
        <v>38</v>
      </c>
      <c r="E37" s="130" t="s">
        <v>39</v>
      </c>
      <c r="F37" s="145">
        <f>ROUND((SUM(BE128:BE297)),  2)</f>
        <v>0</v>
      </c>
      <c r="G37" s="35"/>
      <c r="H37" s="35"/>
      <c r="I37" s="146">
        <v>0.21</v>
      </c>
      <c r="J37" s="145">
        <f>ROUND(((SUM(BE128:BE297))*I37),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30" t="s">
        <v>40</v>
      </c>
      <c r="F38" s="145">
        <f>ROUND((SUM(BF128:BF297)),  2)</f>
        <v>0</v>
      </c>
      <c r="G38" s="35"/>
      <c r="H38" s="35"/>
      <c r="I38" s="146">
        <v>0.15</v>
      </c>
      <c r="J38" s="145">
        <f>ROUND(((SUM(BF128:BF297))*I38),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41</v>
      </c>
      <c r="F39" s="145">
        <f>ROUND((SUM(BG128:BG297)),  2)</f>
        <v>0</v>
      </c>
      <c r="G39" s="35"/>
      <c r="H39" s="35"/>
      <c r="I39" s="146">
        <v>0.21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30" t="s">
        <v>42</v>
      </c>
      <c r="F40" s="145">
        <f>ROUND((SUM(BH128:BH297)),  2)</f>
        <v>0</v>
      </c>
      <c r="G40" s="35"/>
      <c r="H40" s="35"/>
      <c r="I40" s="146">
        <v>0.15</v>
      </c>
      <c r="J40" s="145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30" t="s">
        <v>43</v>
      </c>
      <c r="F41" s="145">
        <f>ROUND((SUM(BI128:BI297)),  2)</f>
        <v>0</v>
      </c>
      <c r="G41" s="35"/>
      <c r="H41" s="35"/>
      <c r="I41" s="146">
        <v>0</v>
      </c>
      <c r="J41" s="145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7"/>
      <c r="D43" s="148" t="s">
        <v>44</v>
      </c>
      <c r="E43" s="149"/>
      <c r="F43" s="149"/>
      <c r="G43" s="150" t="s">
        <v>45</v>
      </c>
      <c r="H43" s="151" t="s">
        <v>46</v>
      </c>
      <c r="I43" s="152"/>
      <c r="J43" s="153">
        <f>SUM(J34:J41)</f>
        <v>0</v>
      </c>
      <c r="K43" s="154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131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1" customFormat="1" ht="16.5" hidden="1" customHeight="1">
      <c r="B87" s="21"/>
      <c r="C87" s="22"/>
      <c r="D87" s="22"/>
      <c r="E87" s="338" t="s">
        <v>578</v>
      </c>
      <c r="F87" s="284"/>
      <c r="G87" s="284"/>
      <c r="H87" s="284"/>
      <c r="I87" s="124"/>
      <c r="J87" s="22"/>
      <c r="K87" s="22"/>
      <c r="L87" s="20"/>
    </row>
    <row r="88" spans="1:31" s="1" customFormat="1" ht="12" hidden="1" customHeight="1">
      <c r="B88" s="21"/>
      <c r="C88" s="29" t="s">
        <v>154</v>
      </c>
      <c r="D88" s="22"/>
      <c r="E88" s="22"/>
      <c r="F88" s="22"/>
      <c r="G88" s="22"/>
      <c r="H88" s="22"/>
      <c r="I88" s="124"/>
      <c r="J88" s="22"/>
      <c r="K88" s="22"/>
      <c r="L88" s="20"/>
    </row>
    <row r="89" spans="1:31" s="2" customFormat="1" ht="16.5" hidden="1" customHeight="1">
      <c r="A89" s="35"/>
      <c r="B89" s="36"/>
      <c r="C89" s="37"/>
      <c r="D89" s="37"/>
      <c r="E89" s="342" t="s">
        <v>683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hidden="1" customHeight="1">
      <c r="A90" s="35"/>
      <c r="B90" s="36"/>
      <c r="C90" s="29" t="s">
        <v>580</v>
      </c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hidden="1" customHeight="1">
      <c r="A91" s="35"/>
      <c r="B91" s="36"/>
      <c r="C91" s="37"/>
      <c r="D91" s="37"/>
      <c r="E91" s="310" t="str">
        <f>E13</f>
        <v>01 - Technologická část</v>
      </c>
      <c r="F91" s="340"/>
      <c r="G91" s="340"/>
      <c r="H91" s="340"/>
      <c r="I91" s="13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hidden="1" customHeight="1">
      <c r="A93" s="35"/>
      <c r="B93" s="36"/>
      <c r="C93" s="29" t="s">
        <v>20</v>
      </c>
      <c r="D93" s="37"/>
      <c r="E93" s="37"/>
      <c r="F93" s="27" t="str">
        <f>F16</f>
        <v xml:space="preserve"> </v>
      </c>
      <c r="G93" s="37"/>
      <c r="H93" s="37"/>
      <c r="I93" s="132" t="s">
        <v>22</v>
      </c>
      <c r="J93" s="67">
        <f>IF(J16="","",J16)</f>
        <v>0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hidden="1" customHeight="1">
      <c r="A94" s="35"/>
      <c r="B94" s="36"/>
      <c r="C94" s="37"/>
      <c r="D94" s="37"/>
      <c r="E94" s="37"/>
      <c r="F94" s="37"/>
      <c r="G94" s="37"/>
      <c r="H94" s="37"/>
      <c r="I94" s="131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hidden="1" customHeight="1">
      <c r="A95" s="35"/>
      <c r="B95" s="36"/>
      <c r="C95" s="29" t="s">
        <v>23</v>
      </c>
      <c r="D95" s="37"/>
      <c r="E95" s="37"/>
      <c r="F95" s="27" t="str">
        <f>E19</f>
        <v>SŽDC, s.o. - OŘ Olomouc</v>
      </c>
      <c r="G95" s="37"/>
      <c r="H95" s="37"/>
      <c r="I95" s="132" t="s">
        <v>28</v>
      </c>
      <c r="J95" s="32" t="str">
        <f>E25</f>
        <v>Signal Projekt, s.r.o.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7" hidden="1" customHeight="1">
      <c r="A96" s="35"/>
      <c r="B96" s="36"/>
      <c r="C96" s="29" t="s">
        <v>26</v>
      </c>
      <c r="D96" s="37"/>
      <c r="E96" s="37"/>
      <c r="F96" s="27" t="str">
        <f>IF(E22="","",E22)</f>
        <v>Vyplň údaj</v>
      </c>
      <c r="G96" s="37"/>
      <c r="H96" s="37"/>
      <c r="I96" s="132" t="s">
        <v>30</v>
      </c>
      <c r="J96" s="32" t="str">
        <f>E28</f>
        <v>Signal Projekt, s.r.o.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hidden="1" customHeight="1">
      <c r="A98" s="35"/>
      <c r="B98" s="36"/>
      <c r="C98" s="171" t="s">
        <v>161</v>
      </c>
      <c r="D98" s="123"/>
      <c r="E98" s="123"/>
      <c r="F98" s="123"/>
      <c r="G98" s="123"/>
      <c r="H98" s="123"/>
      <c r="I98" s="172"/>
      <c r="J98" s="173" t="s">
        <v>162</v>
      </c>
      <c r="K98" s="123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hidden="1" customHeight="1">
      <c r="A100" s="35"/>
      <c r="B100" s="36"/>
      <c r="C100" s="174" t="s">
        <v>163</v>
      </c>
      <c r="D100" s="37"/>
      <c r="E100" s="37"/>
      <c r="F100" s="37"/>
      <c r="G100" s="37"/>
      <c r="H100" s="37"/>
      <c r="I100" s="131"/>
      <c r="J100" s="85">
        <f>J128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7" t="s">
        <v>164</v>
      </c>
    </row>
    <row r="101" spans="1:47" s="9" customFormat="1" ht="24.95" hidden="1" customHeight="1">
      <c r="B101" s="175"/>
      <c r="C101" s="176"/>
      <c r="D101" s="177" t="s">
        <v>581</v>
      </c>
      <c r="E101" s="178"/>
      <c r="F101" s="178"/>
      <c r="G101" s="178"/>
      <c r="H101" s="178"/>
      <c r="I101" s="179"/>
      <c r="J101" s="180">
        <f>J194</f>
        <v>0</v>
      </c>
      <c r="K101" s="176"/>
      <c r="L101" s="181"/>
    </row>
    <row r="102" spans="1:47" s="12" customFormat="1" ht="19.899999999999999" hidden="1" customHeight="1">
      <c r="B102" s="239"/>
      <c r="C102" s="105"/>
      <c r="D102" s="240" t="s">
        <v>583</v>
      </c>
      <c r="E102" s="241"/>
      <c r="F102" s="241"/>
      <c r="G102" s="241"/>
      <c r="H102" s="241"/>
      <c r="I102" s="242"/>
      <c r="J102" s="243">
        <f>J195</f>
        <v>0</v>
      </c>
      <c r="K102" s="105"/>
      <c r="L102" s="244"/>
    </row>
    <row r="103" spans="1:47" s="9" customFormat="1" ht="24.95" hidden="1" customHeight="1">
      <c r="B103" s="175"/>
      <c r="C103" s="176"/>
      <c r="D103" s="177" t="s">
        <v>684</v>
      </c>
      <c r="E103" s="178"/>
      <c r="F103" s="178"/>
      <c r="G103" s="178"/>
      <c r="H103" s="178"/>
      <c r="I103" s="179"/>
      <c r="J103" s="180">
        <f>J204</f>
        <v>0</v>
      </c>
      <c r="K103" s="176"/>
      <c r="L103" s="181"/>
    </row>
    <row r="104" spans="1:47" s="9" customFormat="1" ht="24.95" hidden="1" customHeight="1">
      <c r="B104" s="175"/>
      <c r="C104" s="176"/>
      <c r="D104" s="177" t="s">
        <v>166</v>
      </c>
      <c r="E104" s="178"/>
      <c r="F104" s="178"/>
      <c r="G104" s="178"/>
      <c r="H104" s="178"/>
      <c r="I104" s="179"/>
      <c r="J104" s="180">
        <f>J285</f>
        <v>0</v>
      </c>
      <c r="K104" s="176"/>
      <c r="L104" s="181"/>
    </row>
    <row r="105" spans="1:47" s="2" customFormat="1" ht="21.75" hidden="1" customHeight="1">
      <c r="A105" s="35"/>
      <c r="B105" s="36"/>
      <c r="C105" s="37"/>
      <c r="D105" s="37"/>
      <c r="E105" s="37"/>
      <c r="F105" s="37"/>
      <c r="G105" s="37"/>
      <c r="H105" s="37"/>
      <c r="I105" s="131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hidden="1" customHeight="1">
      <c r="A106" s="35"/>
      <c r="B106" s="55"/>
      <c r="C106" s="56"/>
      <c r="D106" s="56"/>
      <c r="E106" s="56"/>
      <c r="F106" s="56"/>
      <c r="G106" s="56"/>
      <c r="H106" s="56"/>
      <c r="I106" s="167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70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3" t="s">
        <v>167</v>
      </c>
      <c r="D111" s="37"/>
      <c r="E111" s="37"/>
      <c r="F111" s="37"/>
      <c r="G111" s="37"/>
      <c r="H111" s="37"/>
      <c r="I111" s="131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31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38" t="str">
        <f>E7</f>
        <v>Oprava osvětlení stanic a zastávek v obvodu OŘ Olomouc</v>
      </c>
      <c r="F114" s="339"/>
      <c r="G114" s="339"/>
      <c r="H114" s="339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1"/>
      <c r="C115" s="29" t="s">
        <v>152</v>
      </c>
      <c r="D115" s="22"/>
      <c r="E115" s="22"/>
      <c r="F115" s="22"/>
      <c r="G115" s="22"/>
      <c r="H115" s="22"/>
      <c r="I115" s="124"/>
      <c r="J115" s="22"/>
      <c r="K115" s="22"/>
      <c r="L115" s="20"/>
    </row>
    <row r="116" spans="1:63" s="1" customFormat="1" ht="16.5" customHeight="1">
      <c r="B116" s="21"/>
      <c r="C116" s="22"/>
      <c r="D116" s="22"/>
      <c r="E116" s="338" t="s">
        <v>578</v>
      </c>
      <c r="F116" s="284"/>
      <c r="G116" s="284"/>
      <c r="H116" s="284"/>
      <c r="I116" s="124"/>
      <c r="J116" s="22"/>
      <c r="K116" s="22"/>
      <c r="L116" s="20"/>
    </row>
    <row r="117" spans="1:63" s="1" customFormat="1" ht="12" customHeight="1">
      <c r="B117" s="21"/>
      <c r="C117" s="29" t="s">
        <v>154</v>
      </c>
      <c r="D117" s="22"/>
      <c r="E117" s="22"/>
      <c r="F117" s="22"/>
      <c r="G117" s="22"/>
      <c r="H117" s="22"/>
      <c r="I117" s="124"/>
      <c r="J117" s="22"/>
      <c r="K117" s="22"/>
      <c r="L117" s="20"/>
    </row>
    <row r="118" spans="1:63" s="2" customFormat="1" ht="16.5" customHeight="1">
      <c r="A118" s="35"/>
      <c r="B118" s="36"/>
      <c r="C118" s="37"/>
      <c r="D118" s="37"/>
      <c r="E118" s="342" t="s">
        <v>683</v>
      </c>
      <c r="F118" s="340"/>
      <c r="G118" s="340"/>
      <c r="H118" s="340"/>
      <c r="I118" s="131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29" t="s">
        <v>580</v>
      </c>
      <c r="D119" s="37"/>
      <c r="E119" s="37"/>
      <c r="F119" s="37"/>
      <c r="G119" s="37"/>
      <c r="H119" s="37"/>
      <c r="I119" s="131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10" t="str">
        <f>E13</f>
        <v>01 - Technologická část</v>
      </c>
      <c r="F120" s="340"/>
      <c r="G120" s="340"/>
      <c r="H120" s="340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29" t="s">
        <v>20</v>
      </c>
      <c r="D122" s="37"/>
      <c r="E122" s="37"/>
      <c r="F122" s="27" t="str">
        <f>F16</f>
        <v xml:space="preserve"> </v>
      </c>
      <c r="G122" s="37"/>
      <c r="H122" s="37"/>
      <c r="I122" s="132" t="s">
        <v>22</v>
      </c>
      <c r="J122" s="67">
        <f>IF(J16="","",J16)</f>
        <v>0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25.7" customHeight="1">
      <c r="A124" s="35"/>
      <c r="B124" s="36"/>
      <c r="C124" s="29" t="s">
        <v>23</v>
      </c>
      <c r="D124" s="37"/>
      <c r="E124" s="37"/>
      <c r="F124" s="27" t="str">
        <f>E19</f>
        <v>SŽDC, s.o. - OŘ Olomouc</v>
      </c>
      <c r="G124" s="37"/>
      <c r="H124" s="37"/>
      <c r="I124" s="132" t="s">
        <v>28</v>
      </c>
      <c r="J124" s="32" t="str">
        <f>E25</f>
        <v>Signal Projekt, s.r.o.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25.7" customHeight="1">
      <c r="A125" s="35"/>
      <c r="B125" s="36"/>
      <c r="C125" s="29" t="s">
        <v>26</v>
      </c>
      <c r="D125" s="37"/>
      <c r="E125" s="37"/>
      <c r="F125" s="27" t="str">
        <f>IF(E22="","",E22)</f>
        <v>Vyplň údaj</v>
      </c>
      <c r="G125" s="37"/>
      <c r="H125" s="37"/>
      <c r="I125" s="132" t="s">
        <v>30</v>
      </c>
      <c r="J125" s="32" t="str">
        <f>E28</f>
        <v>Signal Projekt, s.r.o.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131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0" customFormat="1" ht="29.25" customHeight="1">
      <c r="A127" s="182"/>
      <c r="B127" s="183"/>
      <c r="C127" s="184" t="s">
        <v>168</v>
      </c>
      <c r="D127" s="185" t="s">
        <v>59</v>
      </c>
      <c r="E127" s="185" t="s">
        <v>55</v>
      </c>
      <c r="F127" s="185" t="s">
        <v>56</v>
      </c>
      <c r="G127" s="185" t="s">
        <v>169</v>
      </c>
      <c r="H127" s="185" t="s">
        <v>170</v>
      </c>
      <c r="I127" s="186" t="s">
        <v>171</v>
      </c>
      <c r="J127" s="185" t="s">
        <v>162</v>
      </c>
      <c r="K127" s="187" t="s">
        <v>172</v>
      </c>
      <c r="L127" s="188"/>
      <c r="M127" s="76" t="s">
        <v>1</v>
      </c>
      <c r="N127" s="77" t="s">
        <v>38</v>
      </c>
      <c r="O127" s="77" t="s">
        <v>173</v>
      </c>
      <c r="P127" s="77" t="s">
        <v>174</v>
      </c>
      <c r="Q127" s="77" t="s">
        <v>175</v>
      </c>
      <c r="R127" s="77" t="s">
        <v>176</v>
      </c>
      <c r="S127" s="77" t="s">
        <v>177</v>
      </c>
      <c r="T127" s="78" t="s">
        <v>178</v>
      </c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</row>
    <row r="128" spans="1:63" s="2" customFormat="1" ht="22.9" customHeight="1">
      <c r="A128" s="35"/>
      <c r="B128" s="36"/>
      <c r="C128" s="83" t="s">
        <v>179</v>
      </c>
      <c r="D128" s="37"/>
      <c r="E128" s="37"/>
      <c r="F128" s="37"/>
      <c r="G128" s="37"/>
      <c r="H128" s="37"/>
      <c r="I128" s="131"/>
      <c r="J128" s="189">
        <f>BK128</f>
        <v>0</v>
      </c>
      <c r="K128" s="37"/>
      <c r="L128" s="38"/>
      <c r="M128" s="79"/>
      <c r="N128" s="190"/>
      <c r="O128" s="80"/>
      <c r="P128" s="191">
        <f>P129+SUM(P130:P194)+P204+P285</f>
        <v>0</v>
      </c>
      <c r="Q128" s="80"/>
      <c r="R128" s="191">
        <f>R129+SUM(R130:R194)+R204+R285</f>
        <v>0</v>
      </c>
      <c r="S128" s="80"/>
      <c r="T128" s="192">
        <f>T129+SUM(T130:T194)+T204+T285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7" t="s">
        <v>73</v>
      </c>
      <c r="AU128" s="17" t="s">
        <v>164</v>
      </c>
      <c r="BK128" s="193">
        <f>BK129+SUM(BK130:BK194)+BK204+BK285</f>
        <v>0</v>
      </c>
    </row>
    <row r="129" spans="1:65" s="2" customFormat="1" ht="33" customHeight="1">
      <c r="A129" s="35"/>
      <c r="B129" s="36"/>
      <c r="C129" s="194" t="s">
        <v>81</v>
      </c>
      <c r="D129" s="194" t="s">
        <v>180</v>
      </c>
      <c r="E129" s="195" t="s">
        <v>584</v>
      </c>
      <c r="F129" s="196" t="s">
        <v>585</v>
      </c>
      <c r="G129" s="197" t="s">
        <v>191</v>
      </c>
      <c r="H129" s="198">
        <v>2</v>
      </c>
      <c r="I129" s="199"/>
      <c r="J129" s="200">
        <f>ROUND(I129*H129,2)</f>
        <v>0</v>
      </c>
      <c r="K129" s="196" t="s">
        <v>184</v>
      </c>
      <c r="L129" s="201"/>
      <c r="M129" s="202" t="s">
        <v>1</v>
      </c>
      <c r="N129" s="203" t="s">
        <v>39</v>
      </c>
      <c r="O129" s="72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6" t="s">
        <v>192</v>
      </c>
      <c r="AT129" s="206" t="s">
        <v>180</v>
      </c>
      <c r="AU129" s="206" t="s">
        <v>74</v>
      </c>
      <c r="AY129" s="17" t="s">
        <v>186</v>
      </c>
      <c r="BE129" s="119">
        <f>IF(N129="základní",J129,0)</f>
        <v>0</v>
      </c>
      <c r="BF129" s="119">
        <f>IF(N129="snížená",J129,0)</f>
        <v>0</v>
      </c>
      <c r="BG129" s="119">
        <f>IF(N129="zákl. přenesená",J129,0)</f>
        <v>0</v>
      </c>
      <c r="BH129" s="119">
        <f>IF(N129="sníž. přenesená",J129,0)</f>
        <v>0</v>
      </c>
      <c r="BI129" s="119">
        <f>IF(N129="nulová",J129,0)</f>
        <v>0</v>
      </c>
      <c r="BJ129" s="17" t="s">
        <v>81</v>
      </c>
      <c r="BK129" s="119">
        <f>ROUND(I129*H129,2)</f>
        <v>0</v>
      </c>
      <c r="BL129" s="17" t="s">
        <v>193</v>
      </c>
      <c r="BM129" s="206" t="s">
        <v>685</v>
      </c>
    </row>
    <row r="130" spans="1:65" s="2" customFormat="1" ht="29.25">
      <c r="A130" s="35"/>
      <c r="B130" s="36"/>
      <c r="C130" s="37"/>
      <c r="D130" s="207" t="s">
        <v>188</v>
      </c>
      <c r="E130" s="37"/>
      <c r="F130" s="208" t="s">
        <v>585</v>
      </c>
      <c r="G130" s="37"/>
      <c r="H130" s="37"/>
      <c r="I130" s="131"/>
      <c r="J130" s="37"/>
      <c r="K130" s="37"/>
      <c r="L130" s="38"/>
      <c r="M130" s="209"/>
      <c r="N130" s="210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188</v>
      </c>
      <c r="AU130" s="17" t="s">
        <v>74</v>
      </c>
    </row>
    <row r="131" spans="1:65" s="2" customFormat="1" ht="29.25">
      <c r="A131" s="35"/>
      <c r="B131" s="36"/>
      <c r="C131" s="37"/>
      <c r="D131" s="207" t="s">
        <v>201</v>
      </c>
      <c r="E131" s="37"/>
      <c r="F131" s="211" t="s">
        <v>212</v>
      </c>
      <c r="G131" s="37"/>
      <c r="H131" s="37"/>
      <c r="I131" s="131"/>
      <c r="J131" s="37"/>
      <c r="K131" s="37"/>
      <c r="L131" s="38"/>
      <c r="M131" s="209"/>
      <c r="N131" s="210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7" t="s">
        <v>201</v>
      </c>
      <c r="AU131" s="17" t="s">
        <v>74</v>
      </c>
    </row>
    <row r="132" spans="1:65" s="2" customFormat="1" ht="21.75" customHeight="1">
      <c r="A132" s="35"/>
      <c r="B132" s="36"/>
      <c r="C132" s="194" t="s">
        <v>83</v>
      </c>
      <c r="D132" s="194" t="s">
        <v>180</v>
      </c>
      <c r="E132" s="195" t="s">
        <v>181</v>
      </c>
      <c r="F132" s="196" t="s">
        <v>182</v>
      </c>
      <c r="G132" s="197" t="s">
        <v>183</v>
      </c>
      <c r="H132" s="198">
        <v>196</v>
      </c>
      <c r="I132" s="199"/>
      <c r="J132" s="200">
        <f>ROUND(I132*H132,2)</f>
        <v>0</v>
      </c>
      <c r="K132" s="196" t="s">
        <v>184</v>
      </c>
      <c r="L132" s="201"/>
      <c r="M132" s="202" t="s">
        <v>1</v>
      </c>
      <c r="N132" s="203" t="s">
        <v>39</v>
      </c>
      <c r="O132" s="7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6" t="s">
        <v>185</v>
      </c>
      <c r="AT132" s="206" t="s">
        <v>180</v>
      </c>
      <c r="AU132" s="206" t="s">
        <v>74</v>
      </c>
      <c r="AY132" s="17" t="s">
        <v>186</v>
      </c>
      <c r="BE132" s="119">
        <f>IF(N132="základní",J132,0)</f>
        <v>0</v>
      </c>
      <c r="BF132" s="119">
        <f>IF(N132="snížená",J132,0)</f>
        <v>0</v>
      </c>
      <c r="BG132" s="119">
        <f>IF(N132="zákl. přenesená",J132,0)</f>
        <v>0</v>
      </c>
      <c r="BH132" s="119">
        <f>IF(N132="sníž. přenesená",J132,0)</f>
        <v>0</v>
      </c>
      <c r="BI132" s="119">
        <f>IF(N132="nulová",J132,0)</f>
        <v>0</v>
      </c>
      <c r="BJ132" s="17" t="s">
        <v>81</v>
      </c>
      <c r="BK132" s="119">
        <f>ROUND(I132*H132,2)</f>
        <v>0</v>
      </c>
      <c r="BL132" s="17" t="s">
        <v>185</v>
      </c>
      <c r="BM132" s="206" t="s">
        <v>686</v>
      </c>
    </row>
    <row r="133" spans="1:65" s="2" customFormat="1" ht="19.5">
      <c r="A133" s="35"/>
      <c r="B133" s="36"/>
      <c r="C133" s="37"/>
      <c r="D133" s="207" t="s">
        <v>188</v>
      </c>
      <c r="E133" s="37"/>
      <c r="F133" s="208" t="s">
        <v>182</v>
      </c>
      <c r="G133" s="37"/>
      <c r="H133" s="37"/>
      <c r="I133" s="131"/>
      <c r="J133" s="37"/>
      <c r="K133" s="37"/>
      <c r="L133" s="38"/>
      <c r="M133" s="209"/>
      <c r="N133" s="210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7" t="s">
        <v>188</v>
      </c>
      <c r="AU133" s="17" t="s">
        <v>74</v>
      </c>
    </row>
    <row r="134" spans="1:65" s="2" customFormat="1" ht="33" customHeight="1">
      <c r="A134" s="35"/>
      <c r="B134" s="36"/>
      <c r="C134" s="194" t="s">
        <v>99</v>
      </c>
      <c r="D134" s="194" t="s">
        <v>180</v>
      </c>
      <c r="E134" s="195" t="s">
        <v>189</v>
      </c>
      <c r="F134" s="196" t="s">
        <v>190</v>
      </c>
      <c r="G134" s="197" t="s">
        <v>191</v>
      </c>
      <c r="H134" s="198">
        <v>2</v>
      </c>
      <c r="I134" s="199"/>
      <c r="J134" s="200">
        <f>ROUND(I134*H134,2)</f>
        <v>0</v>
      </c>
      <c r="K134" s="196" t="s">
        <v>184</v>
      </c>
      <c r="L134" s="201"/>
      <c r="M134" s="202" t="s">
        <v>1</v>
      </c>
      <c r="N134" s="203" t="s">
        <v>39</v>
      </c>
      <c r="O134" s="7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6" t="s">
        <v>192</v>
      </c>
      <c r="AT134" s="206" t="s">
        <v>180</v>
      </c>
      <c r="AU134" s="206" t="s">
        <v>74</v>
      </c>
      <c r="AY134" s="17" t="s">
        <v>186</v>
      </c>
      <c r="BE134" s="119">
        <f>IF(N134="základní",J134,0)</f>
        <v>0</v>
      </c>
      <c r="BF134" s="119">
        <f>IF(N134="snížená",J134,0)</f>
        <v>0</v>
      </c>
      <c r="BG134" s="119">
        <f>IF(N134="zákl. přenesená",J134,0)</f>
        <v>0</v>
      </c>
      <c r="BH134" s="119">
        <f>IF(N134="sníž. přenesená",J134,0)</f>
        <v>0</v>
      </c>
      <c r="BI134" s="119">
        <f>IF(N134="nulová",J134,0)</f>
        <v>0</v>
      </c>
      <c r="BJ134" s="17" t="s">
        <v>81</v>
      </c>
      <c r="BK134" s="119">
        <f>ROUND(I134*H134,2)</f>
        <v>0</v>
      </c>
      <c r="BL134" s="17" t="s">
        <v>193</v>
      </c>
      <c r="BM134" s="206" t="s">
        <v>687</v>
      </c>
    </row>
    <row r="135" spans="1:65" s="2" customFormat="1" ht="29.25">
      <c r="A135" s="35"/>
      <c r="B135" s="36"/>
      <c r="C135" s="37"/>
      <c r="D135" s="207" t="s">
        <v>188</v>
      </c>
      <c r="E135" s="37"/>
      <c r="F135" s="208" t="s">
        <v>190</v>
      </c>
      <c r="G135" s="37"/>
      <c r="H135" s="37"/>
      <c r="I135" s="131"/>
      <c r="J135" s="37"/>
      <c r="K135" s="37"/>
      <c r="L135" s="38"/>
      <c r="M135" s="209"/>
      <c r="N135" s="210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7" t="s">
        <v>188</v>
      </c>
      <c r="AU135" s="17" t="s">
        <v>74</v>
      </c>
    </row>
    <row r="136" spans="1:65" s="2" customFormat="1" ht="44.25" customHeight="1">
      <c r="A136" s="35"/>
      <c r="B136" s="36"/>
      <c r="C136" s="194" t="s">
        <v>193</v>
      </c>
      <c r="D136" s="194" t="s">
        <v>180</v>
      </c>
      <c r="E136" s="195" t="s">
        <v>198</v>
      </c>
      <c r="F136" s="196" t="s">
        <v>199</v>
      </c>
      <c r="G136" s="197" t="s">
        <v>191</v>
      </c>
      <c r="H136" s="198">
        <v>4</v>
      </c>
      <c r="I136" s="199"/>
      <c r="J136" s="200">
        <f>ROUND(I136*H136,2)</f>
        <v>0</v>
      </c>
      <c r="K136" s="196" t="s">
        <v>184</v>
      </c>
      <c r="L136" s="201"/>
      <c r="M136" s="202" t="s">
        <v>1</v>
      </c>
      <c r="N136" s="203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192</v>
      </c>
      <c r="AT136" s="206" t="s">
        <v>180</v>
      </c>
      <c r="AU136" s="206" t="s">
        <v>74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193</v>
      </c>
      <c r="BM136" s="206" t="s">
        <v>688</v>
      </c>
    </row>
    <row r="137" spans="1:65" s="2" customFormat="1" ht="29.25">
      <c r="A137" s="35"/>
      <c r="B137" s="36"/>
      <c r="C137" s="37"/>
      <c r="D137" s="207" t="s">
        <v>188</v>
      </c>
      <c r="E137" s="37"/>
      <c r="F137" s="208" t="s">
        <v>199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74</v>
      </c>
    </row>
    <row r="138" spans="1:65" s="2" customFormat="1" ht="78">
      <c r="A138" s="35"/>
      <c r="B138" s="36"/>
      <c r="C138" s="37"/>
      <c r="D138" s="207" t="s">
        <v>201</v>
      </c>
      <c r="E138" s="37"/>
      <c r="F138" s="211" t="s">
        <v>202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201</v>
      </c>
      <c r="AU138" s="17" t="s">
        <v>74</v>
      </c>
    </row>
    <row r="139" spans="1:65" s="2" customFormat="1" ht="21.75" customHeight="1">
      <c r="A139" s="35"/>
      <c r="B139" s="36"/>
      <c r="C139" s="194" t="s">
        <v>203</v>
      </c>
      <c r="D139" s="194" t="s">
        <v>180</v>
      </c>
      <c r="E139" s="195" t="s">
        <v>689</v>
      </c>
      <c r="F139" s="196" t="s">
        <v>690</v>
      </c>
      <c r="G139" s="197" t="s">
        <v>191</v>
      </c>
      <c r="H139" s="198">
        <v>4</v>
      </c>
      <c r="I139" s="199"/>
      <c r="J139" s="200">
        <f>ROUND(I139*H139,2)</f>
        <v>0</v>
      </c>
      <c r="K139" s="196" t="s">
        <v>184</v>
      </c>
      <c r="L139" s="201"/>
      <c r="M139" s="202" t="s">
        <v>1</v>
      </c>
      <c r="N139" s="203" t="s">
        <v>39</v>
      </c>
      <c r="O139" s="72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6" t="s">
        <v>185</v>
      </c>
      <c r="AT139" s="206" t="s">
        <v>180</v>
      </c>
      <c r="AU139" s="206" t="s">
        <v>74</v>
      </c>
      <c r="AY139" s="17" t="s">
        <v>186</v>
      </c>
      <c r="BE139" s="119">
        <f>IF(N139="základní",J139,0)</f>
        <v>0</v>
      </c>
      <c r="BF139" s="119">
        <f>IF(N139="snížená",J139,0)</f>
        <v>0</v>
      </c>
      <c r="BG139" s="119">
        <f>IF(N139="zákl. přenesená",J139,0)</f>
        <v>0</v>
      </c>
      <c r="BH139" s="119">
        <f>IF(N139="sníž. přenesená",J139,0)</f>
        <v>0</v>
      </c>
      <c r="BI139" s="119">
        <f>IF(N139="nulová",J139,0)</f>
        <v>0</v>
      </c>
      <c r="BJ139" s="17" t="s">
        <v>81</v>
      </c>
      <c r="BK139" s="119">
        <f>ROUND(I139*H139,2)</f>
        <v>0</v>
      </c>
      <c r="BL139" s="17" t="s">
        <v>185</v>
      </c>
      <c r="BM139" s="206" t="s">
        <v>691</v>
      </c>
    </row>
    <row r="140" spans="1:65" s="2" customFormat="1" ht="19.5">
      <c r="A140" s="35"/>
      <c r="B140" s="36"/>
      <c r="C140" s="37"/>
      <c r="D140" s="207" t="s">
        <v>188</v>
      </c>
      <c r="E140" s="37"/>
      <c r="F140" s="208" t="s">
        <v>690</v>
      </c>
      <c r="G140" s="37"/>
      <c r="H140" s="37"/>
      <c r="I140" s="131"/>
      <c r="J140" s="37"/>
      <c r="K140" s="37"/>
      <c r="L140" s="38"/>
      <c r="M140" s="209"/>
      <c r="N140" s="210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7" t="s">
        <v>188</v>
      </c>
      <c r="AU140" s="17" t="s">
        <v>74</v>
      </c>
    </row>
    <row r="141" spans="1:65" s="2" customFormat="1" ht="21.75" customHeight="1">
      <c r="A141" s="35"/>
      <c r="B141" s="36"/>
      <c r="C141" s="194" t="s">
        <v>208</v>
      </c>
      <c r="D141" s="194" t="s">
        <v>180</v>
      </c>
      <c r="E141" s="195" t="s">
        <v>692</v>
      </c>
      <c r="F141" s="196" t="s">
        <v>693</v>
      </c>
      <c r="G141" s="197" t="s">
        <v>191</v>
      </c>
      <c r="H141" s="198">
        <v>4</v>
      </c>
      <c r="I141" s="199"/>
      <c r="J141" s="200">
        <f>ROUND(I141*H141,2)</f>
        <v>0</v>
      </c>
      <c r="K141" s="196" t="s">
        <v>184</v>
      </c>
      <c r="L141" s="201"/>
      <c r="M141" s="202" t="s">
        <v>1</v>
      </c>
      <c r="N141" s="203" t="s">
        <v>39</v>
      </c>
      <c r="O141" s="72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6" t="s">
        <v>185</v>
      </c>
      <c r="AT141" s="206" t="s">
        <v>180</v>
      </c>
      <c r="AU141" s="206" t="s">
        <v>74</v>
      </c>
      <c r="AY141" s="17" t="s">
        <v>186</v>
      </c>
      <c r="BE141" s="119">
        <f>IF(N141="základní",J141,0)</f>
        <v>0</v>
      </c>
      <c r="BF141" s="119">
        <f>IF(N141="snížená",J141,0)</f>
        <v>0</v>
      </c>
      <c r="BG141" s="119">
        <f>IF(N141="zákl. přenesená",J141,0)</f>
        <v>0</v>
      </c>
      <c r="BH141" s="119">
        <f>IF(N141="sníž. přenesená",J141,0)</f>
        <v>0</v>
      </c>
      <c r="BI141" s="119">
        <f>IF(N141="nulová",J141,0)</f>
        <v>0</v>
      </c>
      <c r="BJ141" s="17" t="s">
        <v>81</v>
      </c>
      <c r="BK141" s="119">
        <f>ROUND(I141*H141,2)</f>
        <v>0</v>
      </c>
      <c r="BL141" s="17" t="s">
        <v>185</v>
      </c>
      <c r="BM141" s="206" t="s">
        <v>694</v>
      </c>
    </row>
    <row r="142" spans="1:65" s="2" customFormat="1" ht="19.5">
      <c r="A142" s="35"/>
      <c r="B142" s="36"/>
      <c r="C142" s="37"/>
      <c r="D142" s="207" t="s">
        <v>188</v>
      </c>
      <c r="E142" s="37"/>
      <c r="F142" s="208" t="s">
        <v>693</v>
      </c>
      <c r="G142" s="37"/>
      <c r="H142" s="37"/>
      <c r="I142" s="131"/>
      <c r="J142" s="37"/>
      <c r="K142" s="37"/>
      <c r="L142" s="38"/>
      <c r="M142" s="209"/>
      <c r="N142" s="210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7" t="s">
        <v>188</v>
      </c>
      <c r="AU142" s="17" t="s">
        <v>74</v>
      </c>
    </row>
    <row r="143" spans="1:65" s="2" customFormat="1" ht="48.75">
      <c r="A143" s="35"/>
      <c r="B143" s="36"/>
      <c r="C143" s="37"/>
      <c r="D143" s="207" t="s">
        <v>201</v>
      </c>
      <c r="E143" s="37"/>
      <c r="F143" s="211" t="s">
        <v>695</v>
      </c>
      <c r="G143" s="37"/>
      <c r="H143" s="37"/>
      <c r="I143" s="131"/>
      <c r="J143" s="37"/>
      <c r="K143" s="37"/>
      <c r="L143" s="38"/>
      <c r="M143" s="209"/>
      <c r="N143" s="210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7" t="s">
        <v>201</v>
      </c>
      <c r="AU143" s="17" t="s">
        <v>74</v>
      </c>
    </row>
    <row r="144" spans="1:65" s="2" customFormat="1" ht="33" customHeight="1">
      <c r="A144" s="35"/>
      <c r="B144" s="36"/>
      <c r="C144" s="194" t="s">
        <v>213</v>
      </c>
      <c r="D144" s="194" t="s">
        <v>180</v>
      </c>
      <c r="E144" s="195" t="s">
        <v>209</v>
      </c>
      <c r="F144" s="196" t="s">
        <v>210</v>
      </c>
      <c r="G144" s="197" t="s">
        <v>191</v>
      </c>
      <c r="H144" s="198">
        <v>12</v>
      </c>
      <c r="I144" s="199"/>
      <c r="J144" s="200">
        <f>ROUND(I144*H144,2)</f>
        <v>0</v>
      </c>
      <c r="K144" s="196" t="s">
        <v>184</v>
      </c>
      <c r="L144" s="201"/>
      <c r="M144" s="202" t="s">
        <v>1</v>
      </c>
      <c r="N144" s="203" t="s">
        <v>39</v>
      </c>
      <c r="O144" s="7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6" t="s">
        <v>192</v>
      </c>
      <c r="AT144" s="206" t="s">
        <v>180</v>
      </c>
      <c r="AU144" s="206" t="s">
        <v>74</v>
      </c>
      <c r="AY144" s="17" t="s">
        <v>186</v>
      </c>
      <c r="BE144" s="119">
        <f>IF(N144="základní",J144,0)</f>
        <v>0</v>
      </c>
      <c r="BF144" s="119">
        <f>IF(N144="snížená",J144,0)</f>
        <v>0</v>
      </c>
      <c r="BG144" s="119">
        <f>IF(N144="zákl. přenesená",J144,0)</f>
        <v>0</v>
      </c>
      <c r="BH144" s="119">
        <f>IF(N144="sníž. přenesená",J144,0)</f>
        <v>0</v>
      </c>
      <c r="BI144" s="119">
        <f>IF(N144="nulová",J144,0)</f>
        <v>0</v>
      </c>
      <c r="BJ144" s="17" t="s">
        <v>81</v>
      </c>
      <c r="BK144" s="119">
        <f>ROUND(I144*H144,2)</f>
        <v>0</v>
      </c>
      <c r="BL144" s="17" t="s">
        <v>193</v>
      </c>
      <c r="BM144" s="206" t="s">
        <v>696</v>
      </c>
    </row>
    <row r="145" spans="1:65" s="2" customFormat="1" ht="29.25">
      <c r="A145" s="35"/>
      <c r="B145" s="36"/>
      <c r="C145" s="37"/>
      <c r="D145" s="207" t="s">
        <v>188</v>
      </c>
      <c r="E145" s="37"/>
      <c r="F145" s="208" t="s">
        <v>210</v>
      </c>
      <c r="G145" s="37"/>
      <c r="H145" s="37"/>
      <c r="I145" s="131"/>
      <c r="J145" s="37"/>
      <c r="K145" s="37"/>
      <c r="L145" s="38"/>
      <c r="M145" s="209"/>
      <c r="N145" s="210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7" t="s">
        <v>188</v>
      </c>
      <c r="AU145" s="17" t="s">
        <v>74</v>
      </c>
    </row>
    <row r="146" spans="1:65" s="2" customFormat="1" ht="29.25">
      <c r="A146" s="35"/>
      <c r="B146" s="36"/>
      <c r="C146" s="37"/>
      <c r="D146" s="207" t="s">
        <v>201</v>
      </c>
      <c r="E146" s="37"/>
      <c r="F146" s="211" t="s">
        <v>212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201</v>
      </c>
      <c r="AU146" s="17" t="s">
        <v>74</v>
      </c>
    </row>
    <row r="147" spans="1:65" s="2" customFormat="1" ht="33" customHeight="1">
      <c r="A147" s="35"/>
      <c r="B147" s="36"/>
      <c r="C147" s="194" t="s">
        <v>192</v>
      </c>
      <c r="D147" s="194" t="s">
        <v>180</v>
      </c>
      <c r="E147" s="195" t="s">
        <v>697</v>
      </c>
      <c r="F147" s="196" t="s">
        <v>698</v>
      </c>
      <c r="G147" s="197" t="s">
        <v>191</v>
      </c>
      <c r="H147" s="198">
        <v>1</v>
      </c>
      <c r="I147" s="199"/>
      <c r="J147" s="200">
        <f>ROUND(I147*H147,2)</f>
        <v>0</v>
      </c>
      <c r="K147" s="196" t="s">
        <v>184</v>
      </c>
      <c r="L147" s="201"/>
      <c r="M147" s="202" t="s">
        <v>1</v>
      </c>
      <c r="N147" s="203" t="s">
        <v>39</v>
      </c>
      <c r="O147" s="7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6" t="s">
        <v>185</v>
      </c>
      <c r="AT147" s="206" t="s">
        <v>180</v>
      </c>
      <c r="AU147" s="206" t="s">
        <v>74</v>
      </c>
      <c r="AY147" s="17" t="s">
        <v>186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81</v>
      </c>
      <c r="BK147" s="119">
        <f>ROUND(I147*H147,2)</f>
        <v>0</v>
      </c>
      <c r="BL147" s="17" t="s">
        <v>185</v>
      </c>
      <c r="BM147" s="206" t="s">
        <v>699</v>
      </c>
    </row>
    <row r="148" spans="1:65" s="2" customFormat="1" ht="19.5">
      <c r="A148" s="35"/>
      <c r="B148" s="36"/>
      <c r="C148" s="37"/>
      <c r="D148" s="207" t="s">
        <v>188</v>
      </c>
      <c r="E148" s="37"/>
      <c r="F148" s="208" t="s">
        <v>698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188</v>
      </c>
      <c r="AU148" s="17" t="s">
        <v>74</v>
      </c>
    </row>
    <row r="149" spans="1:65" s="2" customFormat="1" ht="29.25">
      <c r="A149" s="35"/>
      <c r="B149" s="36"/>
      <c r="C149" s="37"/>
      <c r="D149" s="207" t="s">
        <v>201</v>
      </c>
      <c r="E149" s="37"/>
      <c r="F149" s="211" t="s">
        <v>700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201</v>
      </c>
      <c r="AU149" s="17" t="s">
        <v>74</v>
      </c>
    </row>
    <row r="150" spans="1:65" s="2" customFormat="1" ht="44.25" customHeight="1">
      <c r="A150" s="35"/>
      <c r="B150" s="36"/>
      <c r="C150" s="194" t="s">
        <v>221</v>
      </c>
      <c r="D150" s="194" t="s">
        <v>180</v>
      </c>
      <c r="E150" s="195" t="s">
        <v>218</v>
      </c>
      <c r="F150" s="196" t="s">
        <v>219</v>
      </c>
      <c r="G150" s="197" t="s">
        <v>191</v>
      </c>
      <c r="H150" s="198">
        <v>12</v>
      </c>
      <c r="I150" s="199"/>
      <c r="J150" s="200">
        <f>ROUND(I150*H150,2)</f>
        <v>0</v>
      </c>
      <c r="K150" s="196" t="s">
        <v>184</v>
      </c>
      <c r="L150" s="201"/>
      <c r="M150" s="202" t="s">
        <v>1</v>
      </c>
      <c r="N150" s="203" t="s">
        <v>39</v>
      </c>
      <c r="O150" s="72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6" t="s">
        <v>185</v>
      </c>
      <c r="AT150" s="206" t="s">
        <v>180</v>
      </c>
      <c r="AU150" s="206" t="s">
        <v>74</v>
      </c>
      <c r="AY150" s="17" t="s">
        <v>186</v>
      </c>
      <c r="BE150" s="119">
        <f>IF(N150="základní",J150,0)</f>
        <v>0</v>
      </c>
      <c r="BF150" s="119">
        <f>IF(N150="snížená",J150,0)</f>
        <v>0</v>
      </c>
      <c r="BG150" s="119">
        <f>IF(N150="zákl. přenesená",J150,0)</f>
        <v>0</v>
      </c>
      <c r="BH150" s="119">
        <f>IF(N150="sníž. přenesená",J150,0)</f>
        <v>0</v>
      </c>
      <c r="BI150" s="119">
        <f>IF(N150="nulová",J150,0)</f>
        <v>0</v>
      </c>
      <c r="BJ150" s="17" t="s">
        <v>81</v>
      </c>
      <c r="BK150" s="119">
        <f>ROUND(I150*H150,2)</f>
        <v>0</v>
      </c>
      <c r="BL150" s="17" t="s">
        <v>185</v>
      </c>
      <c r="BM150" s="206" t="s">
        <v>701</v>
      </c>
    </row>
    <row r="151" spans="1:65" s="2" customFormat="1" ht="29.25">
      <c r="A151" s="35"/>
      <c r="B151" s="36"/>
      <c r="C151" s="37"/>
      <c r="D151" s="207" t="s">
        <v>188</v>
      </c>
      <c r="E151" s="37"/>
      <c r="F151" s="208" t="s">
        <v>219</v>
      </c>
      <c r="G151" s="37"/>
      <c r="H151" s="37"/>
      <c r="I151" s="131"/>
      <c r="J151" s="37"/>
      <c r="K151" s="37"/>
      <c r="L151" s="38"/>
      <c r="M151" s="209"/>
      <c r="N151" s="210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7" t="s">
        <v>188</v>
      </c>
      <c r="AU151" s="17" t="s">
        <v>74</v>
      </c>
    </row>
    <row r="152" spans="1:65" s="2" customFormat="1" ht="78">
      <c r="A152" s="35"/>
      <c r="B152" s="36"/>
      <c r="C152" s="37"/>
      <c r="D152" s="207" t="s">
        <v>201</v>
      </c>
      <c r="E152" s="37"/>
      <c r="F152" s="211" t="s">
        <v>202</v>
      </c>
      <c r="G152" s="37"/>
      <c r="H152" s="37"/>
      <c r="I152" s="131"/>
      <c r="J152" s="37"/>
      <c r="K152" s="37"/>
      <c r="L152" s="38"/>
      <c r="M152" s="209"/>
      <c r="N152" s="21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201</v>
      </c>
      <c r="AU152" s="17" t="s">
        <v>74</v>
      </c>
    </row>
    <row r="153" spans="1:65" s="2" customFormat="1" ht="21.75" customHeight="1">
      <c r="A153" s="35"/>
      <c r="B153" s="36"/>
      <c r="C153" s="194" t="s">
        <v>225</v>
      </c>
      <c r="D153" s="194" t="s">
        <v>180</v>
      </c>
      <c r="E153" s="195" t="s">
        <v>702</v>
      </c>
      <c r="F153" s="196" t="s">
        <v>703</v>
      </c>
      <c r="G153" s="197" t="s">
        <v>183</v>
      </c>
      <c r="H153" s="198">
        <v>50</v>
      </c>
      <c r="I153" s="199"/>
      <c r="J153" s="200">
        <f>ROUND(I153*H153,2)</f>
        <v>0</v>
      </c>
      <c r="K153" s="196" t="s">
        <v>184</v>
      </c>
      <c r="L153" s="201"/>
      <c r="M153" s="202" t="s">
        <v>1</v>
      </c>
      <c r="N153" s="203" t="s">
        <v>39</v>
      </c>
      <c r="O153" s="72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6" t="s">
        <v>185</v>
      </c>
      <c r="AT153" s="206" t="s">
        <v>180</v>
      </c>
      <c r="AU153" s="206" t="s">
        <v>74</v>
      </c>
      <c r="AY153" s="17" t="s">
        <v>186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81</v>
      </c>
      <c r="BK153" s="119">
        <f>ROUND(I153*H153,2)</f>
        <v>0</v>
      </c>
      <c r="BL153" s="17" t="s">
        <v>185</v>
      </c>
      <c r="BM153" s="206" t="s">
        <v>704</v>
      </c>
    </row>
    <row r="154" spans="1:65" s="2" customFormat="1" ht="19.5">
      <c r="A154" s="35"/>
      <c r="B154" s="36"/>
      <c r="C154" s="37"/>
      <c r="D154" s="207" t="s">
        <v>188</v>
      </c>
      <c r="E154" s="37"/>
      <c r="F154" s="208" t="s">
        <v>703</v>
      </c>
      <c r="G154" s="37"/>
      <c r="H154" s="37"/>
      <c r="I154" s="131"/>
      <c r="J154" s="37"/>
      <c r="K154" s="37"/>
      <c r="L154" s="38"/>
      <c r="M154" s="209"/>
      <c r="N154" s="21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188</v>
      </c>
      <c r="AU154" s="17" t="s">
        <v>74</v>
      </c>
    </row>
    <row r="155" spans="1:65" s="2" customFormat="1" ht="21.75" customHeight="1">
      <c r="A155" s="35"/>
      <c r="B155" s="36"/>
      <c r="C155" s="194" t="s">
        <v>229</v>
      </c>
      <c r="D155" s="194" t="s">
        <v>180</v>
      </c>
      <c r="E155" s="195" t="s">
        <v>705</v>
      </c>
      <c r="F155" s="196" t="s">
        <v>706</v>
      </c>
      <c r="G155" s="197" t="s">
        <v>191</v>
      </c>
      <c r="H155" s="198">
        <v>20</v>
      </c>
      <c r="I155" s="199"/>
      <c r="J155" s="200">
        <f>ROUND(I155*H155,2)</f>
        <v>0</v>
      </c>
      <c r="K155" s="196" t="s">
        <v>184</v>
      </c>
      <c r="L155" s="201"/>
      <c r="M155" s="202" t="s">
        <v>1</v>
      </c>
      <c r="N155" s="203" t="s">
        <v>39</v>
      </c>
      <c r="O155" s="72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6" t="s">
        <v>185</v>
      </c>
      <c r="AT155" s="206" t="s">
        <v>180</v>
      </c>
      <c r="AU155" s="206" t="s">
        <v>74</v>
      </c>
      <c r="AY155" s="17" t="s">
        <v>186</v>
      </c>
      <c r="BE155" s="119">
        <f>IF(N155="základní",J155,0)</f>
        <v>0</v>
      </c>
      <c r="BF155" s="119">
        <f>IF(N155="snížená",J155,0)</f>
        <v>0</v>
      </c>
      <c r="BG155" s="119">
        <f>IF(N155="zákl. přenesená",J155,0)</f>
        <v>0</v>
      </c>
      <c r="BH155" s="119">
        <f>IF(N155="sníž. přenesená",J155,0)</f>
        <v>0</v>
      </c>
      <c r="BI155" s="119">
        <f>IF(N155="nulová",J155,0)</f>
        <v>0</v>
      </c>
      <c r="BJ155" s="17" t="s">
        <v>81</v>
      </c>
      <c r="BK155" s="119">
        <f>ROUND(I155*H155,2)</f>
        <v>0</v>
      </c>
      <c r="BL155" s="17" t="s">
        <v>185</v>
      </c>
      <c r="BM155" s="206" t="s">
        <v>707</v>
      </c>
    </row>
    <row r="156" spans="1:65" s="2" customFormat="1" ht="19.5">
      <c r="A156" s="35"/>
      <c r="B156" s="36"/>
      <c r="C156" s="37"/>
      <c r="D156" s="207" t="s">
        <v>188</v>
      </c>
      <c r="E156" s="37"/>
      <c r="F156" s="208" t="s">
        <v>706</v>
      </c>
      <c r="G156" s="37"/>
      <c r="H156" s="37"/>
      <c r="I156" s="131"/>
      <c r="J156" s="37"/>
      <c r="K156" s="37"/>
      <c r="L156" s="38"/>
      <c r="M156" s="209"/>
      <c r="N156" s="210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7" t="s">
        <v>188</v>
      </c>
      <c r="AU156" s="17" t="s">
        <v>74</v>
      </c>
    </row>
    <row r="157" spans="1:65" s="2" customFormat="1" ht="21.75" customHeight="1">
      <c r="A157" s="35"/>
      <c r="B157" s="36"/>
      <c r="C157" s="194" t="s">
        <v>233</v>
      </c>
      <c r="D157" s="194" t="s">
        <v>180</v>
      </c>
      <c r="E157" s="195" t="s">
        <v>708</v>
      </c>
      <c r="F157" s="196" t="s">
        <v>709</v>
      </c>
      <c r="G157" s="197" t="s">
        <v>191</v>
      </c>
      <c r="H157" s="198">
        <v>20</v>
      </c>
      <c r="I157" s="199"/>
      <c r="J157" s="200">
        <f>ROUND(I157*H157,2)</f>
        <v>0</v>
      </c>
      <c r="K157" s="196" t="s">
        <v>184</v>
      </c>
      <c r="L157" s="201"/>
      <c r="M157" s="202" t="s">
        <v>1</v>
      </c>
      <c r="N157" s="203" t="s">
        <v>39</v>
      </c>
      <c r="O157" s="72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6" t="s">
        <v>185</v>
      </c>
      <c r="AT157" s="206" t="s">
        <v>180</v>
      </c>
      <c r="AU157" s="206" t="s">
        <v>74</v>
      </c>
      <c r="AY157" s="17" t="s">
        <v>186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81</v>
      </c>
      <c r="BK157" s="119">
        <f>ROUND(I157*H157,2)</f>
        <v>0</v>
      </c>
      <c r="BL157" s="17" t="s">
        <v>185</v>
      </c>
      <c r="BM157" s="206" t="s">
        <v>710</v>
      </c>
    </row>
    <row r="158" spans="1:65" s="2" customFormat="1" ht="19.5">
      <c r="A158" s="35"/>
      <c r="B158" s="36"/>
      <c r="C158" s="37"/>
      <c r="D158" s="207" t="s">
        <v>188</v>
      </c>
      <c r="E158" s="37"/>
      <c r="F158" s="208" t="s">
        <v>709</v>
      </c>
      <c r="G158" s="37"/>
      <c r="H158" s="37"/>
      <c r="I158" s="131"/>
      <c r="J158" s="37"/>
      <c r="K158" s="37"/>
      <c r="L158" s="38"/>
      <c r="M158" s="209"/>
      <c r="N158" s="210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188</v>
      </c>
      <c r="AU158" s="17" t="s">
        <v>74</v>
      </c>
    </row>
    <row r="159" spans="1:65" s="2" customFormat="1" ht="44.25" customHeight="1">
      <c r="A159" s="35"/>
      <c r="B159" s="36"/>
      <c r="C159" s="194" t="s">
        <v>238</v>
      </c>
      <c r="D159" s="194" t="s">
        <v>180</v>
      </c>
      <c r="E159" s="195" t="s">
        <v>222</v>
      </c>
      <c r="F159" s="196" t="s">
        <v>223</v>
      </c>
      <c r="G159" s="197" t="s">
        <v>191</v>
      </c>
      <c r="H159" s="198">
        <v>1</v>
      </c>
      <c r="I159" s="199"/>
      <c r="J159" s="200">
        <f>ROUND(I159*H159,2)</f>
        <v>0</v>
      </c>
      <c r="K159" s="196" t="s">
        <v>184</v>
      </c>
      <c r="L159" s="201"/>
      <c r="M159" s="202" t="s">
        <v>1</v>
      </c>
      <c r="N159" s="203" t="s">
        <v>39</v>
      </c>
      <c r="O159" s="7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6" t="s">
        <v>185</v>
      </c>
      <c r="AT159" s="206" t="s">
        <v>180</v>
      </c>
      <c r="AU159" s="206" t="s">
        <v>74</v>
      </c>
      <c r="AY159" s="17" t="s">
        <v>186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81</v>
      </c>
      <c r="BK159" s="119">
        <f>ROUND(I159*H159,2)</f>
        <v>0</v>
      </c>
      <c r="BL159" s="17" t="s">
        <v>185</v>
      </c>
      <c r="BM159" s="206" t="s">
        <v>711</v>
      </c>
    </row>
    <row r="160" spans="1:65" s="2" customFormat="1" ht="29.25">
      <c r="A160" s="35"/>
      <c r="B160" s="36"/>
      <c r="C160" s="37"/>
      <c r="D160" s="207" t="s">
        <v>188</v>
      </c>
      <c r="E160" s="37"/>
      <c r="F160" s="208" t="s">
        <v>223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188</v>
      </c>
      <c r="AU160" s="17" t="s">
        <v>74</v>
      </c>
    </row>
    <row r="161" spans="1:65" s="2" customFormat="1" ht="44.25" customHeight="1">
      <c r="A161" s="35"/>
      <c r="B161" s="36"/>
      <c r="C161" s="194" t="s">
        <v>242</v>
      </c>
      <c r="D161" s="194" t="s">
        <v>180</v>
      </c>
      <c r="E161" s="195" t="s">
        <v>204</v>
      </c>
      <c r="F161" s="196" t="s">
        <v>205</v>
      </c>
      <c r="G161" s="197" t="s">
        <v>191</v>
      </c>
      <c r="H161" s="198">
        <v>1</v>
      </c>
      <c r="I161" s="199"/>
      <c r="J161" s="200">
        <f>ROUND(I161*H161,2)</f>
        <v>0</v>
      </c>
      <c r="K161" s="196" t="s">
        <v>184</v>
      </c>
      <c r="L161" s="201"/>
      <c r="M161" s="202" t="s">
        <v>1</v>
      </c>
      <c r="N161" s="203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185</v>
      </c>
      <c r="AT161" s="206" t="s">
        <v>180</v>
      </c>
      <c r="AU161" s="206" t="s">
        <v>74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185</v>
      </c>
      <c r="BM161" s="206" t="s">
        <v>712</v>
      </c>
    </row>
    <row r="162" spans="1:65" s="2" customFormat="1" ht="39">
      <c r="A162" s="35"/>
      <c r="B162" s="36"/>
      <c r="C162" s="37"/>
      <c r="D162" s="207" t="s">
        <v>188</v>
      </c>
      <c r="E162" s="37"/>
      <c r="F162" s="208" t="s">
        <v>205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74</v>
      </c>
    </row>
    <row r="163" spans="1:65" s="2" customFormat="1" ht="39">
      <c r="A163" s="35"/>
      <c r="B163" s="36"/>
      <c r="C163" s="37"/>
      <c r="D163" s="207" t="s">
        <v>201</v>
      </c>
      <c r="E163" s="37"/>
      <c r="F163" s="211" t="s">
        <v>713</v>
      </c>
      <c r="G163" s="37"/>
      <c r="H163" s="37"/>
      <c r="I163" s="131"/>
      <c r="J163" s="37"/>
      <c r="K163" s="37"/>
      <c r="L163" s="38"/>
      <c r="M163" s="209"/>
      <c r="N163" s="21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201</v>
      </c>
      <c r="AU163" s="17" t="s">
        <v>74</v>
      </c>
    </row>
    <row r="164" spans="1:65" s="2" customFormat="1" ht="44.25" customHeight="1">
      <c r="A164" s="35"/>
      <c r="B164" s="36"/>
      <c r="C164" s="194" t="s">
        <v>8</v>
      </c>
      <c r="D164" s="194" t="s">
        <v>180</v>
      </c>
      <c r="E164" s="195" t="s">
        <v>714</v>
      </c>
      <c r="F164" s="196" t="s">
        <v>715</v>
      </c>
      <c r="G164" s="197" t="s">
        <v>191</v>
      </c>
      <c r="H164" s="198">
        <v>1</v>
      </c>
      <c r="I164" s="199"/>
      <c r="J164" s="200">
        <f>ROUND(I164*H164,2)</f>
        <v>0</v>
      </c>
      <c r="K164" s="196" t="s">
        <v>184</v>
      </c>
      <c r="L164" s="201"/>
      <c r="M164" s="202" t="s">
        <v>1</v>
      </c>
      <c r="N164" s="203" t="s">
        <v>39</v>
      </c>
      <c r="O164" s="7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6" t="s">
        <v>185</v>
      </c>
      <c r="AT164" s="206" t="s">
        <v>180</v>
      </c>
      <c r="AU164" s="206" t="s">
        <v>74</v>
      </c>
      <c r="AY164" s="17" t="s">
        <v>186</v>
      </c>
      <c r="BE164" s="119">
        <f>IF(N164="základní",J164,0)</f>
        <v>0</v>
      </c>
      <c r="BF164" s="119">
        <f>IF(N164="snížená",J164,0)</f>
        <v>0</v>
      </c>
      <c r="BG164" s="119">
        <f>IF(N164="zákl. přenesená",J164,0)</f>
        <v>0</v>
      </c>
      <c r="BH164" s="119">
        <f>IF(N164="sníž. přenesená",J164,0)</f>
        <v>0</v>
      </c>
      <c r="BI164" s="119">
        <f>IF(N164="nulová",J164,0)</f>
        <v>0</v>
      </c>
      <c r="BJ164" s="17" t="s">
        <v>81</v>
      </c>
      <c r="BK164" s="119">
        <f>ROUND(I164*H164,2)</f>
        <v>0</v>
      </c>
      <c r="BL164" s="17" t="s">
        <v>185</v>
      </c>
      <c r="BM164" s="206" t="s">
        <v>716</v>
      </c>
    </row>
    <row r="165" spans="1:65" s="2" customFormat="1" ht="29.25">
      <c r="A165" s="35"/>
      <c r="B165" s="36"/>
      <c r="C165" s="37"/>
      <c r="D165" s="207" t="s">
        <v>188</v>
      </c>
      <c r="E165" s="37"/>
      <c r="F165" s="208" t="s">
        <v>715</v>
      </c>
      <c r="G165" s="37"/>
      <c r="H165" s="37"/>
      <c r="I165" s="131"/>
      <c r="J165" s="37"/>
      <c r="K165" s="37"/>
      <c r="L165" s="38"/>
      <c r="M165" s="209"/>
      <c r="N165" s="210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7" t="s">
        <v>188</v>
      </c>
      <c r="AU165" s="17" t="s">
        <v>74</v>
      </c>
    </row>
    <row r="166" spans="1:65" s="2" customFormat="1" ht="29.25">
      <c r="A166" s="35"/>
      <c r="B166" s="36"/>
      <c r="C166" s="37"/>
      <c r="D166" s="207" t="s">
        <v>201</v>
      </c>
      <c r="E166" s="37"/>
      <c r="F166" s="211" t="s">
        <v>717</v>
      </c>
      <c r="G166" s="37"/>
      <c r="H166" s="37"/>
      <c r="I166" s="131"/>
      <c r="J166" s="37"/>
      <c r="K166" s="37"/>
      <c r="L166" s="38"/>
      <c r="M166" s="209"/>
      <c r="N166" s="210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201</v>
      </c>
      <c r="AU166" s="17" t="s">
        <v>74</v>
      </c>
    </row>
    <row r="167" spans="1:65" s="2" customFormat="1" ht="55.5" customHeight="1">
      <c r="A167" s="35"/>
      <c r="B167" s="36"/>
      <c r="C167" s="194" t="s">
        <v>250</v>
      </c>
      <c r="D167" s="194" t="s">
        <v>180</v>
      </c>
      <c r="E167" s="195" t="s">
        <v>718</v>
      </c>
      <c r="F167" s="196" t="s">
        <v>719</v>
      </c>
      <c r="G167" s="197" t="s">
        <v>191</v>
      </c>
      <c r="H167" s="198">
        <v>1</v>
      </c>
      <c r="I167" s="199"/>
      <c r="J167" s="200">
        <f>ROUND(I167*H167,2)</f>
        <v>0</v>
      </c>
      <c r="K167" s="196" t="s">
        <v>184</v>
      </c>
      <c r="L167" s="201"/>
      <c r="M167" s="202" t="s">
        <v>1</v>
      </c>
      <c r="N167" s="203" t="s">
        <v>39</v>
      </c>
      <c r="O167" s="7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6" t="s">
        <v>185</v>
      </c>
      <c r="AT167" s="206" t="s">
        <v>180</v>
      </c>
      <c r="AU167" s="206" t="s">
        <v>74</v>
      </c>
      <c r="AY167" s="17" t="s">
        <v>186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81</v>
      </c>
      <c r="BK167" s="119">
        <f>ROUND(I167*H167,2)</f>
        <v>0</v>
      </c>
      <c r="BL167" s="17" t="s">
        <v>185</v>
      </c>
      <c r="BM167" s="206" t="s">
        <v>720</v>
      </c>
    </row>
    <row r="168" spans="1:65" s="2" customFormat="1" ht="39">
      <c r="A168" s="35"/>
      <c r="B168" s="36"/>
      <c r="C168" s="37"/>
      <c r="D168" s="207" t="s">
        <v>188</v>
      </c>
      <c r="E168" s="37"/>
      <c r="F168" s="208" t="s">
        <v>719</v>
      </c>
      <c r="G168" s="37"/>
      <c r="H168" s="37"/>
      <c r="I168" s="131"/>
      <c r="J168" s="37"/>
      <c r="K168" s="37"/>
      <c r="L168" s="38"/>
      <c r="M168" s="209"/>
      <c r="N168" s="210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188</v>
      </c>
      <c r="AU168" s="17" t="s">
        <v>74</v>
      </c>
    </row>
    <row r="169" spans="1:65" s="2" customFormat="1" ht="39">
      <c r="A169" s="35"/>
      <c r="B169" s="36"/>
      <c r="C169" s="37"/>
      <c r="D169" s="207" t="s">
        <v>201</v>
      </c>
      <c r="E169" s="37"/>
      <c r="F169" s="211" t="s">
        <v>721</v>
      </c>
      <c r="G169" s="37"/>
      <c r="H169" s="37"/>
      <c r="I169" s="131"/>
      <c r="J169" s="37"/>
      <c r="K169" s="37"/>
      <c r="L169" s="38"/>
      <c r="M169" s="209"/>
      <c r="N169" s="210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7" t="s">
        <v>201</v>
      </c>
      <c r="AU169" s="17" t="s">
        <v>74</v>
      </c>
    </row>
    <row r="170" spans="1:65" s="2" customFormat="1" ht="21.75" customHeight="1">
      <c r="A170" s="35"/>
      <c r="B170" s="36"/>
      <c r="C170" s="194" t="s">
        <v>254</v>
      </c>
      <c r="D170" s="194" t="s">
        <v>180</v>
      </c>
      <c r="E170" s="195" t="s">
        <v>230</v>
      </c>
      <c r="F170" s="196" t="s">
        <v>231</v>
      </c>
      <c r="G170" s="197" t="s">
        <v>183</v>
      </c>
      <c r="H170" s="198">
        <v>340</v>
      </c>
      <c r="I170" s="199"/>
      <c r="J170" s="200">
        <f>ROUND(I170*H170,2)</f>
        <v>0</v>
      </c>
      <c r="K170" s="196" t="s">
        <v>184</v>
      </c>
      <c r="L170" s="201"/>
      <c r="M170" s="202" t="s">
        <v>1</v>
      </c>
      <c r="N170" s="203" t="s">
        <v>39</v>
      </c>
      <c r="O170" s="72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6" t="s">
        <v>185</v>
      </c>
      <c r="AT170" s="206" t="s">
        <v>180</v>
      </c>
      <c r="AU170" s="206" t="s">
        <v>74</v>
      </c>
      <c r="AY170" s="17" t="s">
        <v>186</v>
      </c>
      <c r="BE170" s="119">
        <f>IF(N170="základní",J170,0)</f>
        <v>0</v>
      </c>
      <c r="BF170" s="119">
        <f>IF(N170="snížená",J170,0)</f>
        <v>0</v>
      </c>
      <c r="BG170" s="119">
        <f>IF(N170="zákl. přenesená",J170,0)</f>
        <v>0</v>
      </c>
      <c r="BH170" s="119">
        <f>IF(N170="sníž. přenesená",J170,0)</f>
        <v>0</v>
      </c>
      <c r="BI170" s="119">
        <f>IF(N170="nulová",J170,0)</f>
        <v>0</v>
      </c>
      <c r="BJ170" s="17" t="s">
        <v>81</v>
      </c>
      <c r="BK170" s="119">
        <f>ROUND(I170*H170,2)</f>
        <v>0</v>
      </c>
      <c r="BL170" s="17" t="s">
        <v>185</v>
      </c>
      <c r="BM170" s="206" t="s">
        <v>722</v>
      </c>
    </row>
    <row r="171" spans="1:65" s="2" customFormat="1" ht="19.5">
      <c r="A171" s="35"/>
      <c r="B171" s="36"/>
      <c r="C171" s="37"/>
      <c r="D171" s="207" t="s">
        <v>188</v>
      </c>
      <c r="E171" s="37"/>
      <c r="F171" s="208" t="s">
        <v>231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188</v>
      </c>
      <c r="AU171" s="17" t="s">
        <v>74</v>
      </c>
    </row>
    <row r="172" spans="1:65" s="2" customFormat="1" ht="21.75" customHeight="1">
      <c r="A172" s="35"/>
      <c r="B172" s="36"/>
      <c r="C172" s="194" t="s">
        <v>258</v>
      </c>
      <c r="D172" s="194" t="s">
        <v>180</v>
      </c>
      <c r="E172" s="195" t="s">
        <v>234</v>
      </c>
      <c r="F172" s="196" t="s">
        <v>235</v>
      </c>
      <c r="G172" s="197" t="s">
        <v>183</v>
      </c>
      <c r="H172" s="198">
        <v>820</v>
      </c>
      <c r="I172" s="199"/>
      <c r="J172" s="200">
        <f>ROUND(I172*H172,2)</f>
        <v>0</v>
      </c>
      <c r="K172" s="196" t="s">
        <v>184</v>
      </c>
      <c r="L172" s="201"/>
      <c r="M172" s="202" t="s">
        <v>1</v>
      </c>
      <c r="N172" s="203" t="s">
        <v>39</v>
      </c>
      <c r="O172" s="72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6" t="s">
        <v>192</v>
      </c>
      <c r="AT172" s="206" t="s">
        <v>180</v>
      </c>
      <c r="AU172" s="206" t="s">
        <v>74</v>
      </c>
      <c r="AY172" s="17" t="s">
        <v>186</v>
      </c>
      <c r="BE172" s="119">
        <f>IF(N172="základní",J172,0)</f>
        <v>0</v>
      </c>
      <c r="BF172" s="119">
        <f>IF(N172="snížená",J172,0)</f>
        <v>0</v>
      </c>
      <c r="BG172" s="119">
        <f>IF(N172="zákl. přenesená",J172,0)</f>
        <v>0</v>
      </c>
      <c r="BH172" s="119">
        <f>IF(N172="sníž. přenesená",J172,0)</f>
        <v>0</v>
      </c>
      <c r="BI172" s="119">
        <f>IF(N172="nulová",J172,0)</f>
        <v>0</v>
      </c>
      <c r="BJ172" s="17" t="s">
        <v>81</v>
      </c>
      <c r="BK172" s="119">
        <f>ROUND(I172*H172,2)</f>
        <v>0</v>
      </c>
      <c r="BL172" s="17" t="s">
        <v>193</v>
      </c>
      <c r="BM172" s="206" t="s">
        <v>723</v>
      </c>
    </row>
    <row r="173" spans="1:65" s="2" customFormat="1" ht="19.5">
      <c r="A173" s="35"/>
      <c r="B173" s="36"/>
      <c r="C173" s="37"/>
      <c r="D173" s="207" t="s">
        <v>188</v>
      </c>
      <c r="E173" s="37"/>
      <c r="F173" s="208" t="s">
        <v>235</v>
      </c>
      <c r="G173" s="37"/>
      <c r="H173" s="37"/>
      <c r="I173" s="131"/>
      <c r="J173" s="37"/>
      <c r="K173" s="37"/>
      <c r="L173" s="38"/>
      <c r="M173" s="209"/>
      <c r="N173" s="210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7" t="s">
        <v>188</v>
      </c>
      <c r="AU173" s="17" t="s">
        <v>74</v>
      </c>
    </row>
    <row r="174" spans="1:65" s="2" customFormat="1" ht="29.25">
      <c r="A174" s="35"/>
      <c r="B174" s="36"/>
      <c r="C174" s="37"/>
      <c r="D174" s="207" t="s">
        <v>201</v>
      </c>
      <c r="E174" s="37"/>
      <c r="F174" s="211" t="s">
        <v>237</v>
      </c>
      <c r="G174" s="37"/>
      <c r="H174" s="37"/>
      <c r="I174" s="131"/>
      <c r="J174" s="37"/>
      <c r="K174" s="37"/>
      <c r="L174" s="38"/>
      <c r="M174" s="209"/>
      <c r="N174" s="210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201</v>
      </c>
      <c r="AU174" s="17" t="s">
        <v>74</v>
      </c>
    </row>
    <row r="175" spans="1:65" s="2" customFormat="1" ht="21.75" customHeight="1">
      <c r="A175" s="35"/>
      <c r="B175" s="36"/>
      <c r="C175" s="194" t="s">
        <v>264</v>
      </c>
      <c r="D175" s="194" t="s">
        <v>180</v>
      </c>
      <c r="E175" s="195" t="s">
        <v>251</v>
      </c>
      <c r="F175" s="196" t="s">
        <v>252</v>
      </c>
      <c r="G175" s="197" t="s">
        <v>183</v>
      </c>
      <c r="H175" s="198">
        <v>40</v>
      </c>
      <c r="I175" s="199"/>
      <c r="J175" s="200">
        <f>ROUND(I175*H175,2)</f>
        <v>0</v>
      </c>
      <c r="K175" s="196" t="s">
        <v>184</v>
      </c>
      <c r="L175" s="201"/>
      <c r="M175" s="202" t="s">
        <v>1</v>
      </c>
      <c r="N175" s="203" t="s">
        <v>39</v>
      </c>
      <c r="O175" s="72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6" t="s">
        <v>192</v>
      </c>
      <c r="AT175" s="206" t="s">
        <v>180</v>
      </c>
      <c r="AU175" s="206" t="s">
        <v>74</v>
      </c>
      <c r="AY175" s="17" t="s">
        <v>186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81</v>
      </c>
      <c r="BK175" s="119">
        <f>ROUND(I175*H175,2)</f>
        <v>0</v>
      </c>
      <c r="BL175" s="17" t="s">
        <v>193</v>
      </c>
      <c r="BM175" s="206" t="s">
        <v>724</v>
      </c>
    </row>
    <row r="176" spans="1:65" s="2" customFormat="1" ht="19.5">
      <c r="A176" s="35"/>
      <c r="B176" s="36"/>
      <c r="C176" s="37"/>
      <c r="D176" s="207" t="s">
        <v>188</v>
      </c>
      <c r="E176" s="37"/>
      <c r="F176" s="208" t="s">
        <v>252</v>
      </c>
      <c r="G176" s="37"/>
      <c r="H176" s="37"/>
      <c r="I176" s="131"/>
      <c r="J176" s="37"/>
      <c r="K176" s="37"/>
      <c r="L176" s="38"/>
      <c r="M176" s="209"/>
      <c r="N176" s="210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188</v>
      </c>
      <c r="AU176" s="17" t="s">
        <v>74</v>
      </c>
    </row>
    <row r="177" spans="1:65" s="2" customFormat="1" ht="21.75" customHeight="1">
      <c r="A177" s="35"/>
      <c r="B177" s="36"/>
      <c r="C177" s="194" t="s">
        <v>271</v>
      </c>
      <c r="D177" s="194" t="s">
        <v>180</v>
      </c>
      <c r="E177" s="195" t="s">
        <v>725</v>
      </c>
      <c r="F177" s="196" t="s">
        <v>726</v>
      </c>
      <c r="G177" s="197" t="s">
        <v>183</v>
      </c>
      <c r="H177" s="198">
        <v>40</v>
      </c>
      <c r="I177" s="199"/>
      <c r="J177" s="200">
        <f>ROUND(I177*H177,2)</f>
        <v>0</v>
      </c>
      <c r="K177" s="196" t="s">
        <v>184</v>
      </c>
      <c r="L177" s="201"/>
      <c r="M177" s="202" t="s">
        <v>1</v>
      </c>
      <c r="N177" s="203" t="s">
        <v>39</v>
      </c>
      <c r="O177" s="72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6" t="s">
        <v>185</v>
      </c>
      <c r="AT177" s="206" t="s">
        <v>180</v>
      </c>
      <c r="AU177" s="206" t="s">
        <v>74</v>
      </c>
      <c r="AY177" s="17" t="s">
        <v>186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81</v>
      </c>
      <c r="BK177" s="119">
        <f>ROUND(I177*H177,2)</f>
        <v>0</v>
      </c>
      <c r="BL177" s="17" t="s">
        <v>185</v>
      </c>
      <c r="BM177" s="206" t="s">
        <v>727</v>
      </c>
    </row>
    <row r="178" spans="1:65" s="2" customFormat="1" ht="19.5">
      <c r="A178" s="35"/>
      <c r="B178" s="36"/>
      <c r="C178" s="37"/>
      <c r="D178" s="207" t="s">
        <v>188</v>
      </c>
      <c r="E178" s="37"/>
      <c r="F178" s="208" t="s">
        <v>726</v>
      </c>
      <c r="G178" s="37"/>
      <c r="H178" s="37"/>
      <c r="I178" s="131"/>
      <c r="J178" s="37"/>
      <c r="K178" s="37"/>
      <c r="L178" s="38"/>
      <c r="M178" s="209"/>
      <c r="N178" s="210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188</v>
      </c>
      <c r="AU178" s="17" t="s">
        <v>74</v>
      </c>
    </row>
    <row r="179" spans="1:65" s="2" customFormat="1" ht="21.75" customHeight="1">
      <c r="A179" s="35"/>
      <c r="B179" s="36"/>
      <c r="C179" s="194" t="s">
        <v>7</v>
      </c>
      <c r="D179" s="194" t="s">
        <v>180</v>
      </c>
      <c r="E179" s="195" t="s">
        <v>246</v>
      </c>
      <c r="F179" s="196" t="s">
        <v>247</v>
      </c>
      <c r="G179" s="197" t="s">
        <v>183</v>
      </c>
      <c r="H179" s="198">
        <v>310</v>
      </c>
      <c r="I179" s="199"/>
      <c r="J179" s="200">
        <f>ROUND(I179*H179,2)</f>
        <v>0</v>
      </c>
      <c r="K179" s="196" t="s">
        <v>184</v>
      </c>
      <c r="L179" s="201"/>
      <c r="M179" s="202" t="s">
        <v>1</v>
      </c>
      <c r="N179" s="203" t="s">
        <v>39</v>
      </c>
      <c r="O179" s="72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6" t="s">
        <v>192</v>
      </c>
      <c r="AT179" s="206" t="s">
        <v>180</v>
      </c>
      <c r="AU179" s="206" t="s">
        <v>74</v>
      </c>
      <c r="AY179" s="17" t="s">
        <v>186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81</v>
      </c>
      <c r="BK179" s="119">
        <f>ROUND(I179*H179,2)</f>
        <v>0</v>
      </c>
      <c r="BL179" s="17" t="s">
        <v>193</v>
      </c>
      <c r="BM179" s="206" t="s">
        <v>728</v>
      </c>
    </row>
    <row r="180" spans="1:65" s="2" customFormat="1" ht="19.5">
      <c r="A180" s="35"/>
      <c r="B180" s="36"/>
      <c r="C180" s="37"/>
      <c r="D180" s="207" t="s">
        <v>188</v>
      </c>
      <c r="E180" s="37"/>
      <c r="F180" s="208" t="s">
        <v>247</v>
      </c>
      <c r="G180" s="37"/>
      <c r="H180" s="37"/>
      <c r="I180" s="131"/>
      <c r="J180" s="37"/>
      <c r="K180" s="37"/>
      <c r="L180" s="38"/>
      <c r="M180" s="209"/>
      <c r="N180" s="210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188</v>
      </c>
      <c r="AU180" s="17" t="s">
        <v>74</v>
      </c>
    </row>
    <row r="181" spans="1:65" s="2" customFormat="1" ht="29.25">
      <c r="A181" s="35"/>
      <c r="B181" s="36"/>
      <c r="C181" s="37"/>
      <c r="D181" s="207" t="s">
        <v>201</v>
      </c>
      <c r="E181" s="37"/>
      <c r="F181" s="211" t="s">
        <v>249</v>
      </c>
      <c r="G181" s="37"/>
      <c r="H181" s="37"/>
      <c r="I181" s="131"/>
      <c r="J181" s="37"/>
      <c r="K181" s="37"/>
      <c r="L181" s="38"/>
      <c r="M181" s="209"/>
      <c r="N181" s="210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7" t="s">
        <v>201</v>
      </c>
      <c r="AU181" s="17" t="s">
        <v>74</v>
      </c>
    </row>
    <row r="182" spans="1:65" s="2" customFormat="1" ht="21.75" customHeight="1">
      <c r="A182" s="35"/>
      <c r="B182" s="36"/>
      <c r="C182" s="194" t="s">
        <v>280</v>
      </c>
      <c r="D182" s="194" t="s">
        <v>180</v>
      </c>
      <c r="E182" s="195" t="s">
        <v>729</v>
      </c>
      <c r="F182" s="196" t="s">
        <v>730</v>
      </c>
      <c r="G182" s="197" t="s">
        <v>183</v>
      </c>
      <c r="H182" s="198">
        <v>95</v>
      </c>
      <c r="I182" s="199"/>
      <c r="J182" s="200">
        <f>ROUND(I182*H182,2)</f>
        <v>0</v>
      </c>
      <c r="K182" s="196" t="s">
        <v>184</v>
      </c>
      <c r="L182" s="201"/>
      <c r="M182" s="202" t="s">
        <v>1</v>
      </c>
      <c r="N182" s="203" t="s">
        <v>39</v>
      </c>
      <c r="O182" s="72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6" t="s">
        <v>192</v>
      </c>
      <c r="AT182" s="206" t="s">
        <v>180</v>
      </c>
      <c r="AU182" s="206" t="s">
        <v>74</v>
      </c>
      <c r="AY182" s="17" t="s">
        <v>186</v>
      </c>
      <c r="BE182" s="119">
        <f>IF(N182="základní",J182,0)</f>
        <v>0</v>
      </c>
      <c r="BF182" s="119">
        <f>IF(N182="snížená",J182,0)</f>
        <v>0</v>
      </c>
      <c r="BG182" s="119">
        <f>IF(N182="zákl. přenesená",J182,0)</f>
        <v>0</v>
      </c>
      <c r="BH182" s="119">
        <f>IF(N182="sníž. přenesená",J182,0)</f>
        <v>0</v>
      </c>
      <c r="BI182" s="119">
        <f>IF(N182="nulová",J182,0)</f>
        <v>0</v>
      </c>
      <c r="BJ182" s="17" t="s">
        <v>81</v>
      </c>
      <c r="BK182" s="119">
        <f>ROUND(I182*H182,2)</f>
        <v>0</v>
      </c>
      <c r="BL182" s="17" t="s">
        <v>193</v>
      </c>
      <c r="BM182" s="206" t="s">
        <v>731</v>
      </c>
    </row>
    <row r="183" spans="1:65" s="2" customFormat="1" ht="19.5">
      <c r="A183" s="35"/>
      <c r="B183" s="36"/>
      <c r="C183" s="37"/>
      <c r="D183" s="207" t="s">
        <v>188</v>
      </c>
      <c r="E183" s="37"/>
      <c r="F183" s="208" t="s">
        <v>730</v>
      </c>
      <c r="G183" s="37"/>
      <c r="H183" s="37"/>
      <c r="I183" s="131"/>
      <c r="J183" s="37"/>
      <c r="K183" s="37"/>
      <c r="L183" s="38"/>
      <c r="M183" s="209"/>
      <c r="N183" s="210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7" t="s">
        <v>188</v>
      </c>
      <c r="AU183" s="17" t="s">
        <v>74</v>
      </c>
    </row>
    <row r="184" spans="1:65" s="2" customFormat="1" ht="21.75" customHeight="1">
      <c r="A184" s="35"/>
      <c r="B184" s="36"/>
      <c r="C184" s="194" t="s">
        <v>285</v>
      </c>
      <c r="D184" s="194" t="s">
        <v>180</v>
      </c>
      <c r="E184" s="195" t="s">
        <v>732</v>
      </c>
      <c r="F184" s="196" t="s">
        <v>733</v>
      </c>
      <c r="G184" s="197" t="s">
        <v>183</v>
      </c>
      <c r="H184" s="198">
        <v>80</v>
      </c>
      <c r="I184" s="199"/>
      <c r="J184" s="200">
        <f>ROUND(I184*H184,2)</f>
        <v>0</v>
      </c>
      <c r="K184" s="196" t="s">
        <v>184</v>
      </c>
      <c r="L184" s="201"/>
      <c r="M184" s="202" t="s">
        <v>1</v>
      </c>
      <c r="N184" s="203" t="s">
        <v>39</v>
      </c>
      <c r="O184" s="72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6" t="s">
        <v>192</v>
      </c>
      <c r="AT184" s="206" t="s">
        <v>180</v>
      </c>
      <c r="AU184" s="206" t="s">
        <v>74</v>
      </c>
      <c r="AY184" s="17" t="s">
        <v>186</v>
      </c>
      <c r="BE184" s="119">
        <f>IF(N184="základní",J184,0)</f>
        <v>0</v>
      </c>
      <c r="BF184" s="119">
        <f>IF(N184="snížená",J184,0)</f>
        <v>0</v>
      </c>
      <c r="BG184" s="119">
        <f>IF(N184="zákl. přenesená",J184,0)</f>
        <v>0</v>
      </c>
      <c r="BH184" s="119">
        <f>IF(N184="sníž. přenesená",J184,0)</f>
        <v>0</v>
      </c>
      <c r="BI184" s="119">
        <f>IF(N184="nulová",J184,0)</f>
        <v>0</v>
      </c>
      <c r="BJ184" s="17" t="s">
        <v>81</v>
      </c>
      <c r="BK184" s="119">
        <f>ROUND(I184*H184,2)</f>
        <v>0</v>
      </c>
      <c r="BL184" s="17" t="s">
        <v>193</v>
      </c>
      <c r="BM184" s="206" t="s">
        <v>734</v>
      </c>
    </row>
    <row r="185" spans="1:65" s="2" customFormat="1" ht="19.5">
      <c r="A185" s="35"/>
      <c r="B185" s="36"/>
      <c r="C185" s="37"/>
      <c r="D185" s="207" t="s">
        <v>188</v>
      </c>
      <c r="E185" s="37"/>
      <c r="F185" s="208" t="s">
        <v>733</v>
      </c>
      <c r="G185" s="37"/>
      <c r="H185" s="37"/>
      <c r="I185" s="131"/>
      <c r="J185" s="37"/>
      <c r="K185" s="37"/>
      <c r="L185" s="38"/>
      <c r="M185" s="209"/>
      <c r="N185" s="210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7" t="s">
        <v>188</v>
      </c>
      <c r="AU185" s="17" t="s">
        <v>74</v>
      </c>
    </row>
    <row r="186" spans="1:65" s="2" customFormat="1" ht="21.75" customHeight="1">
      <c r="A186" s="35"/>
      <c r="B186" s="36"/>
      <c r="C186" s="194" t="s">
        <v>290</v>
      </c>
      <c r="D186" s="194" t="s">
        <v>180</v>
      </c>
      <c r="E186" s="195" t="s">
        <v>735</v>
      </c>
      <c r="F186" s="196" t="s">
        <v>736</v>
      </c>
      <c r="G186" s="197" t="s">
        <v>183</v>
      </c>
      <c r="H186" s="198">
        <v>5</v>
      </c>
      <c r="I186" s="199"/>
      <c r="J186" s="200">
        <f>ROUND(I186*H186,2)</f>
        <v>0</v>
      </c>
      <c r="K186" s="196" t="s">
        <v>184</v>
      </c>
      <c r="L186" s="201"/>
      <c r="M186" s="202" t="s">
        <v>1</v>
      </c>
      <c r="N186" s="203" t="s">
        <v>39</v>
      </c>
      <c r="O186" s="72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6" t="s">
        <v>192</v>
      </c>
      <c r="AT186" s="206" t="s">
        <v>180</v>
      </c>
      <c r="AU186" s="206" t="s">
        <v>74</v>
      </c>
      <c r="AY186" s="17" t="s">
        <v>186</v>
      </c>
      <c r="BE186" s="119">
        <f>IF(N186="základní",J186,0)</f>
        <v>0</v>
      </c>
      <c r="BF186" s="119">
        <f>IF(N186="snížená",J186,0)</f>
        <v>0</v>
      </c>
      <c r="BG186" s="119">
        <f>IF(N186="zákl. přenesená",J186,0)</f>
        <v>0</v>
      </c>
      <c r="BH186" s="119">
        <f>IF(N186="sníž. přenesená",J186,0)</f>
        <v>0</v>
      </c>
      <c r="BI186" s="119">
        <f>IF(N186="nulová",J186,0)</f>
        <v>0</v>
      </c>
      <c r="BJ186" s="17" t="s">
        <v>81</v>
      </c>
      <c r="BK186" s="119">
        <f>ROUND(I186*H186,2)</f>
        <v>0</v>
      </c>
      <c r="BL186" s="17" t="s">
        <v>193</v>
      </c>
      <c r="BM186" s="206" t="s">
        <v>737</v>
      </c>
    </row>
    <row r="187" spans="1:65" s="2" customFormat="1" ht="19.5">
      <c r="A187" s="35"/>
      <c r="B187" s="36"/>
      <c r="C187" s="37"/>
      <c r="D187" s="207" t="s">
        <v>188</v>
      </c>
      <c r="E187" s="37"/>
      <c r="F187" s="208" t="s">
        <v>736</v>
      </c>
      <c r="G187" s="37"/>
      <c r="H187" s="37"/>
      <c r="I187" s="131"/>
      <c r="J187" s="37"/>
      <c r="K187" s="37"/>
      <c r="L187" s="38"/>
      <c r="M187" s="209"/>
      <c r="N187" s="210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7" t="s">
        <v>188</v>
      </c>
      <c r="AU187" s="17" t="s">
        <v>74</v>
      </c>
    </row>
    <row r="188" spans="1:65" s="2" customFormat="1" ht="21.75" customHeight="1">
      <c r="A188" s="35"/>
      <c r="B188" s="36"/>
      <c r="C188" s="194" t="s">
        <v>295</v>
      </c>
      <c r="D188" s="194" t="s">
        <v>180</v>
      </c>
      <c r="E188" s="195" t="s">
        <v>738</v>
      </c>
      <c r="F188" s="196" t="s">
        <v>739</v>
      </c>
      <c r="G188" s="197" t="s">
        <v>183</v>
      </c>
      <c r="H188" s="198">
        <v>80</v>
      </c>
      <c r="I188" s="199"/>
      <c r="J188" s="200">
        <f>ROUND(I188*H188,2)</f>
        <v>0</v>
      </c>
      <c r="K188" s="196" t="s">
        <v>184</v>
      </c>
      <c r="L188" s="201"/>
      <c r="M188" s="202" t="s">
        <v>1</v>
      </c>
      <c r="N188" s="203" t="s">
        <v>39</v>
      </c>
      <c r="O188" s="72"/>
      <c r="P188" s="204">
        <f>O188*H188</f>
        <v>0</v>
      </c>
      <c r="Q188" s="204">
        <v>0</v>
      </c>
      <c r="R188" s="204">
        <f>Q188*H188</f>
        <v>0</v>
      </c>
      <c r="S188" s="204">
        <v>0</v>
      </c>
      <c r="T188" s="20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6" t="s">
        <v>192</v>
      </c>
      <c r="AT188" s="206" t="s">
        <v>180</v>
      </c>
      <c r="AU188" s="206" t="s">
        <v>74</v>
      </c>
      <c r="AY188" s="17" t="s">
        <v>186</v>
      </c>
      <c r="BE188" s="119">
        <f>IF(N188="základní",J188,0)</f>
        <v>0</v>
      </c>
      <c r="BF188" s="119">
        <f>IF(N188="snížená",J188,0)</f>
        <v>0</v>
      </c>
      <c r="BG188" s="119">
        <f>IF(N188="zákl. přenesená",J188,0)</f>
        <v>0</v>
      </c>
      <c r="BH188" s="119">
        <f>IF(N188="sníž. přenesená",J188,0)</f>
        <v>0</v>
      </c>
      <c r="BI188" s="119">
        <f>IF(N188="nulová",J188,0)</f>
        <v>0</v>
      </c>
      <c r="BJ188" s="17" t="s">
        <v>81</v>
      </c>
      <c r="BK188" s="119">
        <f>ROUND(I188*H188,2)</f>
        <v>0</v>
      </c>
      <c r="BL188" s="17" t="s">
        <v>193</v>
      </c>
      <c r="BM188" s="206" t="s">
        <v>740</v>
      </c>
    </row>
    <row r="189" spans="1:65" s="2" customFormat="1" ht="19.5">
      <c r="A189" s="35"/>
      <c r="B189" s="36"/>
      <c r="C189" s="37"/>
      <c r="D189" s="207" t="s">
        <v>188</v>
      </c>
      <c r="E189" s="37"/>
      <c r="F189" s="208" t="s">
        <v>739</v>
      </c>
      <c r="G189" s="37"/>
      <c r="H189" s="37"/>
      <c r="I189" s="131"/>
      <c r="J189" s="37"/>
      <c r="K189" s="37"/>
      <c r="L189" s="38"/>
      <c r="M189" s="209"/>
      <c r="N189" s="210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7" t="s">
        <v>188</v>
      </c>
      <c r="AU189" s="17" t="s">
        <v>74</v>
      </c>
    </row>
    <row r="190" spans="1:65" s="2" customFormat="1" ht="21.75" customHeight="1">
      <c r="A190" s="35"/>
      <c r="B190" s="36"/>
      <c r="C190" s="194" t="s">
        <v>300</v>
      </c>
      <c r="D190" s="194" t="s">
        <v>180</v>
      </c>
      <c r="E190" s="195" t="s">
        <v>741</v>
      </c>
      <c r="F190" s="196" t="s">
        <v>742</v>
      </c>
      <c r="G190" s="197" t="s">
        <v>183</v>
      </c>
      <c r="H190" s="198">
        <v>20</v>
      </c>
      <c r="I190" s="199"/>
      <c r="J190" s="200">
        <f>ROUND(I190*H190,2)</f>
        <v>0</v>
      </c>
      <c r="K190" s="196" t="s">
        <v>184</v>
      </c>
      <c r="L190" s="201"/>
      <c r="M190" s="202" t="s">
        <v>1</v>
      </c>
      <c r="N190" s="203" t="s">
        <v>39</v>
      </c>
      <c r="O190" s="72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6" t="s">
        <v>192</v>
      </c>
      <c r="AT190" s="206" t="s">
        <v>180</v>
      </c>
      <c r="AU190" s="206" t="s">
        <v>74</v>
      </c>
      <c r="AY190" s="17" t="s">
        <v>186</v>
      </c>
      <c r="BE190" s="119">
        <f>IF(N190="základní",J190,0)</f>
        <v>0</v>
      </c>
      <c r="BF190" s="119">
        <f>IF(N190="snížená",J190,0)</f>
        <v>0</v>
      </c>
      <c r="BG190" s="119">
        <f>IF(N190="zákl. přenesená",J190,0)</f>
        <v>0</v>
      </c>
      <c r="BH190" s="119">
        <f>IF(N190="sníž. přenesená",J190,0)</f>
        <v>0</v>
      </c>
      <c r="BI190" s="119">
        <f>IF(N190="nulová",J190,0)</f>
        <v>0</v>
      </c>
      <c r="BJ190" s="17" t="s">
        <v>81</v>
      </c>
      <c r="BK190" s="119">
        <f>ROUND(I190*H190,2)</f>
        <v>0</v>
      </c>
      <c r="BL190" s="17" t="s">
        <v>193</v>
      </c>
      <c r="BM190" s="206" t="s">
        <v>743</v>
      </c>
    </row>
    <row r="191" spans="1:65" s="2" customFormat="1" ht="19.5">
      <c r="A191" s="35"/>
      <c r="B191" s="36"/>
      <c r="C191" s="37"/>
      <c r="D191" s="207" t="s">
        <v>188</v>
      </c>
      <c r="E191" s="37"/>
      <c r="F191" s="208" t="s">
        <v>742</v>
      </c>
      <c r="G191" s="37"/>
      <c r="H191" s="37"/>
      <c r="I191" s="131"/>
      <c r="J191" s="37"/>
      <c r="K191" s="37"/>
      <c r="L191" s="38"/>
      <c r="M191" s="209"/>
      <c r="N191" s="210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7" t="s">
        <v>188</v>
      </c>
      <c r="AU191" s="17" t="s">
        <v>74</v>
      </c>
    </row>
    <row r="192" spans="1:65" s="2" customFormat="1" ht="21.75" customHeight="1">
      <c r="A192" s="35"/>
      <c r="B192" s="36"/>
      <c r="C192" s="194" t="s">
        <v>305</v>
      </c>
      <c r="D192" s="194" t="s">
        <v>180</v>
      </c>
      <c r="E192" s="195" t="s">
        <v>239</v>
      </c>
      <c r="F192" s="196" t="s">
        <v>240</v>
      </c>
      <c r="G192" s="197" t="s">
        <v>183</v>
      </c>
      <c r="H192" s="198">
        <v>50</v>
      </c>
      <c r="I192" s="199"/>
      <c r="J192" s="200">
        <f>ROUND(I192*H192,2)</f>
        <v>0</v>
      </c>
      <c r="K192" s="196" t="s">
        <v>184</v>
      </c>
      <c r="L192" s="201"/>
      <c r="M192" s="202" t="s">
        <v>1</v>
      </c>
      <c r="N192" s="203" t="s">
        <v>39</v>
      </c>
      <c r="O192" s="72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6" t="s">
        <v>185</v>
      </c>
      <c r="AT192" s="206" t="s">
        <v>180</v>
      </c>
      <c r="AU192" s="206" t="s">
        <v>74</v>
      </c>
      <c r="AY192" s="17" t="s">
        <v>186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81</v>
      </c>
      <c r="BK192" s="119">
        <f>ROUND(I192*H192,2)</f>
        <v>0</v>
      </c>
      <c r="BL192" s="17" t="s">
        <v>185</v>
      </c>
      <c r="BM192" s="206" t="s">
        <v>744</v>
      </c>
    </row>
    <row r="193" spans="1:65" s="2" customFormat="1" ht="19.5">
      <c r="A193" s="35"/>
      <c r="B193" s="36"/>
      <c r="C193" s="37"/>
      <c r="D193" s="207" t="s">
        <v>188</v>
      </c>
      <c r="E193" s="37"/>
      <c r="F193" s="208" t="s">
        <v>240</v>
      </c>
      <c r="G193" s="37"/>
      <c r="H193" s="37"/>
      <c r="I193" s="131"/>
      <c r="J193" s="37"/>
      <c r="K193" s="37"/>
      <c r="L193" s="38"/>
      <c r="M193" s="209"/>
      <c r="N193" s="210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188</v>
      </c>
      <c r="AU193" s="17" t="s">
        <v>74</v>
      </c>
    </row>
    <row r="194" spans="1:65" s="11" customFormat="1" ht="25.9" customHeight="1">
      <c r="B194" s="212"/>
      <c r="C194" s="213"/>
      <c r="D194" s="214" t="s">
        <v>73</v>
      </c>
      <c r="E194" s="215" t="s">
        <v>441</v>
      </c>
      <c r="F194" s="215" t="s">
        <v>607</v>
      </c>
      <c r="G194" s="213"/>
      <c r="H194" s="213"/>
      <c r="I194" s="216"/>
      <c r="J194" s="217">
        <f>BK194</f>
        <v>0</v>
      </c>
      <c r="K194" s="213"/>
      <c r="L194" s="218"/>
      <c r="M194" s="219"/>
      <c r="N194" s="220"/>
      <c r="O194" s="220"/>
      <c r="P194" s="221">
        <f>P195</f>
        <v>0</v>
      </c>
      <c r="Q194" s="220"/>
      <c r="R194" s="221">
        <f>R195</f>
        <v>0</v>
      </c>
      <c r="S194" s="220"/>
      <c r="T194" s="222">
        <f>T195</f>
        <v>0</v>
      </c>
      <c r="AR194" s="223" t="s">
        <v>81</v>
      </c>
      <c r="AT194" s="224" t="s">
        <v>73</v>
      </c>
      <c r="AU194" s="224" t="s">
        <v>74</v>
      </c>
      <c r="AY194" s="223" t="s">
        <v>186</v>
      </c>
      <c r="BK194" s="225">
        <f>BK195</f>
        <v>0</v>
      </c>
    </row>
    <row r="195" spans="1:65" s="11" customFormat="1" ht="22.9" customHeight="1">
      <c r="B195" s="212"/>
      <c r="C195" s="213"/>
      <c r="D195" s="214" t="s">
        <v>73</v>
      </c>
      <c r="E195" s="245" t="s">
        <v>203</v>
      </c>
      <c r="F195" s="245" t="s">
        <v>610</v>
      </c>
      <c r="G195" s="213"/>
      <c r="H195" s="213"/>
      <c r="I195" s="216"/>
      <c r="J195" s="246">
        <f>BK195</f>
        <v>0</v>
      </c>
      <c r="K195" s="213"/>
      <c r="L195" s="218"/>
      <c r="M195" s="219"/>
      <c r="N195" s="220"/>
      <c r="O195" s="220"/>
      <c r="P195" s="221">
        <f>SUM(P196:P203)</f>
        <v>0</v>
      </c>
      <c r="Q195" s="220"/>
      <c r="R195" s="221">
        <f>SUM(R196:R203)</f>
        <v>0</v>
      </c>
      <c r="S195" s="220"/>
      <c r="T195" s="222">
        <f>SUM(T196:T203)</f>
        <v>0</v>
      </c>
      <c r="AR195" s="223" t="s">
        <v>81</v>
      </c>
      <c r="AT195" s="224" t="s">
        <v>73</v>
      </c>
      <c r="AU195" s="224" t="s">
        <v>81</v>
      </c>
      <c r="AY195" s="223" t="s">
        <v>186</v>
      </c>
      <c r="BK195" s="225">
        <f>SUM(BK196:BK203)</f>
        <v>0</v>
      </c>
    </row>
    <row r="196" spans="1:65" s="2" customFormat="1" ht="21.75" customHeight="1">
      <c r="A196" s="35"/>
      <c r="B196" s="36"/>
      <c r="C196" s="226" t="s">
        <v>310</v>
      </c>
      <c r="D196" s="226" t="s">
        <v>265</v>
      </c>
      <c r="E196" s="227" t="s">
        <v>611</v>
      </c>
      <c r="F196" s="228" t="s">
        <v>612</v>
      </c>
      <c r="G196" s="229" t="s">
        <v>446</v>
      </c>
      <c r="H196" s="230">
        <v>129.6</v>
      </c>
      <c r="I196" s="231"/>
      <c r="J196" s="232">
        <f>ROUND(I196*H196,2)</f>
        <v>0</v>
      </c>
      <c r="K196" s="228" t="s">
        <v>184</v>
      </c>
      <c r="L196" s="38"/>
      <c r="M196" s="233" t="s">
        <v>1</v>
      </c>
      <c r="N196" s="234" t="s">
        <v>39</v>
      </c>
      <c r="O196" s="72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6" t="s">
        <v>193</v>
      </c>
      <c r="AT196" s="206" t="s">
        <v>265</v>
      </c>
      <c r="AU196" s="206" t="s">
        <v>83</v>
      </c>
      <c r="AY196" s="17" t="s">
        <v>186</v>
      </c>
      <c r="BE196" s="119">
        <f>IF(N196="základní",J196,0)</f>
        <v>0</v>
      </c>
      <c r="BF196" s="119">
        <f>IF(N196="snížená",J196,0)</f>
        <v>0</v>
      </c>
      <c r="BG196" s="119">
        <f>IF(N196="zákl. přenesená",J196,0)</f>
        <v>0</v>
      </c>
      <c r="BH196" s="119">
        <f>IF(N196="sníž. přenesená",J196,0)</f>
        <v>0</v>
      </c>
      <c r="BI196" s="119">
        <f>IF(N196="nulová",J196,0)</f>
        <v>0</v>
      </c>
      <c r="BJ196" s="17" t="s">
        <v>81</v>
      </c>
      <c r="BK196" s="119">
        <f>ROUND(I196*H196,2)</f>
        <v>0</v>
      </c>
      <c r="BL196" s="17" t="s">
        <v>193</v>
      </c>
      <c r="BM196" s="206" t="s">
        <v>745</v>
      </c>
    </row>
    <row r="197" spans="1:65" s="2" customFormat="1" ht="48.75">
      <c r="A197" s="35"/>
      <c r="B197" s="36"/>
      <c r="C197" s="37"/>
      <c r="D197" s="207" t="s">
        <v>188</v>
      </c>
      <c r="E197" s="37"/>
      <c r="F197" s="208" t="s">
        <v>614</v>
      </c>
      <c r="G197" s="37"/>
      <c r="H197" s="37"/>
      <c r="I197" s="131"/>
      <c r="J197" s="37"/>
      <c r="K197" s="37"/>
      <c r="L197" s="38"/>
      <c r="M197" s="209"/>
      <c r="N197" s="210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7" t="s">
        <v>188</v>
      </c>
      <c r="AU197" s="17" t="s">
        <v>83</v>
      </c>
    </row>
    <row r="198" spans="1:65" s="2" customFormat="1" ht="21.75" customHeight="1">
      <c r="A198" s="35"/>
      <c r="B198" s="36"/>
      <c r="C198" s="226" t="s">
        <v>315</v>
      </c>
      <c r="D198" s="226" t="s">
        <v>265</v>
      </c>
      <c r="E198" s="227" t="s">
        <v>746</v>
      </c>
      <c r="F198" s="228" t="s">
        <v>747</v>
      </c>
      <c r="G198" s="229" t="s">
        <v>464</v>
      </c>
      <c r="H198" s="230">
        <v>108</v>
      </c>
      <c r="I198" s="231"/>
      <c r="J198" s="232">
        <f>ROUND(I198*H198,2)</f>
        <v>0</v>
      </c>
      <c r="K198" s="228" t="s">
        <v>184</v>
      </c>
      <c r="L198" s="38"/>
      <c r="M198" s="233" t="s">
        <v>1</v>
      </c>
      <c r="N198" s="234" t="s">
        <v>39</v>
      </c>
      <c r="O198" s="72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6" t="s">
        <v>193</v>
      </c>
      <c r="AT198" s="206" t="s">
        <v>265</v>
      </c>
      <c r="AU198" s="206" t="s">
        <v>83</v>
      </c>
      <c r="AY198" s="17" t="s">
        <v>186</v>
      </c>
      <c r="BE198" s="119">
        <f>IF(N198="základní",J198,0)</f>
        <v>0</v>
      </c>
      <c r="BF198" s="119">
        <f>IF(N198="snížená",J198,0)</f>
        <v>0</v>
      </c>
      <c r="BG198" s="119">
        <f>IF(N198="zákl. přenesená",J198,0)</f>
        <v>0</v>
      </c>
      <c r="BH198" s="119">
        <f>IF(N198="sníž. přenesená",J198,0)</f>
        <v>0</v>
      </c>
      <c r="BI198" s="119">
        <f>IF(N198="nulová",J198,0)</f>
        <v>0</v>
      </c>
      <c r="BJ198" s="17" t="s">
        <v>81</v>
      </c>
      <c r="BK198" s="119">
        <f>ROUND(I198*H198,2)</f>
        <v>0</v>
      </c>
      <c r="BL198" s="17" t="s">
        <v>193</v>
      </c>
      <c r="BM198" s="206" t="s">
        <v>748</v>
      </c>
    </row>
    <row r="199" spans="1:65" s="2" customFormat="1" ht="29.25">
      <c r="A199" s="35"/>
      <c r="B199" s="36"/>
      <c r="C199" s="37"/>
      <c r="D199" s="207" t="s">
        <v>188</v>
      </c>
      <c r="E199" s="37"/>
      <c r="F199" s="208" t="s">
        <v>749</v>
      </c>
      <c r="G199" s="37"/>
      <c r="H199" s="37"/>
      <c r="I199" s="131"/>
      <c r="J199" s="37"/>
      <c r="K199" s="37"/>
      <c r="L199" s="38"/>
      <c r="M199" s="209"/>
      <c r="N199" s="210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7" t="s">
        <v>188</v>
      </c>
      <c r="AU199" s="17" t="s">
        <v>83</v>
      </c>
    </row>
    <row r="200" spans="1:65" s="2" customFormat="1" ht="21.75" customHeight="1">
      <c r="A200" s="35"/>
      <c r="B200" s="36"/>
      <c r="C200" s="226" t="s">
        <v>320</v>
      </c>
      <c r="D200" s="226" t="s">
        <v>265</v>
      </c>
      <c r="E200" s="227" t="s">
        <v>750</v>
      </c>
      <c r="F200" s="228" t="s">
        <v>751</v>
      </c>
      <c r="G200" s="229" t="s">
        <v>464</v>
      </c>
      <c r="H200" s="230">
        <v>72</v>
      </c>
      <c r="I200" s="231"/>
      <c r="J200" s="232">
        <f>ROUND(I200*H200,2)</f>
        <v>0</v>
      </c>
      <c r="K200" s="228" t="s">
        <v>184</v>
      </c>
      <c r="L200" s="38"/>
      <c r="M200" s="233" t="s">
        <v>1</v>
      </c>
      <c r="N200" s="234" t="s">
        <v>39</v>
      </c>
      <c r="O200" s="72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6" t="s">
        <v>193</v>
      </c>
      <c r="AT200" s="206" t="s">
        <v>265</v>
      </c>
      <c r="AU200" s="206" t="s">
        <v>83</v>
      </c>
      <c r="AY200" s="17" t="s">
        <v>186</v>
      </c>
      <c r="BE200" s="119">
        <f>IF(N200="základní",J200,0)</f>
        <v>0</v>
      </c>
      <c r="BF200" s="119">
        <f>IF(N200="snížená",J200,0)</f>
        <v>0</v>
      </c>
      <c r="BG200" s="119">
        <f>IF(N200="zákl. přenesená",J200,0)</f>
        <v>0</v>
      </c>
      <c r="BH200" s="119">
        <f>IF(N200="sníž. přenesená",J200,0)</f>
        <v>0</v>
      </c>
      <c r="BI200" s="119">
        <f>IF(N200="nulová",J200,0)</f>
        <v>0</v>
      </c>
      <c r="BJ200" s="17" t="s">
        <v>81</v>
      </c>
      <c r="BK200" s="119">
        <f>ROUND(I200*H200,2)</f>
        <v>0</v>
      </c>
      <c r="BL200" s="17" t="s">
        <v>193</v>
      </c>
      <c r="BM200" s="206" t="s">
        <v>752</v>
      </c>
    </row>
    <row r="201" spans="1:65" s="2" customFormat="1" ht="48.75">
      <c r="A201" s="35"/>
      <c r="B201" s="36"/>
      <c r="C201" s="37"/>
      <c r="D201" s="207" t="s">
        <v>188</v>
      </c>
      <c r="E201" s="37"/>
      <c r="F201" s="208" t="s">
        <v>753</v>
      </c>
      <c r="G201" s="37"/>
      <c r="H201" s="37"/>
      <c r="I201" s="131"/>
      <c r="J201" s="37"/>
      <c r="K201" s="37"/>
      <c r="L201" s="38"/>
      <c r="M201" s="209"/>
      <c r="N201" s="210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7" t="s">
        <v>188</v>
      </c>
      <c r="AU201" s="17" t="s">
        <v>83</v>
      </c>
    </row>
    <row r="202" spans="1:65" s="2" customFormat="1" ht="21.75" customHeight="1">
      <c r="A202" s="35"/>
      <c r="B202" s="36"/>
      <c r="C202" s="226" t="s">
        <v>324</v>
      </c>
      <c r="D202" s="226" t="s">
        <v>265</v>
      </c>
      <c r="E202" s="227" t="s">
        <v>615</v>
      </c>
      <c r="F202" s="228" t="s">
        <v>616</v>
      </c>
      <c r="G202" s="229" t="s">
        <v>183</v>
      </c>
      <c r="H202" s="230">
        <v>72</v>
      </c>
      <c r="I202" s="231"/>
      <c r="J202" s="232">
        <f>ROUND(I202*H202,2)</f>
        <v>0</v>
      </c>
      <c r="K202" s="228" t="s">
        <v>184</v>
      </c>
      <c r="L202" s="38"/>
      <c r="M202" s="233" t="s">
        <v>1</v>
      </c>
      <c r="N202" s="234" t="s">
        <v>39</v>
      </c>
      <c r="O202" s="72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6" t="s">
        <v>193</v>
      </c>
      <c r="AT202" s="206" t="s">
        <v>265</v>
      </c>
      <c r="AU202" s="206" t="s">
        <v>83</v>
      </c>
      <c r="AY202" s="17" t="s">
        <v>186</v>
      </c>
      <c r="BE202" s="119">
        <f>IF(N202="základní",J202,0)</f>
        <v>0</v>
      </c>
      <c r="BF202" s="119">
        <f>IF(N202="snížená",J202,0)</f>
        <v>0</v>
      </c>
      <c r="BG202" s="119">
        <f>IF(N202="zákl. přenesená",J202,0)</f>
        <v>0</v>
      </c>
      <c r="BH202" s="119">
        <f>IF(N202="sníž. přenesená",J202,0)</f>
        <v>0</v>
      </c>
      <c r="BI202" s="119">
        <f>IF(N202="nulová",J202,0)</f>
        <v>0</v>
      </c>
      <c r="BJ202" s="17" t="s">
        <v>81</v>
      </c>
      <c r="BK202" s="119">
        <f>ROUND(I202*H202,2)</f>
        <v>0</v>
      </c>
      <c r="BL202" s="17" t="s">
        <v>193</v>
      </c>
      <c r="BM202" s="206" t="s">
        <v>754</v>
      </c>
    </row>
    <row r="203" spans="1:65" s="2" customFormat="1" ht="39">
      <c r="A203" s="35"/>
      <c r="B203" s="36"/>
      <c r="C203" s="37"/>
      <c r="D203" s="207" t="s">
        <v>188</v>
      </c>
      <c r="E203" s="37"/>
      <c r="F203" s="208" t="s">
        <v>618</v>
      </c>
      <c r="G203" s="37"/>
      <c r="H203" s="37"/>
      <c r="I203" s="131"/>
      <c r="J203" s="37"/>
      <c r="K203" s="37"/>
      <c r="L203" s="38"/>
      <c r="M203" s="209"/>
      <c r="N203" s="210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7" t="s">
        <v>188</v>
      </c>
      <c r="AU203" s="17" t="s">
        <v>83</v>
      </c>
    </row>
    <row r="204" spans="1:65" s="11" customFormat="1" ht="25.9" customHeight="1">
      <c r="B204" s="212"/>
      <c r="C204" s="213"/>
      <c r="D204" s="214" t="s">
        <v>73</v>
      </c>
      <c r="E204" s="215" t="s">
        <v>262</v>
      </c>
      <c r="F204" s="215" t="s">
        <v>755</v>
      </c>
      <c r="G204" s="213"/>
      <c r="H204" s="213"/>
      <c r="I204" s="216"/>
      <c r="J204" s="217">
        <f>BK204</f>
        <v>0</v>
      </c>
      <c r="K204" s="213"/>
      <c r="L204" s="218"/>
      <c r="M204" s="219"/>
      <c r="N204" s="220"/>
      <c r="O204" s="220"/>
      <c r="P204" s="221">
        <f>SUM(P205:P284)</f>
        <v>0</v>
      </c>
      <c r="Q204" s="220"/>
      <c r="R204" s="221">
        <f>SUM(R205:R284)</f>
        <v>0</v>
      </c>
      <c r="S204" s="220"/>
      <c r="T204" s="222">
        <f>SUM(T205:T284)</f>
        <v>0</v>
      </c>
      <c r="AR204" s="223" t="s">
        <v>193</v>
      </c>
      <c r="AT204" s="224" t="s">
        <v>73</v>
      </c>
      <c r="AU204" s="224" t="s">
        <v>74</v>
      </c>
      <c r="AY204" s="223" t="s">
        <v>186</v>
      </c>
      <c r="BK204" s="225">
        <f>SUM(BK205:BK284)</f>
        <v>0</v>
      </c>
    </row>
    <row r="205" spans="1:65" s="2" customFormat="1" ht="21.75" customHeight="1">
      <c r="A205" s="35"/>
      <c r="B205" s="36"/>
      <c r="C205" s="194" t="s">
        <v>329</v>
      </c>
      <c r="D205" s="194" t="s">
        <v>180</v>
      </c>
      <c r="E205" s="195" t="s">
        <v>321</v>
      </c>
      <c r="F205" s="196" t="s">
        <v>322</v>
      </c>
      <c r="G205" s="197" t="s">
        <v>191</v>
      </c>
      <c r="H205" s="198">
        <v>3</v>
      </c>
      <c r="I205" s="199"/>
      <c r="J205" s="200">
        <f>ROUND(I205*H205,2)</f>
        <v>0</v>
      </c>
      <c r="K205" s="196" t="s">
        <v>184</v>
      </c>
      <c r="L205" s="201"/>
      <c r="M205" s="202" t="s">
        <v>1</v>
      </c>
      <c r="N205" s="203" t="s">
        <v>39</v>
      </c>
      <c r="O205" s="72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6" t="s">
        <v>185</v>
      </c>
      <c r="AT205" s="206" t="s">
        <v>180</v>
      </c>
      <c r="AU205" s="206" t="s">
        <v>81</v>
      </c>
      <c r="AY205" s="17" t="s">
        <v>186</v>
      </c>
      <c r="BE205" s="119">
        <f>IF(N205="základní",J205,0)</f>
        <v>0</v>
      </c>
      <c r="BF205" s="119">
        <f>IF(N205="snížená",J205,0)</f>
        <v>0</v>
      </c>
      <c r="BG205" s="119">
        <f>IF(N205="zákl. přenesená",J205,0)</f>
        <v>0</v>
      </c>
      <c r="BH205" s="119">
        <f>IF(N205="sníž. přenesená",J205,0)</f>
        <v>0</v>
      </c>
      <c r="BI205" s="119">
        <f>IF(N205="nulová",J205,0)</f>
        <v>0</v>
      </c>
      <c r="BJ205" s="17" t="s">
        <v>81</v>
      </c>
      <c r="BK205" s="119">
        <f>ROUND(I205*H205,2)</f>
        <v>0</v>
      </c>
      <c r="BL205" s="17" t="s">
        <v>185</v>
      </c>
      <c r="BM205" s="206" t="s">
        <v>756</v>
      </c>
    </row>
    <row r="206" spans="1:65" s="2" customFormat="1" ht="19.5">
      <c r="A206" s="35"/>
      <c r="B206" s="36"/>
      <c r="C206" s="37"/>
      <c r="D206" s="207" t="s">
        <v>188</v>
      </c>
      <c r="E206" s="37"/>
      <c r="F206" s="208" t="s">
        <v>322</v>
      </c>
      <c r="G206" s="37"/>
      <c r="H206" s="37"/>
      <c r="I206" s="131"/>
      <c r="J206" s="37"/>
      <c r="K206" s="37"/>
      <c r="L206" s="38"/>
      <c r="M206" s="209"/>
      <c r="N206" s="210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7" t="s">
        <v>188</v>
      </c>
      <c r="AU206" s="17" t="s">
        <v>81</v>
      </c>
    </row>
    <row r="207" spans="1:65" s="2" customFormat="1" ht="21.75" customHeight="1">
      <c r="A207" s="35"/>
      <c r="B207" s="36"/>
      <c r="C207" s="194" t="s">
        <v>334</v>
      </c>
      <c r="D207" s="194" t="s">
        <v>180</v>
      </c>
      <c r="E207" s="195" t="s">
        <v>757</v>
      </c>
      <c r="F207" s="196" t="s">
        <v>758</v>
      </c>
      <c r="G207" s="197" t="s">
        <v>191</v>
      </c>
      <c r="H207" s="198">
        <v>40</v>
      </c>
      <c r="I207" s="199"/>
      <c r="J207" s="200">
        <f>ROUND(I207*H207,2)</f>
        <v>0</v>
      </c>
      <c r="K207" s="196" t="s">
        <v>184</v>
      </c>
      <c r="L207" s="201"/>
      <c r="M207" s="202" t="s">
        <v>1</v>
      </c>
      <c r="N207" s="203" t="s">
        <v>39</v>
      </c>
      <c r="O207" s="72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6" t="s">
        <v>185</v>
      </c>
      <c r="AT207" s="206" t="s">
        <v>180</v>
      </c>
      <c r="AU207" s="206" t="s">
        <v>81</v>
      </c>
      <c r="AY207" s="17" t="s">
        <v>186</v>
      </c>
      <c r="BE207" s="119">
        <f>IF(N207="základní",J207,0)</f>
        <v>0</v>
      </c>
      <c r="BF207" s="119">
        <f>IF(N207="snížená",J207,0)</f>
        <v>0</v>
      </c>
      <c r="BG207" s="119">
        <f>IF(N207="zákl. přenesená",J207,0)</f>
        <v>0</v>
      </c>
      <c r="BH207" s="119">
        <f>IF(N207="sníž. přenesená",J207,0)</f>
        <v>0</v>
      </c>
      <c r="BI207" s="119">
        <f>IF(N207="nulová",J207,0)</f>
        <v>0</v>
      </c>
      <c r="BJ207" s="17" t="s">
        <v>81</v>
      </c>
      <c r="BK207" s="119">
        <f>ROUND(I207*H207,2)</f>
        <v>0</v>
      </c>
      <c r="BL207" s="17" t="s">
        <v>185</v>
      </c>
      <c r="BM207" s="206" t="s">
        <v>759</v>
      </c>
    </row>
    <row r="208" spans="1:65" s="2" customFormat="1" ht="19.5">
      <c r="A208" s="35"/>
      <c r="B208" s="36"/>
      <c r="C208" s="37"/>
      <c r="D208" s="207" t="s">
        <v>188</v>
      </c>
      <c r="E208" s="37"/>
      <c r="F208" s="208" t="s">
        <v>758</v>
      </c>
      <c r="G208" s="37"/>
      <c r="H208" s="37"/>
      <c r="I208" s="131"/>
      <c r="J208" s="37"/>
      <c r="K208" s="37"/>
      <c r="L208" s="38"/>
      <c r="M208" s="209"/>
      <c r="N208" s="210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7" t="s">
        <v>188</v>
      </c>
      <c r="AU208" s="17" t="s">
        <v>81</v>
      </c>
    </row>
    <row r="209" spans="1:65" s="2" customFormat="1" ht="21.75" customHeight="1">
      <c r="A209" s="35"/>
      <c r="B209" s="36"/>
      <c r="C209" s="226" t="s">
        <v>339</v>
      </c>
      <c r="D209" s="226" t="s">
        <v>265</v>
      </c>
      <c r="E209" s="227" t="s">
        <v>760</v>
      </c>
      <c r="F209" s="228" t="s">
        <v>761</v>
      </c>
      <c r="G209" s="229" t="s">
        <v>183</v>
      </c>
      <c r="H209" s="230">
        <v>50</v>
      </c>
      <c r="I209" s="231"/>
      <c r="J209" s="232">
        <f>ROUND(I209*H209,2)</f>
        <v>0</v>
      </c>
      <c r="K209" s="228" t="s">
        <v>184</v>
      </c>
      <c r="L209" s="38"/>
      <c r="M209" s="233" t="s">
        <v>1</v>
      </c>
      <c r="N209" s="234" t="s">
        <v>39</v>
      </c>
      <c r="O209" s="72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6" t="s">
        <v>268</v>
      </c>
      <c r="AT209" s="206" t="s">
        <v>265</v>
      </c>
      <c r="AU209" s="206" t="s">
        <v>81</v>
      </c>
      <c r="AY209" s="17" t="s">
        <v>186</v>
      </c>
      <c r="BE209" s="119">
        <f>IF(N209="základní",J209,0)</f>
        <v>0</v>
      </c>
      <c r="BF209" s="119">
        <f>IF(N209="snížená",J209,0)</f>
        <v>0</v>
      </c>
      <c r="BG209" s="119">
        <f>IF(N209="zákl. přenesená",J209,0)</f>
        <v>0</v>
      </c>
      <c r="BH209" s="119">
        <f>IF(N209="sníž. přenesená",J209,0)</f>
        <v>0</v>
      </c>
      <c r="BI209" s="119">
        <f>IF(N209="nulová",J209,0)</f>
        <v>0</v>
      </c>
      <c r="BJ209" s="17" t="s">
        <v>81</v>
      </c>
      <c r="BK209" s="119">
        <f>ROUND(I209*H209,2)</f>
        <v>0</v>
      </c>
      <c r="BL209" s="17" t="s">
        <v>268</v>
      </c>
      <c r="BM209" s="206" t="s">
        <v>762</v>
      </c>
    </row>
    <row r="210" spans="1:65" s="2" customFormat="1" ht="29.25">
      <c r="A210" s="35"/>
      <c r="B210" s="36"/>
      <c r="C210" s="37"/>
      <c r="D210" s="207" t="s">
        <v>188</v>
      </c>
      <c r="E210" s="37"/>
      <c r="F210" s="208" t="s">
        <v>763</v>
      </c>
      <c r="G210" s="37"/>
      <c r="H210" s="37"/>
      <c r="I210" s="131"/>
      <c r="J210" s="37"/>
      <c r="K210" s="37"/>
      <c r="L210" s="38"/>
      <c r="M210" s="209"/>
      <c r="N210" s="210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7" t="s">
        <v>188</v>
      </c>
      <c r="AU210" s="17" t="s">
        <v>81</v>
      </c>
    </row>
    <row r="211" spans="1:65" s="2" customFormat="1" ht="21.75" customHeight="1">
      <c r="A211" s="35"/>
      <c r="B211" s="36"/>
      <c r="C211" s="226" t="s">
        <v>344</v>
      </c>
      <c r="D211" s="226" t="s">
        <v>265</v>
      </c>
      <c r="E211" s="227" t="s">
        <v>764</v>
      </c>
      <c r="F211" s="228" t="s">
        <v>765</v>
      </c>
      <c r="G211" s="229" t="s">
        <v>183</v>
      </c>
      <c r="H211" s="230">
        <v>20</v>
      </c>
      <c r="I211" s="231"/>
      <c r="J211" s="232">
        <f>ROUND(I211*H211,2)</f>
        <v>0</v>
      </c>
      <c r="K211" s="228" t="s">
        <v>184</v>
      </c>
      <c r="L211" s="38"/>
      <c r="M211" s="233" t="s">
        <v>1</v>
      </c>
      <c r="N211" s="234" t="s">
        <v>39</v>
      </c>
      <c r="O211" s="72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6" t="s">
        <v>268</v>
      </c>
      <c r="AT211" s="206" t="s">
        <v>265</v>
      </c>
      <c r="AU211" s="206" t="s">
        <v>81</v>
      </c>
      <c r="AY211" s="17" t="s">
        <v>186</v>
      </c>
      <c r="BE211" s="119">
        <f>IF(N211="základní",J211,0)</f>
        <v>0</v>
      </c>
      <c r="BF211" s="119">
        <f>IF(N211="snížená",J211,0)</f>
        <v>0</v>
      </c>
      <c r="BG211" s="119">
        <f>IF(N211="zákl. přenesená",J211,0)</f>
        <v>0</v>
      </c>
      <c r="BH211" s="119">
        <f>IF(N211="sníž. přenesená",J211,0)</f>
        <v>0</v>
      </c>
      <c r="BI211" s="119">
        <f>IF(N211="nulová",J211,0)</f>
        <v>0</v>
      </c>
      <c r="BJ211" s="17" t="s">
        <v>81</v>
      </c>
      <c r="BK211" s="119">
        <f>ROUND(I211*H211,2)</f>
        <v>0</v>
      </c>
      <c r="BL211" s="17" t="s">
        <v>268</v>
      </c>
      <c r="BM211" s="206" t="s">
        <v>766</v>
      </c>
    </row>
    <row r="212" spans="1:65" s="2" customFormat="1" ht="29.25">
      <c r="A212" s="35"/>
      <c r="B212" s="36"/>
      <c r="C212" s="37"/>
      <c r="D212" s="207" t="s">
        <v>188</v>
      </c>
      <c r="E212" s="37"/>
      <c r="F212" s="208" t="s">
        <v>767</v>
      </c>
      <c r="G212" s="37"/>
      <c r="H212" s="37"/>
      <c r="I212" s="131"/>
      <c r="J212" s="37"/>
      <c r="K212" s="37"/>
      <c r="L212" s="38"/>
      <c r="M212" s="209"/>
      <c r="N212" s="210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7" t="s">
        <v>188</v>
      </c>
      <c r="AU212" s="17" t="s">
        <v>81</v>
      </c>
    </row>
    <row r="213" spans="1:65" s="2" customFormat="1" ht="21.75" customHeight="1">
      <c r="A213" s="35"/>
      <c r="B213" s="36"/>
      <c r="C213" s="226" t="s">
        <v>349</v>
      </c>
      <c r="D213" s="226" t="s">
        <v>265</v>
      </c>
      <c r="E213" s="227" t="s">
        <v>266</v>
      </c>
      <c r="F213" s="228" t="s">
        <v>267</v>
      </c>
      <c r="G213" s="229" t="s">
        <v>183</v>
      </c>
      <c r="H213" s="230">
        <v>340</v>
      </c>
      <c r="I213" s="231"/>
      <c r="J213" s="232">
        <f>ROUND(I213*H213,2)</f>
        <v>0</v>
      </c>
      <c r="K213" s="228" t="s">
        <v>184</v>
      </c>
      <c r="L213" s="38"/>
      <c r="M213" s="233" t="s">
        <v>1</v>
      </c>
      <c r="N213" s="234" t="s">
        <v>39</v>
      </c>
      <c r="O213" s="72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6" t="s">
        <v>268</v>
      </c>
      <c r="AT213" s="206" t="s">
        <v>265</v>
      </c>
      <c r="AU213" s="206" t="s">
        <v>81</v>
      </c>
      <c r="AY213" s="17" t="s">
        <v>186</v>
      </c>
      <c r="BE213" s="119">
        <f>IF(N213="základní",J213,0)</f>
        <v>0</v>
      </c>
      <c r="BF213" s="119">
        <f>IF(N213="snížená",J213,0)</f>
        <v>0</v>
      </c>
      <c r="BG213" s="119">
        <f>IF(N213="zákl. přenesená",J213,0)</f>
        <v>0</v>
      </c>
      <c r="BH213" s="119">
        <f>IF(N213="sníž. přenesená",J213,0)</f>
        <v>0</v>
      </c>
      <c r="BI213" s="119">
        <f>IF(N213="nulová",J213,0)</f>
        <v>0</v>
      </c>
      <c r="BJ213" s="17" t="s">
        <v>81</v>
      </c>
      <c r="BK213" s="119">
        <f>ROUND(I213*H213,2)</f>
        <v>0</v>
      </c>
      <c r="BL213" s="17" t="s">
        <v>268</v>
      </c>
      <c r="BM213" s="206" t="s">
        <v>768</v>
      </c>
    </row>
    <row r="214" spans="1:65" s="2" customFormat="1" ht="48.75">
      <c r="A214" s="35"/>
      <c r="B214" s="36"/>
      <c r="C214" s="37"/>
      <c r="D214" s="207" t="s">
        <v>188</v>
      </c>
      <c r="E214" s="37"/>
      <c r="F214" s="208" t="s">
        <v>270</v>
      </c>
      <c r="G214" s="37"/>
      <c r="H214" s="37"/>
      <c r="I214" s="131"/>
      <c r="J214" s="37"/>
      <c r="K214" s="37"/>
      <c r="L214" s="38"/>
      <c r="M214" s="209"/>
      <c r="N214" s="210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7" t="s">
        <v>188</v>
      </c>
      <c r="AU214" s="17" t="s">
        <v>81</v>
      </c>
    </row>
    <row r="215" spans="1:65" s="2" customFormat="1" ht="21.75" customHeight="1">
      <c r="A215" s="35"/>
      <c r="B215" s="36"/>
      <c r="C215" s="226" t="s">
        <v>354</v>
      </c>
      <c r="D215" s="226" t="s">
        <v>265</v>
      </c>
      <c r="E215" s="227" t="s">
        <v>769</v>
      </c>
      <c r="F215" s="228" t="s">
        <v>770</v>
      </c>
      <c r="G215" s="229" t="s">
        <v>191</v>
      </c>
      <c r="H215" s="230">
        <v>40</v>
      </c>
      <c r="I215" s="231"/>
      <c r="J215" s="232">
        <f>ROUND(I215*H215,2)</f>
        <v>0</v>
      </c>
      <c r="K215" s="228" t="s">
        <v>184</v>
      </c>
      <c r="L215" s="38"/>
      <c r="M215" s="233" t="s">
        <v>1</v>
      </c>
      <c r="N215" s="234" t="s">
        <v>39</v>
      </c>
      <c r="O215" s="72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6" t="s">
        <v>268</v>
      </c>
      <c r="AT215" s="206" t="s">
        <v>265</v>
      </c>
      <c r="AU215" s="206" t="s">
        <v>81</v>
      </c>
      <c r="AY215" s="17" t="s">
        <v>186</v>
      </c>
      <c r="BE215" s="119">
        <f>IF(N215="základní",J215,0)</f>
        <v>0</v>
      </c>
      <c r="BF215" s="119">
        <f>IF(N215="snížená",J215,0)</f>
        <v>0</v>
      </c>
      <c r="BG215" s="119">
        <f>IF(N215="zákl. přenesená",J215,0)</f>
        <v>0</v>
      </c>
      <c r="BH215" s="119">
        <f>IF(N215="sníž. přenesená",J215,0)</f>
        <v>0</v>
      </c>
      <c r="BI215" s="119">
        <f>IF(N215="nulová",J215,0)</f>
        <v>0</v>
      </c>
      <c r="BJ215" s="17" t="s">
        <v>81</v>
      </c>
      <c r="BK215" s="119">
        <f>ROUND(I215*H215,2)</f>
        <v>0</v>
      </c>
      <c r="BL215" s="17" t="s">
        <v>268</v>
      </c>
      <c r="BM215" s="206" t="s">
        <v>771</v>
      </c>
    </row>
    <row r="216" spans="1:65" s="2" customFormat="1" ht="19.5">
      <c r="A216" s="35"/>
      <c r="B216" s="36"/>
      <c r="C216" s="37"/>
      <c r="D216" s="207" t="s">
        <v>188</v>
      </c>
      <c r="E216" s="37"/>
      <c r="F216" s="208" t="s">
        <v>770</v>
      </c>
      <c r="G216" s="37"/>
      <c r="H216" s="37"/>
      <c r="I216" s="131"/>
      <c r="J216" s="37"/>
      <c r="K216" s="37"/>
      <c r="L216" s="38"/>
      <c r="M216" s="209"/>
      <c r="N216" s="210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7" t="s">
        <v>188</v>
      </c>
      <c r="AU216" s="17" t="s">
        <v>81</v>
      </c>
    </row>
    <row r="217" spans="1:65" s="2" customFormat="1" ht="21.75" customHeight="1">
      <c r="A217" s="35"/>
      <c r="B217" s="36"/>
      <c r="C217" s="226" t="s">
        <v>358</v>
      </c>
      <c r="D217" s="226" t="s">
        <v>265</v>
      </c>
      <c r="E217" s="227" t="s">
        <v>272</v>
      </c>
      <c r="F217" s="228" t="s">
        <v>273</v>
      </c>
      <c r="G217" s="229" t="s">
        <v>183</v>
      </c>
      <c r="H217" s="230">
        <v>196</v>
      </c>
      <c r="I217" s="231"/>
      <c r="J217" s="232">
        <f>ROUND(I217*H217,2)</f>
        <v>0</v>
      </c>
      <c r="K217" s="228" t="s">
        <v>184</v>
      </c>
      <c r="L217" s="38"/>
      <c r="M217" s="233" t="s">
        <v>1</v>
      </c>
      <c r="N217" s="234" t="s">
        <v>39</v>
      </c>
      <c r="O217" s="72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6" t="s">
        <v>268</v>
      </c>
      <c r="AT217" s="206" t="s">
        <v>265</v>
      </c>
      <c r="AU217" s="206" t="s">
        <v>81</v>
      </c>
      <c r="AY217" s="17" t="s">
        <v>186</v>
      </c>
      <c r="BE217" s="119">
        <f>IF(N217="základní",J217,0)</f>
        <v>0</v>
      </c>
      <c r="BF217" s="119">
        <f>IF(N217="snížená",J217,0)</f>
        <v>0</v>
      </c>
      <c r="BG217" s="119">
        <f>IF(N217="zákl. přenesená",J217,0)</f>
        <v>0</v>
      </c>
      <c r="BH217" s="119">
        <f>IF(N217="sníž. přenesená",J217,0)</f>
        <v>0</v>
      </c>
      <c r="BI217" s="119">
        <f>IF(N217="nulová",J217,0)</f>
        <v>0</v>
      </c>
      <c r="BJ217" s="17" t="s">
        <v>81</v>
      </c>
      <c r="BK217" s="119">
        <f>ROUND(I217*H217,2)</f>
        <v>0</v>
      </c>
      <c r="BL217" s="17" t="s">
        <v>268</v>
      </c>
      <c r="BM217" s="206" t="s">
        <v>772</v>
      </c>
    </row>
    <row r="218" spans="1:65" s="2" customFormat="1" ht="19.5">
      <c r="A218" s="35"/>
      <c r="B218" s="36"/>
      <c r="C218" s="37"/>
      <c r="D218" s="207" t="s">
        <v>188</v>
      </c>
      <c r="E218" s="37"/>
      <c r="F218" s="208" t="s">
        <v>275</v>
      </c>
      <c r="G218" s="37"/>
      <c r="H218" s="37"/>
      <c r="I218" s="131"/>
      <c r="J218" s="37"/>
      <c r="K218" s="37"/>
      <c r="L218" s="38"/>
      <c r="M218" s="209"/>
      <c r="N218" s="210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7" t="s">
        <v>188</v>
      </c>
      <c r="AU218" s="17" t="s">
        <v>81</v>
      </c>
    </row>
    <row r="219" spans="1:65" s="2" customFormat="1" ht="21.75" customHeight="1">
      <c r="A219" s="35"/>
      <c r="B219" s="36"/>
      <c r="C219" s="226" t="s">
        <v>362</v>
      </c>
      <c r="D219" s="226" t="s">
        <v>265</v>
      </c>
      <c r="E219" s="227" t="s">
        <v>276</v>
      </c>
      <c r="F219" s="228" t="s">
        <v>277</v>
      </c>
      <c r="G219" s="229" t="s">
        <v>183</v>
      </c>
      <c r="H219" s="230">
        <v>1325</v>
      </c>
      <c r="I219" s="231"/>
      <c r="J219" s="232">
        <f>ROUND(I219*H219,2)</f>
        <v>0</v>
      </c>
      <c r="K219" s="228" t="s">
        <v>184</v>
      </c>
      <c r="L219" s="38"/>
      <c r="M219" s="233" t="s">
        <v>1</v>
      </c>
      <c r="N219" s="234" t="s">
        <v>39</v>
      </c>
      <c r="O219" s="72"/>
      <c r="P219" s="204">
        <f>O219*H219</f>
        <v>0</v>
      </c>
      <c r="Q219" s="204">
        <v>0</v>
      </c>
      <c r="R219" s="204">
        <f>Q219*H219</f>
        <v>0</v>
      </c>
      <c r="S219" s="204">
        <v>0</v>
      </c>
      <c r="T219" s="20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6" t="s">
        <v>268</v>
      </c>
      <c r="AT219" s="206" t="s">
        <v>265</v>
      </c>
      <c r="AU219" s="206" t="s">
        <v>81</v>
      </c>
      <c r="AY219" s="17" t="s">
        <v>186</v>
      </c>
      <c r="BE219" s="119">
        <f>IF(N219="základní",J219,0)</f>
        <v>0</v>
      </c>
      <c r="BF219" s="119">
        <f>IF(N219="snížená",J219,0)</f>
        <v>0</v>
      </c>
      <c r="BG219" s="119">
        <f>IF(N219="zákl. přenesená",J219,0)</f>
        <v>0</v>
      </c>
      <c r="BH219" s="119">
        <f>IF(N219="sníž. přenesená",J219,0)</f>
        <v>0</v>
      </c>
      <c r="BI219" s="119">
        <f>IF(N219="nulová",J219,0)</f>
        <v>0</v>
      </c>
      <c r="BJ219" s="17" t="s">
        <v>81</v>
      </c>
      <c r="BK219" s="119">
        <f>ROUND(I219*H219,2)</f>
        <v>0</v>
      </c>
      <c r="BL219" s="17" t="s">
        <v>268</v>
      </c>
      <c r="BM219" s="206" t="s">
        <v>773</v>
      </c>
    </row>
    <row r="220" spans="1:65" s="2" customFormat="1" ht="19.5">
      <c r="A220" s="35"/>
      <c r="B220" s="36"/>
      <c r="C220" s="37"/>
      <c r="D220" s="207" t="s">
        <v>188</v>
      </c>
      <c r="E220" s="37"/>
      <c r="F220" s="208" t="s">
        <v>279</v>
      </c>
      <c r="G220" s="37"/>
      <c r="H220" s="37"/>
      <c r="I220" s="131"/>
      <c r="J220" s="37"/>
      <c r="K220" s="37"/>
      <c r="L220" s="38"/>
      <c r="M220" s="209"/>
      <c r="N220" s="210"/>
      <c r="O220" s="72"/>
      <c r="P220" s="72"/>
      <c r="Q220" s="72"/>
      <c r="R220" s="72"/>
      <c r="S220" s="72"/>
      <c r="T220" s="73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7" t="s">
        <v>188</v>
      </c>
      <c r="AU220" s="17" t="s">
        <v>81</v>
      </c>
    </row>
    <row r="221" spans="1:65" s="2" customFormat="1" ht="21.75" customHeight="1">
      <c r="A221" s="35"/>
      <c r="B221" s="36"/>
      <c r="C221" s="226" t="s">
        <v>367</v>
      </c>
      <c r="D221" s="226" t="s">
        <v>265</v>
      </c>
      <c r="E221" s="227" t="s">
        <v>281</v>
      </c>
      <c r="F221" s="228" t="s">
        <v>282</v>
      </c>
      <c r="G221" s="229" t="s">
        <v>183</v>
      </c>
      <c r="H221" s="230">
        <v>165</v>
      </c>
      <c r="I221" s="231"/>
      <c r="J221" s="232">
        <f>ROUND(I221*H221,2)</f>
        <v>0</v>
      </c>
      <c r="K221" s="228" t="s">
        <v>184</v>
      </c>
      <c r="L221" s="38"/>
      <c r="M221" s="233" t="s">
        <v>1</v>
      </c>
      <c r="N221" s="234" t="s">
        <v>39</v>
      </c>
      <c r="O221" s="72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6" t="s">
        <v>268</v>
      </c>
      <c r="AT221" s="206" t="s">
        <v>265</v>
      </c>
      <c r="AU221" s="206" t="s">
        <v>81</v>
      </c>
      <c r="AY221" s="17" t="s">
        <v>186</v>
      </c>
      <c r="BE221" s="119">
        <f>IF(N221="základní",J221,0)</f>
        <v>0</v>
      </c>
      <c r="BF221" s="119">
        <f>IF(N221="snížená",J221,0)</f>
        <v>0</v>
      </c>
      <c r="BG221" s="119">
        <f>IF(N221="zákl. přenesená",J221,0)</f>
        <v>0</v>
      </c>
      <c r="BH221" s="119">
        <f>IF(N221="sníž. přenesená",J221,0)</f>
        <v>0</v>
      </c>
      <c r="BI221" s="119">
        <f>IF(N221="nulová",J221,0)</f>
        <v>0</v>
      </c>
      <c r="BJ221" s="17" t="s">
        <v>81</v>
      </c>
      <c r="BK221" s="119">
        <f>ROUND(I221*H221,2)</f>
        <v>0</v>
      </c>
      <c r="BL221" s="17" t="s">
        <v>268</v>
      </c>
      <c r="BM221" s="206" t="s">
        <v>774</v>
      </c>
    </row>
    <row r="222" spans="1:65" s="2" customFormat="1" ht="19.5">
      <c r="A222" s="35"/>
      <c r="B222" s="36"/>
      <c r="C222" s="37"/>
      <c r="D222" s="207" t="s">
        <v>188</v>
      </c>
      <c r="E222" s="37"/>
      <c r="F222" s="208" t="s">
        <v>284</v>
      </c>
      <c r="G222" s="37"/>
      <c r="H222" s="37"/>
      <c r="I222" s="131"/>
      <c r="J222" s="37"/>
      <c r="K222" s="37"/>
      <c r="L222" s="38"/>
      <c r="M222" s="209"/>
      <c r="N222" s="210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7" t="s">
        <v>188</v>
      </c>
      <c r="AU222" s="17" t="s">
        <v>81</v>
      </c>
    </row>
    <row r="223" spans="1:65" s="2" customFormat="1" ht="21.75" customHeight="1">
      <c r="A223" s="35"/>
      <c r="B223" s="36"/>
      <c r="C223" s="226" t="s">
        <v>372</v>
      </c>
      <c r="D223" s="226" t="s">
        <v>265</v>
      </c>
      <c r="E223" s="227" t="s">
        <v>775</v>
      </c>
      <c r="F223" s="228" t="s">
        <v>776</v>
      </c>
      <c r="G223" s="229" t="s">
        <v>183</v>
      </c>
      <c r="H223" s="230">
        <v>40</v>
      </c>
      <c r="I223" s="231"/>
      <c r="J223" s="232">
        <f>ROUND(I223*H223,2)</f>
        <v>0</v>
      </c>
      <c r="K223" s="228" t="s">
        <v>184</v>
      </c>
      <c r="L223" s="38"/>
      <c r="M223" s="233" t="s">
        <v>1</v>
      </c>
      <c r="N223" s="234" t="s">
        <v>39</v>
      </c>
      <c r="O223" s="72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6" t="s">
        <v>268</v>
      </c>
      <c r="AT223" s="206" t="s">
        <v>265</v>
      </c>
      <c r="AU223" s="206" t="s">
        <v>81</v>
      </c>
      <c r="AY223" s="17" t="s">
        <v>186</v>
      </c>
      <c r="BE223" s="119">
        <f>IF(N223="základní",J223,0)</f>
        <v>0</v>
      </c>
      <c r="BF223" s="119">
        <f>IF(N223="snížená",J223,0)</f>
        <v>0</v>
      </c>
      <c r="BG223" s="119">
        <f>IF(N223="zákl. přenesená",J223,0)</f>
        <v>0</v>
      </c>
      <c r="BH223" s="119">
        <f>IF(N223="sníž. přenesená",J223,0)</f>
        <v>0</v>
      </c>
      <c r="BI223" s="119">
        <f>IF(N223="nulová",J223,0)</f>
        <v>0</v>
      </c>
      <c r="BJ223" s="17" t="s">
        <v>81</v>
      </c>
      <c r="BK223" s="119">
        <f>ROUND(I223*H223,2)</f>
        <v>0</v>
      </c>
      <c r="BL223" s="17" t="s">
        <v>268</v>
      </c>
      <c r="BM223" s="206" t="s">
        <v>777</v>
      </c>
    </row>
    <row r="224" spans="1:65" s="2" customFormat="1" ht="19.5">
      <c r="A224" s="35"/>
      <c r="B224" s="36"/>
      <c r="C224" s="37"/>
      <c r="D224" s="207" t="s">
        <v>188</v>
      </c>
      <c r="E224" s="37"/>
      <c r="F224" s="208" t="s">
        <v>778</v>
      </c>
      <c r="G224" s="37"/>
      <c r="H224" s="37"/>
      <c r="I224" s="131"/>
      <c r="J224" s="37"/>
      <c r="K224" s="37"/>
      <c r="L224" s="38"/>
      <c r="M224" s="209"/>
      <c r="N224" s="210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7" t="s">
        <v>188</v>
      </c>
      <c r="AU224" s="17" t="s">
        <v>81</v>
      </c>
    </row>
    <row r="225" spans="1:65" s="2" customFormat="1" ht="33" customHeight="1">
      <c r="A225" s="35"/>
      <c r="B225" s="36"/>
      <c r="C225" s="226" t="s">
        <v>377</v>
      </c>
      <c r="D225" s="226" t="s">
        <v>265</v>
      </c>
      <c r="E225" s="227" t="s">
        <v>286</v>
      </c>
      <c r="F225" s="228" t="s">
        <v>287</v>
      </c>
      <c r="G225" s="229" t="s">
        <v>191</v>
      </c>
      <c r="H225" s="230">
        <v>60</v>
      </c>
      <c r="I225" s="231"/>
      <c r="J225" s="232">
        <f>ROUND(I225*H225,2)</f>
        <v>0</v>
      </c>
      <c r="K225" s="228" t="s">
        <v>184</v>
      </c>
      <c r="L225" s="38"/>
      <c r="M225" s="233" t="s">
        <v>1</v>
      </c>
      <c r="N225" s="234" t="s">
        <v>39</v>
      </c>
      <c r="O225" s="72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6" t="s">
        <v>268</v>
      </c>
      <c r="AT225" s="206" t="s">
        <v>265</v>
      </c>
      <c r="AU225" s="206" t="s">
        <v>81</v>
      </c>
      <c r="AY225" s="17" t="s">
        <v>186</v>
      </c>
      <c r="BE225" s="119">
        <f>IF(N225="základní",J225,0)</f>
        <v>0</v>
      </c>
      <c r="BF225" s="119">
        <f>IF(N225="snížená",J225,0)</f>
        <v>0</v>
      </c>
      <c r="BG225" s="119">
        <f>IF(N225="zákl. přenesená",J225,0)</f>
        <v>0</v>
      </c>
      <c r="BH225" s="119">
        <f>IF(N225="sníž. přenesená",J225,0)</f>
        <v>0</v>
      </c>
      <c r="BI225" s="119">
        <f>IF(N225="nulová",J225,0)</f>
        <v>0</v>
      </c>
      <c r="BJ225" s="17" t="s">
        <v>81</v>
      </c>
      <c r="BK225" s="119">
        <f>ROUND(I225*H225,2)</f>
        <v>0</v>
      </c>
      <c r="BL225" s="17" t="s">
        <v>268</v>
      </c>
      <c r="BM225" s="206" t="s">
        <v>779</v>
      </c>
    </row>
    <row r="226" spans="1:65" s="2" customFormat="1" ht="48.75">
      <c r="A226" s="35"/>
      <c r="B226" s="36"/>
      <c r="C226" s="37"/>
      <c r="D226" s="207" t="s">
        <v>188</v>
      </c>
      <c r="E226" s="37"/>
      <c r="F226" s="208" t="s">
        <v>289</v>
      </c>
      <c r="G226" s="37"/>
      <c r="H226" s="37"/>
      <c r="I226" s="131"/>
      <c r="J226" s="37"/>
      <c r="K226" s="37"/>
      <c r="L226" s="38"/>
      <c r="M226" s="209"/>
      <c r="N226" s="210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7" t="s">
        <v>188</v>
      </c>
      <c r="AU226" s="17" t="s">
        <v>81</v>
      </c>
    </row>
    <row r="227" spans="1:65" s="2" customFormat="1" ht="33" customHeight="1">
      <c r="A227" s="35"/>
      <c r="B227" s="36"/>
      <c r="C227" s="226" t="s">
        <v>381</v>
      </c>
      <c r="D227" s="226" t="s">
        <v>265</v>
      </c>
      <c r="E227" s="227" t="s">
        <v>291</v>
      </c>
      <c r="F227" s="228" t="s">
        <v>292</v>
      </c>
      <c r="G227" s="229" t="s">
        <v>191</v>
      </c>
      <c r="H227" s="230">
        <v>54</v>
      </c>
      <c r="I227" s="231"/>
      <c r="J227" s="232">
        <f>ROUND(I227*H227,2)</f>
        <v>0</v>
      </c>
      <c r="K227" s="228" t="s">
        <v>184</v>
      </c>
      <c r="L227" s="38"/>
      <c r="M227" s="233" t="s">
        <v>1</v>
      </c>
      <c r="N227" s="234" t="s">
        <v>39</v>
      </c>
      <c r="O227" s="72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6" t="s">
        <v>268</v>
      </c>
      <c r="AT227" s="206" t="s">
        <v>265</v>
      </c>
      <c r="AU227" s="206" t="s">
        <v>81</v>
      </c>
      <c r="AY227" s="17" t="s">
        <v>186</v>
      </c>
      <c r="BE227" s="119">
        <f>IF(N227="základní",J227,0)</f>
        <v>0</v>
      </c>
      <c r="BF227" s="119">
        <f>IF(N227="snížená",J227,0)</f>
        <v>0</v>
      </c>
      <c r="BG227" s="119">
        <f>IF(N227="zákl. přenesená",J227,0)</f>
        <v>0</v>
      </c>
      <c r="BH227" s="119">
        <f>IF(N227="sníž. přenesená",J227,0)</f>
        <v>0</v>
      </c>
      <c r="BI227" s="119">
        <f>IF(N227="nulová",J227,0)</f>
        <v>0</v>
      </c>
      <c r="BJ227" s="17" t="s">
        <v>81</v>
      </c>
      <c r="BK227" s="119">
        <f>ROUND(I227*H227,2)</f>
        <v>0</v>
      </c>
      <c r="BL227" s="17" t="s">
        <v>268</v>
      </c>
      <c r="BM227" s="206" t="s">
        <v>780</v>
      </c>
    </row>
    <row r="228" spans="1:65" s="2" customFormat="1" ht="48.75">
      <c r="A228" s="35"/>
      <c r="B228" s="36"/>
      <c r="C228" s="37"/>
      <c r="D228" s="207" t="s">
        <v>188</v>
      </c>
      <c r="E228" s="37"/>
      <c r="F228" s="208" t="s">
        <v>294</v>
      </c>
      <c r="G228" s="37"/>
      <c r="H228" s="37"/>
      <c r="I228" s="131"/>
      <c r="J228" s="37"/>
      <c r="K228" s="37"/>
      <c r="L228" s="38"/>
      <c r="M228" s="209"/>
      <c r="N228" s="210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7" t="s">
        <v>188</v>
      </c>
      <c r="AU228" s="17" t="s">
        <v>81</v>
      </c>
    </row>
    <row r="229" spans="1:65" s="2" customFormat="1" ht="33" customHeight="1">
      <c r="A229" s="35"/>
      <c r="B229" s="36"/>
      <c r="C229" s="226" t="s">
        <v>386</v>
      </c>
      <c r="D229" s="226" t="s">
        <v>265</v>
      </c>
      <c r="E229" s="227" t="s">
        <v>781</v>
      </c>
      <c r="F229" s="228" t="s">
        <v>782</v>
      </c>
      <c r="G229" s="229" t="s">
        <v>191</v>
      </c>
      <c r="H229" s="230">
        <v>2</v>
      </c>
      <c r="I229" s="231"/>
      <c r="J229" s="232">
        <f>ROUND(I229*H229,2)</f>
        <v>0</v>
      </c>
      <c r="K229" s="228" t="s">
        <v>184</v>
      </c>
      <c r="L229" s="38"/>
      <c r="M229" s="233" t="s">
        <v>1</v>
      </c>
      <c r="N229" s="234" t="s">
        <v>39</v>
      </c>
      <c r="O229" s="72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6" t="s">
        <v>268</v>
      </c>
      <c r="AT229" s="206" t="s">
        <v>265</v>
      </c>
      <c r="AU229" s="206" t="s">
        <v>81</v>
      </c>
      <c r="AY229" s="17" t="s">
        <v>186</v>
      </c>
      <c r="BE229" s="119">
        <f>IF(N229="základní",J229,0)</f>
        <v>0</v>
      </c>
      <c r="BF229" s="119">
        <f>IF(N229="snížená",J229,0)</f>
        <v>0</v>
      </c>
      <c r="BG229" s="119">
        <f>IF(N229="zákl. přenesená",J229,0)</f>
        <v>0</v>
      </c>
      <c r="BH229" s="119">
        <f>IF(N229="sníž. přenesená",J229,0)</f>
        <v>0</v>
      </c>
      <c r="BI229" s="119">
        <f>IF(N229="nulová",J229,0)</f>
        <v>0</v>
      </c>
      <c r="BJ229" s="17" t="s">
        <v>81</v>
      </c>
      <c r="BK229" s="119">
        <f>ROUND(I229*H229,2)</f>
        <v>0</v>
      </c>
      <c r="BL229" s="17" t="s">
        <v>268</v>
      </c>
      <c r="BM229" s="206" t="s">
        <v>783</v>
      </c>
    </row>
    <row r="230" spans="1:65" s="2" customFormat="1" ht="48.75">
      <c r="A230" s="35"/>
      <c r="B230" s="36"/>
      <c r="C230" s="37"/>
      <c r="D230" s="207" t="s">
        <v>188</v>
      </c>
      <c r="E230" s="37"/>
      <c r="F230" s="208" t="s">
        <v>784</v>
      </c>
      <c r="G230" s="37"/>
      <c r="H230" s="37"/>
      <c r="I230" s="131"/>
      <c r="J230" s="37"/>
      <c r="K230" s="37"/>
      <c r="L230" s="38"/>
      <c r="M230" s="209"/>
      <c r="N230" s="210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7" t="s">
        <v>188</v>
      </c>
      <c r="AU230" s="17" t="s">
        <v>81</v>
      </c>
    </row>
    <row r="231" spans="1:65" s="2" customFormat="1" ht="21.75" customHeight="1">
      <c r="A231" s="35"/>
      <c r="B231" s="36"/>
      <c r="C231" s="226" t="s">
        <v>391</v>
      </c>
      <c r="D231" s="226" t="s">
        <v>265</v>
      </c>
      <c r="E231" s="227" t="s">
        <v>306</v>
      </c>
      <c r="F231" s="228" t="s">
        <v>307</v>
      </c>
      <c r="G231" s="229" t="s">
        <v>191</v>
      </c>
      <c r="H231" s="230">
        <v>14</v>
      </c>
      <c r="I231" s="231"/>
      <c r="J231" s="232">
        <f>ROUND(I231*H231,2)</f>
        <v>0</v>
      </c>
      <c r="K231" s="228" t="s">
        <v>184</v>
      </c>
      <c r="L231" s="38"/>
      <c r="M231" s="233" t="s">
        <v>1</v>
      </c>
      <c r="N231" s="234" t="s">
        <v>39</v>
      </c>
      <c r="O231" s="72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6" t="s">
        <v>268</v>
      </c>
      <c r="AT231" s="206" t="s">
        <v>265</v>
      </c>
      <c r="AU231" s="206" t="s">
        <v>81</v>
      </c>
      <c r="AY231" s="17" t="s">
        <v>186</v>
      </c>
      <c r="BE231" s="119">
        <f>IF(N231="základní",J231,0)</f>
        <v>0</v>
      </c>
      <c r="BF231" s="119">
        <f>IF(N231="snížená",J231,0)</f>
        <v>0</v>
      </c>
      <c r="BG231" s="119">
        <f>IF(N231="zákl. přenesená",J231,0)</f>
        <v>0</v>
      </c>
      <c r="BH231" s="119">
        <f>IF(N231="sníž. přenesená",J231,0)</f>
        <v>0</v>
      </c>
      <c r="BI231" s="119">
        <f>IF(N231="nulová",J231,0)</f>
        <v>0</v>
      </c>
      <c r="BJ231" s="17" t="s">
        <v>81</v>
      </c>
      <c r="BK231" s="119">
        <f>ROUND(I231*H231,2)</f>
        <v>0</v>
      </c>
      <c r="BL231" s="17" t="s">
        <v>268</v>
      </c>
      <c r="BM231" s="206" t="s">
        <v>785</v>
      </c>
    </row>
    <row r="232" spans="1:65" s="2" customFormat="1" ht="39">
      <c r="A232" s="35"/>
      <c r="B232" s="36"/>
      <c r="C232" s="37"/>
      <c r="D232" s="207" t="s">
        <v>188</v>
      </c>
      <c r="E232" s="37"/>
      <c r="F232" s="208" t="s">
        <v>309</v>
      </c>
      <c r="G232" s="37"/>
      <c r="H232" s="37"/>
      <c r="I232" s="131"/>
      <c r="J232" s="37"/>
      <c r="K232" s="37"/>
      <c r="L232" s="38"/>
      <c r="M232" s="209"/>
      <c r="N232" s="210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7" t="s">
        <v>188</v>
      </c>
      <c r="AU232" s="17" t="s">
        <v>81</v>
      </c>
    </row>
    <row r="233" spans="1:65" s="2" customFormat="1" ht="33" customHeight="1">
      <c r="A233" s="35"/>
      <c r="B233" s="36"/>
      <c r="C233" s="226" t="s">
        <v>397</v>
      </c>
      <c r="D233" s="226" t="s">
        <v>265</v>
      </c>
      <c r="E233" s="227" t="s">
        <v>311</v>
      </c>
      <c r="F233" s="228" t="s">
        <v>312</v>
      </c>
      <c r="G233" s="229" t="s">
        <v>191</v>
      </c>
      <c r="H233" s="230">
        <v>2</v>
      </c>
      <c r="I233" s="231"/>
      <c r="J233" s="232">
        <f>ROUND(I233*H233,2)</f>
        <v>0</v>
      </c>
      <c r="K233" s="228" t="s">
        <v>184</v>
      </c>
      <c r="L233" s="38"/>
      <c r="M233" s="233" t="s">
        <v>1</v>
      </c>
      <c r="N233" s="234" t="s">
        <v>39</v>
      </c>
      <c r="O233" s="72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6" t="s">
        <v>268</v>
      </c>
      <c r="AT233" s="206" t="s">
        <v>265</v>
      </c>
      <c r="AU233" s="206" t="s">
        <v>81</v>
      </c>
      <c r="AY233" s="17" t="s">
        <v>186</v>
      </c>
      <c r="BE233" s="119">
        <f>IF(N233="základní",J233,0)</f>
        <v>0</v>
      </c>
      <c r="BF233" s="119">
        <f>IF(N233="snížená",J233,0)</f>
        <v>0</v>
      </c>
      <c r="BG233" s="119">
        <f>IF(N233="zákl. přenesená",J233,0)</f>
        <v>0</v>
      </c>
      <c r="BH233" s="119">
        <f>IF(N233="sníž. přenesená",J233,0)</f>
        <v>0</v>
      </c>
      <c r="BI233" s="119">
        <f>IF(N233="nulová",J233,0)</f>
        <v>0</v>
      </c>
      <c r="BJ233" s="17" t="s">
        <v>81</v>
      </c>
      <c r="BK233" s="119">
        <f>ROUND(I233*H233,2)</f>
        <v>0</v>
      </c>
      <c r="BL233" s="17" t="s">
        <v>268</v>
      </c>
      <c r="BM233" s="206" t="s">
        <v>786</v>
      </c>
    </row>
    <row r="234" spans="1:65" s="2" customFormat="1" ht="48.75">
      <c r="A234" s="35"/>
      <c r="B234" s="36"/>
      <c r="C234" s="37"/>
      <c r="D234" s="207" t="s">
        <v>188</v>
      </c>
      <c r="E234" s="37"/>
      <c r="F234" s="208" t="s">
        <v>314</v>
      </c>
      <c r="G234" s="37"/>
      <c r="H234" s="37"/>
      <c r="I234" s="131"/>
      <c r="J234" s="37"/>
      <c r="K234" s="37"/>
      <c r="L234" s="38"/>
      <c r="M234" s="209"/>
      <c r="N234" s="210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7" t="s">
        <v>188</v>
      </c>
      <c r="AU234" s="17" t="s">
        <v>81</v>
      </c>
    </row>
    <row r="235" spans="1:65" s="2" customFormat="1" ht="21.75" customHeight="1">
      <c r="A235" s="35"/>
      <c r="B235" s="36"/>
      <c r="C235" s="226" t="s">
        <v>402</v>
      </c>
      <c r="D235" s="226" t="s">
        <v>265</v>
      </c>
      <c r="E235" s="227" t="s">
        <v>330</v>
      </c>
      <c r="F235" s="228" t="s">
        <v>331</v>
      </c>
      <c r="G235" s="229" t="s">
        <v>191</v>
      </c>
      <c r="H235" s="230">
        <v>3</v>
      </c>
      <c r="I235" s="231"/>
      <c r="J235" s="232">
        <f>ROUND(I235*H235,2)</f>
        <v>0</v>
      </c>
      <c r="K235" s="228" t="s">
        <v>184</v>
      </c>
      <c r="L235" s="38"/>
      <c r="M235" s="233" t="s">
        <v>1</v>
      </c>
      <c r="N235" s="234" t="s">
        <v>39</v>
      </c>
      <c r="O235" s="72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6" t="s">
        <v>268</v>
      </c>
      <c r="AT235" s="206" t="s">
        <v>265</v>
      </c>
      <c r="AU235" s="206" t="s">
        <v>81</v>
      </c>
      <c r="AY235" s="17" t="s">
        <v>186</v>
      </c>
      <c r="BE235" s="119">
        <f>IF(N235="základní",J235,0)</f>
        <v>0</v>
      </c>
      <c r="BF235" s="119">
        <f>IF(N235="snížená",J235,0)</f>
        <v>0</v>
      </c>
      <c r="BG235" s="119">
        <f>IF(N235="zákl. přenesená",J235,0)</f>
        <v>0</v>
      </c>
      <c r="BH235" s="119">
        <f>IF(N235="sníž. přenesená",J235,0)</f>
        <v>0</v>
      </c>
      <c r="BI235" s="119">
        <f>IF(N235="nulová",J235,0)</f>
        <v>0</v>
      </c>
      <c r="BJ235" s="17" t="s">
        <v>81</v>
      </c>
      <c r="BK235" s="119">
        <f>ROUND(I235*H235,2)</f>
        <v>0</v>
      </c>
      <c r="BL235" s="17" t="s">
        <v>268</v>
      </c>
      <c r="BM235" s="206" t="s">
        <v>787</v>
      </c>
    </row>
    <row r="236" spans="1:65" s="2" customFormat="1" ht="29.25">
      <c r="A236" s="35"/>
      <c r="B236" s="36"/>
      <c r="C236" s="37"/>
      <c r="D236" s="207" t="s">
        <v>188</v>
      </c>
      <c r="E236" s="37"/>
      <c r="F236" s="208" t="s">
        <v>333</v>
      </c>
      <c r="G236" s="37"/>
      <c r="H236" s="37"/>
      <c r="I236" s="131"/>
      <c r="J236" s="37"/>
      <c r="K236" s="37"/>
      <c r="L236" s="38"/>
      <c r="M236" s="209"/>
      <c r="N236" s="210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7" t="s">
        <v>188</v>
      </c>
      <c r="AU236" s="17" t="s">
        <v>81</v>
      </c>
    </row>
    <row r="237" spans="1:65" s="2" customFormat="1" ht="21.75" customHeight="1">
      <c r="A237" s="35"/>
      <c r="B237" s="36"/>
      <c r="C237" s="226" t="s">
        <v>407</v>
      </c>
      <c r="D237" s="226" t="s">
        <v>265</v>
      </c>
      <c r="E237" s="227" t="s">
        <v>335</v>
      </c>
      <c r="F237" s="228" t="s">
        <v>336</v>
      </c>
      <c r="G237" s="229" t="s">
        <v>191</v>
      </c>
      <c r="H237" s="230">
        <v>16</v>
      </c>
      <c r="I237" s="231"/>
      <c r="J237" s="232">
        <f>ROUND(I237*H237,2)</f>
        <v>0</v>
      </c>
      <c r="K237" s="228" t="s">
        <v>184</v>
      </c>
      <c r="L237" s="38"/>
      <c r="M237" s="233" t="s">
        <v>1</v>
      </c>
      <c r="N237" s="234" t="s">
        <v>39</v>
      </c>
      <c r="O237" s="72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6" t="s">
        <v>268</v>
      </c>
      <c r="AT237" s="206" t="s">
        <v>265</v>
      </c>
      <c r="AU237" s="206" t="s">
        <v>81</v>
      </c>
      <c r="AY237" s="17" t="s">
        <v>186</v>
      </c>
      <c r="BE237" s="119">
        <f>IF(N237="základní",J237,0)</f>
        <v>0</v>
      </c>
      <c r="BF237" s="119">
        <f>IF(N237="snížená",J237,0)</f>
        <v>0</v>
      </c>
      <c r="BG237" s="119">
        <f>IF(N237="zákl. přenesená",J237,0)</f>
        <v>0</v>
      </c>
      <c r="BH237" s="119">
        <f>IF(N237="sníž. přenesená",J237,0)</f>
        <v>0</v>
      </c>
      <c r="BI237" s="119">
        <f>IF(N237="nulová",J237,0)</f>
        <v>0</v>
      </c>
      <c r="BJ237" s="17" t="s">
        <v>81</v>
      </c>
      <c r="BK237" s="119">
        <f>ROUND(I237*H237,2)</f>
        <v>0</v>
      </c>
      <c r="BL237" s="17" t="s">
        <v>268</v>
      </c>
      <c r="BM237" s="206" t="s">
        <v>788</v>
      </c>
    </row>
    <row r="238" spans="1:65" s="2" customFormat="1" ht="29.25">
      <c r="A238" s="35"/>
      <c r="B238" s="36"/>
      <c r="C238" s="37"/>
      <c r="D238" s="207" t="s">
        <v>188</v>
      </c>
      <c r="E238" s="37"/>
      <c r="F238" s="208" t="s">
        <v>338</v>
      </c>
      <c r="G238" s="37"/>
      <c r="H238" s="37"/>
      <c r="I238" s="131"/>
      <c r="J238" s="37"/>
      <c r="K238" s="37"/>
      <c r="L238" s="38"/>
      <c r="M238" s="209"/>
      <c r="N238" s="210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7" t="s">
        <v>188</v>
      </c>
      <c r="AU238" s="17" t="s">
        <v>81</v>
      </c>
    </row>
    <row r="239" spans="1:65" s="2" customFormat="1" ht="21.75" customHeight="1">
      <c r="A239" s="35"/>
      <c r="B239" s="36"/>
      <c r="C239" s="226" t="s">
        <v>411</v>
      </c>
      <c r="D239" s="226" t="s">
        <v>265</v>
      </c>
      <c r="E239" s="227" t="s">
        <v>628</v>
      </c>
      <c r="F239" s="228" t="s">
        <v>629</v>
      </c>
      <c r="G239" s="229" t="s">
        <v>191</v>
      </c>
      <c r="H239" s="230">
        <v>4</v>
      </c>
      <c r="I239" s="231"/>
      <c r="J239" s="232">
        <f>ROUND(I239*H239,2)</f>
        <v>0</v>
      </c>
      <c r="K239" s="228" t="s">
        <v>184</v>
      </c>
      <c r="L239" s="38"/>
      <c r="M239" s="233" t="s">
        <v>1</v>
      </c>
      <c r="N239" s="234" t="s">
        <v>39</v>
      </c>
      <c r="O239" s="72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6" t="s">
        <v>268</v>
      </c>
      <c r="AT239" s="206" t="s">
        <v>265</v>
      </c>
      <c r="AU239" s="206" t="s">
        <v>81</v>
      </c>
      <c r="AY239" s="17" t="s">
        <v>186</v>
      </c>
      <c r="BE239" s="119">
        <f>IF(N239="základní",J239,0)</f>
        <v>0</v>
      </c>
      <c r="BF239" s="119">
        <f>IF(N239="snížená",J239,0)</f>
        <v>0</v>
      </c>
      <c r="BG239" s="119">
        <f>IF(N239="zákl. přenesená",J239,0)</f>
        <v>0</v>
      </c>
      <c r="BH239" s="119">
        <f>IF(N239="sníž. přenesená",J239,0)</f>
        <v>0</v>
      </c>
      <c r="BI239" s="119">
        <f>IF(N239="nulová",J239,0)</f>
        <v>0</v>
      </c>
      <c r="BJ239" s="17" t="s">
        <v>81</v>
      </c>
      <c r="BK239" s="119">
        <f>ROUND(I239*H239,2)</f>
        <v>0</v>
      </c>
      <c r="BL239" s="17" t="s">
        <v>268</v>
      </c>
      <c r="BM239" s="206" t="s">
        <v>789</v>
      </c>
    </row>
    <row r="240" spans="1:65" s="2" customFormat="1" ht="29.25">
      <c r="A240" s="35"/>
      <c r="B240" s="36"/>
      <c r="C240" s="37"/>
      <c r="D240" s="207" t="s">
        <v>188</v>
      </c>
      <c r="E240" s="37"/>
      <c r="F240" s="208" t="s">
        <v>631</v>
      </c>
      <c r="G240" s="37"/>
      <c r="H240" s="37"/>
      <c r="I240" s="131"/>
      <c r="J240" s="37"/>
      <c r="K240" s="37"/>
      <c r="L240" s="38"/>
      <c r="M240" s="209"/>
      <c r="N240" s="210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7" t="s">
        <v>188</v>
      </c>
      <c r="AU240" s="17" t="s">
        <v>81</v>
      </c>
    </row>
    <row r="241" spans="1:65" s="2" customFormat="1" ht="29.25">
      <c r="A241" s="35"/>
      <c r="B241" s="36"/>
      <c r="C241" s="37"/>
      <c r="D241" s="207" t="s">
        <v>201</v>
      </c>
      <c r="E241" s="37"/>
      <c r="F241" s="211" t="s">
        <v>632</v>
      </c>
      <c r="G241" s="37"/>
      <c r="H241" s="37"/>
      <c r="I241" s="131"/>
      <c r="J241" s="37"/>
      <c r="K241" s="37"/>
      <c r="L241" s="38"/>
      <c r="M241" s="209"/>
      <c r="N241" s="210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7" t="s">
        <v>201</v>
      </c>
      <c r="AU241" s="17" t="s">
        <v>81</v>
      </c>
    </row>
    <row r="242" spans="1:65" s="2" customFormat="1" ht="21.75" customHeight="1">
      <c r="A242" s="35"/>
      <c r="B242" s="36"/>
      <c r="C242" s="226" t="s">
        <v>418</v>
      </c>
      <c r="D242" s="226" t="s">
        <v>265</v>
      </c>
      <c r="E242" s="227" t="s">
        <v>790</v>
      </c>
      <c r="F242" s="228" t="s">
        <v>791</v>
      </c>
      <c r="G242" s="229" t="s">
        <v>191</v>
      </c>
      <c r="H242" s="230">
        <v>1</v>
      </c>
      <c r="I242" s="231"/>
      <c r="J242" s="232">
        <f>ROUND(I242*H242,2)</f>
        <v>0</v>
      </c>
      <c r="K242" s="228" t="s">
        <v>184</v>
      </c>
      <c r="L242" s="38"/>
      <c r="M242" s="233" t="s">
        <v>1</v>
      </c>
      <c r="N242" s="234" t="s">
        <v>39</v>
      </c>
      <c r="O242" s="72"/>
      <c r="P242" s="204">
        <f>O242*H242</f>
        <v>0</v>
      </c>
      <c r="Q242" s="204">
        <v>0</v>
      </c>
      <c r="R242" s="204">
        <f>Q242*H242</f>
        <v>0</v>
      </c>
      <c r="S242" s="204">
        <v>0</v>
      </c>
      <c r="T242" s="20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6" t="s">
        <v>268</v>
      </c>
      <c r="AT242" s="206" t="s">
        <v>265</v>
      </c>
      <c r="AU242" s="206" t="s">
        <v>81</v>
      </c>
      <c r="AY242" s="17" t="s">
        <v>186</v>
      </c>
      <c r="BE242" s="119">
        <f>IF(N242="základní",J242,0)</f>
        <v>0</v>
      </c>
      <c r="BF242" s="119">
        <f>IF(N242="snížená",J242,0)</f>
        <v>0</v>
      </c>
      <c r="BG242" s="119">
        <f>IF(N242="zákl. přenesená",J242,0)</f>
        <v>0</v>
      </c>
      <c r="BH242" s="119">
        <f>IF(N242="sníž. přenesená",J242,0)</f>
        <v>0</v>
      </c>
      <c r="BI242" s="119">
        <f>IF(N242="nulová",J242,0)</f>
        <v>0</v>
      </c>
      <c r="BJ242" s="17" t="s">
        <v>81</v>
      </c>
      <c r="BK242" s="119">
        <f>ROUND(I242*H242,2)</f>
        <v>0</v>
      </c>
      <c r="BL242" s="17" t="s">
        <v>268</v>
      </c>
      <c r="BM242" s="206" t="s">
        <v>792</v>
      </c>
    </row>
    <row r="243" spans="1:65" s="2" customFormat="1" ht="29.25">
      <c r="A243" s="35"/>
      <c r="B243" s="36"/>
      <c r="C243" s="37"/>
      <c r="D243" s="207" t="s">
        <v>188</v>
      </c>
      <c r="E243" s="37"/>
      <c r="F243" s="208" t="s">
        <v>793</v>
      </c>
      <c r="G243" s="37"/>
      <c r="H243" s="37"/>
      <c r="I243" s="131"/>
      <c r="J243" s="37"/>
      <c r="K243" s="37"/>
      <c r="L243" s="38"/>
      <c r="M243" s="209"/>
      <c r="N243" s="210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7" t="s">
        <v>188</v>
      </c>
      <c r="AU243" s="17" t="s">
        <v>81</v>
      </c>
    </row>
    <row r="244" spans="1:65" s="2" customFormat="1" ht="21.75" customHeight="1">
      <c r="A244" s="35"/>
      <c r="B244" s="36"/>
      <c r="C244" s="226" t="s">
        <v>425</v>
      </c>
      <c r="D244" s="226" t="s">
        <v>265</v>
      </c>
      <c r="E244" s="227" t="s">
        <v>345</v>
      </c>
      <c r="F244" s="228" t="s">
        <v>346</v>
      </c>
      <c r="G244" s="229" t="s">
        <v>191</v>
      </c>
      <c r="H244" s="230">
        <v>20</v>
      </c>
      <c r="I244" s="231"/>
      <c r="J244" s="232">
        <f>ROUND(I244*H244,2)</f>
        <v>0</v>
      </c>
      <c r="K244" s="228" t="s">
        <v>184</v>
      </c>
      <c r="L244" s="38"/>
      <c r="M244" s="233" t="s">
        <v>1</v>
      </c>
      <c r="N244" s="234" t="s">
        <v>39</v>
      </c>
      <c r="O244" s="72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6" t="s">
        <v>268</v>
      </c>
      <c r="AT244" s="206" t="s">
        <v>265</v>
      </c>
      <c r="AU244" s="206" t="s">
        <v>81</v>
      </c>
      <c r="AY244" s="17" t="s">
        <v>186</v>
      </c>
      <c r="BE244" s="119">
        <f>IF(N244="základní",J244,0)</f>
        <v>0</v>
      </c>
      <c r="BF244" s="119">
        <f>IF(N244="snížená",J244,0)</f>
        <v>0</v>
      </c>
      <c r="BG244" s="119">
        <f>IF(N244="zákl. přenesená",J244,0)</f>
        <v>0</v>
      </c>
      <c r="BH244" s="119">
        <f>IF(N244="sníž. přenesená",J244,0)</f>
        <v>0</v>
      </c>
      <c r="BI244" s="119">
        <f>IF(N244="nulová",J244,0)</f>
        <v>0</v>
      </c>
      <c r="BJ244" s="17" t="s">
        <v>81</v>
      </c>
      <c r="BK244" s="119">
        <f>ROUND(I244*H244,2)</f>
        <v>0</v>
      </c>
      <c r="BL244" s="17" t="s">
        <v>268</v>
      </c>
      <c r="BM244" s="206" t="s">
        <v>794</v>
      </c>
    </row>
    <row r="245" spans="1:65" s="2" customFormat="1" ht="19.5">
      <c r="A245" s="35"/>
      <c r="B245" s="36"/>
      <c r="C245" s="37"/>
      <c r="D245" s="207" t="s">
        <v>188</v>
      </c>
      <c r="E245" s="37"/>
      <c r="F245" s="208" t="s">
        <v>348</v>
      </c>
      <c r="G245" s="37"/>
      <c r="H245" s="37"/>
      <c r="I245" s="131"/>
      <c r="J245" s="37"/>
      <c r="K245" s="37"/>
      <c r="L245" s="38"/>
      <c r="M245" s="209"/>
      <c r="N245" s="210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7" t="s">
        <v>188</v>
      </c>
      <c r="AU245" s="17" t="s">
        <v>81</v>
      </c>
    </row>
    <row r="246" spans="1:65" s="2" customFormat="1" ht="21.75" customHeight="1">
      <c r="A246" s="35"/>
      <c r="B246" s="36"/>
      <c r="C246" s="226" t="s">
        <v>430</v>
      </c>
      <c r="D246" s="226" t="s">
        <v>265</v>
      </c>
      <c r="E246" s="227" t="s">
        <v>350</v>
      </c>
      <c r="F246" s="228" t="s">
        <v>351</v>
      </c>
      <c r="G246" s="229" t="s">
        <v>191</v>
      </c>
      <c r="H246" s="230">
        <v>20</v>
      </c>
      <c r="I246" s="231"/>
      <c r="J246" s="232">
        <f>ROUND(I246*H246,2)</f>
        <v>0</v>
      </c>
      <c r="K246" s="228" t="s">
        <v>184</v>
      </c>
      <c r="L246" s="38"/>
      <c r="M246" s="233" t="s">
        <v>1</v>
      </c>
      <c r="N246" s="234" t="s">
        <v>39</v>
      </c>
      <c r="O246" s="72"/>
      <c r="P246" s="204">
        <f>O246*H246</f>
        <v>0</v>
      </c>
      <c r="Q246" s="204">
        <v>0</v>
      </c>
      <c r="R246" s="204">
        <f>Q246*H246</f>
        <v>0</v>
      </c>
      <c r="S246" s="204">
        <v>0</v>
      </c>
      <c r="T246" s="20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6" t="s">
        <v>268</v>
      </c>
      <c r="AT246" s="206" t="s">
        <v>265</v>
      </c>
      <c r="AU246" s="206" t="s">
        <v>81</v>
      </c>
      <c r="AY246" s="17" t="s">
        <v>186</v>
      </c>
      <c r="BE246" s="119">
        <f>IF(N246="základní",J246,0)</f>
        <v>0</v>
      </c>
      <c r="BF246" s="119">
        <f>IF(N246="snížená",J246,0)</f>
        <v>0</v>
      </c>
      <c r="BG246" s="119">
        <f>IF(N246="zákl. přenesená",J246,0)</f>
        <v>0</v>
      </c>
      <c r="BH246" s="119">
        <f>IF(N246="sníž. přenesená",J246,0)</f>
        <v>0</v>
      </c>
      <c r="BI246" s="119">
        <f>IF(N246="nulová",J246,0)</f>
        <v>0</v>
      </c>
      <c r="BJ246" s="17" t="s">
        <v>81</v>
      </c>
      <c r="BK246" s="119">
        <f>ROUND(I246*H246,2)</f>
        <v>0</v>
      </c>
      <c r="BL246" s="17" t="s">
        <v>268</v>
      </c>
      <c r="BM246" s="206" t="s">
        <v>795</v>
      </c>
    </row>
    <row r="247" spans="1:65" s="2" customFormat="1" ht="19.5">
      <c r="A247" s="35"/>
      <c r="B247" s="36"/>
      <c r="C247" s="37"/>
      <c r="D247" s="207" t="s">
        <v>188</v>
      </c>
      <c r="E247" s="37"/>
      <c r="F247" s="208" t="s">
        <v>353</v>
      </c>
      <c r="G247" s="37"/>
      <c r="H247" s="37"/>
      <c r="I247" s="131"/>
      <c r="J247" s="37"/>
      <c r="K247" s="37"/>
      <c r="L247" s="38"/>
      <c r="M247" s="209"/>
      <c r="N247" s="210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7" t="s">
        <v>188</v>
      </c>
      <c r="AU247" s="17" t="s">
        <v>81</v>
      </c>
    </row>
    <row r="248" spans="1:65" s="2" customFormat="1" ht="21.75" customHeight="1">
      <c r="A248" s="35"/>
      <c r="B248" s="36"/>
      <c r="C248" s="226" t="s">
        <v>796</v>
      </c>
      <c r="D248" s="226" t="s">
        <v>265</v>
      </c>
      <c r="E248" s="227" t="s">
        <v>797</v>
      </c>
      <c r="F248" s="228" t="s">
        <v>798</v>
      </c>
      <c r="G248" s="229" t="s">
        <v>191</v>
      </c>
      <c r="H248" s="230">
        <v>6</v>
      </c>
      <c r="I248" s="231"/>
      <c r="J248" s="232">
        <f>ROUND(I248*H248,2)</f>
        <v>0</v>
      </c>
      <c r="K248" s="228" t="s">
        <v>184</v>
      </c>
      <c r="L248" s="38"/>
      <c r="M248" s="233" t="s">
        <v>1</v>
      </c>
      <c r="N248" s="234" t="s">
        <v>39</v>
      </c>
      <c r="O248" s="72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6" t="s">
        <v>268</v>
      </c>
      <c r="AT248" s="206" t="s">
        <v>265</v>
      </c>
      <c r="AU248" s="206" t="s">
        <v>81</v>
      </c>
      <c r="AY248" s="17" t="s">
        <v>186</v>
      </c>
      <c r="BE248" s="119">
        <f>IF(N248="základní",J248,0)</f>
        <v>0</v>
      </c>
      <c r="BF248" s="119">
        <f>IF(N248="snížená",J248,0)</f>
        <v>0</v>
      </c>
      <c r="BG248" s="119">
        <f>IF(N248="zákl. přenesená",J248,0)</f>
        <v>0</v>
      </c>
      <c r="BH248" s="119">
        <f>IF(N248="sníž. přenesená",J248,0)</f>
        <v>0</v>
      </c>
      <c r="BI248" s="119">
        <f>IF(N248="nulová",J248,0)</f>
        <v>0</v>
      </c>
      <c r="BJ248" s="17" t="s">
        <v>81</v>
      </c>
      <c r="BK248" s="119">
        <f>ROUND(I248*H248,2)</f>
        <v>0</v>
      </c>
      <c r="BL248" s="17" t="s">
        <v>268</v>
      </c>
      <c r="BM248" s="206" t="s">
        <v>799</v>
      </c>
    </row>
    <row r="249" spans="1:65" s="2" customFormat="1" ht="11.25">
      <c r="A249" s="35"/>
      <c r="B249" s="36"/>
      <c r="C249" s="37"/>
      <c r="D249" s="207" t="s">
        <v>188</v>
      </c>
      <c r="E249" s="37"/>
      <c r="F249" s="208" t="s">
        <v>798</v>
      </c>
      <c r="G249" s="37"/>
      <c r="H249" s="37"/>
      <c r="I249" s="131"/>
      <c r="J249" s="37"/>
      <c r="K249" s="37"/>
      <c r="L249" s="38"/>
      <c r="M249" s="209"/>
      <c r="N249" s="210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7" t="s">
        <v>188</v>
      </c>
      <c r="AU249" s="17" t="s">
        <v>81</v>
      </c>
    </row>
    <row r="250" spans="1:65" s="2" customFormat="1" ht="21.75" customHeight="1">
      <c r="A250" s="35"/>
      <c r="B250" s="36"/>
      <c r="C250" s="226" t="s">
        <v>800</v>
      </c>
      <c r="D250" s="226" t="s">
        <v>265</v>
      </c>
      <c r="E250" s="227" t="s">
        <v>355</v>
      </c>
      <c r="F250" s="228" t="s">
        <v>356</v>
      </c>
      <c r="G250" s="229" t="s">
        <v>191</v>
      </c>
      <c r="H250" s="230">
        <v>20</v>
      </c>
      <c r="I250" s="231"/>
      <c r="J250" s="232">
        <f>ROUND(I250*H250,2)</f>
        <v>0</v>
      </c>
      <c r="K250" s="228" t="s">
        <v>184</v>
      </c>
      <c r="L250" s="38"/>
      <c r="M250" s="233" t="s">
        <v>1</v>
      </c>
      <c r="N250" s="234" t="s">
        <v>39</v>
      </c>
      <c r="O250" s="72"/>
      <c r="P250" s="204">
        <f>O250*H250</f>
        <v>0</v>
      </c>
      <c r="Q250" s="204">
        <v>0</v>
      </c>
      <c r="R250" s="204">
        <f>Q250*H250</f>
        <v>0</v>
      </c>
      <c r="S250" s="204">
        <v>0</v>
      </c>
      <c r="T250" s="20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6" t="s">
        <v>268</v>
      </c>
      <c r="AT250" s="206" t="s">
        <v>265</v>
      </c>
      <c r="AU250" s="206" t="s">
        <v>81</v>
      </c>
      <c r="AY250" s="17" t="s">
        <v>186</v>
      </c>
      <c r="BE250" s="119">
        <f>IF(N250="základní",J250,0)</f>
        <v>0</v>
      </c>
      <c r="BF250" s="119">
        <f>IF(N250="snížená",J250,0)</f>
        <v>0</v>
      </c>
      <c r="BG250" s="119">
        <f>IF(N250="zákl. přenesená",J250,0)</f>
        <v>0</v>
      </c>
      <c r="BH250" s="119">
        <f>IF(N250="sníž. přenesená",J250,0)</f>
        <v>0</v>
      </c>
      <c r="BI250" s="119">
        <f>IF(N250="nulová",J250,0)</f>
        <v>0</v>
      </c>
      <c r="BJ250" s="17" t="s">
        <v>81</v>
      </c>
      <c r="BK250" s="119">
        <f>ROUND(I250*H250,2)</f>
        <v>0</v>
      </c>
      <c r="BL250" s="17" t="s">
        <v>268</v>
      </c>
      <c r="BM250" s="206" t="s">
        <v>801</v>
      </c>
    </row>
    <row r="251" spans="1:65" s="2" customFormat="1" ht="19.5">
      <c r="A251" s="35"/>
      <c r="B251" s="36"/>
      <c r="C251" s="37"/>
      <c r="D251" s="207" t="s">
        <v>188</v>
      </c>
      <c r="E251" s="37"/>
      <c r="F251" s="208" t="s">
        <v>356</v>
      </c>
      <c r="G251" s="37"/>
      <c r="H251" s="37"/>
      <c r="I251" s="131"/>
      <c r="J251" s="37"/>
      <c r="K251" s="37"/>
      <c r="L251" s="38"/>
      <c r="M251" s="209"/>
      <c r="N251" s="210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7" t="s">
        <v>188</v>
      </c>
      <c r="AU251" s="17" t="s">
        <v>81</v>
      </c>
    </row>
    <row r="252" spans="1:65" s="2" customFormat="1" ht="21.75" customHeight="1">
      <c r="A252" s="35"/>
      <c r="B252" s="36"/>
      <c r="C252" s="226" t="s">
        <v>802</v>
      </c>
      <c r="D252" s="226" t="s">
        <v>265</v>
      </c>
      <c r="E252" s="227" t="s">
        <v>359</v>
      </c>
      <c r="F252" s="228" t="s">
        <v>360</v>
      </c>
      <c r="G252" s="229" t="s">
        <v>191</v>
      </c>
      <c r="H252" s="230">
        <v>2</v>
      </c>
      <c r="I252" s="231"/>
      <c r="J252" s="232">
        <f>ROUND(I252*H252,2)</f>
        <v>0</v>
      </c>
      <c r="K252" s="228" t="s">
        <v>184</v>
      </c>
      <c r="L252" s="38"/>
      <c r="M252" s="233" t="s">
        <v>1</v>
      </c>
      <c r="N252" s="234" t="s">
        <v>39</v>
      </c>
      <c r="O252" s="72"/>
      <c r="P252" s="204">
        <f>O252*H252</f>
        <v>0</v>
      </c>
      <c r="Q252" s="204">
        <v>0</v>
      </c>
      <c r="R252" s="204">
        <f>Q252*H252</f>
        <v>0</v>
      </c>
      <c r="S252" s="204">
        <v>0</v>
      </c>
      <c r="T252" s="20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6" t="s">
        <v>268</v>
      </c>
      <c r="AT252" s="206" t="s">
        <v>265</v>
      </c>
      <c r="AU252" s="206" t="s">
        <v>81</v>
      </c>
      <c r="AY252" s="17" t="s">
        <v>186</v>
      </c>
      <c r="BE252" s="119">
        <f>IF(N252="základní",J252,0)</f>
        <v>0</v>
      </c>
      <c r="BF252" s="119">
        <f>IF(N252="snížená",J252,0)</f>
        <v>0</v>
      </c>
      <c r="BG252" s="119">
        <f>IF(N252="zákl. přenesená",J252,0)</f>
        <v>0</v>
      </c>
      <c r="BH252" s="119">
        <f>IF(N252="sníž. přenesená",J252,0)</f>
        <v>0</v>
      </c>
      <c r="BI252" s="119">
        <f>IF(N252="nulová",J252,0)</f>
        <v>0</v>
      </c>
      <c r="BJ252" s="17" t="s">
        <v>81</v>
      </c>
      <c r="BK252" s="119">
        <f>ROUND(I252*H252,2)</f>
        <v>0</v>
      </c>
      <c r="BL252" s="17" t="s">
        <v>268</v>
      </c>
      <c r="BM252" s="206" t="s">
        <v>803</v>
      </c>
    </row>
    <row r="253" spans="1:65" s="2" customFormat="1" ht="11.25">
      <c r="A253" s="35"/>
      <c r="B253" s="36"/>
      <c r="C253" s="37"/>
      <c r="D253" s="207" t="s">
        <v>188</v>
      </c>
      <c r="E253" s="37"/>
      <c r="F253" s="208" t="s">
        <v>360</v>
      </c>
      <c r="G253" s="37"/>
      <c r="H253" s="37"/>
      <c r="I253" s="131"/>
      <c r="J253" s="37"/>
      <c r="K253" s="37"/>
      <c r="L253" s="38"/>
      <c r="M253" s="209"/>
      <c r="N253" s="210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7" t="s">
        <v>188</v>
      </c>
      <c r="AU253" s="17" t="s">
        <v>81</v>
      </c>
    </row>
    <row r="254" spans="1:65" s="2" customFormat="1" ht="33" customHeight="1">
      <c r="A254" s="35"/>
      <c r="B254" s="36"/>
      <c r="C254" s="226" t="s">
        <v>804</v>
      </c>
      <c r="D254" s="226" t="s">
        <v>265</v>
      </c>
      <c r="E254" s="227" t="s">
        <v>805</v>
      </c>
      <c r="F254" s="228" t="s">
        <v>806</v>
      </c>
      <c r="G254" s="229" t="s">
        <v>191</v>
      </c>
      <c r="H254" s="230">
        <v>1</v>
      </c>
      <c r="I254" s="231"/>
      <c r="J254" s="232">
        <f>ROUND(I254*H254,2)</f>
        <v>0</v>
      </c>
      <c r="K254" s="228" t="s">
        <v>184</v>
      </c>
      <c r="L254" s="38"/>
      <c r="M254" s="233" t="s">
        <v>1</v>
      </c>
      <c r="N254" s="234" t="s">
        <v>39</v>
      </c>
      <c r="O254" s="72"/>
      <c r="P254" s="204">
        <f>O254*H254</f>
        <v>0</v>
      </c>
      <c r="Q254" s="204">
        <v>0</v>
      </c>
      <c r="R254" s="204">
        <f>Q254*H254</f>
        <v>0</v>
      </c>
      <c r="S254" s="204">
        <v>0</v>
      </c>
      <c r="T254" s="205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6" t="s">
        <v>268</v>
      </c>
      <c r="AT254" s="206" t="s">
        <v>265</v>
      </c>
      <c r="AU254" s="206" t="s">
        <v>81</v>
      </c>
      <c r="AY254" s="17" t="s">
        <v>186</v>
      </c>
      <c r="BE254" s="119">
        <f>IF(N254="základní",J254,0)</f>
        <v>0</v>
      </c>
      <c r="BF254" s="119">
        <f>IF(N254="snížená",J254,0)</f>
        <v>0</v>
      </c>
      <c r="BG254" s="119">
        <f>IF(N254="zákl. přenesená",J254,0)</f>
        <v>0</v>
      </c>
      <c r="BH254" s="119">
        <f>IF(N254="sníž. přenesená",J254,0)</f>
        <v>0</v>
      </c>
      <c r="BI254" s="119">
        <f>IF(N254="nulová",J254,0)</f>
        <v>0</v>
      </c>
      <c r="BJ254" s="17" t="s">
        <v>81</v>
      </c>
      <c r="BK254" s="119">
        <f>ROUND(I254*H254,2)</f>
        <v>0</v>
      </c>
      <c r="BL254" s="17" t="s">
        <v>268</v>
      </c>
      <c r="BM254" s="206" t="s">
        <v>807</v>
      </c>
    </row>
    <row r="255" spans="1:65" s="2" customFormat="1" ht="39">
      <c r="A255" s="35"/>
      <c r="B255" s="36"/>
      <c r="C255" s="37"/>
      <c r="D255" s="207" t="s">
        <v>188</v>
      </c>
      <c r="E255" s="37"/>
      <c r="F255" s="208" t="s">
        <v>808</v>
      </c>
      <c r="G255" s="37"/>
      <c r="H255" s="37"/>
      <c r="I255" s="131"/>
      <c r="J255" s="37"/>
      <c r="K255" s="37"/>
      <c r="L255" s="38"/>
      <c r="M255" s="209"/>
      <c r="N255" s="210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7" t="s">
        <v>188</v>
      </c>
      <c r="AU255" s="17" t="s">
        <v>81</v>
      </c>
    </row>
    <row r="256" spans="1:65" s="2" customFormat="1" ht="33" customHeight="1">
      <c r="A256" s="35"/>
      <c r="B256" s="36"/>
      <c r="C256" s="226" t="s">
        <v>809</v>
      </c>
      <c r="D256" s="226" t="s">
        <v>265</v>
      </c>
      <c r="E256" s="227" t="s">
        <v>363</v>
      </c>
      <c r="F256" s="228" t="s">
        <v>364</v>
      </c>
      <c r="G256" s="229" t="s">
        <v>191</v>
      </c>
      <c r="H256" s="230">
        <v>1</v>
      </c>
      <c r="I256" s="231"/>
      <c r="J256" s="232">
        <f>ROUND(I256*H256,2)</f>
        <v>0</v>
      </c>
      <c r="K256" s="228" t="s">
        <v>184</v>
      </c>
      <c r="L256" s="38"/>
      <c r="M256" s="233" t="s">
        <v>1</v>
      </c>
      <c r="N256" s="234" t="s">
        <v>39</v>
      </c>
      <c r="O256" s="72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6" t="s">
        <v>268</v>
      </c>
      <c r="AT256" s="206" t="s">
        <v>265</v>
      </c>
      <c r="AU256" s="206" t="s">
        <v>81</v>
      </c>
      <c r="AY256" s="17" t="s">
        <v>186</v>
      </c>
      <c r="BE256" s="119">
        <f>IF(N256="základní",J256,0)</f>
        <v>0</v>
      </c>
      <c r="BF256" s="119">
        <f>IF(N256="snížená",J256,0)</f>
        <v>0</v>
      </c>
      <c r="BG256" s="119">
        <f>IF(N256="zákl. přenesená",J256,0)</f>
        <v>0</v>
      </c>
      <c r="BH256" s="119">
        <f>IF(N256="sníž. přenesená",J256,0)</f>
        <v>0</v>
      </c>
      <c r="BI256" s="119">
        <f>IF(N256="nulová",J256,0)</f>
        <v>0</v>
      </c>
      <c r="BJ256" s="17" t="s">
        <v>81</v>
      </c>
      <c r="BK256" s="119">
        <f>ROUND(I256*H256,2)</f>
        <v>0</v>
      </c>
      <c r="BL256" s="17" t="s">
        <v>268</v>
      </c>
      <c r="BM256" s="206" t="s">
        <v>810</v>
      </c>
    </row>
    <row r="257" spans="1:65" s="2" customFormat="1" ht="39">
      <c r="A257" s="35"/>
      <c r="B257" s="36"/>
      <c r="C257" s="37"/>
      <c r="D257" s="207" t="s">
        <v>188</v>
      </c>
      <c r="E257" s="37"/>
      <c r="F257" s="208" t="s">
        <v>366</v>
      </c>
      <c r="G257" s="37"/>
      <c r="H257" s="37"/>
      <c r="I257" s="131"/>
      <c r="J257" s="37"/>
      <c r="K257" s="37"/>
      <c r="L257" s="38"/>
      <c r="M257" s="209"/>
      <c r="N257" s="210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7" t="s">
        <v>188</v>
      </c>
      <c r="AU257" s="17" t="s">
        <v>81</v>
      </c>
    </row>
    <row r="258" spans="1:65" s="2" customFormat="1" ht="21.75" customHeight="1">
      <c r="A258" s="35"/>
      <c r="B258" s="36"/>
      <c r="C258" s="226" t="s">
        <v>811</v>
      </c>
      <c r="D258" s="226" t="s">
        <v>265</v>
      </c>
      <c r="E258" s="227" t="s">
        <v>368</v>
      </c>
      <c r="F258" s="228" t="s">
        <v>369</v>
      </c>
      <c r="G258" s="229" t="s">
        <v>191</v>
      </c>
      <c r="H258" s="230">
        <v>40</v>
      </c>
      <c r="I258" s="231"/>
      <c r="J258" s="232">
        <f>ROUND(I258*H258,2)</f>
        <v>0</v>
      </c>
      <c r="K258" s="228" t="s">
        <v>184</v>
      </c>
      <c r="L258" s="38"/>
      <c r="M258" s="233" t="s">
        <v>1</v>
      </c>
      <c r="N258" s="234" t="s">
        <v>39</v>
      </c>
      <c r="O258" s="72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6" t="s">
        <v>268</v>
      </c>
      <c r="AT258" s="206" t="s">
        <v>265</v>
      </c>
      <c r="AU258" s="206" t="s">
        <v>81</v>
      </c>
      <c r="AY258" s="17" t="s">
        <v>186</v>
      </c>
      <c r="BE258" s="119">
        <f>IF(N258="základní",J258,0)</f>
        <v>0</v>
      </c>
      <c r="BF258" s="119">
        <f>IF(N258="snížená",J258,0)</f>
        <v>0</v>
      </c>
      <c r="BG258" s="119">
        <f>IF(N258="zákl. přenesená",J258,0)</f>
        <v>0</v>
      </c>
      <c r="BH258" s="119">
        <f>IF(N258="sníž. přenesená",J258,0)</f>
        <v>0</v>
      </c>
      <c r="BI258" s="119">
        <f>IF(N258="nulová",J258,0)</f>
        <v>0</v>
      </c>
      <c r="BJ258" s="17" t="s">
        <v>81</v>
      </c>
      <c r="BK258" s="119">
        <f>ROUND(I258*H258,2)</f>
        <v>0</v>
      </c>
      <c r="BL258" s="17" t="s">
        <v>268</v>
      </c>
      <c r="BM258" s="206" t="s">
        <v>812</v>
      </c>
    </row>
    <row r="259" spans="1:65" s="2" customFormat="1" ht="29.25">
      <c r="A259" s="35"/>
      <c r="B259" s="36"/>
      <c r="C259" s="37"/>
      <c r="D259" s="207" t="s">
        <v>188</v>
      </c>
      <c r="E259" s="37"/>
      <c r="F259" s="208" t="s">
        <v>371</v>
      </c>
      <c r="G259" s="37"/>
      <c r="H259" s="37"/>
      <c r="I259" s="131"/>
      <c r="J259" s="37"/>
      <c r="K259" s="37"/>
      <c r="L259" s="38"/>
      <c r="M259" s="209"/>
      <c r="N259" s="210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7" t="s">
        <v>188</v>
      </c>
      <c r="AU259" s="17" t="s">
        <v>81</v>
      </c>
    </row>
    <row r="260" spans="1:65" s="2" customFormat="1" ht="33" customHeight="1">
      <c r="A260" s="35"/>
      <c r="B260" s="36"/>
      <c r="C260" s="226" t="s">
        <v>813</v>
      </c>
      <c r="D260" s="226" t="s">
        <v>265</v>
      </c>
      <c r="E260" s="227" t="s">
        <v>373</v>
      </c>
      <c r="F260" s="228" t="s">
        <v>374</v>
      </c>
      <c r="G260" s="229" t="s">
        <v>191</v>
      </c>
      <c r="H260" s="230">
        <v>1</v>
      </c>
      <c r="I260" s="231"/>
      <c r="J260" s="232">
        <f>ROUND(I260*H260,2)</f>
        <v>0</v>
      </c>
      <c r="K260" s="228" t="s">
        <v>184</v>
      </c>
      <c r="L260" s="38"/>
      <c r="M260" s="233" t="s">
        <v>1</v>
      </c>
      <c r="N260" s="234" t="s">
        <v>39</v>
      </c>
      <c r="O260" s="72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6" t="s">
        <v>268</v>
      </c>
      <c r="AT260" s="206" t="s">
        <v>265</v>
      </c>
      <c r="AU260" s="206" t="s">
        <v>81</v>
      </c>
      <c r="AY260" s="17" t="s">
        <v>186</v>
      </c>
      <c r="BE260" s="119">
        <f>IF(N260="základní",J260,0)</f>
        <v>0</v>
      </c>
      <c r="BF260" s="119">
        <f>IF(N260="snížená",J260,0)</f>
        <v>0</v>
      </c>
      <c r="BG260" s="119">
        <f>IF(N260="zákl. přenesená",J260,0)</f>
        <v>0</v>
      </c>
      <c r="BH260" s="119">
        <f>IF(N260="sníž. přenesená",J260,0)</f>
        <v>0</v>
      </c>
      <c r="BI260" s="119">
        <f>IF(N260="nulová",J260,0)</f>
        <v>0</v>
      </c>
      <c r="BJ260" s="17" t="s">
        <v>81</v>
      </c>
      <c r="BK260" s="119">
        <f>ROUND(I260*H260,2)</f>
        <v>0</v>
      </c>
      <c r="BL260" s="17" t="s">
        <v>268</v>
      </c>
      <c r="BM260" s="206" t="s">
        <v>814</v>
      </c>
    </row>
    <row r="261" spans="1:65" s="2" customFormat="1" ht="58.5">
      <c r="A261" s="35"/>
      <c r="B261" s="36"/>
      <c r="C261" s="37"/>
      <c r="D261" s="207" t="s">
        <v>188</v>
      </c>
      <c r="E261" s="37"/>
      <c r="F261" s="208" t="s">
        <v>376</v>
      </c>
      <c r="G261" s="37"/>
      <c r="H261" s="37"/>
      <c r="I261" s="131"/>
      <c r="J261" s="37"/>
      <c r="K261" s="37"/>
      <c r="L261" s="38"/>
      <c r="M261" s="209"/>
      <c r="N261" s="210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7" t="s">
        <v>188</v>
      </c>
      <c r="AU261" s="17" t="s">
        <v>81</v>
      </c>
    </row>
    <row r="262" spans="1:65" s="2" customFormat="1" ht="21.75" customHeight="1">
      <c r="A262" s="35"/>
      <c r="B262" s="36"/>
      <c r="C262" s="226" t="s">
        <v>815</v>
      </c>
      <c r="D262" s="226" t="s">
        <v>265</v>
      </c>
      <c r="E262" s="227" t="s">
        <v>378</v>
      </c>
      <c r="F262" s="228" t="s">
        <v>379</v>
      </c>
      <c r="G262" s="229" t="s">
        <v>191</v>
      </c>
      <c r="H262" s="230">
        <v>3</v>
      </c>
      <c r="I262" s="231"/>
      <c r="J262" s="232">
        <f>ROUND(I262*H262,2)</f>
        <v>0</v>
      </c>
      <c r="K262" s="228" t="s">
        <v>184</v>
      </c>
      <c r="L262" s="38"/>
      <c r="M262" s="233" t="s">
        <v>1</v>
      </c>
      <c r="N262" s="234" t="s">
        <v>39</v>
      </c>
      <c r="O262" s="72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6" t="s">
        <v>268</v>
      </c>
      <c r="AT262" s="206" t="s">
        <v>265</v>
      </c>
      <c r="AU262" s="206" t="s">
        <v>81</v>
      </c>
      <c r="AY262" s="17" t="s">
        <v>186</v>
      </c>
      <c r="BE262" s="119">
        <f>IF(N262="základní",J262,0)</f>
        <v>0</v>
      </c>
      <c r="BF262" s="119">
        <f>IF(N262="snížená",J262,0)</f>
        <v>0</v>
      </c>
      <c r="BG262" s="119">
        <f>IF(N262="zákl. přenesená",J262,0)</f>
        <v>0</v>
      </c>
      <c r="BH262" s="119">
        <f>IF(N262="sníž. přenesená",J262,0)</f>
        <v>0</v>
      </c>
      <c r="BI262" s="119">
        <f>IF(N262="nulová",J262,0)</f>
        <v>0</v>
      </c>
      <c r="BJ262" s="17" t="s">
        <v>81</v>
      </c>
      <c r="BK262" s="119">
        <f>ROUND(I262*H262,2)</f>
        <v>0</v>
      </c>
      <c r="BL262" s="17" t="s">
        <v>268</v>
      </c>
      <c r="BM262" s="206" t="s">
        <v>816</v>
      </c>
    </row>
    <row r="263" spans="1:65" s="2" customFormat="1" ht="19.5">
      <c r="A263" s="35"/>
      <c r="B263" s="36"/>
      <c r="C263" s="37"/>
      <c r="D263" s="207" t="s">
        <v>188</v>
      </c>
      <c r="E263" s="37"/>
      <c r="F263" s="208" t="s">
        <v>379</v>
      </c>
      <c r="G263" s="37"/>
      <c r="H263" s="37"/>
      <c r="I263" s="131"/>
      <c r="J263" s="37"/>
      <c r="K263" s="37"/>
      <c r="L263" s="38"/>
      <c r="M263" s="209"/>
      <c r="N263" s="210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7" t="s">
        <v>188</v>
      </c>
      <c r="AU263" s="17" t="s">
        <v>81</v>
      </c>
    </row>
    <row r="264" spans="1:65" s="2" customFormat="1" ht="44.25" customHeight="1">
      <c r="A264" s="35"/>
      <c r="B264" s="36"/>
      <c r="C264" s="226" t="s">
        <v>817</v>
      </c>
      <c r="D264" s="226" t="s">
        <v>265</v>
      </c>
      <c r="E264" s="227" t="s">
        <v>818</v>
      </c>
      <c r="F264" s="228" t="s">
        <v>819</v>
      </c>
      <c r="G264" s="229" t="s">
        <v>191</v>
      </c>
      <c r="H264" s="230">
        <v>1</v>
      </c>
      <c r="I264" s="231"/>
      <c r="J264" s="232">
        <f>ROUND(I264*H264,2)</f>
        <v>0</v>
      </c>
      <c r="K264" s="228" t="s">
        <v>184</v>
      </c>
      <c r="L264" s="38"/>
      <c r="M264" s="233" t="s">
        <v>1</v>
      </c>
      <c r="N264" s="234" t="s">
        <v>39</v>
      </c>
      <c r="O264" s="72"/>
      <c r="P264" s="204">
        <f>O264*H264</f>
        <v>0</v>
      </c>
      <c r="Q264" s="204">
        <v>0</v>
      </c>
      <c r="R264" s="204">
        <f>Q264*H264</f>
        <v>0</v>
      </c>
      <c r="S264" s="204">
        <v>0</v>
      </c>
      <c r="T264" s="20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6" t="s">
        <v>268</v>
      </c>
      <c r="AT264" s="206" t="s">
        <v>265</v>
      </c>
      <c r="AU264" s="206" t="s">
        <v>81</v>
      </c>
      <c r="AY264" s="17" t="s">
        <v>186</v>
      </c>
      <c r="BE264" s="119">
        <f>IF(N264="základní",J264,0)</f>
        <v>0</v>
      </c>
      <c r="BF264" s="119">
        <f>IF(N264="snížená",J264,0)</f>
        <v>0</v>
      </c>
      <c r="BG264" s="119">
        <f>IF(N264="zákl. přenesená",J264,0)</f>
        <v>0</v>
      </c>
      <c r="BH264" s="119">
        <f>IF(N264="sníž. přenesená",J264,0)</f>
        <v>0</v>
      </c>
      <c r="BI264" s="119">
        <f>IF(N264="nulová",J264,0)</f>
        <v>0</v>
      </c>
      <c r="BJ264" s="17" t="s">
        <v>81</v>
      </c>
      <c r="BK264" s="119">
        <f>ROUND(I264*H264,2)</f>
        <v>0</v>
      </c>
      <c r="BL264" s="17" t="s">
        <v>268</v>
      </c>
      <c r="BM264" s="206" t="s">
        <v>820</v>
      </c>
    </row>
    <row r="265" spans="1:65" s="2" customFormat="1" ht="68.25">
      <c r="A265" s="35"/>
      <c r="B265" s="36"/>
      <c r="C265" s="37"/>
      <c r="D265" s="207" t="s">
        <v>188</v>
      </c>
      <c r="E265" s="37"/>
      <c r="F265" s="208" t="s">
        <v>821</v>
      </c>
      <c r="G265" s="37"/>
      <c r="H265" s="37"/>
      <c r="I265" s="131"/>
      <c r="J265" s="37"/>
      <c r="K265" s="37"/>
      <c r="L265" s="38"/>
      <c r="M265" s="209"/>
      <c r="N265" s="210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7" t="s">
        <v>188</v>
      </c>
      <c r="AU265" s="17" t="s">
        <v>81</v>
      </c>
    </row>
    <row r="266" spans="1:65" s="2" customFormat="1" ht="21.75" customHeight="1">
      <c r="A266" s="35"/>
      <c r="B266" s="36"/>
      <c r="C266" s="226" t="s">
        <v>822</v>
      </c>
      <c r="D266" s="226" t="s">
        <v>265</v>
      </c>
      <c r="E266" s="227" t="s">
        <v>382</v>
      </c>
      <c r="F266" s="228" t="s">
        <v>383</v>
      </c>
      <c r="G266" s="229" t="s">
        <v>191</v>
      </c>
      <c r="H266" s="230">
        <v>1</v>
      </c>
      <c r="I266" s="231"/>
      <c r="J266" s="232">
        <f>ROUND(I266*H266,2)</f>
        <v>0</v>
      </c>
      <c r="K266" s="228" t="s">
        <v>184</v>
      </c>
      <c r="L266" s="38"/>
      <c r="M266" s="233" t="s">
        <v>1</v>
      </c>
      <c r="N266" s="234" t="s">
        <v>39</v>
      </c>
      <c r="O266" s="72"/>
      <c r="P266" s="204">
        <f>O266*H266</f>
        <v>0</v>
      </c>
      <c r="Q266" s="204">
        <v>0</v>
      </c>
      <c r="R266" s="204">
        <f>Q266*H266</f>
        <v>0</v>
      </c>
      <c r="S266" s="204">
        <v>0</v>
      </c>
      <c r="T266" s="20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6" t="s">
        <v>268</v>
      </c>
      <c r="AT266" s="206" t="s">
        <v>265</v>
      </c>
      <c r="AU266" s="206" t="s">
        <v>81</v>
      </c>
      <c r="AY266" s="17" t="s">
        <v>186</v>
      </c>
      <c r="BE266" s="119">
        <f>IF(N266="základní",J266,0)</f>
        <v>0</v>
      </c>
      <c r="BF266" s="119">
        <f>IF(N266="snížená",J266,0)</f>
        <v>0</v>
      </c>
      <c r="BG266" s="119">
        <f>IF(N266="zákl. přenesená",J266,0)</f>
        <v>0</v>
      </c>
      <c r="BH266" s="119">
        <f>IF(N266="sníž. přenesená",J266,0)</f>
        <v>0</v>
      </c>
      <c r="BI266" s="119">
        <f>IF(N266="nulová",J266,0)</f>
        <v>0</v>
      </c>
      <c r="BJ266" s="17" t="s">
        <v>81</v>
      </c>
      <c r="BK266" s="119">
        <f>ROUND(I266*H266,2)</f>
        <v>0</v>
      </c>
      <c r="BL266" s="17" t="s">
        <v>268</v>
      </c>
      <c r="BM266" s="206" t="s">
        <v>823</v>
      </c>
    </row>
    <row r="267" spans="1:65" s="2" customFormat="1" ht="29.25">
      <c r="A267" s="35"/>
      <c r="B267" s="36"/>
      <c r="C267" s="37"/>
      <c r="D267" s="207" t="s">
        <v>188</v>
      </c>
      <c r="E267" s="37"/>
      <c r="F267" s="208" t="s">
        <v>385</v>
      </c>
      <c r="G267" s="37"/>
      <c r="H267" s="37"/>
      <c r="I267" s="131"/>
      <c r="J267" s="37"/>
      <c r="K267" s="37"/>
      <c r="L267" s="38"/>
      <c r="M267" s="209"/>
      <c r="N267" s="210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7" t="s">
        <v>188</v>
      </c>
      <c r="AU267" s="17" t="s">
        <v>81</v>
      </c>
    </row>
    <row r="268" spans="1:65" s="2" customFormat="1" ht="21.75" customHeight="1">
      <c r="A268" s="35"/>
      <c r="B268" s="36"/>
      <c r="C268" s="226" t="s">
        <v>824</v>
      </c>
      <c r="D268" s="226" t="s">
        <v>265</v>
      </c>
      <c r="E268" s="227" t="s">
        <v>387</v>
      </c>
      <c r="F268" s="228" t="s">
        <v>388</v>
      </c>
      <c r="G268" s="229" t="s">
        <v>191</v>
      </c>
      <c r="H268" s="230">
        <v>4</v>
      </c>
      <c r="I268" s="231"/>
      <c r="J268" s="232">
        <f>ROUND(I268*H268,2)</f>
        <v>0</v>
      </c>
      <c r="K268" s="228" t="s">
        <v>184</v>
      </c>
      <c r="L268" s="38"/>
      <c r="M268" s="233" t="s">
        <v>1</v>
      </c>
      <c r="N268" s="234" t="s">
        <v>39</v>
      </c>
      <c r="O268" s="72"/>
      <c r="P268" s="204">
        <f>O268*H268</f>
        <v>0</v>
      </c>
      <c r="Q268" s="204">
        <v>0</v>
      </c>
      <c r="R268" s="204">
        <f>Q268*H268</f>
        <v>0</v>
      </c>
      <c r="S268" s="204">
        <v>0</v>
      </c>
      <c r="T268" s="20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6" t="s">
        <v>268</v>
      </c>
      <c r="AT268" s="206" t="s">
        <v>265</v>
      </c>
      <c r="AU268" s="206" t="s">
        <v>81</v>
      </c>
      <c r="AY268" s="17" t="s">
        <v>186</v>
      </c>
      <c r="BE268" s="119">
        <f>IF(N268="základní",J268,0)</f>
        <v>0</v>
      </c>
      <c r="BF268" s="119">
        <f>IF(N268="snížená",J268,0)</f>
        <v>0</v>
      </c>
      <c r="BG268" s="119">
        <f>IF(N268="zákl. přenesená",J268,0)</f>
        <v>0</v>
      </c>
      <c r="BH268" s="119">
        <f>IF(N268="sníž. přenesená",J268,0)</f>
        <v>0</v>
      </c>
      <c r="BI268" s="119">
        <f>IF(N268="nulová",J268,0)</f>
        <v>0</v>
      </c>
      <c r="BJ268" s="17" t="s">
        <v>81</v>
      </c>
      <c r="BK268" s="119">
        <f>ROUND(I268*H268,2)</f>
        <v>0</v>
      </c>
      <c r="BL268" s="17" t="s">
        <v>268</v>
      </c>
      <c r="BM268" s="206" t="s">
        <v>825</v>
      </c>
    </row>
    <row r="269" spans="1:65" s="2" customFormat="1" ht="29.25">
      <c r="A269" s="35"/>
      <c r="B269" s="36"/>
      <c r="C269" s="37"/>
      <c r="D269" s="207" t="s">
        <v>188</v>
      </c>
      <c r="E269" s="37"/>
      <c r="F269" s="208" t="s">
        <v>390</v>
      </c>
      <c r="G269" s="37"/>
      <c r="H269" s="37"/>
      <c r="I269" s="131"/>
      <c r="J269" s="37"/>
      <c r="K269" s="37"/>
      <c r="L269" s="38"/>
      <c r="M269" s="209"/>
      <c r="N269" s="210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7" t="s">
        <v>188</v>
      </c>
      <c r="AU269" s="17" t="s">
        <v>81</v>
      </c>
    </row>
    <row r="270" spans="1:65" s="2" customFormat="1" ht="21.75" customHeight="1">
      <c r="A270" s="35"/>
      <c r="B270" s="36"/>
      <c r="C270" s="226" t="s">
        <v>465</v>
      </c>
      <c r="D270" s="226" t="s">
        <v>265</v>
      </c>
      <c r="E270" s="227" t="s">
        <v>392</v>
      </c>
      <c r="F270" s="228" t="s">
        <v>393</v>
      </c>
      <c r="G270" s="229" t="s">
        <v>394</v>
      </c>
      <c r="H270" s="230">
        <v>80</v>
      </c>
      <c r="I270" s="231"/>
      <c r="J270" s="232">
        <f>ROUND(I270*H270,2)</f>
        <v>0</v>
      </c>
      <c r="K270" s="228" t="s">
        <v>184</v>
      </c>
      <c r="L270" s="38"/>
      <c r="M270" s="233" t="s">
        <v>1</v>
      </c>
      <c r="N270" s="234" t="s">
        <v>39</v>
      </c>
      <c r="O270" s="72"/>
      <c r="P270" s="204">
        <f>O270*H270</f>
        <v>0</v>
      </c>
      <c r="Q270" s="204">
        <v>0</v>
      </c>
      <c r="R270" s="204">
        <f>Q270*H270</f>
        <v>0</v>
      </c>
      <c r="S270" s="204">
        <v>0</v>
      </c>
      <c r="T270" s="20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6" t="s">
        <v>268</v>
      </c>
      <c r="AT270" s="206" t="s">
        <v>265</v>
      </c>
      <c r="AU270" s="206" t="s">
        <v>81</v>
      </c>
      <c r="AY270" s="17" t="s">
        <v>186</v>
      </c>
      <c r="BE270" s="119">
        <f>IF(N270="základní",J270,0)</f>
        <v>0</v>
      </c>
      <c r="BF270" s="119">
        <f>IF(N270="snížená",J270,0)</f>
        <v>0</v>
      </c>
      <c r="BG270" s="119">
        <f>IF(N270="zákl. přenesená",J270,0)</f>
        <v>0</v>
      </c>
      <c r="BH270" s="119">
        <f>IF(N270="sníž. přenesená",J270,0)</f>
        <v>0</v>
      </c>
      <c r="BI270" s="119">
        <f>IF(N270="nulová",J270,0)</f>
        <v>0</v>
      </c>
      <c r="BJ270" s="17" t="s">
        <v>81</v>
      </c>
      <c r="BK270" s="119">
        <f>ROUND(I270*H270,2)</f>
        <v>0</v>
      </c>
      <c r="BL270" s="17" t="s">
        <v>268</v>
      </c>
      <c r="BM270" s="206" t="s">
        <v>826</v>
      </c>
    </row>
    <row r="271" spans="1:65" s="2" customFormat="1" ht="29.25">
      <c r="A271" s="35"/>
      <c r="B271" s="36"/>
      <c r="C271" s="37"/>
      <c r="D271" s="207" t="s">
        <v>188</v>
      </c>
      <c r="E271" s="37"/>
      <c r="F271" s="208" t="s">
        <v>396</v>
      </c>
      <c r="G271" s="37"/>
      <c r="H271" s="37"/>
      <c r="I271" s="131"/>
      <c r="J271" s="37"/>
      <c r="K271" s="37"/>
      <c r="L271" s="38"/>
      <c r="M271" s="209"/>
      <c r="N271" s="210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7" t="s">
        <v>188</v>
      </c>
      <c r="AU271" s="17" t="s">
        <v>81</v>
      </c>
    </row>
    <row r="272" spans="1:65" s="2" customFormat="1" ht="21.75" customHeight="1">
      <c r="A272" s="35"/>
      <c r="B272" s="36"/>
      <c r="C272" s="226" t="s">
        <v>827</v>
      </c>
      <c r="D272" s="226" t="s">
        <v>265</v>
      </c>
      <c r="E272" s="227" t="s">
        <v>398</v>
      </c>
      <c r="F272" s="228" t="s">
        <v>399</v>
      </c>
      <c r="G272" s="229" t="s">
        <v>394</v>
      </c>
      <c r="H272" s="230">
        <v>16</v>
      </c>
      <c r="I272" s="231"/>
      <c r="J272" s="232">
        <f>ROUND(I272*H272,2)</f>
        <v>0</v>
      </c>
      <c r="K272" s="228" t="s">
        <v>184</v>
      </c>
      <c r="L272" s="38"/>
      <c r="M272" s="233" t="s">
        <v>1</v>
      </c>
      <c r="N272" s="234" t="s">
        <v>39</v>
      </c>
      <c r="O272" s="72"/>
      <c r="P272" s="204">
        <f>O272*H272</f>
        <v>0</v>
      </c>
      <c r="Q272" s="204">
        <v>0</v>
      </c>
      <c r="R272" s="204">
        <f>Q272*H272</f>
        <v>0</v>
      </c>
      <c r="S272" s="204">
        <v>0</v>
      </c>
      <c r="T272" s="205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6" t="s">
        <v>268</v>
      </c>
      <c r="AT272" s="206" t="s">
        <v>265</v>
      </c>
      <c r="AU272" s="206" t="s">
        <v>81</v>
      </c>
      <c r="AY272" s="17" t="s">
        <v>186</v>
      </c>
      <c r="BE272" s="119">
        <f>IF(N272="základní",J272,0)</f>
        <v>0</v>
      </c>
      <c r="BF272" s="119">
        <f>IF(N272="snížená",J272,0)</f>
        <v>0</v>
      </c>
      <c r="BG272" s="119">
        <f>IF(N272="zákl. přenesená",J272,0)</f>
        <v>0</v>
      </c>
      <c r="BH272" s="119">
        <f>IF(N272="sníž. přenesená",J272,0)</f>
        <v>0</v>
      </c>
      <c r="BI272" s="119">
        <f>IF(N272="nulová",J272,0)</f>
        <v>0</v>
      </c>
      <c r="BJ272" s="17" t="s">
        <v>81</v>
      </c>
      <c r="BK272" s="119">
        <f>ROUND(I272*H272,2)</f>
        <v>0</v>
      </c>
      <c r="BL272" s="17" t="s">
        <v>268</v>
      </c>
      <c r="BM272" s="206" t="s">
        <v>828</v>
      </c>
    </row>
    <row r="273" spans="1:65" s="2" customFormat="1" ht="19.5">
      <c r="A273" s="35"/>
      <c r="B273" s="36"/>
      <c r="C273" s="37"/>
      <c r="D273" s="207" t="s">
        <v>188</v>
      </c>
      <c r="E273" s="37"/>
      <c r="F273" s="208" t="s">
        <v>401</v>
      </c>
      <c r="G273" s="37"/>
      <c r="H273" s="37"/>
      <c r="I273" s="131"/>
      <c r="J273" s="37"/>
      <c r="K273" s="37"/>
      <c r="L273" s="38"/>
      <c r="M273" s="209"/>
      <c r="N273" s="210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7" t="s">
        <v>188</v>
      </c>
      <c r="AU273" s="17" t="s">
        <v>81</v>
      </c>
    </row>
    <row r="274" spans="1:65" s="2" customFormat="1" ht="21.75" customHeight="1">
      <c r="A274" s="35"/>
      <c r="B274" s="36"/>
      <c r="C274" s="226" t="s">
        <v>829</v>
      </c>
      <c r="D274" s="226" t="s">
        <v>265</v>
      </c>
      <c r="E274" s="227" t="s">
        <v>403</v>
      </c>
      <c r="F274" s="228" t="s">
        <v>404</v>
      </c>
      <c r="G274" s="229" t="s">
        <v>394</v>
      </c>
      <c r="H274" s="230">
        <v>40</v>
      </c>
      <c r="I274" s="231"/>
      <c r="J274" s="232">
        <f>ROUND(I274*H274,2)</f>
        <v>0</v>
      </c>
      <c r="K274" s="228" t="s">
        <v>184</v>
      </c>
      <c r="L274" s="38"/>
      <c r="M274" s="233" t="s">
        <v>1</v>
      </c>
      <c r="N274" s="234" t="s">
        <v>39</v>
      </c>
      <c r="O274" s="72"/>
      <c r="P274" s="204">
        <f>O274*H274</f>
        <v>0</v>
      </c>
      <c r="Q274" s="204">
        <v>0</v>
      </c>
      <c r="R274" s="204">
        <f>Q274*H274</f>
        <v>0</v>
      </c>
      <c r="S274" s="204">
        <v>0</v>
      </c>
      <c r="T274" s="20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6" t="s">
        <v>268</v>
      </c>
      <c r="AT274" s="206" t="s">
        <v>265</v>
      </c>
      <c r="AU274" s="206" t="s">
        <v>81</v>
      </c>
      <c r="AY274" s="17" t="s">
        <v>186</v>
      </c>
      <c r="BE274" s="119">
        <f>IF(N274="základní",J274,0)</f>
        <v>0</v>
      </c>
      <c r="BF274" s="119">
        <f>IF(N274="snížená",J274,0)</f>
        <v>0</v>
      </c>
      <c r="BG274" s="119">
        <f>IF(N274="zákl. přenesená",J274,0)</f>
        <v>0</v>
      </c>
      <c r="BH274" s="119">
        <f>IF(N274="sníž. přenesená",J274,0)</f>
        <v>0</v>
      </c>
      <c r="BI274" s="119">
        <f>IF(N274="nulová",J274,0)</f>
        <v>0</v>
      </c>
      <c r="BJ274" s="17" t="s">
        <v>81</v>
      </c>
      <c r="BK274" s="119">
        <f>ROUND(I274*H274,2)</f>
        <v>0</v>
      </c>
      <c r="BL274" s="17" t="s">
        <v>268</v>
      </c>
      <c r="BM274" s="206" t="s">
        <v>830</v>
      </c>
    </row>
    <row r="275" spans="1:65" s="2" customFormat="1" ht="29.25">
      <c r="A275" s="35"/>
      <c r="B275" s="36"/>
      <c r="C275" s="37"/>
      <c r="D275" s="207" t="s">
        <v>188</v>
      </c>
      <c r="E275" s="37"/>
      <c r="F275" s="208" t="s">
        <v>406</v>
      </c>
      <c r="G275" s="37"/>
      <c r="H275" s="37"/>
      <c r="I275" s="131"/>
      <c r="J275" s="37"/>
      <c r="K275" s="37"/>
      <c r="L275" s="38"/>
      <c r="M275" s="209"/>
      <c r="N275" s="210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7" t="s">
        <v>188</v>
      </c>
      <c r="AU275" s="17" t="s">
        <v>81</v>
      </c>
    </row>
    <row r="276" spans="1:65" s="2" customFormat="1" ht="21.75" customHeight="1">
      <c r="A276" s="35"/>
      <c r="B276" s="36"/>
      <c r="C276" s="226" t="s">
        <v>831</v>
      </c>
      <c r="D276" s="226" t="s">
        <v>265</v>
      </c>
      <c r="E276" s="227" t="s">
        <v>408</v>
      </c>
      <c r="F276" s="228" t="s">
        <v>409</v>
      </c>
      <c r="G276" s="229" t="s">
        <v>183</v>
      </c>
      <c r="H276" s="230">
        <v>544</v>
      </c>
      <c r="I276" s="231"/>
      <c r="J276" s="232">
        <f>ROUND(I276*H276,2)</f>
        <v>0</v>
      </c>
      <c r="K276" s="228" t="s">
        <v>184</v>
      </c>
      <c r="L276" s="38"/>
      <c r="M276" s="233" t="s">
        <v>1</v>
      </c>
      <c r="N276" s="234" t="s">
        <v>39</v>
      </c>
      <c r="O276" s="72"/>
      <c r="P276" s="204">
        <f>O276*H276</f>
        <v>0</v>
      </c>
      <c r="Q276" s="204">
        <v>0</v>
      </c>
      <c r="R276" s="204">
        <f>Q276*H276</f>
        <v>0</v>
      </c>
      <c r="S276" s="204">
        <v>0</v>
      </c>
      <c r="T276" s="20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6" t="s">
        <v>268</v>
      </c>
      <c r="AT276" s="206" t="s">
        <v>265</v>
      </c>
      <c r="AU276" s="206" t="s">
        <v>81</v>
      </c>
      <c r="AY276" s="17" t="s">
        <v>186</v>
      </c>
      <c r="BE276" s="119">
        <f>IF(N276="základní",J276,0)</f>
        <v>0</v>
      </c>
      <c r="BF276" s="119">
        <f>IF(N276="snížená",J276,0)</f>
        <v>0</v>
      </c>
      <c r="BG276" s="119">
        <f>IF(N276="zákl. přenesená",J276,0)</f>
        <v>0</v>
      </c>
      <c r="BH276" s="119">
        <f>IF(N276="sníž. přenesená",J276,0)</f>
        <v>0</v>
      </c>
      <c r="BI276" s="119">
        <f>IF(N276="nulová",J276,0)</f>
        <v>0</v>
      </c>
      <c r="BJ276" s="17" t="s">
        <v>81</v>
      </c>
      <c r="BK276" s="119">
        <f>ROUND(I276*H276,2)</f>
        <v>0</v>
      </c>
      <c r="BL276" s="17" t="s">
        <v>268</v>
      </c>
      <c r="BM276" s="206" t="s">
        <v>832</v>
      </c>
    </row>
    <row r="277" spans="1:65" s="2" customFormat="1" ht="11.25">
      <c r="A277" s="35"/>
      <c r="B277" s="36"/>
      <c r="C277" s="37"/>
      <c r="D277" s="207" t="s">
        <v>188</v>
      </c>
      <c r="E277" s="37"/>
      <c r="F277" s="208" t="s">
        <v>409</v>
      </c>
      <c r="G277" s="37"/>
      <c r="H277" s="37"/>
      <c r="I277" s="131"/>
      <c r="J277" s="37"/>
      <c r="K277" s="37"/>
      <c r="L277" s="38"/>
      <c r="M277" s="209"/>
      <c r="N277" s="210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7" t="s">
        <v>188</v>
      </c>
      <c r="AU277" s="17" t="s">
        <v>81</v>
      </c>
    </row>
    <row r="278" spans="1:65" s="2" customFormat="1" ht="21.75" customHeight="1">
      <c r="A278" s="35"/>
      <c r="B278" s="36"/>
      <c r="C278" s="194" t="s">
        <v>833</v>
      </c>
      <c r="D278" s="194" t="s">
        <v>180</v>
      </c>
      <c r="E278" s="195" t="s">
        <v>255</v>
      </c>
      <c r="F278" s="196" t="s">
        <v>256</v>
      </c>
      <c r="G278" s="197" t="s">
        <v>183</v>
      </c>
      <c r="H278" s="198">
        <v>544</v>
      </c>
      <c r="I278" s="199"/>
      <c r="J278" s="200">
        <f>ROUND(I278*H278,2)</f>
        <v>0</v>
      </c>
      <c r="K278" s="196" t="s">
        <v>184</v>
      </c>
      <c r="L278" s="201"/>
      <c r="M278" s="202" t="s">
        <v>1</v>
      </c>
      <c r="N278" s="203" t="s">
        <v>39</v>
      </c>
      <c r="O278" s="72"/>
      <c r="P278" s="204">
        <f>O278*H278</f>
        <v>0</v>
      </c>
      <c r="Q278" s="204">
        <v>0</v>
      </c>
      <c r="R278" s="204">
        <f>Q278*H278</f>
        <v>0</v>
      </c>
      <c r="S278" s="204">
        <v>0</v>
      </c>
      <c r="T278" s="20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6" t="s">
        <v>185</v>
      </c>
      <c r="AT278" s="206" t="s">
        <v>180</v>
      </c>
      <c r="AU278" s="206" t="s">
        <v>81</v>
      </c>
      <c r="AY278" s="17" t="s">
        <v>186</v>
      </c>
      <c r="BE278" s="119">
        <f>IF(N278="základní",J278,0)</f>
        <v>0</v>
      </c>
      <c r="BF278" s="119">
        <f>IF(N278="snížená",J278,0)</f>
        <v>0</v>
      </c>
      <c r="BG278" s="119">
        <f>IF(N278="zákl. přenesená",J278,0)</f>
        <v>0</v>
      </c>
      <c r="BH278" s="119">
        <f>IF(N278="sníž. přenesená",J278,0)</f>
        <v>0</v>
      </c>
      <c r="BI278" s="119">
        <f>IF(N278="nulová",J278,0)</f>
        <v>0</v>
      </c>
      <c r="BJ278" s="17" t="s">
        <v>81</v>
      </c>
      <c r="BK278" s="119">
        <f>ROUND(I278*H278,2)</f>
        <v>0</v>
      </c>
      <c r="BL278" s="17" t="s">
        <v>185</v>
      </c>
      <c r="BM278" s="206" t="s">
        <v>834</v>
      </c>
    </row>
    <row r="279" spans="1:65" s="2" customFormat="1" ht="19.5">
      <c r="A279" s="35"/>
      <c r="B279" s="36"/>
      <c r="C279" s="37"/>
      <c r="D279" s="207" t="s">
        <v>188</v>
      </c>
      <c r="E279" s="37"/>
      <c r="F279" s="208" t="s">
        <v>256</v>
      </c>
      <c r="G279" s="37"/>
      <c r="H279" s="37"/>
      <c r="I279" s="131"/>
      <c r="J279" s="37"/>
      <c r="K279" s="37"/>
      <c r="L279" s="38"/>
      <c r="M279" s="209"/>
      <c r="N279" s="210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7" t="s">
        <v>188</v>
      </c>
      <c r="AU279" s="17" t="s">
        <v>81</v>
      </c>
    </row>
    <row r="280" spans="1:65" s="2" customFormat="1" ht="21.75" customHeight="1">
      <c r="A280" s="35"/>
      <c r="B280" s="36"/>
      <c r="C280" s="194" t="s">
        <v>835</v>
      </c>
      <c r="D280" s="194" t="s">
        <v>180</v>
      </c>
      <c r="E280" s="195" t="s">
        <v>259</v>
      </c>
      <c r="F280" s="196" t="s">
        <v>260</v>
      </c>
      <c r="G280" s="197" t="s">
        <v>183</v>
      </c>
      <c r="H280" s="198">
        <v>82</v>
      </c>
      <c r="I280" s="199"/>
      <c r="J280" s="200">
        <f>ROUND(I280*H280,2)</f>
        <v>0</v>
      </c>
      <c r="K280" s="196" t="s">
        <v>184</v>
      </c>
      <c r="L280" s="201"/>
      <c r="M280" s="202" t="s">
        <v>1</v>
      </c>
      <c r="N280" s="203" t="s">
        <v>39</v>
      </c>
      <c r="O280" s="72"/>
      <c r="P280" s="204">
        <f>O280*H280</f>
        <v>0</v>
      </c>
      <c r="Q280" s="204">
        <v>0</v>
      </c>
      <c r="R280" s="204">
        <f>Q280*H280</f>
        <v>0</v>
      </c>
      <c r="S280" s="204">
        <v>0</v>
      </c>
      <c r="T280" s="20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6" t="s">
        <v>185</v>
      </c>
      <c r="AT280" s="206" t="s">
        <v>180</v>
      </c>
      <c r="AU280" s="206" t="s">
        <v>81</v>
      </c>
      <c r="AY280" s="17" t="s">
        <v>186</v>
      </c>
      <c r="BE280" s="119">
        <f>IF(N280="základní",J280,0)</f>
        <v>0</v>
      </c>
      <c r="BF280" s="119">
        <f>IF(N280="snížená",J280,0)</f>
        <v>0</v>
      </c>
      <c r="BG280" s="119">
        <f>IF(N280="zákl. přenesená",J280,0)</f>
        <v>0</v>
      </c>
      <c r="BH280" s="119">
        <f>IF(N280="sníž. přenesená",J280,0)</f>
        <v>0</v>
      </c>
      <c r="BI280" s="119">
        <f>IF(N280="nulová",J280,0)</f>
        <v>0</v>
      </c>
      <c r="BJ280" s="17" t="s">
        <v>81</v>
      </c>
      <c r="BK280" s="119">
        <f>ROUND(I280*H280,2)</f>
        <v>0</v>
      </c>
      <c r="BL280" s="17" t="s">
        <v>185</v>
      </c>
      <c r="BM280" s="206" t="s">
        <v>836</v>
      </c>
    </row>
    <row r="281" spans="1:65" s="2" customFormat="1" ht="19.5">
      <c r="A281" s="35"/>
      <c r="B281" s="36"/>
      <c r="C281" s="37"/>
      <c r="D281" s="207" t="s">
        <v>188</v>
      </c>
      <c r="E281" s="37"/>
      <c r="F281" s="208" t="s">
        <v>260</v>
      </c>
      <c r="G281" s="37"/>
      <c r="H281" s="37"/>
      <c r="I281" s="131"/>
      <c r="J281" s="37"/>
      <c r="K281" s="37"/>
      <c r="L281" s="38"/>
      <c r="M281" s="209"/>
      <c r="N281" s="210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7" t="s">
        <v>188</v>
      </c>
      <c r="AU281" s="17" t="s">
        <v>81</v>
      </c>
    </row>
    <row r="282" spans="1:65" s="2" customFormat="1" ht="21.75" customHeight="1">
      <c r="A282" s="35"/>
      <c r="B282" s="36"/>
      <c r="C282" s="226" t="s">
        <v>837</v>
      </c>
      <c r="D282" s="226" t="s">
        <v>265</v>
      </c>
      <c r="E282" s="227" t="s">
        <v>412</v>
      </c>
      <c r="F282" s="228" t="s">
        <v>413</v>
      </c>
      <c r="G282" s="229" t="s">
        <v>191</v>
      </c>
      <c r="H282" s="230">
        <v>6</v>
      </c>
      <c r="I282" s="231"/>
      <c r="J282" s="232">
        <f>ROUND(I282*H282,2)</f>
        <v>0</v>
      </c>
      <c r="K282" s="228" t="s">
        <v>184</v>
      </c>
      <c r="L282" s="38"/>
      <c r="M282" s="233" t="s">
        <v>1</v>
      </c>
      <c r="N282" s="234" t="s">
        <v>39</v>
      </c>
      <c r="O282" s="72"/>
      <c r="P282" s="204">
        <f>O282*H282</f>
        <v>0</v>
      </c>
      <c r="Q282" s="204">
        <v>0</v>
      </c>
      <c r="R282" s="204">
        <f>Q282*H282</f>
        <v>0</v>
      </c>
      <c r="S282" s="204">
        <v>0</v>
      </c>
      <c r="T282" s="20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6" t="s">
        <v>268</v>
      </c>
      <c r="AT282" s="206" t="s">
        <v>265</v>
      </c>
      <c r="AU282" s="206" t="s">
        <v>81</v>
      </c>
      <c r="AY282" s="17" t="s">
        <v>186</v>
      </c>
      <c r="BE282" s="119">
        <f>IF(N282="základní",J282,0)</f>
        <v>0</v>
      </c>
      <c r="BF282" s="119">
        <f>IF(N282="snížená",J282,0)</f>
        <v>0</v>
      </c>
      <c r="BG282" s="119">
        <f>IF(N282="zákl. přenesená",J282,0)</f>
        <v>0</v>
      </c>
      <c r="BH282" s="119">
        <f>IF(N282="sníž. přenesená",J282,0)</f>
        <v>0</v>
      </c>
      <c r="BI282" s="119">
        <f>IF(N282="nulová",J282,0)</f>
        <v>0</v>
      </c>
      <c r="BJ282" s="17" t="s">
        <v>81</v>
      </c>
      <c r="BK282" s="119">
        <f>ROUND(I282*H282,2)</f>
        <v>0</v>
      </c>
      <c r="BL282" s="17" t="s">
        <v>268</v>
      </c>
      <c r="BM282" s="206" t="s">
        <v>838</v>
      </c>
    </row>
    <row r="283" spans="1:65" s="2" customFormat="1" ht="19.5">
      <c r="A283" s="35"/>
      <c r="B283" s="36"/>
      <c r="C283" s="37"/>
      <c r="D283" s="207" t="s">
        <v>188</v>
      </c>
      <c r="E283" s="37"/>
      <c r="F283" s="208" t="s">
        <v>415</v>
      </c>
      <c r="G283" s="37"/>
      <c r="H283" s="37"/>
      <c r="I283" s="131"/>
      <c r="J283" s="37"/>
      <c r="K283" s="37"/>
      <c r="L283" s="38"/>
      <c r="M283" s="209"/>
      <c r="N283" s="210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7" t="s">
        <v>188</v>
      </c>
      <c r="AU283" s="17" t="s">
        <v>81</v>
      </c>
    </row>
    <row r="284" spans="1:65" s="2" customFormat="1" ht="29.25">
      <c r="A284" s="35"/>
      <c r="B284" s="36"/>
      <c r="C284" s="37"/>
      <c r="D284" s="207" t="s">
        <v>201</v>
      </c>
      <c r="E284" s="37"/>
      <c r="F284" s="211" t="s">
        <v>416</v>
      </c>
      <c r="G284" s="37"/>
      <c r="H284" s="37"/>
      <c r="I284" s="131"/>
      <c r="J284" s="37"/>
      <c r="K284" s="37"/>
      <c r="L284" s="38"/>
      <c r="M284" s="209"/>
      <c r="N284" s="210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7" t="s">
        <v>201</v>
      </c>
      <c r="AU284" s="17" t="s">
        <v>81</v>
      </c>
    </row>
    <row r="285" spans="1:65" s="11" customFormat="1" ht="25.9" customHeight="1">
      <c r="B285" s="212"/>
      <c r="C285" s="213"/>
      <c r="D285" s="214" t="s">
        <v>73</v>
      </c>
      <c r="E285" s="215" t="s">
        <v>92</v>
      </c>
      <c r="F285" s="215" t="s">
        <v>417</v>
      </c>
      <c r="G285" s="213"/>
      <c r="H285" s="213"/>
      <c r="I285" s="216"/>
      <c r="J285" s="217">
        <f>BK285</f>
        <v>0</v>
      </c>
      <c r="K285" s="213"/>
      <c r="L285" s="218"/>
      <c r="M285" s="219"/>
      <c r="N285" s="220"/>
      <c r="O285" s="220"/>
      <c r="P285" s="221">
        <f>SUM(P286:P297)</f>
        <v>0</v>
      </c>
      <c r="Q285" s="220"/>
      <c r="R285" s="221">
        <f>SUM(R286:R297)</f>
        <v>0</v>
      </c>
      <c r="S285" s="220"/>
      <c r="T285" s="222">
        <f>SUM(T286:T297)</f>
        <v>0</v>
      </c>
      <c r="AR285" s="223" t="s">
        <v>203</v>
      </c>
      <c r="AT285" s="224" t="s">
        <v>73</v>
      </c>
      <c r="AU285" s="224" t="s">
        <v>74</v>
      </c>
      <c r="AY285" s="223" t="s">
        <v>186</v>
      </c>
      <c r="BK285" s="225">
        <f>SUM(BK286:BK297)</f>
        <v>0</v>
      </c>
    </row>
    <row r="286" spans="1:65" s="2" customFormat="1" ht="21.75" customHeight="1">
      <c r="A286" s="35"/>
      <c r="B286" s="36"/>
      <c r="C286" s="226" t="s">
        <v>839</v>
      </c>
      <c r="D286" s="226" t="s">
        <v>265</v>
      </c>
      <c r="E286" s="227" t="s">
        <v>645</v>
      </c>
      <c r="F286" s="228" t="s">
        <v>646</v>
      </c>
      <c r="G286" s="229" t="s">
        <v>421</v>
      </c>
      <c r="H286" s="230">
        <v>195</v>
      </c>
      <c r="I286" s="231"/>
      <c r="J286" s="232">
        <f>ROUND(I286*H286,2)</f>
        <v>0</v>
      </c>
      <c r="K286" s="228" t="s">
        <v>184</v>
      </c>
      <c r="L286" s="38"/>
      <c r="M286" s="233" t="s">
        <v>1</v>
      </c>
      <c r="N286" s="234" t="s">
        <v>39</v>
      </c>
      <c r="O286" s="72"/>
      <c r="P286" s="204">
        <f>O286*H286</f>
        <v>0</v>
      </c>
      <c r="Q286" s="204">
        <v>0</v>
      </c>
      <c r="R286" s="204">
        <f>Q286*H286</f>
        <v>0</v>
      </c>
      <c r="S286" s="204">
        <v>0</v>
      </c>
      <c r="T286" s="20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6" t="s">
        <v>193</v>
      </c>
      <c r="AT286" s="206" t="s">
        <v>265</v>
      </c>
      <c r="AU286" s="206" t="s">
        <v>81</v>
      </c>
      <c r="AY286" s="17" t="s">
        <v>186</v>
      </c>
      <c r="BE286" s="119">
        <f>IF(N286="základní",J286,0)</f>
        <v>0</v>
      </c>
      <c r="BF286" s="119">
        <f>IF(N286="snížená",J286,0)</f>
        <v>0</v>
      </c>
      <c r="BG286" s="119">
        <f>IF(N286="zákl. přenesená",J286,0)</f>
        <v>0</v>
      </c>
      <c r="BH286" s="119">
        <f>IF(N286="sníž. přenesená",J286,0)</f>
        <v>0</v>
      </c>
      <c r="BI286" s="119">
        <f>IF(N286="nulová",J286,0)</f>
        <v>0</v>
      </c>
      <c r="BJ286" s="17" t="s">
        <v>81</v>
      </c>
      <c r="BK286" s="119">
        <f>ROUND(I286*H286,2)</f>
        <v>0</v>
      </c>
      <c r="BL286" s="17" t="s">
        <v>193</v>
      </c>
      <c r="BM286" s="206" t="s">
        <v>840</v>
      </c>
    </row>
    <row r="287" spans="1:65" s="2" customFormat="1" ht="117">
      <c r="A287" s="35"/>
      <c r="B287" s="36"/>
      <c r="C287" s="37"/>
      <c r="D287" s="207" t="s">
        <v>188</v>
      </c>
      <c r="E287" s="37"/>
      <c r="F287" s="208" t="s">
        <v>648</v>
      </c>
      <c r="G287" s="37"/>
      <c r="H287" s="37"/>
      <c r="I287" s="131"/>
      <c r="J287" s="37"/>
      <c r="K287" s="37"/>
      <c r="L287" s="38"/>
      <c r="M287" s="209"/>
      <c r="N287" s="210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7" t="s">
        <v>188</v>
      </c>
      <c r="AU287" s="17" t="s">
        <v>81</v>
      </c>
    </row>
    <row r="288" spans="1:65" s="2" customFormat="1" ht="19.5">
      <c r="A288" s="35"/>
      <c r="B288" s="36"/>
      <c r="C288" s="37"/>
      <c r="D288" s="207" t="s">
        <v>201</v>
      </c>
      <c r="E288" s="37"/>
      <c r="F288" s="211" t="s">
        <v>424</v>
      </c>
      <c r="G288" s="37"/>
      <c r="H288" s="37"/>
      <c r="I288" s="131"/>
      <c r="J288" s="37"/>
      <c r="K288" s="37"/>
      <c r="L288" s="38"/>
      <c r="M288" s="209"/>
      <c r="N288" s="210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7" t="s">
        <v>201</v>
      </c>
      <c r="AU288" s="17" t="s">
        <v>81</v>
      </c>
    </row>
    <row r="289" spans="1:65" s="2" customFormat="1" ht="21.75" customHeight="1">
      <c r="A289" s="35"/>
      <c r="B289" s="36"/>
      <c r="C289" s="226" t="s">
        <v>841</v>
      </c>
      <c r="D289" s="226" t="s">
        <v>265</v>
      </c>
      <c r="E289" s="227" t="s">
        <v>419</v>
      </c>
      <c r="F289" s="228" t="s">
        <v>420</v>
      </c>
      <c r="G289" s="229" t="s">
        <v>421</v>
      </c>
      <c r="H289" s="230">
        <v>60</v>
      </c>
      <c r="I289" s="231"/>
      <c r="J289" s="232">
        <f>ROUND(I289*H289,2)</f>
        <v>0</v>
      </c>
      <c r="K289" s="228" t="s">
        <v>184</v>
      </c>
      <c r="L289" s="38"/>
      <c r="M289" s="233" t="s">
        <v>1</v>
      </c>
      <c r="N289" s="234" t="s">
        <v>39</v>
      </c>
      <c r="O289" s="72"/>
      <c r="P289" s="204">
        <f>O289*H289</f>
        <v>0</v>
      </c>
      <c r="Q289" s="204">
        <v>0</v>
      </c>
      <c r="R289" s="204">
        <f>Q289*H289</f>
        <v>0</v>
      </c>
      <c r="S289" s="204">
        <v>0</v>
      </c>
      <c r="T289" s="20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6" t="s">
        <v>193</v>
      </c>
      <c r="AT289" s="206" t="s">
        <v>265</v>
      </c>
      <c r="AU289" s="206" t="s">
        <v>81</v>
      </c>
      <c r="AY289" s="17" t="s">
        <v>186</v>
      </c>
      <c r="BE289" s="119">
        <f>IF(N289="základní",J289,0)</f>
        <v>0</v>
      </c>
      <c r="BF289" s="119">
        <f>IF(N289="snížená",J289,0)</f>
        <v>0</v>
      </c>
      <c r="BG289" s="119">
        <f>IF(N289="zákl. přenesená",J289,0)</f>
        <v>0</v>
      </c>
      <c r="BH289" s="119">
        <f>IF(N289="sníž. přenesená",J289,0)</f>
        <v>0</v>
      </c>
      <c r="BI289" s="119">
        <f>IF(N289="nulová",J289,0)</f>
        <v>0</v>
      </c>
      <c r="BJ289" s="17" t="s">
        <v>81</v>
      </c>
      <c r="BK289" s="119">
        <f>ROUND(I289*H289,2)</f>
        <v>0</v>
      </c>
      <c r="BL289" s="17" t="s">
        <v>193</v>
      </c>
      <c r="BM289" s="206" t="s">
        <v>842</v>
      </c>
    </row>
    <row r="290" spans="1:65" s="2" customFormat="1" ht="117">
      <c r="A290" s="35"/>
      <c r="B290" s="36"/>
      <c r="C290" s="37"/>
      <c r="D290" s="207" t="s">
        <v>188</v>
      </c>
      <c r="E290" s="37"/>
      <c r="F290" s="208" t="s">
        <v>423</v>
      </c>
      <c r="G290" s="37"/>
      <c r="H290" s="37"/>
      <c r="I290" s="131"/>
      <c r="J290" s="37"/>
      <c r="K290" s="37"/>
      <c r="L290" s="38"/>
      <c r="M290" s="209"/>
      <c r="N290" s="210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7" t="s">
        <v>188</v>
      </c>
      <c r="AU290" s="17" t="s">
        <v>81</v>
      </c>
    </row>
    <row r="291" spans="1:65" s="2" customFormat="1" ht="19.5">
      <c r="A291" s="35"/>
      <c r="B291" s="36"/>
      <c r="C291" s="37"/>
      <c r="D291" s="207" t="s">
        <v>201</v>
      </c>
      <c r="E291" s="37"/>
      <c r="F291" s="211" t="s">
        <v>424</v>
      </c>
      <c r="G291" s="37"/>
      <c r="H291" s="37"/>
      <c r="I291" s="131"/>
      <c r="J291" s="37"/>
      <c r="K291" s="37"/>
      <c r="L291" s="38"/>
      <c r="M291" s="209"/>
      <c r="N291" s="210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7" t="s">
        <v>201</v>
      </c>
      <c r="AU291" s="17" t="s">
        <v>81</v>
      </c>
    </row>
    <row r="292" spans="1:65" s="2" customFormat="1" ht="21.75" customHeight="1">
      <c r="A292" s="35"/>
      <c r="B292" s="36"/>
      <c r="C292" s="226" t="s">
        <v>843</v>
      </c>
      <c r="D292" s="226" t="s">
        <v>265</v>
      </c>
      <c r="E292" s="227" t="s">
        <v>426</v>
      </c>
      <c r="F292" s="228" t="s">
        <v>427</v>
      </c>
      <c r="G292" s="229" t="s">
        <v>421</v>
      </c>
      <c r="H292" s="230">
        <v>60</v>
      </c>
      <c r="I292" s="231"/>
      <c r="J292" s="232">
        <f>ROUND(I292*H292,2)</f>
        <v>0</v>
      </c>
      <c r="K292" s="228" t="s">
        <v>184</v>
      </c>
      <c r="L292" s="38"/>
      <c r="M292" s="233" t="s">
        <v>1</v>
      </c>
      <c r="N292" s="234" t="s">
        <v>39</v>
      </c>
      <c r="O292" s="72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6" t="s">
        <v>268</v>
      </c>
      <c r="AT292" s="206" t="s">
        <v>265</v>
      </c>
      <c r="AU292" s="206" t="s">
        <v>81</v>
      </c>
      <c r="AY292" s="17" t="s">
        <v>186</v>
      </c>
      <c r="BE292" s="119">
        <f>IF(N292="základní",J292,0)</f>
        <v>0</v>
      </c>
      <c r="BF292" s="119">
        <f>IF(N292="snížená",J292,0)</f>
        <v>0</v>
      </c>
      <c r="BG292" s="119">
        <f>IF(N292="zákl. přenesená",J292,0)</f>
        <v>0</v>
      </c>
      <c r="BH292" s="119">
        <f>IF(N292="sníž. přenesená",J292,0)</f>
        <v>0</v>
      </c>
      <c r="BI292" s="119">
        <f>IF(N292="nulová",J292,0)</f>
        <v>0</v>
      </c>
      <c r="BJ292" s="17" t="s">
        <v>81</v>
      </c>
      <c r="BK292" s="119">
        <f>ROUND(I292*H292,2)</f>
        <v>0</v>
      </c>
      <c r="BL292" s="17" t="s">
        <v>268</v>
      </c>
      <c r="BM292" s="206" t="s">
        <v>844</v>
      </c>
    </row>
    <row r="293" spans="1:65" s="2" customFormat="1" ht="48.75">
      <c r="A293" s="35"/>
      <c r="B293" s="36"/>
      <c r="C293" s="37"/>
      <c r="D293" s="207" t="s">
        <v>188</v>
      </c>
      <c r="E293" s="37"/>
      <c r="F293" s="208" t="s">
        <v>429</v>
      </c>
      <c r="G293" s="37"/>
      <c r="H293" s="37"/>
      <c r="I293" s="131"/>
      <c r="J293" s="37"/>
      <c r="K293" s="37"/>
      <c r="L293" s="38"/>
      <c r="M293" s="209"/>
      <c r="N293" s="210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7" t="s">
        <v>188</v>
      </c>
      <c r="AU293" s="17" t="s">
        <v>81</v>
      </c>
    </row>
    <row r="294" spans="1:65" s="2" customFormat="1" ht="21.75" customHeight="1">
      <c r="A294" s="35"/>
      <c r="B294" s="36"/>
      <c r="C294" s="226" t="s">
        <v>845</v>
      </c>
      <c r="D294" s="226" t="s">
        <v>265</v>
      </c>
      <c r="E294" s="227" t="s">
        <v>431</v>
      </c>
      <c r="F294" s="228" t="s">
        <v>432</v>
      </c>
      <c r="G294" s="229" t="s">
        <v>191</v>
      </c>
      <c r="H294" s="230">
        <v>2</v>
      </c>
      <c r="I294" s="231"/>
      <c r="J294" s="232">
        <f>ROUND(I294*H294,2)</f>
        <v>0</v>
      </c>
      <c r="K294" s="228" t="s">
        <v>184</v>
      </c>
      <c r="L294" s="38"/>
      <c r="M294" s="233" t="s">
        <v>1</v>
      </c>
      <c r="N294" s="234" t="s">
        <v>39</v>
      </c>
      <c r="O294" s="72"/>
      <c r="P294" s="204">
        <f>O294*H294</f>
        <v>0</v>
      </c>
      <c r="Q294" s="204">
        <v>0</v>
      </c>
      <c r="R294" s="204">
        <f>Q294*H294</f>
        <v>0</v>
      </c>
      <c r="S294" s="204">
        <v>0</v>
      </c>
      <c r="T294" s="20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6" t="s">
        <v>193</v>
      </c>
      <c r="AT294" s="206" t="s">
        <v>265</v>
      </c>
      <c r="AU294" s="206" t="s">
        <v>81</v>
      </c>
      <c r="AY294" s="17" t="s">
        <v>186</v>
      </c>
      <c r="BE294" s="119">
        <f>IF(N294="základní",J294,0)</f>
        <v>0</v>
      </c>
      <c r="BF294" s="119">
        <f>IF(N294="snížená",J294,0)</f>
        <v>0</v>
      </c>
      <c r="BG294" s="119">
        <f>IF(N294="zákl. přenesená",J294,0)</f>
        <v>0</v>
      </c>
      <c r="BH294" s="119">
        <f>IF(N294="sníž. přenesená",J294,0)</f>
        <v>0</v>
      </c>
      <c r="BI294" s="119">
        <f>IF(N294="nulová",J294,0)</f>
        <v>0</v>
      </c>
      <c r="BJ294" s="17" t="s">
        <v>81</v>
      </c>
      <c r="BK294" s="119">
        <f>ROUND(I294*H294,2)</f>
        <v>0</v>
      </c>
      <c r="BL294" s="17" t="s">
        <v>193</v>
      </c>
      <c r="BM294" s="206" t="s">
        <v>846</v>
      </c>
    </row>
    <row r="295" spans="1:65" s="2" customFormat="1" ht="48.75">
      <c r="A295" s="35"/>
      <c r="B295" s="36"/>
      <c r="C295" s="37"/>
      <c r="D295" s="207" t="s">
        <v>188</v>
      </c>
      <c r="E295" s="37"/>
      <c r="F295" s="208" t="s">
        <v>434</v>
      </c>
      <c r="G295" s="37"/>
      <c r="H295" s="37"/>
      <c r="I295" s="131"/>
      <c r="J295" s="37"/>
      <c r="K295" s="37"/>
      <c r="L295" s="38"/>
      <c r="M295" s="209"/>
      <c r="N295" s="210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7" t="s">
        <v>188</v>
      </c>
      <c r="AU295" s="17" t="s">
        <v>81</v>
      </c>
    </row>
    <row r="296" spans="1:65" s="2" customFormat="1" ht="21.75" customHeight="1">
      <c r="A296" s="35"/>
      <c r="B296" s="36"/>
      <c r="C296" s="226" t="s">
        <v>847</v>
      </c>
      <c r="D296" s="226" t="s">
        <v>265</v>
      </c>
      <c r="E296" s="227" t="s">
        <v>652</v>
      </c>
      <c r="F296" s="228" t="s">
        <v>653</v>
      </c>
      <c r="G296" s="229" t="s">
        <v>191</v>
      </c>
      <c r="H296" s="230">
        <v>1</v>
      </c>
      <c r="I296" s="231"/>
      <c r="J296" s="232">
        <f>ROUND(I296*H296,2)</f>
        <v>0</v>
      </c>
      <c r="K296" s="228" t="s">
        <v>184</v>
      </c>
      <c r="L296" s="38"/>
      <c r="M296" s="233" t="s">
        <v>1</v>
      </c>
      <c r="N296" s="234" t="s">
        <v>39</v>
      </c>
      <c r="O296" s="72"/>
      <c r="P296" s="204">
        <f>O296*H296</f>
        <v>0</v>
      </c>
      <c r="Q296" s="204">
        <v>0</v>
      </c>
      <c r="R296" s="204">
        <f>Q296*H296</f>
        <v>0</v>
      </c>
      <c r="S296" s="204">
        <v>0</v>
      </c>
      <c r="T296" s="20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6" t="s">
        <v>193</v>
      </c>
      <c r="AT296" s="206" t="s">
        <v>265</v>
      </c>
      <c r="AU296" s="206" t="s">
        <v>81</v>
      </c>
      <c r="AY296" s="17" t="s">
        <v>186</v>
      </c>
      <c r="BE296" s="119">
        <f>IF(N296="základní",J296,0)</f>
        <v>0</v>
      </c>
      <c r="BF296" s="119">
        <f>IF(N296="snížená",J296,0)</f>
        <v>0</v>
      </c>
      <c r="BG296" s="119">
        <f>IF(N296="zákl. přenesená",J296,0)</f>
        <v>0</v>
      </c>
      <c r="BH296" s="119">
        <f>IF(N296="sníž. přenesená",J296,0)</f>
        <v>0</v>
      </c>
      <c r="BI296" s="119">
        <f>IF(N296="nulová",J296,0)</f>
        <v>0</v>
      </c>
      <c r="BJ296" s="17" t="s">
        <v>81</v>
      </c>
      <c r="BK296" s="119">
        <f>ROUND(I296*H296,2)</f>
        <v>0</v>
      </c>
      <c r="BL296" s="17" t="s">
        <v>193</v>
      </c>
      <c r="BM296" s="206" t="s">
        <v>848</v>
      </c>
    </row>
    <row r="297" spans="1:65" s="2" customFormat="1" ht="58.5">
      <c r="A297" s="35"/>
      <c r="B297" s="36"/>
      <c r="C297" s="37"/>
      <c r="D297" s="207" t="s">
        <v>188</v>
      </c>
      <c r="E297" s="37"/>
      <c r="F297" s="208" t="s">
        <v>655</v>
      </c>
      <c r="G297" s="37"/>
      <c r="H297" s="37"/>
      <c r="I297" s="131"/>
      <c r="J297" s="37"/>
      <c r="K297" s="37"/>
      <c r="L297" s="38"/>
      <c r="M297" s="235"/>
      <c r="N297" s="236"/>
      <c r="O297" s="237"/>
      <c r="P297" s="237"/>
      <c r="Q297" s="237"/>
      <c r="R297" s="237"/>
      <c r="S297" s="237"/>
      <c r="T297" s="238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7" t="s">
        <v>188</v>
      </c>
      <c r="AU297" s="17" t="s">
        <v>81</v>
      </c>
    </row>
    <row r="298" spans="1:65" s="2" customFormat="1" ht="6.95" customHeight="1">
      <c r="A298" s="35"/>
      <c r="B298" s="55"/>
      <c r="C298" s="56"/>
      <c r="D298" s="56"/>
      <c r="E298" s="56"/>
      <c r="F298" s="56"/>
      <c r="G298" s="56"/>
      <c r="H298" s="56"/>
      <c r="I298" s="167"/>
      <c r="J298" s="56"/>
      <c r="K298" s="56"/>
      <c r="L298" s="38"/>
      <c r="M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</row>
  </sheetData>
  <sheetProtection algorithmName="SHA-512" hashValue="34o9sI4yWt5ad7G3vD94TToejvOkPrMrN3gRUlHkPIwJ0MflL8Tfg+0vyDzCiEXWbnSykOMnzxTxQ+reNEPEUA==" saltValue="rQvOPpuSWR7gvujtpjkZdKGhWt+YUnhnLuELfDwBVCu/q0NtxTyRUfQEWSHYIwzKL3ZTyXDTDMrzidFMjMzubw==" spinCount="100000" sheet="1" objects="1" scenarios="1" formatColumns="0" formatRows="0" autoFilter="0"/>
  <autoFilter ref="C127:K297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24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24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107</v>
      </c>
    </row>
    <row r="3" spans="1:46" s="1" customFormat="1" ht="6.95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0"/>
      <c r="AT3" s="17" t="s">
        <v>83</v>
      </c>
    </row>
    <row r="4" spans="1:46" s="1" customFormat="1" ht="24.95" customHeight="1">
      <c r="B4" s="20"/>
      <c r="D4" s="128" t="s">
        <v>151</v>
      </c>
      <c r="I4" s="124"/>
      <c r="L4" s="20"/>
      <c r="M4" s="129" t="s">
        <v>10</v>
      </c>
      <c r="AT4" s="17" t="s">
        <v>4</v>
      </c>
    </row>
    <row r="5" spans="1:46" s="1" customFormat="1" ht="6.95" customHeight="1">
      <c r="B5" s="20"/>
      <c r="I5" s="124"/>
      <c r="L5" s="20"/>
    </row>
    <row r="6" spans="1:46" s="1" customFormat="1" ht="12" customHeight="1">
      <c r="B6" s="20"/>
      <c r="D6" s="130" t="s">
        <v>16</v>
      </c>
      <c r="I6" s="124"/>
      <c r="L6" s="20"/>
    </row>
    <row r="7" spans="1:46" s="1" customFormat="1" ht="16.5" customHeight="1">
      <c r="B7" s="20"/>
      <c r="E7" s="331" t="str">
        <f>'Rekapitulace stavby'!K6</f>
        <v>Oprava osvětlení stanic a zastávek v obvodu OŘ Olomouc</v>
      </c>
      <c r="F7" s="332"/>
      <c r="G7" s="332"/>
      <c r="H7" s="332"/>
      <c r="I7" s="124"/>
      <c r="L7" s="20"/>
    </row>
    <row r="8" spans="1:46" ht="12.75">
      <c r="B8" s="20"/>
      <c r="D8" s="130" t="s">
        <v>152</v>
      </c>
      <c r="L8" s="20"/>
    </row>
    <row r="9" spans="1:46" s="1" customFormat="1" ht="16.5" customHeight="1">
      <c r="B9" s="20"/>
      <c r="E9" s="331" t="s">
        <v>578</v>
      </c>
      <c r="F9" s="300"/>
      <c r="G9" s="300"/>
      <c r="H9" s="300"/>
      <c r="I9" s="124"/>
      <c r="L9" s="20"/>
    </row>
    <row r="10" spans="1:46" s="1" customFormat="1" ht="12" customHeight="1">
      <c r="B10" s="20"/>
      <c r="D10" s="130" t="s">
        <v>154</v>
      </c>
      <c r="I10" s="124"/>
      <c r="L10" s="20"/>
    </row>
    <row r="11" spans="1:46" s="2" customFormat="1" ht="16.5" customHeight="1">
      <c r="A11" s="35"/>
      <c r="B11" s="38"/>
      <c r="C11" s="35"/>
      <c r="D11" s="35"/>
      <c r="E11" s="341" t="s">
        <v>683</v>
      </c>
      <c r="F11" s="333"/>
      <c r="G11" s="333"/>
      <c r="H11" s="333"/>
      <c r="I11" s="131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30" t="s">
        <v>580</v>
      </c>
      <c r="E12" s="35"/>
      <c r="F12" s="35"/>
      <c r="G12" s="35"/>
      <c r="H12" s="35"/>
      <c r="I12" s="131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38"/>
      <c r="C13" s="35"/>
      <c r="D13" s="35"/>
      <c r="E13" s="334" t="s">
        <v>435</v>
      </c>
      <c r="F13" s="333"/>
      <c r="G13" s="333"/>
      <c r="H13" s="333"/>
      <c r="I13" s="131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38"/>
      <c r="C14" s="35"/>
      <c r="D14" s="35"/>
      <c r="E14" s="35"/>
      <c r="F14" s="35"/>
      <c r="G14" s="35"/>
      <c r="H14" s="35"/>
      <c r="I14" s="131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38"/>
      <c r="C15" s="35"/>
      <c r="D15" s="130" t="s">
        <v>18</v>
      </c>
      <c r="E15" s="35"/>
      <c r="F15" s="111" t="s">
        <v>1</v>
      </c>
      <c r="G15" s="35"/>
      <c r="H15" s="35"/>
      <c r="I15" s="132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38"/>
      <c r="C16" s="35"/>
      <c r="D16" s="130" t="s">
        <v>20</v>
      </c>
      <c r="E16" s="35"/>
      <c r="F16" s="111" t="s">
        <v>21</v>
      </c>
      <c r="G16" s="35"/>
      <c r="H16" s="35"/>
      <c r="I16" s="132" t="s">
        <v>22</v>
      </c>
      <c r="J16" s="133">
        <f>'Rekapitulace stavby'!AN8</f>
        <v>0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38"/>
      <c r="C17" s="35"/>
      <c r="D17" s="35"/>
      <c r="E17" s="35"/>
      <c r="F17" s="35"/>
      <c r="G17" s="35"/>
      <c r="H17" s="35"/>
      <c r="I17" s="131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38"/>
      <c r="C18" s="35"/>
      <c r="D18" s="130" t="s">
        <v>23</v>
      </c>
      <c r="E18" s="35"/>
      <c r="F18" s="35"/>
      <c r="G18" s="35"/>
      <c r="H18" s="35"/>
      <c r="I18" s="132" t="s">
        <v>24</v>
      </c>
      <c r="J18" s="111" t="s">
        <v>156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38"/>
      <c r="C19" s="35"/>
      <c r="D19" s="35"/>
      <c r="E19" s="111" t="s">
        <v>157</v>
      </c>
      <c r="F19" s="35"/>
      <c r="G19" s="35"/>
      <c r="H19" s="35"/>
      <c r="I19" s="132" t="s">
        <v>25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38"/>
      <c r="C20" s="35"/>
      <c r="D20" s="35"/>
      <c r="E20" s="35"/>
      <c r="F20" s="35"/>
      <c r="G20" s="35"/>
      <c r="H20" s="35"/>
      <c r="I20" s="131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38"/>
      <c r="C21" s="35"/>
      <c r="D21" s="130" t="s">
        <v>26</v>
      </c>
      <c r="E21" s="35"/>
      <c r="F21" s="35"/>
      <c r="G21" s="35"/>
      <c r="H21" s="35"/>
      <c r="I21" s="132" t="s">
        <v>24</v>
      </c>
      <c r="J21" s="30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38"/>
      <c r="C22" s="35"/>
      <c r="D22" s="35"/>
      <c r="E22" s="335" t="str">
        <f>'Rekapitulace stavby'!E14</f>
        <v>Vyplň údaj</v>
      </c>
      <c r="F22" s="336"/>
      <c r="G22" s="336"/>
      <c r="H22" s="336"/>
      <c r="I22" s="132" t="s">
        <v>25</v>
      </c>
      <c r="J22" s="30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38"/>
      <c r="C23" s="35"/>
      <c r="D23" s="35"/>
      <c r="E23" s="35"/>
      <c r="F23" s="35"/>
      <c r="G23" s="35"/>
      <c r="H23" s="35"/>
      <c r="I23" s="131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38"/>
      <c r="C24" s="35"/>
      <c r="D24" s="130" t="s">
        <v>28</v>
      </c>
      <c r="E24" s="35"/>
      <c r="F24" s="35"/>
      <c r="G24" s="35"/>
      <c r="H24" s="35"/>
      <c r="I24" s="132" t="s">
        <v>24</v>
      </c>
      <c r="J24" s="111" t="s">
        <v>158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38"/>
      <c r="C25" s="35"/>
      <c r="D25" s="35"/>
      <c r="E25" s="111" t="s">
        <v>159</v>
      </c>
      <c r="F25" s="35"/>
      <c r="G25" s="35"/>
      <c r="H25" s="35"/>
      <c r="I25" s="132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38"/>
      <c r="C26" s="35"/>
      <c r="D26" s="35"/>
      <c r="E26" s="35"/>
      <c r="F26" s="35"/>
      <c r="G26" s="35"/>
      <c r="H26" s="35"/>
      <c r="I26" s="131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38"/>
      <c r="C27" s="35"/>
      <c r="D27" s="130" t="s">
        <v>30</v>
      </c>
      <c r="E27" s="35"/>
      <c r="F27" s="35"/>
      <c r="G27" s="35"/>
      <c r="H27" s="35"/>
      <c r="I27" s="132" t="s">
        <v>24</v>
      </c>
      <c r="J27" s="111" t="s">
        <v>158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38"/>
      <c r="C28" s="35"/>
      <c r="D28" s="35"/>
      <c r="E28" s="111" t="s">
        <v>159</v>
      </c>
      <c r="F28" s="35"/>
      <c r="G28" s="35"/>
      <c r="H28" s="35"/>
      <c r="I28" s="132" t="s">
        <v>25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35"/>
      <c r="E29" s="35"/>
      <c r="F29" s="35"/>
      <c r="G29" s="35"/>
      <c r="H29" s="35"/>
      <c r="I29" s="131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38"/>
      <c r="C30" s="35"/>
      <c r="D30" s="130" t="s">
        <v>31</v>
      </c>
      <c r="E30" s="35"/>
      <c r="F30" s="35"/>
      <c r="G30" s="35"/>
      <c r="H30" s="35"/>
      <c r="I30" s="131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34"/>
      <c r="B31" s="135"/>
      <c r="C31" s="134"/>
      <c r="D31" s="134"/>
      <c r="E31" s="337" t="s">
        <v>1</v>
      </c>
      <c r="F31" s="337"/>
      <c r="G31" s="337"/>
      <c r="H31" s="337"/>
      <c r="I31" s="136"/>
      <c r="J31" s="134"/>
      <c r="K31" s="134"/>
      <c r="L31" s="137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</row>
    <row r="32" spans="1:31" s="2" customFormat="1" ht="6.95" customHeight="1">
      <c r="A32" s="35"/>
      <c r="B32" s="38"/>
      <c r="C32" s="35"/>
      <c r="D32" s="35"/>
      <c r="E32" s="35"/>
      <c r="F32" s="35"/>
      <c r="G32" s="35"/>
      <c r="H32" s="35"/>
      <c r="I32" s="131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38"/>
      <c r="C33" s="35"/>
      <c r="D33" s="138"/>
      <c r="E33" s="138"/>
      <c r="F33" s="138"/>
      <c r="G33" s="138"/>
      <c r="H33" s="138"/>
      <c r="I33" s="139"/>
      <c r="J33" s="138"/>
      <c r="K33" s="138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38"/>
      <c r="C34" s="35"/>
      <c r="D34" s="140" t="s">
        <v>34</v>
      </c>
      <c r="E34" s="35"/>
      <c r="F34" s="35"/>
      <c r="G34" s="35"/>
      <c r="H34" s="35"/>
      <c r="I34" s="131"/>
      <c r="J34" s="141">
        <f>ROUND(J130,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38"/>
      <c r="C35" s="35"/>
      <c r="D35" s="138"/>
      <c r="E35" s="138"/>
      <c r="F35" s="138"/>
      <c r="G35" s="138"/>
      <c r="H35" s="138"/>
      <c r="I35" s="139"/>
      <c r="J35" s="138"/>
      <c r="K35" s="138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38"/>
      <c r="C36" s="35"/>
      <c r="D36" s="35"/>
      <c r="E36" s="35"/>
      <c r="F36" s="142" t="s">
        <v>36</v>
      </c>
      <c r="G36" s="35"/>
      <c r="H36" s="35"/>
      <c r="I36" s="143" t="s">
        <v>35</v>
      </c>
      <c r="J36" s="142" t="s">
        <v>37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38"/>
      <c r="C37" s="35"/>
      <c r="D37" s="144" t="s">
        <v>38</v>
      </c>
      <c r="E37" s="130" t="s">
        <v>39</v>
      </c>
      <c r="F37" s="145">
        <f>ROUND((SUM(BE130:BE195)),  2)</f>
        <v>0</v>
      </c>
      <c r="G37" s="35"/>
      <c r="H37" s="35"/>
      <c r="I37" s="146">
        <v>0.21</v>
      </c>
      <c r="J37" s="145">
        <f>ROUND(((SUM(BE130:BE195))*I37),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38"/>
      <c r="C38" s="35"/>
      <c r="D38" s="35"/>
      <c r="E38" s="130" t="s">
        <v>40</v>
      </c>
      <c r="F38" s="145">
        <f>ROUND((SUM(BF130:BF195)),  2)</f>
        <v>0</v>
      </c>
      <c r="G38" s="35"/>
      <c r="H38" s="35"/>
      <c r="I38" s="146">
        <v>0.15</v>
      </c>
      <c r="J38" s="145">
        <f>ROUND(((SUM(BF130:BF195))*I38),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38"/>
      <c r="C39" s="35"/>
      <c r="D39" s="35"/>
      <c r="E39" s="130" t="s">
        <v>41</v>
      </c>
      <c r="F39" s="145">
        <f>ROUND((SUM(BG130:BG195)),  2)</f>
        <v>0</v>
      </c>
      <c r="G39" s="35"/>
      <c r="H39" s="35"/>
      <c r="I39" s="146">
        <v>0.21</v>
      </c>
      <c r="J39" s="145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38"/>
      <c r="C40" s="35"/>
      <c r="D40" s="35"/>
      <c r="E40" s="130" t="s">
        <v>42</v>
      </c>
      <c r="F40" s="145">
        <f>ROUND((SUM(BH130:BH195)),  2)</f>
        <v>0</v>
      </c>
      <c r="G40" s="35"/>
      <c r="H40" s="35"/>
      <c r="I40" s="146">
        <v>0.15</v>
      </c>
      <c r="J40" s="145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38"/>
      <c r="C41" s="35"/>
      <c r="D41" s="35"/>
      <c r="E41" s="130" t="s">
        <v>43</v>
      </c>
      <c r="F41" s="145">
        <f>ROUND((SUM(BI130:BI195)),  2)</f>
        <v>0</v>
      </c>
      <c r="G41" s="35"/>
      <c r="H41" s="35"/>
      <c r="I41" s="146">
        <v>0</v>
      </c>
      <c r="J41" s="145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38"/>
      <c r="C42" s="35"/>
      <c r="D42" s="35"/>
      <c r="E42" s="35"/>
      <c r="F42" s="35"/>
      <c r="G42" s="35"/>
      <c r="H42" s="35"/>
      <c r="I42" s="131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38"/>
      <c r="C43" s="147"/>
      <c r="D43" s="148" t="s">
        <v>44</v>
      </c>
      <c r="E43" s="149"/>
      <c r="F43" s="149"/>
      <c r="G43" s="150" t="s">
        <v>45</v>
      </c>
      <c r="H43" s="151" t="s">
        <v>46</v>
      </c>
      <c r="I43" s="152"/>
      <c r="J43" s="153">
        <f>SUM(J34:J41)</f>
        <v>0</v>
      </c>
      <c r="K43" s="154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38"/>
      <c r="C44" s="35"/>
      <c r="D44" s="35"/>
      <c r="E44" s="35"/>
      <c r="F44" s="35"/>
      <c r="G44" s="35"/>
      <c r="H44" s="35"/>
      <c r="I44" s="131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0"/>
      <c r="I45" s="124"/>
      <c r="L45" s="20"/>
    </row>
    <row r="46" spans="1:31" s="1" customFormat="1" ht="14.45" customHeight="1">
      <c r="B46" s="20"/>
      <c r="I46" s="124"/>
      <c r="L46" s="20"/>
    </row>
    <row r="47" spans="1:31" s="1" customFormat="1" ht="14.45" customHeight="1">
      <c r="B47" s="20"/>
      <c r="I47" s="124"/>
      <c r="L47" s="20"/>
    </row>
    <row r="48" spans="1:31" s="1" customFormat="1" ht="14.45" customHeight="1">
      <c r="B48" s="20"/>
      <c r="I48" s="124"/>
      <c r="L48" s="20"/>
    </row>
    <row r="49" spans="1:31" s="1" customFormat="1" ht="14.45" customHeight="1">
      <c r="B49" s="20"/>
      <c r="I49" s="124"/>
      <c r="L49" s="20"/>
    </row>
    <row r="50" spans="1:31" s="2" customFormat="1" ht="14.45" customHeight="1">
      <c r="B50" s="52"/>
      <c r="D50" s="155" t="s">
        <v>47</v>
      </c>
      <c r="E50" s="156"/>
      <c r="F50" s="156"/>
      <c r="G50" s="155" t="s">
        <v>48</v>
      </c>
      <c r="H50" s="156"/>
      <c r="I50" s="157"/>
      <c r="J50" s="156"/>
      <c r="K50" s="156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58" t="s">
        <v>49</v>
      </c>
      <c r="E61" s="159"/>
      <c r="F61" s="160" t="s">
        <v>50</v>
      </c>
      <c r="G61" s="158" t="s">
        <v>49</v>
      </c>
      <c r="H61" s="159"/>
      <c r="I61" s="161"/>
      <c r="J61" s="162" t="s">
        <v>50</v>
      </c>
      <c r="K61" s="159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55" t="s">
        <v>51</v>
      </c>
      <c r="E65" s="163"/>
      <c r="F65" s="163"/>
      <c r="G65" s="155" t="s">
        <v>52</v>
      </c>
      <c r="H65" s="163"/>
      <c r="I65" s="164"/>
      <c r="J65" s="163"/>
      <c r="K65" s="163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58" t="s">
        <v>49</v>
      </c>
      <c r="E76" s="159"/>
      <c r="F76" s="160" t="s">
        <v>50</v>
      </c>
      <c r="G76" s="158" t="s">
        <v>49</v>
      </c>
      <c r="H76" s="159"/>
      <c r="I76" s="161"/>
      <c r="J76" s="162" t="s">
        <v>50</v>
      </c>
      <c r="K76" s="159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hidden="1" customHeight="1">
      <c r="A81" s="35"/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hidden="1" customHeight="1">
      <c r="A82" s="35"/>
      <c r="B82" s="36"/>
      <c r="C82" s="23" t="s">
        <v>160</v>
      </c>
      <c r="D82" s="37"/>
      <c r="E82" s="37"/>
      <c r="F82" s="37"/>
      <c r="G82" s="37"/>
      <c r="H82" s="37"/>
      <c r="I82" s="131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131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1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hidden="1" customHeight="1">
      <c r="A85" s="35"/>
      <c r="B85" s="36"/>
      <c r="C85" s="37"/>
      <c r="D85" s="37"/>
      <c r="E85" s="338" t="str">
        <f>E7</f>
        <v>Oprava osvětlení stanic a zastávek v obvodu OŘ Olomouc</v>
      </c>
      <c r="F85" s="339"/>
      <c r="G85" s="339"/>
      <c r="H85" s="339"/>
      <c r="I85" s="131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hidden="1" customHeight="1">
      <c r="B86" s="21"/>
      <c r="C86" s="29" t="s">
        <v>152</v>
      </c>
      <c r="D86" s="22"/>
      <c r="E86" s="22"/>
      <c r="F86" s="22"/>
      <c r="G86" s="22"/>
      <c r="H86" s="22"/>
      <c r="I86" s="124"/>
      <c r="J86" s="22"/>
      <c r="K86" s="22"/>
      <c r="L86" s="20"/>
    </row>
    <row r="87" spans="1:31" s="1" customFormat="1" ht="16.5" hidden="1" customHeight="1">
      <c r="B87" s="21"/>
      <c r="C87" s="22"/>
      <c r="D87" s="22"/>
      <c r="E87" s="338" t="s">
        <v>578</v>
      </c>
      <c r="F87" s="284"/>
      <c r="G87" s="284"/>
      <c r="H87" s="284"/>
      <c r="I87" s="124"/>
      <c r="J87" s="22"/>
      <c r="K87" s="22"/>
      <c r="L87" s="20"/>
    </row>
    <row r="88" spans="1:31" s="1" customFormat="1" ht="12" hidden="1" customHeight="1">
      <c r="B88" s="21"/>
      <c r="C88" s="29" t="s">
        <v>154</v>
      </c>
      <c r="D88" s="22"/>
      <c r="E88" s="22"/>
      <c r="F88" s="22"/>
      <c r="G88" s="22"/>
      <c r="H88" s="22"/>
      <c r="I88" s="124"/>
      <c r="J88" s="22"/>
      <c r="K88" s="22"/>
      <c r="L88" s="20"/>
    </row>
    <row r="89" spans="1:31" s="2" customFormat="1" ht="16.5" hidden="1" customHeight="1">
      <c r="A89" s="35"/>
      <c r="B89" s="36"/>
      <c r="C89" s="37"/>
      <c r="D89" s="37"/>
      <c r="E89" s="342" t="s">
        <v>683</v>
      </c>
      <c r="F89" s="340"/>
      <c r="G89" s="340"/>
      <c r="H89" s="340"/>
      <c r="I89" s="131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hidden="1" customHeight="1">
      <c r="A90" s="35"/>
      <c r="B90" s="36"/>
      <c r="C90" s="29" t="s">
        <v>580</v>
      </c>
      <c r="D90" s="37"/>
      <c r="E90" s="37"/>
      <c r="F90" s="37"/>
      <c r="G90" s="37"/>
      <c r="H90" s="37"/>
      <c r="I90" s="131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hidden="1" customHeight="1">
      <c r="A91" s="35"/>
      <c r="B91" s="36"/>
      <c r="C91" s="37"/>
      <c r="D91" s="37"/>
      <c r="E91" s="310" t="str">
        <f>E13</f>
        <v>02 - Zemní práce</v>
      </c>
      <c r="F91" s="340"/>
      <c r="G91" s="340"/>
      <c r="H91" s="340"/>
      <c r="I91" s="131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hidden="1" customHeight="1">
      <c r="A92" s="35"/>
      <c r="B92" s="36"/>
      <c r="C92" s="37"/>
      <c r="D92" s="37"/>
      <c r="E92" s="37"/>
      <c r="F92" s="37"/>
      <c r="G92" s="37"/>
      <c r="H92" s="37"/>
      <c r="I92" s="131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hidden="1" customHeight="1">
      <c r="A93" s="35"/>
      <c r="B93" s="36"/>
      <c r="C93" s="29" t="s">
        <v>20</v>
      </c>
      <c r="D93" s="37"/>
      <c r="E93" s="37"/>
      <c r="F93" s="27" t="str">
        <f>F16</f>
        <v xml:space="preserve"> </v>
      </c>
      <c r="G93" s="37"/>
      <c r="H93" s="37"/>
      <c r="I93" s="132" t="s">
        <v>22</v>
      </c>
      <c r="J93" s="67">
        <f>IF(J16="","",J16)</f>
        <v>0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hidden="1" customHeight="1">
      <c r="A94" s="35"/>
      <c r="B94" s="36"/>
      <c r="C94" s="37"/>
      <c r="D94" s="37"/>
      <c r="E94" s="37"/>
      <c r="F94" s="37"/>
      <c r="G94" s="37"/>
      <c r="H94" s="37"/>
      <c r="I94" s="131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25.7" hidden="1" customHeight="1">
      <c r="A95" s="35"/>
      <c r="B95" s="36"/>
      <c r="C95" s="29" t="s">
        <v>23</v>
      </c>
      <c r="D95" s="37"/>
      <c r="E95" s="37"/>
      <c r="F95" s="27" t="str">
        <f>E19</f>
        <v>SŽDC, s.o. - OŘ Olomouc</v>
      </c>
      <c r="G95" s="37"/>
      <c r="H95" s="37"/>
      <c r="I95" s="132" t="s">
        <v>28</v>
      </c>
      <c r="J95" s="32" t="str">
        <f>E25</f>
        <v>Signal Projekt, s.r.o.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5.7" hidden="1" customHeight="1">
      <c r="A96" s="35"/>
      <c r="B96" s="36"/>
      <c r="C96" s="29" t="s">
        <v>26</v>
      </c>
      <c r="D96" s="37"/>
      <c r="E96" s="37"/>
      <c r="F96" s="27" t="str">
        <f>IF(E22="","",E22)</f>
        <v>Vyplň údaj</v>
      </c>
      <c r="G96" s="37"/>
      <c r="H96" s="37"/>
      <c r="I96" s="132" t="s">
        <v>30</v>
      </c>
      <c r="J96" s="32" t="str">
        <f>E28</f>
        <v>Signal Projekt, s.r.o.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hidden="1" customHeight="1">
      <c r="A97" s="35"/>
      <c r="B97" s="36"/>
      <c r="C97" s="37"/>
      <c r="D97" s="37"/>
      <c r="E97" s="37"/>
      <c r="F97" s="37"/>
      <c r="G97" s="37"/>
      <c r="H97" s="37"/>
      <c r="I97" s="131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hidden="1" customHeight="1">
      <c r="A98" s="35"/>
      <c r="B98" s="36"/>
      <c r="C98" s="171" t="s">
        <v>161</v>
      </c>
      <c r="D98" s="123"/>
      <c r="E98" s="123"/>
      <c r="F98" s="123"/>
      <c r="G98" s="123"/>
      <c r="H98" s="123"/>
      <c r="I98" s="172"/>
      <c r="J98" s="173" t="s">
        <v>162</v>
      </c>
      <c r="K98" s="123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hidden="1" customHeight="1">
      <c r="A99" s="35"/>
      <c r="B99" s="36"/>
      <c r="C99" s="37"/>
      <c r="D99" s="37"/>
      <c r="E99" s="37"/>
      <c r="F99" s="37"/>
      <c r="G99" s="37"/>
      <c r="H99" s="37"/>
      <c r="I99" s="131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hidden="1" customHeight="1">
      <c r="A100" s="35"/>
      <c r="B100" s="36"/>
      <c r="C100" s="174" t="s">
        <v>163</v>
      </c>
      <c r="D100" s="37"/>
      <c r="E100" s="37"/>
      <c r="F100" s="37"/>
      <c r="G100" s="37"/>
      <c r="H100" s="37"/>
      <c r="I100" s="131"/>
      <c r="J100" s="85">
        <f>J130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7" t="s">
        <v>164</v>
      </c>
    </row>
    <row r="101" spans="1:47" s="9" customFormat="1" ht="24.95" hidden="1" customHeight="1">
      <c r="B101" s="175"/>
      <c r="C101" s="176"/>
      <c r="D101" s="177" t="s">
        <v>581</v>
      </c>
      <c r="E101" s="178"/>
      <c r="F101" s="178"/>
      <c r="G101" s="178"/>
      <c r="H101" s="178"/>
      <c r="I101" s="179"/>
      <c r="J101" s="180">
        <f>J131</f>
        <v>0</v>
      </c>
      <c r="K101" s="176"/>
      <c r="L101" s="181"/>
    </row>
    <row r="102" spans="1:47" s="12" customFormat="1" ht="19.899999999999999" hidden="1" customHeight="1">
      <c r="B102" s="239"/>
      <c r="C102" s="105"/>
      <c r="D102" s="240" t="s">
        <v>437</v>
      </c>
      <c r="E102" s="241"/>
      <c r="F102" s="241"/>
      <c r="G102" s="241"/>
      <c r="H102" s="241"/>
      <c r="I102" s="242"/>
      <c r="J102" s="243">
        <f>J132</f>
        <v>0</v>
      </c>
      <c r="K102" s="105"/>
      <c r="L102" s="244"/>
    </row>
    <row r="103" spans="1:47" s="12" customFormat="1" ht="19.899999999999999" hidden="1" customHeight="1">
      <c r="B103" s="239"/>
      <c r="C103" s="105"/>
      <c r="D103" s="240" t="s">
        <v>438</v>
      </c>
      <c r="E103" s="241"/>
      <c r="F103" s="241"/>
      <c r="G103" s="241"/>
      <c r="H103" s="241"/>
      <c r="I103" s="242"/>
      <c r="J103" s="243">
        <f>J135</f>
        <v>0</v>
      </c>
      <c r="K103" s="105"/>
      <c r="L103" s="244"/>
    </row>
    <row r="104" spans="1:47" s="9" customFormat="1" ht="24.95" hidden="1" customHeight="1">
      <c r="B104" s="175"/>
      <c r="C104" s="176"/>
      <c r="D104" s="177" t="s">
        <v>439</v>
      </c>
      <c r="E104" s="178"/>
      <c r="F104" s="178"/>
      <c r="G104" s="178"/>
      <c r="H104" s="178"/>
      <c r="I104" s="179"/>
      <c r="J104" s="180">
        <f>J141</f>
        <v>0</v>
      </c>
      <c r="K104" s="176"/>
      <c r="L104" s="181"/>
    </row>
    <row r="105" spans="1:47" s="12" customFormat="1" ht="19.899999999999999" hidden="1" customHeight="1">
      <c r="B105" s="239"/>
      <c r="C105" s="105"/>
      <c r="D105" s="240" t="s">
        <v>440</v>
      </c>
      <c r="E105" s="241"/>
      <c r="F105" s="241"/>
      <c r="G105" s="241"/>
      <c r="H105" s="241"/>
      <c r="I105" s="242"/>
      <c r="J105" s="243">
        <f>J142</f>
        <v>0</v>
      </c>
      <c r="K105" s="105"/>
      <c r="L105" s="244"/>
    </row>
    <row r="106" spans="1:47" s="9" customFormat="1" ht="24.95" hidden="1" customHeight="1">
      <c r="B106" s="175"/>
      <c r="C106" s="176"/>
      <c r="D106" s="177" t="s">
        <v>165</v>
      </c>
      <c r="E106" s="178"/>
      <c r="F106" s="178"/>
      <c r="G106" s="178"/>
      <c r="H106" s="178"/>
      <c r="I106" s="179"/>
      <c r="J106" s="180">
        <f>J191</f>
        <v>0</v>
      </c>
      <c r="K106" s="176"/>
      <c r="L106" s="181"/>
    </row>
    <row r="107" spans="1:47" s="2" customFormat="1" ht="21.75" hidden="1" customHeight="1">
      <c r="A107" s="35"/>
      <c r="B107" s="36"/>
      <c r="C107" s="37"/>
      <c r="D107" s="37"/>
      <c r="E107" s="37"/>
      <c r="F107" s="37"/>
      <c r="G107" s="37"/>
      <c r="H107" s="37"/>
      <c r="I107" s="131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hidden="1" customHeight="1">
      <c r="A108" s="35"/>
      <c r="B108" s="55"/>
      <c r="C108" s="56"/>
      <c r="D108" s="56"/>
      <c r="E108" s="56"/>
      <c r="F108" s="56"/>
      <c r="G108" s="56"/>
      <c r="H108" s="56"/>
      <c r="I108" s="167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ht="11.25" hidden="1"/>
    <row r="110" spans="1:47" ht="11.25" hidden="1"/>
    <row r="111" spans="1:47" ht="11.25" hidden="1"/>
    <row r="112" spans="1:47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170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24.95" customHeight="1">
      <c r="A113" s="35"/>
      <c r="B113" s="36"/>
      <c r="C113" s="23" t="s">
        <v>167</v>
      </c>
      <c r="D113" s="37"/>
      <c r="E113" s="37"/>
      <c r="F113" s="37"/>
      <c r="G113" s="37"/>
      <c r="H113" s="37"/>
      <c r="I113" s="131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31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131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6.5" customHeight="1">
      <c r="A116" s="35"/>
      <c r="B116" s="36"/>
      <c r="C116" s="37"/>
      <c r="D116" s="37"/>
      <c r="E116" s="338" t="str">
        <f>E7</f>
        <v>Oprava osvětlení stanic a zastávek v obvodu OŘ Olomouc</v>
      </c>
      <c r="F116" s="339"/>
      <c r="G116" s="339"/>
      <c r="H116" s="339"/>
      <c r="I116" s="131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1" customFormat="1" ht="12" customHeight="1">
      <c r="B117" s="21"/>
      <c r="C117" s="29" t="s">
        <v>152</v>
      </c>
      <c r="D117" s="22"/>
      <c r="E117" s="22"/>
      <c r="F117" s="22"/>
      <c r="G117" s="22"/>
      <c r="H117" s="22"/>
      <c r="I117" s="124"/>
      <c r="J117" s="22"/>
      <c r="K117" s="22"/>
      <c r="L117" s="20"/>
    </row>
    <row r="118" spans="1:31" s="1" customFormat="1" ht="16.5" customHeight="1">
      <c r="B118" s="21"/>
      <c r="C118" s="22"/>
      <c r="D118" s="22"/>
      <c r="E118" s="338" t="s">
        <v>578</v>
      </c>
      <c r="F118" s="284"/>
      <c r="G118" s="284"/>
      <c r="H118" s="284"/>
      <c r="I118" s="124"/>
      <c r="J118" s="22"/>
      <c r="K118" s="22"/>
      <c r="L118" s="20"/>
    </row>
    <row r="119" spans="1:31" s="1" customFormat="1" ht="12" customHeight="1">
      <c r="B119" s="21"/>
      <c r="C119" s="29" t="s">
        <v>154</v>
      </c>
      <c r="D119" s="22"/>
      <c r="E119" s="22"/>
      <c r="F119" s="22"/>
      <c r="G119" s="22"/>
      <c r="H119" s="22"/>
      <c r="I119" s="124"/>
      <c r="J119" s="22"/>
      <c r="K119" s="22"/>
      <c r="L119" s="20"/>
    </row>
    <row r="120" spans="1:31" s="2" customFormat="1" ht="16.5" customHeight="1">
      <c r="A120" s="35"/>
      <c r="B120" s="36"/>
      <c r="C120" s="37"/>
      <c r="D120" s="37"/>
      <c r="E120" s="342" t="s">
        <v>683</v>
      </c>
      <c r="F120" s="340"/>
      <c r="G120" s="340"/>
      <c r="H120" s="340"/>
      <c r="I120" s="131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29" t="s">
        <v>580</v>
      </c>
      <c r="D121" s="37"/>
      <c r="E121" s="37"/>
      <c r="F121" s="37"/>
      <c r="G121" s="37"/>
      <c r="H121" s="37"/>
      <c r="I121" s="131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10" t="str">
        <f>E13</f>
        <v>02 - Zemní práce</v>
      </c>
      <c r="F122" s="340"/>
      <c r="G122" s="340"/>
      <c r="H122" s="340"/>
      <c r="I122" s="131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31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29" t="s">
        <v>20</v>
      </c>
      <c r="D124" s="37"/>
      <c r="E124" s="37"/>
      <c r="F124" s="27" t="str">
        <f>F16</f>
        <v xml:space="preserve"> </v>
      </c>
      <c r="G124" s="37"/>
      <c r="H124" s="37"/>
      <c r="I124" s="132" t="s">
        <v>22</v>
      </c>
      <c r="J124" s="67">
        <f>IF(J16="","",J16)</f>
        <v>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131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25.7" customHeight="1">
      <c r="A126" s="35"/>
      <c r="B126" s="36"/>
      <c r="C126" s="29" t="s">
        <v>23</v>
      </c>
      <c r="D126" s="37"/>
      <c r="E126" s="37"/>
      <c r="F126" s="27" t="str">
        <f>E19</f>
        <v>SŽDC, s.o. - OŘ Olomouc</v>
      </c>
      <c r="G126" s="37"/>
      <c r="H126" s="37"/>
      <c r="I126" s="132" t="s">
        <v>28</v>
      </c>
      <c r="J126" s="32" t="str">
        <f>E25</f>
        <v>Signal Projekt, s.r.o.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25.7" customHeight="1">
      <c r="A127" s="35"/>
      <c r="B127" s="36"/>
      <c r="C127" s="29" t="s">
        <v>26</v>
      </c>
      <c r="D127" s="37"/>
      <c r="E127" s="37"/>
      <c r="F127" s="27" t="str">
        <f>IF(E22="","",E22)</f>
        <v>Vyplň údaj</v>
      </c>
      <c r="G127" s="37"/>
      <c r="H127" s="37"/>
      <c r="I127" s="132" t="s">
        <v>30</v>
      </c>
      <c r="J127" s="32" t="str">
        <f>E28</f>
        <v>Signal Projekt, s.r.o.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131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0" customFormat="1" ht="29.25" customHeight="1">
      <c r="A129" s="182"/>
      <c r="B129" s="183"/>
      <c r="C129" s="184" t="s">
        <v>168</v>
      </c>
      <c r="D129" s="185" t="s">
        <v>59</v>
      </c>
      <c r="E129" s="185" t="s">
        <v>55</v>
      </c>
      <c r="F129" s="185" t="s">
        <v>56</v>
      </c>
      <c r="G129" s="185" t="s">
        <v>169</v>
      </c>
      <c r="H129" s="185" t="s">
        <v>170</v>
      </c>
      <c r="I129" s="186" t="s">
        <v>171</v>
      </c>
      <c r="J129" s="185" t="s">
        <v>162</v>
      </c>
      <c r="K129" s="187" t="s">
        <v>172</v>
      </c>
      <c r="L129" s="188"/>
      <c r="M129" s="76" t="s">
        <v>1</v>
      </c>
      <c r="N129" s="77" t="s">
        <v>38</v>
      </c>
      <c r="O129" s="77" t="s">
        <v>173</v>
      </c>
      <c r="P129" s="77" t="s">
        <v>174</v>
      </c>
      <c r="Q129" s="77" t="s">
        <v>175</v>
      </c>
      <c r="R129" s="77" t="s">
        <v>176</v>
      </c>
      <c r="S129" s="77" t="s">
        <v>177</v>
      </c>
      <c r="T129" s="78" t="s">
        <v>178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</row>
    <row r="130" spans="1:65" s="2" customFormat="1" ht="22.9" customHeight="1">
      <c r="A130" s="35"/>
      <c r="B130" s="36"/>
      <c r="C130" s="83" t="s">
        <v>179</v>
      </c>
      <c r="D130" s="37"/>
      <c r="E130" s="37"/>
      <c r="F130" s="37"/>
      <c r="G130" s="37"/>
      <c r="H130" s="37"/>
      <c r="I130" s="131"/>
      <c r="J130" s="189">
        <f>BK130</f>
        <v>0</v>
      </c>
      <c r="K130" s="37"/>
      <c r="L130" s="38"/>
      <c r="M130" s="79"/>
      <c r="N130" s="190"/>
      <c r="O130" s="80"/>
      <c r="P130" s="191">
        <f>P131+P141+P191</f>
        <v>0</v>
      </c>
      <c r="Q130" s="80"/>
      <c r="R130" s="191">
        <f>R131+R141+R191</f>
        <v>112.05135999999999</v>
      </c>
      <c r="S130" s="80"/>
      <c r="T130" s="192">
        <f>T131+T141+T191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7" t="s">
        <v>73</v>
      </c>
      <c r="AU130" s="17" t="s">
        <v>164</v>
      </c>
      <c r="BK130" s="193">
        <f>BK131+BK141+BK191</f>
        <v>0</v>
      </c>
    </row>
    <row r="131" spans="1:65" s="11" customFormat="1" ht="25.9" customHeight="1">
      <c r="B131" s="212"/>
      <c r="C131" s="213"/>
      <c r="D131" s="214" t="s">
        <v>73</v>
      </c>
      <c r="E131" s="215" t="s">
        <v>441</v>
      </c>
      <c r="F131" s="215" t="s">
        <v>607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P132+P135</f>
        <v>0</v>
      </c>
      <c r="Q131" s="220"/>
      <c r="R131" s="221">
        <f>R132+R135</f>
        <v>0</v>
      </c>
      <c r="S131" s="220"/>
      <c r="T131" s="222">
        <f>T132+T135</f>
        <v>0</v>
      </c>
      <c r="AR131" s="223" t="s">
        <v>81</v>
      </c>
      <c r="AT131" s="224" t="s">
        <v>73</v>
      </c>
      <c r="AU131" s="224" t="s">
        <v>74</v>
      </c>
      <c r="AY131" s="223" t="s">
        <v>186</v>
      </c>
      <c r="BK131" s="225">
        <f>BK132+BK135</f>
        <v>0</v>
      </c>
    </row>
    <row r="132" spans="1:65" s="11" customFormat="1" ht="22.9" customHeight="1">
      <c r="B132" s="212"/>
      <c r="C132" s="213"/>
      <c r="D132" s="214" t="s">
        <v>73</v>
      </c>
      <c r="E132" s="245" t="s">
        <v>81</v>
      </c>
      <c r="F132" s="245" t="s">
        <v>443</v>
      </c>
      <c r="G132" s="213"/>
      <c r="H132" s="213"/>
      <c r="I132" s="216"/>
      <c r="J132" s="246">
        <f>BK132</f>
        <v>0</v>
      </c>
      <c r="K132" s="213"/>
      <c r="L132" s="218"/>
      <c r="M132" s="219"/>
      <c r="N132" s="220"/>
      <c r="O132" s="220"/>
      <c r="P132" s="221">
        <f>SUM(P133:P134)</f>
        <v>0</v>
      </c>
      <c r="Q132" s="220"/>
      <c r="R132" s="221">
        <f>SUM(R133:R134)</f>
        <v>0</v>
      </c>
      <c r="S132" s="220"/>
      <c r="T132" s="222">
        <f>SUM(T133:T134)</f>
        <v>0</v>
      </c>
      <c r="AR132" s="223" t="s">
        <v>81</v>
      </c>
      <c r="AT132" s="224" t="s">
        <v>73</v>
      </c>
      <c r="AU132" s="224" t="s">
        <v>81</v>
      </c>
      <c r="AY132" s="223" t="s">
        <v>186</v>
      </c>
      <c r="BK132" s="225">
        <f>SUM(BK133:BK134)</f>
        <v>0</v>
      </c>
    </row>
    <row r="133" spans="1:65" s="2" customFormat="1" ht="33" customHeight="1">
      <c r="A133" s="35"/>
      <c r="B133" s="36"/>
      <c r="C133" s="226" t="s">
        <v>295</v>
      </c>
      <c r="D133" s="226" t="s">
        <v>265</v>
      </c>
      <c r="E133" s="227" t="s">
        <v>444</v>
      </c>
      <c r="F133" s="228" t="s">
        <v>445</v>
      </c>
      <c r="G133" s="229" t="s">
        <v>446</v>
      </c>
      <c r="H133" s="230">
        <v>26</v>
      </c>
      <c r="I133" s="231"/>
      <c r="J133" s="232">
        <f>ROUND(I133*H133,2)</f>
        <v>0</v>
      </c>
      <c r="K133" s="228" t="s">
        <v>447</v>
      </c>
      <c r="L133" s="38"/>
      <c r="M133" s="233" t="s">
        <v>1</v>
      </c>
      <c r="N133" s="234" t="s">
        <v>39</v>
      </c>
      <c r="O133" s="72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6" t="s">
        <v>193</v>
      </c>
      <c r="AT133" s="206" t="s">
        <v>265</v>
      </c>
      <c r="AU133" s="206" t="s">
        <v>83</v>
      </c>
      <c r="AY133" s="17" t="s">
        <v>186</v>
      </c>
      <c r="BE133" s="119">
        <f>IF(N133="základní",J133,0)</f>
        <v>0</v>
      </c>
      <c r="BF133" s="119">
        <f>IF(N133="snížená",J133,0)</f>
        <v>0</v>
      </c>
      <c r="BG133" s="119">
        <f>IF(N133="zákl. přenesená",J133,0)</f>
        <v>0</v>
      </c>
      <c r="BH133" s="119">
        <f>IF(N133="sníž. přenesená",J133,0)</f>
        <v>0</v>
      </c>
      <c r="BI133" s="119">
        <f>IF(N133="nulová",J133,0)</f>
        <v>0</v>
      </c>
      <c r="BJ133" s="17" t="s">
        <v>81</v>
      </c>
      <c r="BK133" s="119">
        <f>ROUND(I133*H133,2)</f>
        <v>0</v>
      </c>
      <c r="BL133" s="17" t="s">
        <v>193</v>
      </c>
      <c r="BM133" s="206" t="s">
        <v>849</v>
      </c>
    </row>
    <row r="134" spans="1:65" s="2" customFormat="1" ht="19.5">
      <c r="A134" s="35"/>
      <c r="B134" s="36"/>
      <c r="C134" s="37"/>
      <c r="D134" s="207" t="s">
        <v>188</v>
      </c>
      <c r="E134" s="37"/>
      <c r="F134" s="208" t="s">
        <v>449</v>
      </c>
      <c r="G134" s="37"/>
      <c r="H134" s="37"/>
      <c r="I134" s="131"/>
      <c r="J134" s="37"/>
      <c r="K134" s="37"/>
      <c r="L134" s="38"/>
      <c r="M134" s="209"/>
      <c r="N134" s="210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7" t="s">
        <v>188</v>
      </c>
      <c r="AU134" s="17" t="s">
        <v>83</v>
      </c>
    </row>
    <row r="135" spans="1:65" s="11" customFormat="1" ht="22.9" customHeight="1">
      <c r="B135" s="212"/>
      <c r="C135" s="213"/>
      <c r="D135" s="214" t="s">
        <v>73</v>
      </c>
      <c r="E135" s="245" t="s">
        <v>450</v>
      </c>
      <c r="F135" s="245" t="s">
        <v>451</v>
      </c>
      <c r="G135" s="213"/>
      <c r="H135" s="213"/>
      <c r="I135" s="216"/>
      <c r="J135" s="246">
        <f>BK135</f>
        <v>0</v>
      </c>
      <c r="K135" s="213"/>
      <c r="L135" s="218"/>
      <c r="M135" s="219"/>
      <c r="N135" s="220"/>
      <c r="O135" s="220"/>
      <c r="P135" s="221">
        <f>SUM(P136:P140)</f>
        <v>0</v>
      </c>
      <c r="Q135" s="220"/>
      <c r="R135" s="221">
        <f>SUM(R136:R140)</f>
        <v>0</v>
      </c>
      <c r="S135" s="220"/>
      <c r="T135" s="222">
        <f>SUM(T136:T140)</f>
        <v>0</v>
      </c>
      <c r="AR135" s="223" t="s">
        <v>81</v>
      </c>
      <c r="AT135" s="224" t="s">
        <v>73</v>
      </c>
      <c r="AU135" s="224" t="s">
        <v>81</v>
      </c>
      <c r="AY135" s="223" t="s">
        <v>186</v>
      </c>
      <c r="BK135" s="225">
        <f>SUM(BK136:BK140)</f>
        <v>0</v>
      </c>
    </row>
    <row r="136" spans="1:65" s="2" customFormat="1" ht="21.75" customHeight="1">
      <c r="A136" s="35"/>
      <c r="B136" s="36"/>
      <c r="C136" s="226" t="s">
        <v>83</v>
      </c>
      <c r="D136" s="226" t="s">
        <v>265</v>
      </c>
      <c r="E136" s="227" t="s">
        <v>452</v>
      </c>
      <c r="F136" s="228" t="s">
        <v>453</v>
      </c>
      <c r="G136" s="229" t="s">
        <v>421</v>
      </c>
      <c r="H136" s="230">
        <v>62.4</v>
      </c>
      <c r="I136" s="231"/>
      <c r="J136" s="232">
        <f>ROUND(I136*H136,2)</f>
        <v>0</v>
      </c>
      <c r="K136" s="228" t="s">
        <v>447</v>
      </c>
      <c r="L136" s="38"/>
      <c r="M136" s="233" t="s">
        <v>1</v>
      </c>
      <c r="N136" s="234" t="s">
        <v>39</v>
      </c>
      <c r="O136" s="7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6" t="s">
        <v>193</v>
      </c>
      <c r="AT136" s="206" t="s">
        <v>265</v>
      </c>
      <c r="AU136" s="206" t="s">
        <v>83</v>
      </c>
      <c r="AY136" s="17" t="s">
        <v>186</v>
      </c>
      <c r="BE136" s="119">
        <f>IF(N136="základní",J136,0)</f>
        <v>0</v>
      </c>
      <c r="BF136" s="119">
        <f>IF(N136="snížená",J136,0)</f>
        <v>0</v>
      </c>
      <c r="BG136" s="119">
        <f>IF(N136="zákl. přenesená",J136,0)</f>
        <v>0</v>
      </c>
      <c r="BH136" s="119">
        <f>IF(N136="sníž. přenesená",J136,0)</f>
        <v>0</v>
      </c>
      <c r="BI136" s="119">
        <f>IF(N136="nulová",J136,0)</f>
        <v>0</v>
      </c>
      <c r="BJ136" s="17" t="s">
        <v>81</v>
      </c>
      <c r="BK136" s="119">
        <f>ROUND(I136*H136,2)</f>
        <v>0</v>
      </c>
      <c r="BL136" s="17" t="s">
        <v>193</v>
      </c>
      <c r="BM136" s="206" t="s">
        <v>850</v>
      </c>
    </row>
    <row r="137" spans="1:65" s="2" customFormat="1" ht="11.25">
      <c r="A137" s="35"/>
      <c r="B137" s="36"/>
      <c r="C137" s="37"/>
      <c r="D137" s="207" t="s">
        <v>188</v>
      </c>
      <c r="E137" s="37"/>
      <c r="F137" s="208" t="s">
        <v>455</v>
      </c>
      <c r="G137" s="37"/>
      <c r="H137" s="37"/>
      <c r="I137" s="131"/>
      <c r="J137" s="37"/>
      <c r="K137" s="37"/>
      <c r="L137" s="38"/>
      <c r="M137" s="209"/>
      <c r="N137" s="210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7" t="s">
        <v>188</v>
      </c>
      <c r="AU137" s="17" t="s">
        <v>83</v>
      </c>
    </row>
    <row r="138" spans="1:65" s="2" customFormat="1" ht="29.25">
      <c r="A138" s="35"/>
      <c r="B138" s="36"/>
      <c r="C138" s="37"/>
      <c r="D138" s="207" t="s">
        <v>201</v>
      </c>
      <c r="E138" s="37"/>
      <c r="F138" s="211" t="s">
        <v>851</v>
      </c>
      <c r="G138" s="37"/>
      <c r="H138" s="37"/>
      <c r="I138" s="131"/>
      <c r="J138" s="37"/>
      <c r="K138" s="37"/>
      <c r="L138" s="38"/>
      <c r="M138" s="209"/>
      <c r="N138" s="210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7" t="s">
        <v>201</v>
      </c>
      <c r="AU138" s="17" t="s">
        <v>83</v>
      </c>
    </row>
    <row r="139" spans="1:65" s="13" customFormat="1" ht="11.25">
      <c r="B139" s="247"/>
      <c r="C139" s="248"/>
      <c r="D139" s="207" t="s">
        <v>456</v>
      </c>
      <c r="E139" s="249" t="s">
        <v>1</v>
      </c>
      <c r="F139" s="250" t="s">
        <v>852</v>
      </c>
      <c r="G139" s="248"/>
      <c r="H139" s="251">
        <v>62.4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456</v>
      </c>
      <c r="AU139" s="257" t="s">
        <v>83</v>
      </c>
      <c r="AV139" s="13" t="s">
        <v>83</v>
      </c>
      <c r="AW139" s="13" t="s">
        <v>29</v>
      </c>
      <c r="AX139" s="13" t="s">
        <v>74</v>
      </c>
      <c r="AY139" s="257" t="s">
        <v>186</v>
      </c>
    </row>
    <row r="140" spans="1:65" s="14" customFormat="1" ht="11.25">
      <c r="B140" s="258"/>
      <c r="C140" s="259"/>
      <c r="D140" s="207" t="s">
        <v>456</v>
      </c>
      <c r="E140" s="260" t="s">
        <v>1</v>
      </c>
      <c r="F140" s="261" t="s">
        <v>458</v>
      </c>
      <c r="G140" s="259"/>
      <c r="H140" s="262">
        <v>62.4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456</v>
      </c>
      <c r="AU140" s="268" t="s">
        <v>83</v>
      </c>
      <c r="AV140" s="14" t="s">
        <v>193</v>
      </c>
      <c r="AW140" s="14" t="s">
        <v>29</v>
      </c>
      <c r="AX140" s="14" t="s">
        <v>81</v>
      </c>
      <c r="AY140" s="268" t="s">
        <v>186</v>
      </c>
    </row>
    <row r="141" spans="1:65" s="11" customFormat="1" ht="25.9" customHeight="1">
      <c r="B141" s="212"/>
      <c r="C141" s="213"/>
      <c r="D141" s="214" t="s">
        <v>73</v>
      </c>
      <c r="E141" s="215" t="s">
        <v>180</v>
      </c>
      <c r="F141" s="215" t="s">
        <v>459</v>
      </c>
      <c r="G141" s="213"/>
      <c r="H141" s="213"/>
      <c r="I141" s="216"/>
      <c r="J141" s="217">
        <f>BK141</f>
        <v>0</v>
      </c>
      <c r="K141" s="213"/>
      <c r="L141" s="218"/>
      <c r="M141" s="219"/>
      <c r="N141" s="220"/>
      <c r="O141" s="220"/>
      <c r="P141" s="221">
        <f>P142</f>
        <v>0</v>
      </c>
      <c r="Q141" s="220"/>
      <c r="R141" s="221">
        <f>R142</f>
        <v>110.35407999999998</v>
      </c>
      <c r="S141" s="220"/>
      <c r="T141" s="222">
        <f>T142</f>
        <v>0</v>
      </c>
      <c r="AR141" s="223" t="s">
        <v>99</v>
      </c>
      <c r="AT141" s="224" t="s">
        <v>73</v>
      </c>
      <c r="AU141" s="224" t="s">
        <v>74</v>
      </c>
      <c r="AY141" s="223" t="s">
        <v>186</v>
      </c>
      <c r="BK141" s="225">
        <f>BK142</f>
        <v>0</v>
      </c>
    </row>
    <row r="142" spans="1:65" s="11" customFormat="1" ht="22.9" customHeight="1">
      <c r="B142" s="212"/>
      <c r="C142" s="213"/>
      <c r="D142" s="214" t="s">
        <v>73</v>
      </c>
      <c r="E142" s="245" t="s">
        <v>460</v>
      </c>
      <c r="F142" s="245" t="s">
        <v>461</v>
      </c>
      <c r="G142" s="213"/>
      <c r="H142" s="213"/>
      <c r="I142" s="216"/>
      <c r="J142" s="246">
        <f>BK142</f>
        <v>0</v>
      </c>
      <c r="K142" s="213"/>
      <c r="L142" s="218"/>
      <c r="M142" s="219"/>
      <c r="N142" s="220"/>
      <c r="O142" s="220"/>
      <c r="P142" s="221">
        <f>SUM(P143:P190)</f>
        <v>0</v>
      </c>
      <c r="Q142" s="220"/>
      <c r="R142" s="221">
        <f>SUM(R143:R190)</f>
        <v>110.35407999999998</v>
      </c>
      <c r="S142" s="220"/>
      <c r="T142" s="222">
        <f>SUM(T143:T190)</f>
        <v>0</v>
      </c>
      <c r="AR142" s="223" t="s">
        <v>99</v>
      </c>
      <c r="AT142" s="224" t="s">
        <v>73</v>
      </c>
      <c r="AU142" s="224" t="s">
        <v>81</v>
      </c>
      <c r="AY142" s="223" t="s">
        <v>186</v>
      </c>
      <c r="BK142" s="225">
        <f>SUM(BK143:BK190)</f>
        <v>0</v>
      </c>
    </row>
    <row r="143" spans="1:65" s="2" customFormat="1" ht="21.75" customHeight="1">
      <c r="A143" s="35"/>
      <c r="B143" s="36"/>
      <c r="C143" s="226" t="s">
        <v>99</v>
      </c>
      <c r="D143" s="226" t="s">
        <v>265</v>
      </c>
      <c r="E143" s="227" t="s">
        <v>462</v>
      </c>
      <c r="F143" s="228" t="s">
        <v>463</v>
      </c>
      <c r="G143" s="229" t="s">
        <v>464</v>
      </c>
      <c r="H143" s="230">
        <v>114</v>
      </c>
      <c r="I143" s="231"/>
      <c r="J143" s="232">
        <f>ROUND(I143*H143,2)</f>
        <v>0</v>
      </c>
      <c r="K143" s="228" t="s">
        <v>447</v>
      </c>
      <c r="L143" s="38"/>
      <c r="M143" s="233" t="s">
        <v>1</v>
      </c>
      <c r="N143" s="234" t="s">
        <v>39</v>
      </c>
      <c r="O143" s="72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6" t="s">
        <v>465</v>
      </c>
      <c r="AT143" s="206" t="s">
        <v>265</v>
      </c>
      <c r="AU143" s="206" t="s">
        <v>83</v>
      </c>
      <c r="AY143" s="17" t="s">
        <v>186</v>
      </c>
      <c r="BE143" s="119">
        <f>IF(N143="základní",J143,0)</f>
        <v>0</v>
      </c>
      <c r="BF143" s="119">
        <f>IF(N143="snížená",J143,0)</f>
        <v>0</v>
      </c>
      <c r="BG143" s="119">
        <f>IF(N143="zákl. přenesená",J143,0)</f>
        <v>0</v>
      </c>
      <c r="BH143" s="119">
        <f>IF(N143="sníž. přenesená",J143,0)</f>
        <v>0</v>
      </c>
      <c r="BI143" s="119">
        <f>IF(N143="nulová",J143,0)</f>
        <v>0</v>
      </c>
      <c r="BJ143" s="17" t="s">
        <v>81</v>
      </c>
      <c r="BK143" s="119">
        <f>ROUND(I143*H143,2)</f>
        <v>0</v>
      </c>
      <c r="BL143" s="17" t="s">
        <v>465</v>
      </c>
      <c r="BM143" s="206" t="s">
        <v>853</v>
      </c>
    </row>
    <row r="144" spans="1:65" s="2" customFormat="1" ht="39">
      <c r="A144" s="35"/>
      <c r="B144" s="36"/>
      <c r="C144" s="37"/>
      <c r="D144" s="207" t="s">
        <v>188</v>
      </c>
      <c r="E144" s="37"/>
      <c r="F144" s="208" t="s">
        <v>467</v>
      </c>
      <c r="G144" s="37"/>
      <c r="H144" s="37"/>
      <c r="I144" s="131"/>
      <c r="J144" s="37"/>
      <c r="K144" s="37"/>
      <c r="L144" s="38"/>
      <c r="M144" s="209"/>
      <c r="N144" s="210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7" t="s">
        <v>188</v>
      </c>
      <c r="AU144" s="17" t="s">
        <v>83</v>
      </c>
    </row>
    <row r="145" spans="1:65" s="2" customFormat="1" ht="21.75" customHeight="1">
      <c r="A145" s="35"/>
      <c r="B145" s="36"/>
      <c r="C145" s="226" t="s">
        <v>193</v>
      </c>
      <c r="D145" s="226" t="s">
        <v>265</v>
      </c>
      <c r="E145" s="227" t="s">
        <v>472</v>
      </c>
      <c r="F145" s="228" t="s">
        <v>473</v>
      </c>
      <c r="G145" s="229" t="s">
        <v>183</v>
      </c>
      <c r="H145" s="230">
        <v>20</v>
      </c>
      <c r="I145" s="231"/>
      <c r="J145" s="232">
        <f>ROUND(I145*H145,2)</f>
        <v>0</v>
      </c>
      <c r="K145" s="228" t="s">
        <v>447</v>
      </c>
      <c r="L145" s="38"/>
      <c r="M145" s="233" t="s">
        <v>1</v>
      </c>
      <c r="N145" s="234" t="s">
        <v>39</v>
      </c>
      <c r="O145" s="72"/>
      <c r="P145" s="204">
        <f>O145*H145</f>
        <v>0</v>
      </c>
      <c r="Q145" s="204">
        <v>3.0000000000000001E-5</v>
      </c>
      <c r="R145" s="204">
        <f>Q145*H145</f>
        <v>6.0000000000000006E-4</v>
      </c>
      <c r="S145" s="204">
        <v>0</v>
      </c>
      <c r="T145" s="20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6" t="s">
        <v>465</v>
      </c>
      <c r="AT145" s="206" t="s">
        <v>265</v>
      </c>
      <c r="AU145" s="206" t="s">
        <v>83</v>
      </c>
      <c r="AY145" s="17" t="s">
        <v>186</v>
      </c>
      <c r="BE145" s="119">
        <f>IF(N145="základní",J145,0)</f>
        <v>0</v>
      </c>
      <c r="BF145" s="119">
        <f>IF(N145="snížená",J145,0)</f>
        <v>0</v>
      </c>
      <c r="BG145" s="119">
        <f>IF(N145="zákl. přenesená",J145,0)</f>
        <v>0</v>
      </c>
      <c r="BH145" s="119">
        <f>IF(N145="sníž. přenesená",J145,0)</f>
        <v>0</v>
      </c>
      <c r="BI145" s="119">
        <f>IF(N145="nulová",J145,0)</f>
        <v>0</v>
      </c>
      <c r="BJ145" s="17" t="s">
        <v>81</v>
      </c>
      <c r="BK145" s="119">
        <f>ROUND(I145*H145,2)</f>
        <v>0</v>
      </c>
      <c r="BL145" s="17" t="s">
        <v>465</v>
      </c>
      <c r="BM145" s="206" t="s">
        <v>854</v>
      </c>
    </row>
    <row r="146" spans="1:65" s="2" customFormat="1" ht="19.5">
      <c r="A146" s="35"/>
      <c r="B146" s="36"/>
      <c r="C146" s="37"/>
      <c r="D146" s="207" t="s">
        <v>188</v>
      </c>
      <c r="E146" s="37"/>
      <c r="F146" s="208" t="s">
        <v>475</v>
      </c>
      <c r="G146" s="37"/>
      <c r="H146" s="37"/>
      <c r="I146" s="131"/>
      <c r="J146" s="37"/>
      <c r="K146" s="37"/>
      <c r="L146" s="38"/>
      <c r="M146" s="209"/>
      <c r="N146" s="210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7" t="s">
        <v>188</v>
      </c>
      <c r="AU146" s="17" t="s">
        <v>83</v>
      </c>
    </row>
    <row r="147" spans="1:65" s="2" customFormat="1" ht="21.75" customHeight="1">
      <c r="A147" s="35"/>
      <c r="B147" s="36"/>
      <c r="C147" s="226" t="s">
        <v>203</v>
      </c>
      <c r="D147" s="226" t="s">
        <v>265</v>
      </c>
      <c r="E147" s="227" t="s">
        <v>476</v>
      </c>
      <c r="F147" s="228" t="s">
        <v>477</v>
      </c>
      <c r="G147" s="229" t="s">
        <v>446</v>
      </c>
      <c r="H147" s="230">
        <v>42.8</v>
      </c>
      <c r="I147" s="231"/>
      <c r="J147" s="232">
        <f>ROUND(I147*H147,2)</f>
        <v>0</v>
      </c>
      <c r="K147" s="228" t="s">
        <v>447</v>
      </c>
      <c r="L147" s="38"/>
      <c r="M147" s="233" t="s">
        <v>1</v>
      </c>
      <c r="N147" s="234" t="s">
        <v>39</v>
      </c>
      <c r="O147" s="72"/>
      <c r="P147" s="204">
        <f>O147*H147</f>
        <v>0</v>
      </c>
      <c r="Q147" s="204">
        <v>0</v>
      </c>
      <c r="R147" s="204">
        <f>Q147*H147</f>
        <v>0</v>
      </c>
      <c r="S147" s="204">
        <v>0</v>
      </c>
      <c r="T147" s="20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6" t="s">
        <v>465</v>
      </c>
      <c r="AT147" s="206" t="s">
        <v>265</v>
      </c>
      <c r="AU147" s="206" t="s">
        <v>83</v>
      </c>
      <c r="AY147" s="17" t="s">
        <v>186</v>
      </c>
      <c r="BE147" s="119">
        <f>IF(N147="základní",J147,0)</f>
        <v>0</v>
      </c>
      <c r="BF147" s="119">
        <f>IF(N147="snížená",J147,0)</f>
        <v>0</v>
      </c>
      <c r="BG147" s="119">
        <f>IF(N147="zákl. přenesená",J147,0)</f>
        <v>0</v>
      </c>
      <c r="BH147" s="119">
        <f>IF(N147="sníž. přenesená",J147,0)</f>
        <v>0</v>
      </c>
      <c r="BI147" s="119">
        <f>IF(N147="nulová",J147,0)</f>
        <v>0</v>
      </c>
      <c r="BJ147" s="17" t="s">
        <v>81</v>
      </c>
      <c r="BK147" s="119">
        <f>ROUND(I147*H147,2)</f>
        <v>0</v>
      </c>
      <c r="BL147" s="17" t="s">
        <v>465</v>
      </c>
      <c r="BM147" s="206" t="s">
        <v>855</v>
      </c>
    </row>
    <row r="148" spans="1:65" s="2" customFormat="1" ht="39">
      <c r="A148" s="35"/>
      <c r="B148" s="36"/>
      <c r="C148" s="37"/>
      <c r="D148" s="207" t="s">
        <v>188</v>
      </c>
      <c r="E148" s="37"/>
      <c r="F148" s="208" t="s">
        <v>479</v>
      </c>
      <c r="G148" s="37"/>
      <c r="H148" s="37"/>
      <c r="I148" s="131"/>
      <c r="J148" s="37"/>
      <c r="K148" s="37"/>
      <c r="L148" s="38"/>
      <c r="M148" s="209"/>
      <c r="N148" s="210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7" t="s">
        <v>188</v>
      </c>
      <c r="AU148" s="17" t="s">
        <v>83</v>
      </c>
    </row>
    <row r="149" spans="1:65" s="2" customFormat="1" ht="29.25">
      <c r="A149" s="35"/>
      <c r="B149" s="36"/>
      <c r="C149" s="37"/>
      <c r="D149" s="207" t="s">
        <v>201</v>
      </c>
      <c r="E149" s="37"/>
      <c r="F149" s="211" t="s">
        <v>856</v>
      </c>
      <c r="G149" s="37"/>
      <c r="H149" s="37"/>
      <c r="I149" s="131"/>
      <c r="J149" s="37"/>
      <c r="K149" s="37"/>
      <c r="L149" s="38"/>
      <c r="M149" s="209"/>
      <c r="N149" s="210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7" t="s">
        <v>201</v>
      </c>
      <c r="AU149" s="17" t="s">
        <v>83</v>
      </c>
    </row>
    <row r="150" spans="1:65" s="13" customFormat="1" ht="11.25">
      <c r="B150" s="247"/>
      <c r="C150" s="248"/>
      <c r="D150" s="207" t="s">
        <v>456</v>
      </c>
      <c r="E150" s="249" t="s">
        <v>1</v>
      </c>
      <c r="F150" s="250" t="s">
        <v>857</v>
      </c>
      <c r="G150" s="248"/>
      <c r="H150" s="251">
        <v>42.8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456</v>
      </c>
      <c r="AU150" s="257" t="s">
        <v>83</v>
      </c>
      <c r="AV150" s="13" t="s">
        <v>83</v>
      </c>
      <c r="AW150" s="13" t="s">
        <v>29</v>
      </c>
      <c r="AX150" s="13" t="s">
        <v>81</v>
      </c>
      <c r="AY150" s="257" t="s">
        <v>186</v>
      </c>
    </row>
    <row r="151" spans="1:65" s="2" customFormat="1" ht="16.5" customHeight="1">
      <c r="A151" s="35"/>
      <c r="B151" s="36"/>
      <c r="C151" s="226" t="s">
        <v>208</v>
      </c>
      <c r="D151" s="226" t="s">
        <v>265</v>
      </c>
      <c r="E151" s="227" t="s">
        <v>481</v>
      </c>
      <c r="F151" s="228" t="s">
        <v>482</v>
      </c>
      <c r="G151" s="229" t="s">
        <v>446</v>
      </c>
      <c r="H151" s="230">
        <v>26</v>
      </c>
      <c r="I151" s="231"/>
      <c r="J151" s="232">
        <f>ROUND(I151*H151,2)</f>
        <v>0</v>
      </c>
      <c r="K151" s="228" t="s">
        <v>447</v>
      </c>
      <c r="L151" s="38"/>
      <c r="M151" s="233" t="s">
        <v>1</v>
      </c>
      <c r="N151" s="234" t="s">
        <v>39</v>
      </c>
      <c r="O151" s="72"/>
      <c r="P151" s="204">
        <f>O151*H151</f>
        <v>0</v>
      </c>
      <c r="Q151" s="204">
        <v>2.45329</v>
      </c>
      <c r="R151" s="204">
        <f>Q151*H151</f>
        <v>63.785539999999997</v>
      </c>
      <c r="S151" s="204">
        <v>0</v>
      </c>
      <c r="T151" s="20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6" t="s">
        <v>465</v>
      </c>
      <c r="AT151" s="206" t="s">
        <v>265</v>
      </c>
      <c r="AU151" s="206" t="s">
        <v>83</v>
      </c>
      <c r="AY151" s="17" t="s">
        <v>186</v>
      </c>
      <c r="BE151" s="119">
        <f>IF(N151="základní",J151,0)</f>
        <v>0</v>
      </c>
      <c r="BF151" s="119">
        <f>IF(N151="snížená",J151,0)</f>
        <v>0</v>
      </c>
      <c r="BG151" s="119">
        <f>IF(N151="zákl. přenesená",J151,0)</f>
        <v>0</v>
      </c>
      <c r="BH151" s="119">
        <f>IF(N151="sníž. přenesená",J151,0)</f>
        <v>0</v>
      </c>
      <c r="BI151" s="119">
        <f>IF(N151="nulová",J151,0)</f>
        <v>0</v>
      </c>
      <c r="BJ151" s="17" t="s">
        <v>81</v>
      </c>
      <c r="BK151" s="119">
        <f>ROUND(I151*H151,2)</f>
        <v>0</v>
      </c>
      <c r="BL151" s="17" t="s">
        <v>465</v>
      </c>
      <c r="BM151" s="206" t="s">
        <v>858</v>
      </c>
    </row>
    <row r="152" spans="1:65" s="2" customFormat="1" ht="19.5">
      <c r="A152" s="35"/>
      <c r="B152" s="36"/>
      <c r="C152" s="37"/>
      <c r="D152" s="207" t="s">
        <v>188</v>
      </c>
      <c r="E152" s="37"/>
      <c r="F152" s="208" t="s">
        <v>484</v>
      </c>
      <c r="G152" s="37"/>
      <c r="H152" s="37"/>
      <c r="I152" s="131"/>
      <c r="J152" s="37"/>
      <c r="K152" s="37"/>
      <c r="L152" s="38"/>
      <c r="M152" s="209"/>
      <c r="N152" s="210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7" t="s">
        <v>188</v>
      </c>
      <c r="AU152" s="17" t="s">
        <v>83</v>
      </c>
    </row>
    <row r="153" spans="1:65" s="2" customFormat="1" ht="21.75" customHeight="1">
      <c r="A153" s="35"/>
      <c r="B153" s="36"/>
      <c r="C153" s="226" t="s">
        <v>213</v>
      </c>
      <c r="D153" s="226" t="s">
        <v>265</v>
      </c>
      <c r="E153" s="227" t="s">
        <v>485</v>
      </c>
      <c r="F153" s="228" t="s">
        <v>486</v>
      </c>
      <c r="G153" s="229" t="s">
        <v>446</v>
      </c>
      <c r="H153" s="230">
        <v>10</v>
      </c>
      <c r="I153" s="231"/>
      <c r="J153" s="232">
        <f>ROUND(I153*H153,2)</f>
        <v>0</v>
      </c>
      <c r="K153" s="228" t="s">
        <v>447</v>
      </c>
      <c r="L153" s="38"/>
      <c r="M153" s="233" t="s">
        <v>1</v>
      </c>
      <c r="N153" s="234" t="s">
        <v>39</v>
      </c>
      <c r="O153" s="72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6" t="s">
        <v>465</v>
      </c>
      <c r="AT153" s="206" t="s">
        <v>265</v>
      </c>
      <c r="AU153" s="206" t="s">
        <v>83</v>
      </c>
      <c r="AY153" s="17" t="s">
        <v>186</v>
      </c>
      <c r="BE153" s="119">
        <f>IF(N153="základní",J153,0)</f>
        <v>0</v>
      </c>
      <c r="BF153" s="119">
        <f>IF(N153="snížená",J153,0)</f>
        <v>0</v>
      </c>
      <c r="BG153" s="119">
        <f>IF(N153="zákl. přenesená",J153,0)</f>
        <v>0</v>
      </c>
      <c r="BH153" s="119">
        <f>IF(N153="sníž. přenesená",J153,0)</f>
        <v>0</v>
      </c>
      <c r="BI153" s="119">
        <f>IF(N153="nulová",J153,0)</f>
        <v>0</v>
      </c>
      <c r="BJ153" s="17" t="s">
        <v>81</v>
      </c>
      <c r="BK153" s="119">
        <f>ROUND(I153*H153,2)</f>
        <v>0</v>
      </c>
      <c r="BL153" s="17" t="s">
        <v>465</v>
      </c>
      <c r="BM153" s="206" t="s">
        <v>859</v>
      </c>
    </row>
    <row r="154" spans="1:65" s="2" customFormat="1" ht="19.5">
      <c r="A154" s="35"/>
      <c r="B154" s="36"/>
      <c r="C154" s="37"/>
      <c r="D154" s="207" t="s">
        <v>188</v>
      </c>
      <c r="E154" s="37"/>
      <c r="F154" s="208" t="s">
        <v>488</v>
      </c>
      <c r="G154" s="37"/>
      <c r="H154" s="37"/>
      <c r="I154" s="131"/>
      <c r="J154" s="37"/>
      <c r="K154" s="37"/>
      <c r="L154" s="38"/>
      <c r="M154" s="209"/>
      <c r="N154" s="210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7" t="s">
        <v>188</v>
      </c>
      <c r="AU154" s="17" t="s">
        <v>83</v>
      </c>
    </row>
    <row r="155" spans="1:65" s="2" customFormat="1" ht="29.25">
      <c r="A155" s="35"/>
      <c r="B155" s="36"/>
      <c r="C155" s="37"/>
      <c r="D155" s="207" t="s">
        <v>201</v>
      </c>
      <c r="E155" s="37"/>
      <c r="F155" s="211" t="s">
        <v>860</v>
      </c>
      <c r="G155" s="37"/>
      <c r="H155" s="37"/>
      <c r="I155" s="131"/>
      <c r="J155" s="37"/>
      <c r="K155" s="37"/>
      <c r="L155" s="38"/>
      <c r="M155" s="209"/>
      <c r="N155" s="210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7" t="s">
        <v>201</v>
      </c>
      <c r="AU155" s="17" t="s">
        <v>83</v>
      </c>
    </row>
    <row r="156" spans="1:65" s="13" customFormat="1" ht="11.25">
      <c r="B156" s="247"/>
      <c r="C156" s="248"/>
      <c r="D156" s="207" t="s">
        <v>456</v>
      </c>
      <c r="E156" s="249" t="s">
        <v>1</v>
      </c>
      <c r="F156" s="250" t="s">
        <v>861</v>
      </c>
      <c r="G156" s="248"/>
      <c r="H156" s="251">
        <v>10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456</v>
      </c>
      <c r="AU156" s="257" t="s">
        <v>83</v>
      </c>
      <c r="AV156" s="13" t="s">
        <v>83</v>
      </c>
      <c r="AW156" s="13" t="s">
        <v>29</v>
      </c>
      <c r="AX156" s="13" t="s">
        <v>81</v>
      </c>
      <c r="AY156" s="257" t="s">
        <v>186</v>
      </c>
    </row>
    <row r="157" spans="1:65" s="2" customFormat="1" ht="21.75" customHeight="1">
      <c r="A157" s="35"/>
      <c r="B157" s="36"/>
      <c r="C157" s="226" t="s">
        <v>192</v>
      </c>
      <c r="D157" s="226" t="s">
        <v>265</v>
      </c>
      <c r="E157" s="227" t="s">
        <v>490</v>
      </c>
      <c r="F157" s="228" t="s">
        <v>491</v>
      </c>
      <c r="G157" s="229" t="s">
        <v>464</v>
      </c>
      <c r="H157" s="230">
        <v>96</v>
      </c>
      <c r="I157" s="231"/>
      <c r="J157" s="232">
        <f>ROUND(I157*H157,2)</f>
        <v>0</v>
      </c>
      <c r="K157" s="228" t="s">
        <v>447</v>
      </c>
      <c r="L157" s="38"/>
      <c r="M157" s="233" t="s">
        <v>1</v>
      </c>
      <c r="N157" s="234" t="s">
        <v>39</v>
      </c>
      <c r="O157" s="72"/>
      <c r="P157" s="204">
        <f>O157*H157</f>
        <v>0</v>
      </c>
      <c r="Q157" s="204">
        <v>1.16E-3</v>
      </c>
      <c r="R157" s="204">
        <f>Q157*H157</f>
        <v>0.11136</v>
      </c>
      <c r="S157" s="204">
        <v>0</v>
      </c>
      <c r="T157" s="20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6" t="s">
        <v>465</v>
      </c>
      <c r="AT157" s="206" t="s">
        <v>265</v>
      </c>
      <c r="AU157" s="206" t="s">
        <v>83</v>
      </c>
      <c r="AY157" s="17" t="s">
        <v>186</v>
      </c>
      <c r="BE157" s="119">
        <f>IF(N157="základní",J157,0)</f>
        <v>0</v>
      </c>
      <c r="BF157" s="119">
        <f>IF(N157="snížená",J157,0)</f>
        <v>0</v>
      </c>
      <c r="BG157" s="119">
        <f>IF(N157="zákl. přenesená",J157,0)</f>
        <v>0</v>
      </c>
      <c r="BH157" s="119">
        <f>IF(N157="sníž. přenesená",J157,0)</f>
        <v>0</v>
      </c>
      <c r="BI157" s="119">
        <f>IF(N157="nulová",J157,0)</f>
        <v>0</v>
      </c>
      <c r="BJ157" s="17" t="s">
        <v>81</v>
      </c>
      <c r="BK157" s="119">
        <f>ROUND(I157*H157,2)</f>
        <v>0</v>
      </c>
      <c r="BL157" s="17" t="s">
        <v>465</v>
      </c>
      <c r="BM157" s="206" t="s">
        <v>862</v>
      </c>
    </row>
    <row r="158" spans="1:65" s="2" customFormat="1" ht="19.5">
      <c r="A158" s="35"/>
      <c r="B158" s="36"/>
      <c r="C158" s="37"/>
      <c r="D158" s="207" t="s">
        <v>188</v>
      </c>
      <c r="E158" s="37"/>
      <c r="F158" s="208" t="s">
        <v>493</v>
      </c>
      <c r="G158" s="37"/>
      <c r="H158" s="37"/>
      <c r="I158" s="131"/>
      <c r="J158" s="37"/>
      <c r="K158" s="37"/>
      <c r="L158" s="38"/>
      <c r="M158" s="209"/>
      <c r="N158" s="210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7" t="s">
        <v>188</v>
      </c>
      <c r="AU158" s="17" t="s">
        <v>83</v>
      </c>
    </row>
    <row r="159" spans="1:65" s="2" customFormat="1" ht="21.75" customHeight="1">
      <c r="A159" s="35"/>
      <c r="B159" s="36"/>
      <c r="C159" s="226" t="s">
        <v>221</v>
      </c>
      <c r="D159" s="226" t="s">
        <v>265</v>
      </c>
      <c r="E159" s="227" t="s">
        <v>494</v>
      </c>
      <c r="F159" s="228" t="s">
        <v>495</v>
      </c>
      <c r="G159" s="229" t="s">
        <v>464</v>
      </c>
      <c r="H159" s="230">
        <v>96</v>
      </c>
      <c r="I159" s="231"/>
      <c r="J159" s="232">
        <f>ROUND(I159*H159,2)</f>
        <v>0</v>
      </c>
      <c r="K159" s="228" t="s">
        <v>447</v>
      </c>
      <c r="L159" s="38"/>
      <c r="M159" s="233" t="s">
        <v>1</v>
      </c>
      <c r="N159" s="234" t="s">
        <v>39</v>
      </c>
      <c r="O159" s="72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6" t="s">
        <v>465</v>
      </c>
      <c r="AT159" s="206" t="s">
        <v>265</v>
      </c>
      <c r="AU159" s="206" t="s">
        <v>83</v>
      </c>
      <c r="AY159" s="17" t="s">
        <v>186</v>
      </c>
      <c r="BE159" s="119">
        <f>IF(N159="základní",J159,0)</f>
        <v>0</v>
      </c>
      <c r="BF159" s="119">
        <f>IF(N159="snížená",J159,0)</f>
        <v>0</v>
      </c>
      <c r="BG159" s="119">
        <f>IF(N159="zákl. přenesená",J159,0)</f>
        <v>0</v>
      </c>
      <c r="BH159" s="119">
        <f>IF(N159="sníž. přenesená",J159,0)</f>
        <v>0</v>
      </c>
      <c r="BI159" s="119">
        <f>IF(N159="nulová",J159,0)</f>
        <v>0</v>
      </c>
      <c r="BJ159" s="17" t="s">
        <v>81</v>
      </c>
      <c r="BK159" s="119">
        <f>ROUND(I159*H159,2)</f>
        <v>0</v>
      </c>
      <c r="BL159" s="17" t="s">
        <v>465</v>
      </c>
      <c r="BM159" s="206" t="s">
        <v>863</v>
      </c>
    </row>
    <row r="160" spans="1:65" s="2" customFormat="1" ht="19.5">
      <c r="A160" s="35"/>
      <c r="B160" s="36"/>
      <c r="C160" s="37"/>
      <c r="D160" s="207" t="s">
        <v>188</v>
      </c>
      <c r="E160" s="37"/>
      <c r="F160" s="208" t="s">
        <v>497</v>
      </c>
      <c r="G160" s="37"/>
      <c r="H160" s="37"/>
      <c r="I160" s="131"/>
      <c r="J160" s="37"/>
      <c r="K160" s="37"/>
      <c r="L160" s="38"/>
      <c r="M160" s="209"/>
      <c r="N160" s="210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7" t="s">
        <v>188</v>
      </c>
      <c r="AU160" s="17" t="s">
        <v>83</v>
      </c>
    </row>
    <row r="161" spans="1:65" s="2" customFormat="1" ht="16.5" customHeight="1">
      <c r="A161" s="35"/>
      <c r="B161" s="36"/>
      <c r="C161" s="226" t="s">
        <v>225</v>
      </c>
      <c r="D161" s="226" t="s">
        <v>265</v>
      </c>
      <c r="E161" s="227" t="s">
        <v>498</v>
      </c>
      <c r="F161" s="228" t="s">
        <v>499</v>
      </c>
      <c r="G161" s="229" t="s">
        <v>446</v>
      </c>
      <c r="H161" s="230">
        <v>18</v>
      </c>
      <c r="I161" s="231"/>
      <c r="J161" s="232">
        <f>ROUND(I161*H161,2)</f>
        <v>0</v>
      </c>
      <c r="K161" s="228" t="s">
        <v>447</v>
      </c>
      <c r="L161" s="38"/>
      <c r="M161" s="233" t="s">
        <v>1</v>
      </c>
      <c r="N161" s="234" t="s">
        <v>39</v>
      </c>
      <c r="O161" s="72"/>
      <c r="P161" s="204">
        <f>O161*H161</f>
        <v>0</v>
      </c>
      <c r="Q161" s="204">
        <v>0</v>
      </c>
      <c r="R161" s="204">
        <f>Q161*H161</f>
        <v>0</v>
      </c>
      <c r="S161" s="204">
        <v>0</v>
      </c>
      <c r="T161" s="20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6" t="s">
        <v>465</v>
      </c>
      <c r="AT161" s="206" t="s">
        <v>265</v>
      </c>
      <c r="AU161" s="206" t="s">
        <v>83</v>
      </c>
      <c r="AY161" s="17" t="s">
        <v>186</v>
      </c>
      <c r="BE161" s="119">
        <f>IF(N161="základní",J161,0)</f>
        <v>0</v>
      </c>
      <c r="BF161" s="119">
        <f>IF(N161="snížená",J161,0)</f>
        <v>0</v>
      </c>
      <c r="BG161" s="119">
        <f>IF(N161="zákl. přenesená",J161,0)</f>
        <v>0</v>
      </c>
      <c r="BH161" s="119">
        <f>IF(N161="sníž. přenesená",J161,0)</f>
        <v>0</v>
      </c>
      <c r="BI161" s="119">
        <f>IF(N161="nulová",J161,0)</f>
        <v>0</v>
      </c>
      <c r="BJ161" s="17" t="s">
        <v>81</v>
      </c>
      <c r="BK161" s="119">
        <f>ROUND(I161*H161,2)</f>
        <v>0</v>
      </c>
      <c r="BL161" s="17" t="s">
        <v>465</v>
      </c>
      <c r="BM161" s="206" t="s">
        <v>864</v>
      </c>
    </row>
    <row r="162" spans="1:65" s="2" customFormat="1" ht="29.25">
      <c r="A162" s="35"/>
      <c r="B162" s="36"/>
      <c r="C162" s="37"/>
      <c r="D162" s="207" t="s">
        <v>188</v>
      </c>
      <c r="E162" s="37"/>
      <c r="F162" s="208" t="s">
        <v>501</v>
      </c>
      <c r="G162" s="37"/>
      <c r="H162" s="37"/>
      <c r="I162" s="131"/>
      <c r="J162" s="37"/>
      <c r="K162" s="37"/>
      <c r="L162" s="38"/>
      <c r="M162" s="209"/>
      <c r="N162" s="210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7" t="s">
        <v>188</v>
      </c>
      <c r="AU162" s="17" t="s">
        <v>83</v>
      </c>
    </row>
    <row r="163" spans="1:65" s="2" customFormat="1" ht="29.25">
      <c r="A163" s="35"/>
      <c r="B163" s="36"/>
      <c r="C163" s="37"/>
      <c r="D163" s="207" t="s">
        <v>201</v>
      </c>
      <c r="E163" s="37"/>
      <c r="F163" s="211" t="s">
        <v>865</v>
      </c>
      <c r="G163" s="37"/>
      <c r="H163" s="37"/>
      <c r="I163" s="131"/>
      <c r="J163" s="37"/>
      <c r="K163" s="37"/>
      <c r="L163" s="38"/>
      <c r="M163" s="209"/>
      <c r="N163" s="210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7" t="s">
        <v>201</v>
      </c>
      <c r="AU163" s="17" t="s">
        <v>83</v>
      </c>
    </row>
    <row r="164" spans="1:65" s="13" customFormat="1" ht="11.25">
      <c r="B164" s="247"/>
      <c r="C164" s="248"/>
      <c r="D164" s="207" t="s">
        <v>456</v>
      </c>
      <c r="E164" s="249" t="s">
        <v>1</v>
      </c>
      <c r="F164" s="250" t="s">
        <v>866</v>
      </c>
      <c r="G164" s="248"/>
      <c r="H164" s="251">
        <v>18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AT164" s="257" t="s">
        <v>456</v>
      </c>
      <c r="AU164" s="257" t="s">
        <v>83</v>
      </c>
      <c r="AV164" s="13" t="s">
        <v>83</v>
      </c>
      <c r="AW164" s="13" t="s">
        <v>29</v>
      </c>
      <c r="AX164" s="13" t="s">
        <v>81</v>
      </c>
      <c r="AY164" s="257" t="s">
        <v>186</v>
      </c>
    </row>
    <row r="165" spans="1:65" s="2" customFormat="1" ht="21.75" customHeight="1">
      <c r="A165" s="35"/>
      <c r="B165" s="36"/>
      <c r="C165" s="226" t="s">
        <v>229</v>
      </c>
      <c r="D165" s="226" t="s">
        <v>265</v>
      </c>
      <c r="E165" s="227" t="s">
        <v>503</v>
      </c>
      <c r="F165" s="228" t="s">
        <v>504</v>
      </c>
      <c r="G165" s="229" t="s">
        <v>183</v>
      </c>
      <c r="H165" s="230">
        <v>480</v>
      </c>
      <c r="I165" s="231"/>
      <c r="J165" s="232">
        <f>ROUND(I165*H165,2)</f>
        <v>0</v>
      </c>
      <c r="K165" s="228" t="s">
        <v>447</v>
      </c>
      <c r="L165" s="38"/>
      <c r="M165" s="233" t="s">
        <v>1</v>
      </c>
      <c r="N165" s="234" t="s">
        <v>39</v>
      </c>
      <c r="O165" s="72"/>
      <c r="P165" s="204">
        <f>O165*H165</f>
        <v>0</v>
      </c>
      <c r="Q165" s="204">
        <v>0</v>
      </c>
      <c r="R165" s="204">
        <f>Q165*H165</f>
        <v>0</v>
      </c>
      <c r="S165" s="204">
        <v>0</v>
      </c>
      <c r="T165" s="20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6" t="s">
        <v>465</v>
      </c>
      <c r="AT165" s="206" t="s">
        <v>265</v>
      </c>
      <c r="AU165" s="206" t="s">
        <v>83</v>
      </c>
      <c r="AY165" s="17" t="s">
        <v>186</v>
      </c>
      <c r="BE165" s="119">
        <f>IF(N165="základní",J165,0)</f>
        <v>0</v>
      </c>
      <c r="BF165" s="119">
        <f>IF(N165="snížená",J165,0)</f>
        <v>0</v>
      </c>
      <c r="BG165" s="119">
        <f>IF(N165="zákl. přenesená",J165,0)</f>
        <v>0</v>
      </c>
      <c r="BH165" s="119">
        <f>IF(N165="sníž. přenesená",J165,0)</f>
        <v>0</v>
      </c>
      <c r="BI165" s="119">
        <f>IF(N165="nulová",J165,0)</f>
        <v>0</v>
      </c>
      <c r="BJ165" s="17" t="s">
        <v>81</v>
      </c>
      <c r="BK165" s="119">
        <f>ROUND(I165*H165,2)</f>
        <v>0</v>
      </c>
      <c r="BL165" s="17" t="s">
        <v>465</v>
      </c>
      <c r="BM165" s="206" t="s">
        <v>867</v>
      </c>
    </row>
    <row r="166" spans="1:65" s="2" customFormat="1" ht="39">
      <c r="A166" s="35"/>
      <c r="B166" s="36"/>
      <c r="C166" s="37"/>
      <c r="D166" s="207" t="s">
        <v>188</v>
      </c>
      <c r="E166" s="37"/>
      <c r="F166" s="208" t="s">
        <v>506</v>
      </c>
      <c r="G166" s="37"/>
      <c r="H166" s="37"/>
      <c r="I166" s="131"/>
      <c r="J166" s="37"/>
      <c r="K166" s="37"/>
      <c r="L166" s="38"/>
      <c r="M166" s="209"/>
      <c r="N166" s="210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7" t="s">
        <v>188</v>
      </c>
      <c r="AU166" s="17" t="s">
        <v>83</v>
      </c>
    </row>
    <row r="167" spans="1:65" s="2" customFormat="1" ht="21.75" customHeight="1">
      <c r="A167" s="35"/>
      <c r="B167" s="36"/>
      <c r="C167" s="226" t="s">
        <v>233</v>
      </c>
      <c r="D167" s="226" t="s">
        <v>265</v>
      </c>
      <c r="E167" s="227" t="s">
        <v>507</v>
      </c>
      <c r="F167" s="228" t="s">
        <v>508</v>
      </c>
      <c r="G167" s="229" t="s">
        <v>183</v>
      </c>
      <c r="H167" s="230">
        <v>64</v>
      </c>
      <c r="I167" s="231"/>
      <c r="J167" s="232">
        <f>ROUND(I167*H167,2)</f>
        <v>0</v>
      </c>
      <c r="K167" s="228" t="s">
        <v>447</v>
      </c>
      <c r="L167" s="38"/>
      <c r="M167" s="233" t="s">
        <v>1</v>
      </c>
      <c r="N167" s="234" t="s">
        <v>39</v>
      </c>
      <c r="O167" s="7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6" t="s">
        <v>465</v>
      </c>
      <c r="AT167" s="206" t="s">
        <v>265</v>
      </c>
      <c r="AU167" s="206" t="s">
        <v>83</v>
      </c>
      <c r="AY167" s="17" t="s">
        <v>186</v>
      </c>
      <c r="BE167" s="119">
        <f>IF(N167="základní",J167,0)</f>
        <v>0</v>
      </c>
      <c r="BF167" s="119">
        <f>IF(N167="snížená",J167,0)</f>
        <v>0</v>
      </c>
      <c r="BG167" s="119">
        <f>IF(N167="zákl. přenesená",J167,0)</f>
        <v>0</v>
      </c>
      <c r="BH167" s="119">
        <f>IF(N167="sníž. přenesená",J167,0)</f>
        <v>0</v>
      </c>
      <c r="BI167" s="119">
        <f>IF(N167="nulová",J167,0)</f>
        <v>0</v>
      </c>
      <c r="BJ167" s="17" t="s">
        <v>81</v>
      </c>
      <c r="BK167" s="119">
        <f>ROUND(I167*H167,2)</f>
        <v>0</v>
      </c>
      <c r="BL167" s="17" t="s">
        <v>465</v>
      </c>
      <c r="BM167" s="206" t="s">
        <v>868</v>
      </c>
    </row>
    <row r="168" spans="1:65" s="2" customFormat="1" ht="39">
      <c r="A168" s="35"/>
      <c r="B168" s="36"/>
      <c r="C168" s="37"/>
      <c r="D168" s="207" t="s">
        <v>188</v>
      </c>
      <c r="E168" s="37"/>
      <c r="F168" s="208" t="s">
        <v>510</v>
      </c>
      <c r="G168" s="37"/>
      <c r="H168" s="37"/>
      <c r="I168" s="131"/>
      <c r="J168" s="37"/>
      <c r="K168" s="37"/>
      <c r="L168" s="38"/>
      <c r="M168" s="209"/>
      <c r="N168" s="210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7" t="s">
        <v>188</v>
      </c>
      <c r="AU168" s="17" t="s">
        <v>83</v>
      </c>
    </row>
    <row r="169" spans="1:65" s="2" customFormat="1" ht="21.75" customHeight="1">
      <c r="A169" s="35"/>
      <c r="B169" s="36"/>
      <c r="C169" s="226" t="s">
        <v>238</v>
      </c>
      <c r="D169" s="226" t="s">
        <v>265</v>
      </c>
      <c r="E169" s="227" t="s">
        <v>511</v>
      </c>
      <c r="F169" s="228" t="s">
        <v>512</v>
      </c>
      <c r="G169" s="229" t="s">
        <v>183</v>
      </c>
      <c r="H169" s="230">
        <v>26</v>
      </c>
      <c r="I169" s="231"/>
      <c r="J169" s="232">
        <f>ROUND(I169*H169,2)</f>
        <v>0</v>
      </c>
      <c r="K169" s="228" t="s">
        <v>447</v>
      </c>
      <c r="L169" s="38"/>
      <c r="M169" s="233" t="s">
        <v>1</v>
      </c>
      <c r="N169" s="234" t="s">
        <v>39</v>
      </c>
      <c r="O169" s="72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6" t="s">
        <v>465</v>
      </c>
      <c r="AT169" s="206" t="s">
        <v>265</v>
      </c>
      <c r="AU169" s="206" t="s">
        <v>83</v>
      </c>
      <c r="AY169" s="17" t="s">
        <v>186</v>
      </c>
      <c r="BE169" s="119">
        <f>IF(N169="základní",J169,0)</f>
        <v>0</v>
      </c>
      <c r="BF169" s="119">
        <f>IF(N169="snížená",J169,0)</f>
        <v>0</v>
      </c>
      <c r="BG169" s="119">
        <f>IF(N169="zákl. přenesená",J169,0)</f>
        <v>0</v>
      </c>
      <c r="BH169" s="119">
        <f>IF(N169="sníž. přenesená",J169,0)</f>
        <v>0</v>
      </c>
      <c r="BI169" s="119">
        <f>IF(N169="nulová",J169,0)</f>
        <v>0</v>
      </c>
      <c r="BJ169" s="17" t="s">
        <v>81</v>
      </c>
      <c r="BK169" s="119">
        <f>ROUND(I169*H169,2)</f>
        <v>0</v>
      </c>
      <c r="BL169" s="17" t="s">
        <v>465</v>
      </c>
      <c r="BM169" s="206" t="s">
        <v>869</v>
      </c>
    </row>
    <row r="170" spans="1:65" s="2" customFormat="1" ht="29.25">
      <c r="A170" s="35"/>
      <c r="B170" s="36"/>
      <c r="C170" s="37"/>
      <c r="D170" s="207" t="s">
        <v>188</v>
      </c>
      <c r="E170" s="37"/>
      <c r="F170" s="208" t="s">
        <v>514</v>
      </c>
      <c r="G170" s="37"/>
      <c r="H170" s="37"/>
      <c r="I170" s="131"/>
      <c r="J170" s="37"/>
      <c r="K170" s="37"/>
      <c r="L170" s="38"/>
      <c r="M170" s="209"/>
      <c r="N170" s="210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7" t="s">
        <v>188</v>
      </c>
      <c r="AU170" s="17" t="s">
        <v>83</v>
      </c>
    </row>
    <row r="171" spans="1:65" s="2" customFormat="1" ht="29.25">
      <c r="A171" s="35"/>
      <c r="B171" s="36"/>
      <c r="C171" s="37"/>
      <c r="D171" s="207" t="s">
        <v>201</v>
      </c>
      <c r="E171" s="37"/>
      <c r="F171" s="211" t="s">
        <v>870</v>
      </c>
      <c r="G171" s="37"/>
      <c r="H171" s="37"/>
      <c r="I171" s="131"/>
      <c r="J171" s="37"/>
      <c r="K171" s="37"/>
      <c r="L171" s="38"/>
      <c r="M171" s="209"/>
      <c r="N171" s="210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7" t="s">
        <v>201</v>
      </c>
      <c r="AU171" s="17" t="s">
        <v>83</v>
      </c>
    </row>
    <row r="172" spans="1:65" s="13" customFormat="1" ht="11.25">
      <c r="B172" s="247"/>
      <c r="C172" s="248"/>
      <c r="D172" s="207" t="s">
        <v>456</v>
      </c>
      <c r="E172" s="249" t="s">
        <v>1</v>
      </c>
      <c r="F172" s="250" t="s">
        <v>871</v>
      </c>
      <c r="G172" s="248"/>
      <c r="H172" s="251">
        <v>26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456</v>
      </c>
      <c r="AU172" s="257" t="s">
        <v>83</v>
      </c>
      <c r="AV172" s="13" t="s">
        <v>83</v>
      </c>
      <c r="AW172" s="13" t="s">
        <v>29</v>
      </c>
      <c r="AX172" s="13" t="s">
        <v>81</v>
      </c>
      <c r="AY172" s="257" t="s">
        <v>186</v>
      </c>
    </row>
    <row r="173" spans="1:65" s="2" customFormat="1" ht="16.5" customHeight="1">
      <c r="A173" s="35"/>
      <c r="B173" s="36"/>
      <c r="C173" s="226" t="s">
        <v>242</v>
      </c>
      <c r="D173" s="226" t="s">
        <v>265</v>
      </c>
      <c r="E173" s="227" t="s">
        <v>516</v>
      </c>
      <c r="F173" s="228" t="s">
        <v>517</v>
      </c>
      <c r="G173" s="229" t="s">
        <v>446</v>
      </c>
      <c r="H173" s="230">
        <v>26</v>
      </c>
      <c r="I173" s="231"/>
      <c r="J173" s="232">
        <f>ROUND(I173*H173,2)</f>
        <v>0</v>
      </c>
      <c r="K173" s="228" t="s">
        <v>447</v>
      </c>
      <c r="L173" s="38"/>
      <c r="M173" s="233" t="s">
        <v>1</v>
      </c>
      <c r="N173" s="234" t="s">
        <v>39</v>
      </c>
      <c r="O173" s="72"/>
      <c r="P173" s="204">
        <f>O173*H173</f>
        <v>0</v>
      </c>
      <c r="Q173" s="204">
        <v>4.6000000000000001E-4</v>
      </c>
      <c r="R173" s="204">
        <f>Q173*H173</f>
        <v>1.196E-2</v>
      </c>
      <c r="S173" s="204">
        <v>0</v>
      </c>
      <c r="T173" s="20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6" t="s">
        <v>465</v>
      </c>
      <c r="AT173" s="206" t="s">
        <v>265</v>
      </c>
      <c r="AU173" s="206" t="s">
        <v>83</v>
      </c>
      <c r="AY173" s="17" t="s">
        <v>186</v>
      </c>
      <c r="BE173" s="119">
        <f>IF(N173="základní",J173,0)</f>
        <v>0</v>
      </c>
      <c r="BF173" s="119">
        <f>IF(N173="snížená",J173,0)</f>
        <v>0</v>
      </c>
      <c r="BG173" s="119">
        <f>IF(N173="zákl. přenesená",J173,0)</f>
        <v>0</v>
      </c>
      <c r="BH173" s="119">
        <f>IF(N173="sníž. přenesená",J173,0)</f>
        <v>0</v>
      </c>
      <c r="BI173" s="119">
        <f>IF(N173="nulová",J173,0)</f>
        <v>0</v>
      </c>
      <c r="BJ173" s="17" t="s">
        <v>81</v>
      </c>
      <c r="BK173" s="119">
        <f>ROUND(I173*H173,2)</f>
        <v>0</v>
      </c>
      <c r="BL173" s="17" t="s">
        <v>465</v>
      </c>
      <c r="BM173" s="206" t="s">
        <v>872</v>
      </c>
    </row>
    <row r="174" spans="1:65" s="2" customFormat="1" ht="11.25">
      <c r="A174" s="35"/>
      <c r="B174" s="36"/>
      <c r="C174" s="37"/>
      <c r="D174" s="207" t="s">
        <v>188</v>
      </c>
      <c r="E174" s="37"/>
      <c r="F174" s="208" t="s">
        <v>519</v>
      </c>
      <c r="G174" s="37"/>
      <c r="H174" s="37"/>
      <c r="I174" s="131"/>
      <c r="J174" s="37"/>
      <c r="K174" s="37"/>
      <c r="L174" s="38"/>
      <c r="M174" s="209"/>
      <c r="N174" s="210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7" t="s">
        <v>188</v>
      </c>
      <c r="AU174" s="17" t="s">
        <v>83</v>
      </c>
    </row>
    <row r="175" spans="1:65" s="2" customFormat="1" ht="21.75" customHeight="1">
      <c r="A175" s="35"/>
      <c r="B175" s="36"/>
      <c r="C175" s="226" t="s">
        <v>8</v>
      </c>
      <c r="D175" s="226" t="s">
        <v>265</v>
      </c>
      <c r="E175" s="227" t="s">
        <v>520</v>
      </c>
      <c r="F175" s="228" t="s">
        <v>521</v>
      </c>
      <c r="G175" s="229" t="s">
        <v>464</v>
      </c>
      <c r="H175" s="230">
        <v>96</v>
      </c>
      <c r="I175" s="231"/>
      <c r="J175" s="232">
        <f>ROUND(I175*H175,2)</f>
        <v>0</v>
      </c>
      <c r="K175" s="228" t="s">
        <v>447</v>
      </c>
      <c r="L175" s="38"/>
      <c r="M175" s="233" t="s">
        <v>1</v>
      </c>
      <c r="N175" s="234" t="s">
        <v>39</v>
      </c>
      <c r="O175" s="72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6" t="s">
        <v>465</v>
      </c>
      <c r="AT175" s="206" t="s">
        <v>265</v>
      </c>
      <c r="AU175" s="206" t="s">
        <v>83</v>
      </c>
      <c r="AY175" s="17" t="s">
        <v>186</v>
      </c>
      <c r="BE175" s="119">
        <f>IF(N175="základní",J175,0)</f>
        <v>0</v>
      </c>
      <c r="BF175" s="119">
        <f>IF(N175="snížená",J175,0)</f>
        <v>0</v>
      </c>
      <c r="BG175" s="119">
        <f>IF(N175="zákl. přenesená",J175,0)</f>
        <v>0</v>
      </c>
      <c r="BH175" s="119">
        <f>IF(N175="sníž. přenesená",J175,0)</f>
        <v>0</v>
      </c>
      <c r="BI175" s="119">
        <f>IF(N175="nulová",J175,0)</f>
        <v>0</v>
      </c>
      <c r="BJ175" s="17" t="s">
        <v>81</v>
      </c>
      <c r="BK175" s="119">
        <f>ROUND(I175*H175,2)</f>
        <v>0</v>
      </c>
      <c r="BL175" s="17" t="s">
        <v>465</v>
      </c>
      <c r="BM175" s="206" t="s">
        <v>873</v>
      </c>
    </row>
    <row r="176" spans="1:65" s="2" customFormat="1" ht="19.5">
      <c r="A176" s="35"/>
      <c r="B176" s="36"/>
      <c r="C176" s="37"/>
      <c r="D176" s="207" t="s">
        <v>188</v>
      </c>
      <c r="E176" s="37"/>
      <c r="F176" s="208" t="s">
        <v>523</v>
      </c>
      <c r="G176" s="37"/>
      <c r="H176" s="37"/>
      <c r="I176" s="131"/>
      <c r="J176" s="37"/>
      <c r="K176" s="37"/>
      <c r="L176" s="38"/>
      <c r="M176" s="209"/>
      <c r="N176" s="210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7" t="s">
        <v>188</v>
      </c>
      <c r="AU176" s="17" t="s">
        <v>83</v>
      </c>
    </row>
    <row r="177" spans="1:65" s="2" customFormat="1" ht="16.5" customHeight="1">
      <c r="A177" s="35"/>
      <c r="B177" s="36"/>
      <c r="C177" s="226" t="s">
        <v>250</v>
      </c>
      <c r="D177" s="226" t="s">
        <v>265</v>
      </c>
      <c r="E177" s="227" t="s">
        <v>524</v>
      </c>
      <c r="F177" s="228" t="s">
        <v>525</v>
      </c>
      <c r="G177" s="229" t="s">
        <v>183</v>
      </c>
      <c r="H177" s="230">
        <v>544</v>
      </c>
      <c r="I177" s="231"/>
      <c r="J177" s="232">
        <f>ROUND(I177*H177,2)</f>
        <v>0</v>
      </c>
      <c r="K177" s="228" t="s">
        <v>447</v>
      </c>
      <c r="L177" s="38"/>
      <c r="M177" s="233" t="s">
        <v>1</v>
      </c>
      <c r="N177" s="234" t="s">
        <v>39</v>
      </c>
      <c r="O177" s="72"/>
      <c r="P177" s="204">
        <f>O177*H177</f>
        <v>0</v>
      </c>
      <c r="Q177" s="204">
        <v>0</v>
      </c>
      <c r="R177" s="204">
        <f>Q177*H177</f>
        <v>0</v>
      </c>
      <c r="S177" s="204">
        <v>0</v>
      </c>
      <c r="T177" s="20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6" t="s">
        <v>465</v>
      </c>
      <c r="AT177" s="206" t="s">
        <v>265</v>
      </c>
      <c r="AU177" s="206" t="s">
        <v>83</v>
      </c>
      <c r="AY177" s="17" t="s">
        <v>186</v>
      </c>
      <c r="BE177" s="119">
        <f>IF(N177="základní",J177,0)</f>
        <v>0</v>
      </c>
      <c r="BF177" s="119">
        <f>IF(N177="snížená",J177,0)</f>
        <v>0</v>
      </c>
      <c r="BG177" s="119">
        <f>IF(N177="zákl. přenesená",J177,0)</f>
        <v>0</v>
      </c>
      <c r="BH177" s="119">
        <f>IF(N177="sníž. přenesená",J177,0)</f>
        <v>0</v>
      </c>
      <c r="BI177" s="119">
        <f>IF(N177="nulová",J177,0)</f>
        <v>0</v>
      </c>
      <c r="BJ177" s="17" t="s">
        <v>81</v>
      </c>
      <c r="BK177" s="119">
        <f>ROUND(I177*H177,2)</f>
        <v>0</v>
      </c>
      <c r="BL177" s="17" t="s">
        <v>465</v>
      </c>
      <c r="BM177" s="206" t="s">
        <v>874</v>
      </c>
    </row>
    <row r="178" spans="1:65" s="2" customFormat="1" ht="29.25">
      <c r="A178" s="35"/>
      <c r="B178" s="36"/>
      <c r="C178" s="37"/>
      <c r="D178" s="207" t="s">
        <v>188</v>
      </c>
      <c r="E178" s="37"/>
      <c r="F178" s="208" t="s">
        <v>527</v>
      </c>
      <c r="G178" s="37"/>
      <c r="H178" s="37"/>
      <c r="I178" s="131"/>
      <c r="J178" s="37"/>
      <c r="K178" s="37"/>
      <c r="L178" s="38"/>
      <c r="M178" s="209"/>
      <c r="N178" s="210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7" t="s">
        <v>188</v>
      </c>
      <c r="AU178" s="17" t="s">
        <v>83</v>
      </c>
    </row>
    <row r="179" spans="1:65" s="2" customFormat="1" ht="21.75" customHeight="1">
      <c r="A179" s="35"/>
      <c r="B179" s="36"/>
      <c r="C179" s="226" t="s">
        <v>254</v>
      </c>
      <c r="D179" s="226" t="s">
        <v>265</v>
      </c>
      <c r="E179" s="227" t="s">
        <v>528</v>
      </c>
      <c r="F179" s="228" t="s">
        <v>529</v>
      </c>
      <c r="G179" s="229" t="s">
        <v>183</v>
      </c>
      <c r="H179" s="230">
        <v>480</v>
      </c>
      <c r="I179" s="231"/>
      <c r="J179" s="232">
        <f>ROUND(I179*H179,2)</f>
        <v>0</v>
      </c>
      <c r="K179" s="228" t="s">
        <v>447</v>
      </c>
      <c r="L179" s="38"/>
      <c r="M179" s="233" t="s">
        <v>1</v>
      </c>
      <c r="N179" s="234" t="s">
        <v>39</v>
      </c>
      <c r="O179" s="72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6" t="s">
        <v>465</v>
      </c>
      <c r="AT179" s="206" t="s">
        <v>265</v>
      </c>
      <c r="AU179" s="206" t="s">
        <v>83</v>
      </c>
      <c r="AY179" s="17" t="s">
        <v>186</v>
      </c>
      <c r="BE179" s="119">
        <f>IF(N179="základní",J179,0)</f>
        <v>0</v>
      </c>
      <c r="BF179" s="119">
        <f>IF(N179="snížená",J179,0)</f>
        <v>0</v>
      </c>
      <c r="BG179" s="119">
        <f>IF(N179="zákl. přenesená",J179,0)</f>
        <v>0</v>
      </c>
      <c r="BH179" s="119">
        <f>IF(N179="sníž. přenesená",J179,0)</f>
        <v>0</v>
      </c>
      <c r="BI179" s="119">
        <f>IF(N179="nulová",J179,0)</f>
        <v>0</v>
      </c>
      <c r="BJ179" s="17" t="s">
        <v>81</v>
      </c>
      <c r="BK179" s="119">
        <f>ROUND(I179*H179,2)</f>
        <v>0</v>
      </c>
      <c r="BL179" s="17" t="s">
        <v>465</v>
      </c>
      <c r="BM179" s="206" t="s">
        <v>875</v>
      </c>
    </row>
    <row r="180" spans="1:65" s="2" customFormat="1" ht="29.25">
      <c r="A180" s="35"/>
      <c r="B180" s="36"/>
      <c r="C180" s="37"/>
      <c r="D180" s="207" t="s">
        <v>188</v>
      </c>
      <c r="E180" s="37"/>
      <c r="F180" s="208" t="s">
        <v>531</v>
      </c>
      <c r="G180" s="37"/>
      <c r="H180" s="37"/>
      <c r="I180" s="131"/>
      <c r="J180" s="37"/>
      <c r="K180" s="37"/>
      <c r="L180" s="38"/>
      <c r="M180" s="209"/>
      <c r="N180" s="210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7" t="s">
        <v>188</v>
      </c>
      <c r="AU180" s="17" t="s">
        <v>83</v>
      </c>
    </row>
    <row r="181" spans="1:65" s="2" customFormat="1" ht="21.75" customHeight="1">
      <c r="A181" s="35"/>
      <c r="B181" s="36"/>
      <c r="C181" s="226" t="s">
        <v>258</v>
      </c>
      <c r="D181" s="226" t="s">
        <v>265</v>
      </c>
      <c r="E181" s="227" t="s">
        <v>532</v>
      </c>
      <c r="F181" s="228" t="s">
        <v>533</v>
      </c>
      <c r="G181" s="229" t="s">
        <v>183</v>
      </c>
      <c r="H181" s="230">
        <v>64</v>
      </c>
      <c r="I181" s="231"/>
      <c r="J181" s="232">
        <f>ROUND(I181*H181,2)</f>
        <v>0</v>
      </c>
      <c r="K181" s="228" t="s">
        <v>447</v>
      </c>
      <c r="L181" s="38"/>
      <c r="M181" s="233" t="s">
        <v>1</v>
      </c>
      <c r="N181" s="234" t="s">
        <v>39</v>
      </c>
      <c r="O181" s="72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6" t="s">
        <v>465</v>
      </c>
      <c r="AT181" s="206" t="s">
        <v>265</v>
      </c>
      <c r="AU181" s="206" t="s">
        <v>83</v>
      </c>
      <c r="AY181" s="17" t="s">
        <v>186</v>
      </c>
      <c r="BE181" s="119">
        <f>IF(N181="základní",J181,0)</f>
        <v>0</v>
      </c>
      <c r="BF181" s="119">
        <f>IF(N181="snížená",J181,0)</f>
        <v>0</v>
      </c>
      <c r="BG181" s="119">
        <f>IF(N181="zákl. přenesená",J181,0)</f>
        <v>0</v>
      </c>
      <c r="BH181" s="119">
        <f>IF(N181="sníž. přenesená",J181,0)</f>
        <v>0</v>
      </c>
      <c r="BI181" s="119">
        <f>IF(N181="nulová",J181,0)</f>
        <v>0</v>
      </c>
      <c r="BJ181" s="17" t="s">
        <v>81</v>
      </c>
      <c r="BK181" s="119">
        <f>ROUND(I181*H181,2)</f>
        <v>0</v>
      </c>
      <c r="BL181" s="17" t="s">
        <v>465</v>
      </c>
      <c r="BM181" s="206" t="s">
        <v>876</v>
      </c>
    </row>
    <row r="182" spans="1:65" s="2" customFormat="1" ht="29.25">
      <c r="A182" s="35"/>
      <c r="B182" s="36"/>
      <c r="C182" s="37"/>
      <c r="D182" s="207" t="s">
        <v>188</v>
      </c>
      <c r="E182" s="37"/>
      <c r="F182" s="208" t="s">
        <v>535</v>
      </c>
      <c r="G182" s="37"/>
      <c r="H182" s="37"/>
      <c r="I182" s="131"/>
      <c r="J182" s="37"/>
      <c r="K182" s="37"/>
      <c r="L182" s="38"/>
      <c r="M182" s="209"/>
      <c r="N182" s="210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7" t="s">
        <v>188</v>
      </c>
      <c r="AU182" s="17" t="s">
        <v>83</v>
      </c>
    </row>
    <row r="183" spans="1:65" s="2" customFormat="1" ht="21.75" customHeight="1">
      <c r="A183" s="35"/>
      <c r="B183" s="36"/>
      <c r="C183" s="226" t="s">
        <v>264</v>
      </c>
      <c r="D183" s="226" t="s">
        <v>265</v>
      </c>
      <c r="E183" s="227" t="s">
        <v>540</v>
      </c>
      <c r="F183" s="228" t="s">
        <v>541</v>
      </c>
      <c r="G183" s="229" t="s">
        <v>464</v>
      </c>
      <c r="H183" s="230">
        <v>64</v>
      </c>
      <c r="I183" s="231"/>
      <c r="J183" s="232">
        <f>ROUND(I183*H183,2)</f>
        <v>0</v>
      </c>
      <c r="K183" s="228" t="s">
        <v>447</v>
      </c>
      <c r="L183" s="38"/>
      <c r="M183" s="233" t="s">
        <v>1</v>
      </c>
      <c r="N183" s="234" t="s">
        <v>39</v>
      </c>
      <c r="O183" s="72"/>
      <c r="P183" s="204">
        <f>O183*H183</f>
        <v>0</v>
      </c>
      <c r="Q183" s="204">
        <v>0.36575999999999997</v>
      </c>
      <c r="R183" s="204">
        <f>Q183*H183</f>
        <v>23.408639999999998</v>
      </c>
      <c r="S183" s="204">
        <v>0</v>
      </c>
      <c r="T183" s="20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6" t="s">
        <v>465</v>
      </c>
      <c r="AT183" s="206" t="s">
        <v>265</v>
      </c>
      <c r="AU183" s="206" t="s">
        <v>83</v>
      </c>
      <c r="AY183" s="17" t="s">
        <v>186</v>
      </c>
      <c r="BE183" s="119">
        <f>IF(N183="základní",J183,0)</f>
        <v>0</v>
      </c>
      <c r="BF183" s="119">
        <f>IF(N183="snížená",J183,0)</f>
        <v>0</v>
      </c>
      <c r="BG183" s="119">
        <f>IF(N183="zákl. přenesená",J183,0)</f>
        <v>0</v>
      </c>
      <c r="BH183" s="119">
        <f>IF(N183="sníž. přenesená",J183,0)</f>
        <v>0</v>
      </c>
      <c r="BI183" s="119">
        <f>IF(N183="nulová",J183,0)</f>
        <v>0</v>
      </c>
      <c r="BJ183" s="17" t="s">
        <v>81</v>
      </c>
      <c r="BK183" s="119">
        <f>ROUND(I183*H183,2)</f>
        <v>0</v>
      </c>
      <c r="BL183" s="17" t="s">
        <v>465</v>
      </c>
      <c r="BM183" s="206" t="s">
        <v>877</v>
      </c>
    </row>
    <row r="184" spans="1:65" s="2" customFormat="1" ht="19.5">
      <c r="A184" s="35"/>
      <c r="B184" s="36"/>
      <c r="C184" s="37"/>
      <c r="D184" s="207" t="s">
        <v>188</v>
      </c>
      <c r="E184" s="37"/>
      <c r="F184" s="208" t="s">
        <v>543</v>
      </c>
      <c r="G184" s="37"/>
      <c r="H184" s="37"/>
      <c r="I184" s="131"/>
      <c r="J184" s="37"/>
      <c r="K184" s="37"/>
      <c r="L184" s="38"/>
      <c r="M184" s="209"/>
      <c r="N184" s="210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7" t="s">
        <v>188</v>
      </c>
      <c r="AU184" s="17" t="s">
        <v>83</v>
      </c>
    </row>
    <row r="185" spans="1:65" s="2" customFormat="1" ht="21.75" customHeight="1">
      <c r="A185" s="35"/>
      <c r="B185" s="36"/>
      <c r="C185" s="226" t="s">
        <v>271</v>
      </c>
      <c r="D185" s="226" t="s">
        <v>265</v>
      </c>
      <c r="E185" s="227" t="s">
        <v>878</v>
      </c>
      <c r="F185" s="228" t="s">
        <v>879</v>
      </c>
      <c r="G185" s="229" t="s">
        <v>464</v>
      </c>
      <c r="H185" s="230">
        <v>114</v>
      </c>
      <c r="I185" s="231"/>
      <c r="J185" s="232">
        <f>ROUND(I185*H185,2)</f>
        <v>0</v>
      </c>
      <c r="K185" s="228" t="s">
        <v>447</v>
      </c>
      <c r="L185" s="38"/>
      <c r="M185" s="233" t="s">
        <v>1</v>
      </c>
      <c r="N185" s="234" t="s">
        <v>39</v>
      </c>
      <c r="O185" s="72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6" t="s">
        <v>465</v>
      </c>
      <c r="AT185" s="206" t="s">
        <v>265</v>
      </c>
      <c r="AU185" s="206" t="s">
        <v>83</v>
      </c>
      <c r="AY185" s="17" t="s">
        <v>186</v>
      </c>
      <c r="BE185" s="119">
        <f>IF(N185="základní",J185,0)</f>
        <v>0</v>
      </c>
      <c r="BF185" s="119">
        <f>IF(N185="snížená",J185,0)</f>
        <v>0</v>
      </c>
      <c r="BG185" s="119">
        <f>IF(N185="zákl. přenesená",J185,0)</f>
        <v>0</v>
      </c>
      <c r="BH185" s="119">
        <f>IF(N185="sníž. přenesená",J185,0)</f>
        <v>0</v>
      </c>
      <c r="BI185" s="119">
        <f>IF(N185="nulová",J185,0)</f>
        <v>0</v>
      </c>
      <c r="BJ185" s="17" t="s">
        <v>81</v>
      </c>
      <c r="BK185" s="119">
        <f>ROUND(I185*H185,2)</f>
        <v>0</v>
      </c>
      <c r="BL185" s="17" t="s">
        <v>465</v>
      </c>
      <c r="BM185" s="206" t="s">
        <v>880</v>
      </c>
    </row>
    <row r="186" spans="1:65" s="2" customFormat="1" ht="39">
      <c r="A186" s="35"/>
      <c r="B186" s="36"/>
      <c r="C186" s="37"/>
      <c r="D186" s="207" t="s">
        <v>188</v>
      </c>
      <c r="E186" s="37"/>
      <c r="F186" s="208" t="s">
        <v>881</v>
      </c>
      <c r="G186" s="37"/>
      <c r="H186" s="37"/>
      <c r="I186" s="131"/>
      <c r="J186" s="37"/>
      <c r="K186" s="37"/>
      <c r="L186" s="38"/>
      <c r="M186" s="209"/>
      <c r="N186" s="210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7" t="s">
        <v>188</v>
      </c>
      <c r="AU186" s="17" t="s">
        <v>83</v>
      </c>
    </row>
    <row r="187" spans="1:65" s="2" customFormat="1" ht="21.75" customHeight="1">
      <c r="A187" s="35"/>
      <c r="B187" s="36"/>
      <c r="C187" s="226" t="s">
        <v>7</v>
      </c>
      <c r="D187" s="226" t="s">
        <v>265</v>
      </c>
      <c r="E187" s="227" t="s">
        <v>544</v>
      </c>
      <c r="F187" s="228" t="s">
        <v>545</v>
      </c>
      <c r="G187" s="229" t="s">
        <v>464</v>
      </c>
      <c r="H187" s="230">
        <v>114</v>
      </c>
      <c r="I187" s="231"/>
      <c r="J187" s="232">
        <f>ROUND(I187*H187,2)</f>
        <v>0</v>
      </c>
      <c r="K187" s="228" t="s">
        <v>447</v>
      </c>
      <c r="L187" s="38"/>
      <c r="M187" s="233" t="s">
        <v>1</v>
      </c>
      <c r="N187" s="234" t="s">
        <v>39</v>
      </c>
      <c r="O187" s="72"/>
      <c r="P187" s="204">
        <f>O187*H187</f>
        <v>0</v>
      </c>
      <c r="Q187" s="204">
        <v>0.20207</v>
      </c>
      <c r="R187" s="204">
        <f>Q187*H187</f>
        <v>23.035979999999999</v>
      </c>
      <c r="S187" s="204">
        <v>0</v>
      </c>
      <c r="T187" s="20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6" t="s">
        <v>465</v>
      </c>
      <c r="AT187" s="206" t="s">
        <v>265</v>
      </c>
      <c r="AU187" s="206" t="s">
        <v>83</v>
      </c>
      <c r="AY187" s="17" t="s">
        <v>186</v>
      </c>
      <c r="BE187" s="119">
        <f>IF(N187="základní",J187,0)</f>
        <v>0</v>
      </c>
      <c r="BF187" s="119">
        <f>IF(N187="snížená",J187,0)</f>
        <v>0</v>
      </c>
      <c r="BG187" s="119">
        <f>IF(N187="zákl. přenesená",J187,0)</f>
        <v>0</v>
      </c>
      <c r="BH187" s="119">
        <f>IF(N187="sníž. přenesená",J187,0)</f>
        <v>0</v>
      </c>
      <c r="BI187" s="119">
        <f>IF(N187="nulová",J187,0)</f>
        <v>0</v>
      </c>
      <c r="BJ187" s="17" t="s">
        <v>81</v>
      </c>
      <c r="BK187" s="119">
        <f>ROUND(I187*H187,2)</f>
        <v>0</v>
      </c>
      <c r="BL187" s="17" t="s">
        <v>465</v>
      </c>
      <c r="BM187" s="206" t="s">
        <v>882</v>
      </c>
    </row>
    <row r="188" spans="1:65" s="2" customFormat="1" ht="39">
      <c r="A188" s="35"/>
      <c r="B188" s="36"/>
      <c r="C188" s="37"/>
      <c r="D188" s="207" t="s">
        <v>188</v>
      </c>
      <c r="E188" s="37"/>
      <c r="F188" s="208" t="s">
        <v>547</v>
      </c>
      <c r="G188" s="37"/>
      <c r="H188" s="37"/>
      <c r="I188" s="131"/>
      <c r="J188" s="37"/>
      <c r="K188" s="37"/>
      <c r="L188" s="38"/>
      <c r="M188" s="209"/>
      <c r="N188" s="210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7" t="s">
        <v>188</v>
      </c>
      <c r="AU188" s="17" t="s">
        <v>83</v>
      </c>
    </row>
    <row r="189" spans="1:65" s="2" customFormat="1" ht="21.75" customHeight="1">
      <c r="A189" s="35"/>
      <c r="B189" s="36"/>
      <c r="C189" s="226" t="s">
        <v>280</v>
      </c>
      <c r="D189" s="226" t="s">
        <v>265</v>
      </c>
      <c r="E189" s="227" t="s">
        <v>883</v>
      </c>
      <c r="F189" s="228" t="s">
        <v>884</v>
      </c>
      <c r="G189" s="229" t="s">
        <v>191</v>
      </c>
      <c r="H189" s="230">
        <v>4</v>
      </c>
      <c r="I189" s="231"/>
      <c r="J189" s="232">
        <f>ROUND(I189*H189,2)</f>
        <v>0</v>
      </c>
      <c r="K189" s="228" t="s">
        <v>447</v>
      </c>
      <c r="L189" s="38"/>
      <c r="M189" s="233" t="s">
        <v>1</v>
      </c>
      <c r="N189" s="234" t="s">
        <v>39</v>
      </c>
      <c r="O189" s="7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6" t="s">
        <v>465</v>
      </c>
      <c r="AT189" s="206" t="s">
        <v>265</v>
      </c>
      <c r="AU189" s="206" t="s">
        <v>83</v>
      </c>
      <c r="AY189" s="17" t="s">
        <v>186</v>
      </c>
      <c r="BE189" s="119">
        <f>IF(N189="základní",J189,0)</f>
        <v>0</v>
      </c>
      <c r="BF189" s="119">
        <f>IF(N189="snížená",J189,0)</f>
        <v>0</v>
      </c>
      <c r="BG189" s="119">
        <f>IF(N189="zákl. přenesená",J189,0)</f>
        <v>0</v>
      </c>
      <c r="BH189" s="119">
        <f>IF(N189="sníž. přenesená",J189,0)</f>
        <v>0</v>
      </c>
      <c r="BI189" s="119">
        <f>IF(N189="nulová",J189,0)</f>
        <v>0</v>
      </c>
      <c r="BJ189" s="17" t="s">
        <v>81</v>
      </c>
      <c r="BK189" s="119">
        <f>ROUND(I189*H189,2)</f>
        <v>0</v>
      </c>
      <c r="BL189" s="17" t="s">
        <v>465</v>
      </c>
      <c r="BM189" s="206" t="s">
        <v>885</v>
      </c>
    </row>
    <row r="190" spans="1:65" s="2" customFormat="1" ht="19.5">
      <c r="A190" s="35"/>
      <c r="B190" s="36"/>
      <c r="C190" s="37"/>
      <c r="D190" s="207" t="s">
        <v>188</v>
      </c>
      <c r="E190" s="37"/>
      <c r="F190" s="208" t="s">
        <v>886</v>
      </c>
      <c r="G190" s="37"/>
      <c r="H190" s="37"/>
      <c r="I190" s="131"/>
      <c r="J190" s="37"/>
      <c r="K190" s="37"/>
      <c r="L190" s="38"/>
      <c r="M190" s="209"/>
      <c r="N190" s="210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7" t="s">
        <v>188</v>
      </c>
      <c r="AU190" s="17" t="s">
        <v>83</v>
      </c>
    </row>
    <row r="191" spans="1:65" s="11" customFormat="1" ht="25.9" customHeight="1">
      <c r="B191" s="212"/>
      <c r="C191" s="213"/>
      <c r="D191" s="214" t="s">
        <v>73</v>
      </c>
      <c r="E191" s="215" t="s">
        <v>262</v>
      </c>
      <c r="F191" s="215" t="s">
        <v>263</v>
      </c>
      <c r="G191" s="213"/>
      <c r="H191" s="213"/>
      <c r="I191" s="216"/>
      <c r="J191" s="217">
        <f>BK191</f>
        <v>0</v>
      </c>
      <c r="K191" s="213"/>
      <c r="L191" s="218"/>
      <c r="M191" s="219"/>
      <c r="N191" s="220"/>
      <c r="O191" s="220"/>
      <c r="P191" s="221">
        <f>SUM(P192:P195)</f>
        <v>0</v>
      </c>
      <c r="Q191" s="220"/>
      <c r="R191" s="221">
        <f>SUM(R192:R195)</f>
        <v>1.6972800000000001</v>
      </c>
      <c r="S191" s="220"/>
      <c r="T191" s="222">
        <f>SUM(T192:T195)</f>
        <v>0</v>
      </c>
      <c r="AR191" s="223" t="s">
        <v>193</v>
      </c>
      <c r="AT191" s="224" t="s">
        <v>73</v>
      </c>
      <c r="AU191" s="224" t="s">
        <v>74</v>
      </c>
      <c r="AY191" s="223" t="s">
        <v>186</v>
      </c>
      <c r="BK191" s="225">
        <f>SUM(BK192:BK195)</f>
        <v>0</v>
      </c>
    </row>
    <row r="192" spans="1:65" s="2" customFormat="1" ht="16.5" customHeight="1">
      <c r="A192" s="35"/>
      <c r="B192" s="36"/>
      <c r="C192" s="194" t="s">
        <v>300</v>
      </c>
      <c r="D192" s="194" t="s">
        <v>180</v>
      </c>
      <c r="E192" s="195" t="s">
        <v>548</v>
      </c>
      <c r="F192" s="196" t="s">
        <v>549</v>
      </c>
      <c r="G192" s="197" t="s">
        <v>183</v>
      </c>
      <c r="H192" s="198">
        <v>544</v>
      </c>
      <c r="I192" s="199"/>
      <c r="J192" s="200">
        <f>ROUND(I192*H192,2)</f>
        <v>0</v>
      </c>
      <c r="K192" s="196" t="s">
        <v>447</v>
      </c>
      <c r="L192" s="201"/>
      <c r="M192" s="202" t="s">
        <v>1</v>
      </c>
      <c r="N192" s="203" t="s">
        <v>39</v>
      </c>
      <c r="O192" s="72"/>
      <c r="P192" s="204">
        <f>O192*H192</f>
        <v>0</v>
      </c>
      <c r="Q192" s="204">
        <v>3.0000000000000001E-3</v>
      </c>
      <c r="R192" s="204">
        <f>Q192*H192</f>
        <v>1.6320000000000001</v>
      </c>
      <c r="S192" s="204">
        <v>0</v>
      </c>
      <c r="T192" s="20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6" t="s">
        <v>268</v>
      </c>
      <c r="AT192" s="206" t="s">
        <v>180</v>
      </c>
      <c r="AU192" s="206" t="s">
        <v>81</v>
      </c>
      <c r="AY192" s="17" t="s">
        <v>186</v>
      </c>
      <c r="BE192" s="119">
        <f>IF(N192="základní",J192,0)</f>
        <v>0</v>
      </c>
      <c r="BF192" s="119">
        <f>IF(N192="snížená",J192,0)</f>
        <v>0</v>
      </c>
      <c r="BG192" s="119">
        <f>IF(N192="zákl. přenesená",J192,0)</f>
        <v>0</v>
      </c>
      <c r="BH192" s="119">
        <f>IF(N192="sníž. přenesená",J192,0)</f>
        <v>0</v>
      </c>
      <c r="BI192" s="119">
        <f>IF(N192="nulová",J192,0)</f>
        <v>0</v>
      </c>
      <c r="BJ192" s="17" t="s">
        <v>81</v>
      </c>
      <c r="BK192" s="119">
        <f>ROUND(I192*H192,2)</f>
        <v>0</v>
      </c>
      <c r="BL192" s="17" t="s">
        <v>268</v>
      </c>
      <c r="BM192" s="206" t="s">
        <v>887</v>
      </c>
    </row>
    <row r="193" spans="1:65" s="2" customFormat="1" ht="11.25">
      <c r="A193" s="35"/>
      <c r="B193" s="36"/>
      <c r="C193" s="37"/>
      <c r="D193" s="207" t="s">
        <v>188</v>
      </c>
      <c r="E193" s="37"/>
      <c r="F193" s="208" t="s">
        <v>549</v>
      </c>
      <c r="G193" s="37"/>
      <c r="H193" s="37"/>
      <c r="I193" s="131"/>
      <c r="J193" s="37"/>
      <c r="K193" s="37"/>
      <c r="L193" s="38"/>
      <c r="M193" s="209"/>
      <c r="N193" s="210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7" t="s">
        <v>188</v>
      </c>
      <c r="AU193" s="17" t="s">
        <v>81</v>
      </c>
    </row>
    <row r="194" spans="1:65" s="2" customFormat="1" ht="16.5" customHeight="1">
      <c r="A194" s="35"/>
      <c r="B194" s="36"/>
      <c r="C194" s="194" t="s">
        <v>305</v>
      </c>
      <c r="D194" s="194" t="s">
        <v>180</v>
      </c>
      <c r="E194" s="195" t="s">
        <v>551</v>
      </c>
      <c r="F194" s="196" t="s">
        <v>552</v>
      </c>
      <c r="G194" s="197" t="s">
        <v>191</v>
      </c>
      <c r="H194" s="198">
        <v>272</v>
      </c>
      <c r="I194" s="199"/>
      <c r="J194" s="200">
        <f>ROUND(I194*H194,2)</f>
        <v>0</v>
      </c>
      <c r="K194" s="196" t="s">
        <v>447</v>
      </c>
      <c r="L194" s="201"/>
      <c r="M194" s="202" t="s">
        <v>1</v>
      </c>
      <c r="N194" s="203" t="s">
        <v>39</v>
      </c>
      <c r="O194" s="72"/>
      <c r="P194" s="204">
        <f>O194*H194</f>
        <v>0</v>
      </c>
      <c r="Q194" s="204">
        <v>2.4000000000000001E-4</v>
      </c>
      <c r="R194" s="204">
        <f>Q194*H194</f>
        <v>6.5280000000000005E-2</v>
      </c>
      <c r="S194" s="204">
        <v>0</v>
      </c>
      <c r="T194" s="20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6" t="s">
        <v>268</v>
      </c>
      <c r="AT194" s="206" t="s">
        <v>180</v>
      </c>
      <c r="AU194" s="206" t="s">
        <v>81</v>
      </c>
      <c r="AY194" s="17" t="s">
        <v>186</v>
      </c>
      <c r="BE194" s="119">
        <f>IF(N194="základní",J194,0)</f>
        <v>0</v>
      </c>
      <c r="BF194" s="119">
        <f>IF(N194="snížená",J194,0)</f>
        <v>0</v>
      </c>
      <c r="BG194" s="119">
        <f>IF(N194="zákl. přenesená",J194,0)</f>
        <v>0</v>
      </c>
      <c r="BH194" s="119">
        <f>IF(N194="sníž. přenesená",J194,0)</f>
        <v>0</v>
      </c>
      <c r="BI194" s="119">
        <f>IF(N194="nulová",J194,0)</f>
        <v>0</v>
      </c>
      <c r="BJ194" s="17" t="s">
        <v>81</v>
      </c>
      <c r="BK194" s="119">
        <f>ROUND(I194*H194,2)</f>
        <v>0</v>
      </c>
      <c r="BL194" s="17" t="s">
        <v>268</v>
      </c>
      <c r="BM194" s="206" t="s">
        <v>888</v>
      </c>
    </row>
    <row r="195" spans="1:65" s="2" customFormat="1" ht="11.25">
      <c r="A195" s="35"/>
      <c r="B195" s="36"/>
      <c r="C195" s="37"/>
      <c r="D195" s="207" t="s">
        <v>188</v>
      </c>
      <c r="E195" s="37"/>
      <c r="F195" s="208" t="s">
        <v>552</v>
      </c>
      <c r="G195" s="37"/>
      <c r="H195" s="37"/>
      <c r="I195" s="131"/>
      <c r="J195" s="37"/>
      <c r="K195" s="37"/>
      <c r="L195" s="38"/>
      <c r="M195" s="235"/>
      <c r="N195" s="236"/>
      <c r="O195" s="237"/>
      <c r="P195" s="237"/>
      <c r="Q195" s="237"/>
      <c r="R195" s="237"/>
      <c r="S195" s="237"/>
      <c r="T195" s="238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7" t="s">
        <v>188</v>
      </c>
      <c r="AU195" s="17" t="s">
        <v>81</v>
      </c>
    </row>
    <row r="196" spans="1:65" s="2" customFormat="1" ht="6.95" customHeight="1">
      <c r="A196" s="35"/>
      <c r="B196" s="55"/>
      <c r="C196" s="56"/>
      <c r="D196" s="56"/>
      <c r="E196" s="56"/>
      <c r="F196" s="56"/>
      <c r="G196" s="56"/>
      <c r="H196" s="56"/>
      <c r="I196" s="167"/>
      <c r="J196" s="56"/>
      <c r="K196" s="56"/>
      <c r="L196" s="38"/>
      <c r="M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</sheetData>
  <sheetProtection algorithmName="SHA-512" hashValue="0WyCyrS2edos1kI0G7DwA4mltNP5PTsr3ddN9dc8ujgjyMLlZ7QNI/oB2a6/ry3T1WoJ19QxIDt3oqT8JGsacA==" saltValue="nxnKVSJzB/Qi4WKQDseJhIdHyTdGHbZeVafNyWK7VRLtfmP1NIlZ1nVj0Ah1zvFkDtLnOlSkx7nuLdiPj8alwA==" spinCount="100000" sheet="1" objects="1" scenarios="1" formatColumns="0" formatRows="0" autoFilter="0"/>
  <autoFilter ref="C129:K195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44</vt:i4>
      </vt:variant>
    </vt:vector>
  </HeadingPairs>
  <TitlesOfParts>
    <vt:vector size="66" baseType="lpstr">
      <vt:lpstr>Rekapitulace stavby</vt:lpstr>
      <vt:lpstr>01 - Technologická část</vt:lpstr>
      <vt:lpstr>02 - Zemní práce</vt:lpstr>
      <vt:lpstr>03 - VRN</vt:lpstr>
      <vt:lpstr>01 - Technologická část_01</vt:lpstr>
      <vt:lpstr>02 - Zemní práce_01</vt:lpstr>
      <vt:lpstr>03 - VRN_01</vt:lpstr>
      <vt:lpstr>01 - Technologická část_02</vt:lpstr>
      <vt:lpstr>02 - Zemní práce_02</vt:lpstr>
      <vt:lpstr>03 - VRN_02</vt:lpstr>
      <vt:lpstr>01 - Technologická část_03</vt:lpstr>
      <vt:lpstr>02 - Zemní práce_03</vt:lpstr>
      <vt:lpstr>03 - VRN_03</vt:lpstr>
      <vt:lpstr>1906071-01.1 - VRN</vt:lpstr>
      <vt:lpstr>1906071-01.2 - Elektromon...</vt:lpstr>
      <vt:lpstr>1906071-01.3 - Zemní práce</vt:lpstr>
      <vt:lpstr>1906071-02.1 - VRN</vt:lpstr>
      <vt:lpstr>1906071-02.2 - Elektromon...</vt:lpstr>
      <vt:lpstr>1906071-02.3 - Zemní práce</vt:lpstr>
      <vt:lpstr>SO 01 - Oprava osvětlení ...</vt:lpstr>
      <vt:lpstr>SO 02 - Zemní práce</vt:lpstr>
      <vt:lpstr>VON - VON</vt:lpstr>
      <vt:lpstr>'01 - Technologická část'!Názvy_tisku</vt:lpstr>
      <vt:lpstr>'01 - Technologická část_01'!Názvy_tisku</vt:lpstr>
      <vt:lpstr>'01 - Technologická část_02'!Názvy_tisku</vt:lpstr>
      <vt:lpstr>'01 - Technologická část_03'!Názvy_tisku</vt:lpstr>
      <vt:lpstr>'02 - Zemní práce'!Názvy_tisku</vt:lpstr>
      <vt:lpstr>'02 - Zemní práce_01'!Názvy_tisku</vt:lpstr>
      <vt:lpstr>'02 - Zemní práce_02'!Názvy_tisku</vt:lpstr>
      <vt:lpstr>'02 - Zemní práce_03'!Názvy_tisku</vt:lpstr>
      <vt:lpstr>'03 - VRN'!Názvy_tisku</vt:lpstr>
      <vt:lpstr>'03 - VRN_01'!Názvy_tisku</vt:lpstr>
      <vt:lpstr>'03 - VRN_02'!Názvy_tisku</vt:lpstr>
      <vt:lpstr>'03 - VRN_03'!Názvy_tisku</vt:lpstr>
      <vt:lpstr>'1906071-01.1 - VRN'!Názvy_tisku</vt:lpstr>
      <vt:lpstr>'1906071-01.2 - Elektromon...'!Názvy_tisku</vt:lpstr>
      <vt:lpstr>'1906071-01.3 - Zemní práce'!Názvy_tisku</vt:lpstr>
      <vt:lpstr>'1906071-02.1 - VRN'!Názvy_tisku</vt:lpstr>
      <vt:lpstr>'1906071-02.2 - Elektromon...'!Názvy_tisku</vt:lpstr>
      <vt:lpstr>'1906071-02.3 - Zemní práce'!Názvy_tisku</vt:lpstr>
      <vt:lpstr>'Rekapitulace stavby'!Názvy_tisku</vt:lpstr>
      <vt:lpstr>'SO 01 - Oprava osvětlení ...'!Názvy_tisku</vt:lpstr>
      <vt:lpstr>'SO 02 - Zemní práce'!Názvy_tisku</vt:lpstr>
      <vt:lpstr>'VON - VON'!Názvy_tisku</vt:lpstr>
      <vt:lpstr>'01 - Technologická část'!Oblast_tisku</vt:lpstr>
      <vt:lpstr>'01 - Technologická část_01'!Oblast_tisku</vt:lpstr>
      <vt:lpstr>'01 - Technologická část_02'!Oblast_tisku</vt:lpstr>
      <vt:lpstr>'01 - Technologická část_03'!Oblast_tisku</vt:lpstr>
      <vt:lpstr>'02 - Zemní práce'!Oblast_tisku</vt:lpstr>
      <vt:lpstr>'02 - Zemní práce_01'!Oblast_tisku</vt:lpstr>
      <vt:lpstr>'02 - Zemní práce_02'!Oblast_tisku</vt:lpstr>
      <vt:lpstr>'02 - Zemní práce_03'!Oblast_tisku</vt:lpstr>
      <vt:lpstr>'03 - VRN'!Oblast_tisku</vt:lpstr>
      <vt:lpstr>'03 - VRN_01'!Oblast_tisku</vt:lpstr>
      <vt:lpstr>'03 - VRN_02'!Oblast_tisku</vt:lpstr>
      <vt:lpstr>'03 - VRN_03'!Oblast_tisku</vt:lpstr>
      <vt:lpstr>'1906071-01.1 - VRN'!Oblast_tisku</vt:lpstr>
      <vt:lpstr>'1906071-01.2 - Elektromon...'!Oblast_tisku</vt:lpstr>
      <vt:lpstr>'1906071-01.3 - Zemní práce'!Oblast_tisku</vt:lpstr>
      <vt:lpstr>'1906071-02.1 - VRN'!Oblast_tisku</vt:lpstr>
      <vt:lpstr>'1906071-02.2 - Elektromon...'!Oblast_tisku</vt:lpstr>
      <vt:lpstr>'1906071-02.3 - Zemní práce'!Oblast_tisku</vt:lpstr>
      <vt:lpstr>'Rekapitulace stavby'!Oblast_tisku</vt:lpstr>
      <vt:lpstr>'SO 01 - Oprava osvětlení ...'!Oblast_tisku</vt:lpstr>
      <vt:lpstr>'SO 02 - Zemní práce'!Oblast_tisku</vt:lpstr>
      <vt:lpstr>'VON - VON'!Oblast_tisku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Kučík Martin, Ing.</dc:creator>
  <cp:lastModifiedBy>Duda Vlastimil, Ing.</cp:lastModifiedBy>
  <dcterms:created xsi:type="dcterms:W3CDTF">2020-02-16T17:23:44Z</dcterms:created>
  <dcterms:modified xsi:type="dcterms:W3CDTF">2020-04-21T10:49:20Z</dcterms:modified>
</cp:coreProperties>
</file>