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bookViews>
  <sheets>
    <sheet name="Rekapitulace stavby" sheetId="1" r:id="rId1"/>
    <sheet name="SO 01-01 - Oprava výhybky..." sheetId="2" r:id="rId2"/>
    <sheet name="SO 01-02 - Oprava přípojů..." sheetId="3" r:id="rId3"/>
    <sheet name="SO 02-01 - Oprava vyhýbky..." sheetId="4" r:id="rId4"/>
    <sheet name="SO 02-02 - Oprava přípojů..." sheetId="5" r:id="rId5"/>
    <sheet name="SO 03-01 - Oprava přejezd..." sheetId="6" r:id="rId6"/>
    <sheet name="SO 03-02 - Zrušení přejez..." sheetId="7" r:id="rId7"/>
    <sheet name="SO 04-01 - Oprava EOV výh..." sheetId="8" r:id="rId8"/>
    <sheet name="SO 04-02 - Oprava EOV výh..." sheetId="9" r:id="rId9"/>
    <sheet name="SO 05-01 - Technologická ..." sheetId="10" r:id="rId10"/>
    <sheet name="SO 05-02 -  Technologická..." sheetId="11" r:id="rId11"/>
    <sheet name="VON - Oprava výhybek v žs..." sheetId="12" r:id="rId12"/>
  </sheets>
  <definedNames>
    <definedName name="_xlnm._FilterDatabase" localSheetId="1" hidden="1">'SO 01-01 - Oprava výhybky...'!$C$122:$K$244</definedName>
    <definedName name="_xlnm._FilterDatabase" localSheetId="2" hidden="1">'SO 01-02 - Oprava přípojů...'!$C$122:$K$257</definedName>
    <definedName name="_xlnm._FilterDatabase" localSheetId="3" hidden="1">'SO 02-01 - Oprava vyhýbky...'!$C$122:$K$258</definedName>
    <definedName name="_xlnm._FilterDatabase" localSheetId="4" hidden="1">'SO 02-02 - Oprava přípojů...'!$C$122:$K$291</definedName>
    <definedName name="_xlnm._FilterDatabase" localSheetId="5" hidden="1">'SO 03-01 - Oprava přejezd...'!$C$122:$K$187</definedName>
    <definedName name="_xlnm._FilterDatabase" localSheetId="6" hidden="1">'SO 03-02 - Zrušení přejez...'!$C$122:$K$155</definedName>
    <definedName name="_xlnm._FilterDatabase" localSheetId="7" hidden="1">'SO 04-01 - Oprava EOV výh...'!$C$125:$K$192</definedName>
    <definedName name="_xlnm._FilterDatabase" localSheetId="8" hidden="1">'SO 04-02 - Oprava EOV výh...'!$C$125:$K$178</definedName>
    <definedName name="_xlnm._FilterDatabase" localSheetId="9" hidden="1">'SO 05-01 - Technologická ...'!$C$125:$K$191</definedName>
    <definedName name="_xlnm._FilterDatabase" localSheetId="10" hidden="1">'SO 05-02 -  Technologická...'!$C$124:$K$166</definedName>
    <definedName name="_xlnm._FilterDatabase" localSheetId="11" hidden="1">'VON - Oprava výhybek v žs...'!$C$116:$K$148</definedName>
    <definedName name="_xlnm.Print_Titles" localSheetId="0">'Rekapitulace stavby'!$92:$92</definedName>
    <definedName name="_xlnm.Print_Titles" localSheetId="1">'SO 01-01 - Oprava výhybky...'!$122:$122</definedName>
    <definedName name="_xlnm.Print_Titles" localSheetId="2">'SO 01-02 - Oprava přípojů...'!$122:$122</definedName>
    <definedName name="_xlnm.Print_Titles" localSheetId="3">'SO 02-01 - Oprava vyhýbky...'!$122:$122</definedName>
    <definedName name="_xlnm.Print_Titles" localSheetId="4">'SO 02-02 - Oprava přípojů...'!$122:$122</definedName>
    <definedName name="_xlnm.Print_Titles" localSheetId="5">'SO 03-01 - Oprava přejezd...'!$122:$122</definedName>
    <definedName name="_xlnm.Print_Titles" localSheetId="6">'SO 03-02 - Zrušení přejez...'!$122:$122</definedName>
    <definedName name="_xlnm.Print_Titles" localSheetId="7">'SO 04-01 - Oprava EOV výh...'!$125:$125</definedName>
    <definedName name="_xlnm.Print_Titles" localSheetId="8">'SO 04-02 - Oprava EOV výh...'!$125:$125</definedName>
    <definedName name="_xlnm.Print_Titles" localSheetId="9">'SO 05-01 - Technologická ...'!$125:$125</definedName>
    <definedName name="_xlnm.Print_Titles" localSheetId="10">'SO 05-02 -  Technologická...'!$124:$124</definedName>
    <definedName name="_xlnm.Print_Titles" localSheetId="11">'VON - Oprava výhybek v žs...'!$116:$116</definedName>
    <definedName name="_xlnm.Print_Area" localSheetId="0">'Rekapitulace stavby'!$D$4:$AO$76,'Rekapitulace stavby'!$C$82:$AQ$113</definedName>
    <definedName name="_xlnm.Print_Area" localSheetId="1">'SO 01-01 - Oprava výhybky...'!$C$4:$J$41,'SO 01-01 - Oprava výhybky...'!$C$50:$J$76,'SO 01-01 - Oprava výhybky...'!$C$82:$J$102,'SO 01-01 - Oprava výhybky...'!$C$108:$K$244</definedName>
    <definedName name="_xlnm.Print_Area" localSheetId="2">'SO 01-02 - Oprava přípojů...'!$C$4:$J$41,'SO 01-02 - Oprava přípojů...'!$C$50:$J$76,'SO 01-02 - Oprava přípojů...'!$C$82:$J$102,'SO 01-02 - Oprava přípojů...'!$C$108:$K$257</definedName>
    <definedName name="_xlnm.Print_Area" localSheetId="3">'SO 02-01 - Oprava vyhýbky...'!$C$4:$J$41,'SO 02-01 - Oprava vyhýbky...'!$C$50:$J$76,'SO 02-01 - Oprava vyhýbky...'!$C$82:$J$102,'SO 02-01 - Oprava vyhýbky...'!$C$108:$K$258</definedName>
    <definedName name="_xlnm.Print_Area" localSheetId="4">'SO 02-02 - Oprava přípojů...'!$C$4:$J$41,'SO 02-02 - Oprava přípojů...'!$C$50:$J$76,'SO 02-02 - Oprava přípojů...'!$C$82:$J$102,'SO 02-02 - Oprava přípojů...'!$C$108:$K$291</definedName>
    <definedName name="_xlnm.Print_Area" localSheetId="5">'SO 03-01 - Oprava přejezd...'!$C$4:$J$41,'SO 03-01 - Oprava přejezd...'!$C$50:$J$76,'SO 03-01 - Oprava přejezd...'!$C$82:$J$102,'SO 03-01 - Oprava přejezd...'!$C$108:$K$187</definedName>
    <definedName name="_xlnm.Print_Area" localSheetId="6">'SO 03-02 - Zrušení přejez...'!$C$4:$J$41,'SO 03-02 - Zrušení přejez...'!$C$50:$J$76,'SO 03-02 - Zrušení přejez...'!$C$82:$J$102,'SO 03-02 - Zrušení přejez...'!$C$108:$K$155</definedName>
    <definedName name="_xlnm.Print_Area" localSheetId="7">'SO 04-01 - Oprava EOV výh...'!$C$4:$J$41,'SO 04-01 - Oprava EOV výh...'!$C$50:$J$76,'SO 04-01 - Oprava EOV výh...'!$C$82:$J$105,'SO 04-01 - Oprava EOV výh...'!$C$111:$K$192</definedName>
    <definedName name="_xlnm.Print_Area" localSheetId="8">'SO 04-02 - Oprava EOV výh...'!$C$4:$J$41,'SO 04-02 - Oprava EOV výh...'!$C$50:$J$76,'SO 04-02 - Oprava EOV výh...'!$C$82:$J$105,'SO 04-02 - Oprava EOV výh...'!$C$111:$K$178</definedName>
    <definedName name="_xlnm.Print_Area" localSheetId="9">'SO 05-01 - Technologická ...'!$C$4:$J$43,'SO 05-01 - Technologická ...'!$C$50:$J$76,'SO 05-01 - Technologická ...'!$C$82:$J$103,'SO 05-01 - Technologická ...'!$C$109:$K$191</definedName>
    <definedName name="_xlnm.Print_Area" localSheetId="10">'SO 05-02 -  Technologická...'!$C$4:$J$43,'SO 05-02 -  Technologická...'!$C$50:$J$76,'SO 05-02 -  Technologická...'!$C$82:$J$102,'SO 05-02 -  Technologická...'!$C$108:$K$166</definedName>
    <definedName name="_xlnm.Print_Area" localSheetId="11">'VON - Oprava výhybek v žs...'!$C$4:$J$39,'VON - Oprava výhybek v žs...'!$C$50:$J$76,'VON - Oprava výhybek v žs...'!$C$82:$J$98,'VON - Oprava výhybek v žs...'!$C$104:$K$148</definedName>
  </definedNames>
  <calcPr calcId="145621"/>
</workbook>
</file>

<file path=xl/calcChain.xml><?xml version="1.0" encoding="utf-8"?>
<calcChain xmlns="http://schemas.openxmlformats.org/spreadsheetml/2006/main">
  <c r="J37" i="12" l="1"/>
  <c r="J36" i="12"/>
  <c r="AY112" i="1" s="1"/>
  <c r="J35" i="12"/>
  <c r="AX112" i="1"/>
  <c r="BI146" i="12"/>
  <c r="BH146" i="12"/>
  <c r="BG146" i="12"/>
  <c r="BF146" i="12"/>
  <c r="T146" i="12"/>
  <c r="R146" i="12"/>
  <c r="P146" i="12"/>
  <c r="BI143" i="12"/>
  <c r="BH143" i="12"/>
  <c r="BG143" i="12"/>
  <c r="BF143" i="12"/>
  <c r="T143" i="12"/>
  <c r="R143" i="12"/>
  <c r="P143" i="12"/>
  <c r="BI140" i="12"/>
  <c r="BH140" i="12"/>
  <c r="BG140" i="12"/>
  <c r="BF140" i="12"/>
  <c r="T140" i="12"/>
  <c r="R140" i="12"/>
  <c r="P140" i="12"/>
  <c r="BI137" i="12"/>
  <c r="BH137" i="12"/>
  <c r="BG137" i="12"/>
  <c r="BF137" i="12"/>
  <c r="T137" i="12"/>
  <c r="R137" i="12"/>
  <c r="P137" i="12"/>
  <c r="BI134" i="12"/>
  <c r="BH134" i="12"/>
  <c r="BG134" i="12"/>
  <c r="BF134" i="12"/>
  <c r="T134" i="12"/>
  <c r="R134" i="12"/>
  <c r="P134" i="12"/>
  <c r="BI131" i="12"/>
  <c r="BH131" i="12"/>
  <c r="BG131" i="12"/>
  <c r="BF131" i="12"/>
  <c r="T131" i="12"/>
  <c r="R131" i="12"/>
  <c r="P131" i="12"/>
  <c r="BI128" i="12"/>
  <c r="BH128" i="12"/>
  <c r="BG128" i="12"/>
  <c r="BF128" i="12"/>
  <c r="T128" i="12"/>
  <c r="R128" i="12"/>
  <c r="P128" i="12"/>
  <c r="BI125" i="12"/>
  <c r="BH125" i="12"/>
  <c r="BG125" i="12"/>
  <c r="BF125" i="12"/>
  <c r="T125" i="12"/>
  <c r="R125" i="12"/>
  <c r="P125" i="12"/>
  <c r="BI122" i="12"/>
  <c r="BH122" i="12"/>
  <c r="BG122" i="12"/>
  <c r="BF122" i="12"/>
  <c r="T122" i="12"/>
  <c r="R122" i="12"/>
  <c r="P122" i="12"/>
  <c r="BI119" i="12"/>
  <c r="BH119" i="12"/>
  <c r="BG119" i="12"/>
  <c r="BF119" i="12"/>
  <c r="T119" i="12"/>
  <c r="R119" i="12"/>
  <c r="P119" i="12"/>
  <c r="F113" i="12"/>
  <c r="F111" i="12"/>
  <c r="E109" i="12"/>
  <c r="F91" i="12"/>
  <c r="F89" i="12"/>
  <c r="E87" i="12"/>
  <c r="J24" i="12"/>
  <c r="E24" i="12"/>
  <c r="J92" i="12" s="1"/>
  <c r="J23" i="12"/>
  <c r="J21" i="12"/>
  <c r="E21" i="12"/>
  <c r="J113" i="12" s="1"/>
  <c r="J20" i="12"/>
  <c r="J18" i="12"/>
  <c r="E18" i="12"/>
  <c r="F92" i="12" s="1"/>
  <c r="J17" i="12"/>
  <c r="J12" i="12"/>
  <c r="J111" i="12"/>
  <c r="E7" i="12"/>
  <c r="E107" i="12"/>
  <c r="J41" i="11"/>
  <c r="J40" i="11"/>
  <c r="AY111" i="1" s="1"/>
  <c r="J39" i="11"/>
  <c r="AX111" i="1"/>
  <c r="BI165" i="11"/>
  <c r="BH165" i="11"/>
  <c r="BG165" i="11"/>
  <c r="BF165" i="11"/>
  <c r="T165" i="11"/>
  <c r="R165" i="11"/>
  <c r="P165" i="11"/>
  <c r="BI163" i="11"/>
  <c r="BH163" i="11"/>
  <c r="BG163" i="11"/>
  <c r="BF163" i="11"/>
  <c r="T163" i="11"/>
  <c r="R163" i="11"/>
  <c r="P163" i="11"/>
  <c r="BI161" i="11"/>
  <c r="BH161" i="11"/>
  <c r="BG161" i="11"/>
  <c r="BF161" i="11"/>
  <c r="T161" i="11"/>
  <c r="R161" i="11"/>
  <c r="P161" i="11"/>
  <c r="BI159" i="11"/>
  <c r="BH159" i="11"/>
  <c r="BG159" i="11"/>
  <c r="BF159" i="11"/>
  <c r="T159" i="11"/>
  <c r="R159" i="11"/>
  <c r="P159" i="11"/>
  <c r="BI157" i="11"/>
  <c r="BH157" i="11"/>
  <c r="BG157" i="11"/>
  <c r="BF157" i="11"/>
  <c r="T157" i="11"/>
  <c r="R157" i="11"/>
  <c r="P157" i="11"/>
  <c r="BI155" i="11"/>
  <c r="BH155" i="11"/>
  <c r="BG155" i="11"/>
  <c r="BF155" i="11"/>
  <c r="T155" i="11"/>
  <c r="R155" i="11"/>
  <c r="P155" i="11"/>
  <c r="BI153" i="11"/>
  <c r="BH153" i="11"/>
  <c r="BG153" i="11"/>
  <c r="BF153" i="11"/>
  <c r="T153" i="11"/>
  <c r="R153" i="11"/>
  <c r="P153" i="11"/>
  <c r="BI151" i="11"/>
  <c r="BH151" i="11"/>
  <c r="BG151" i="11"/>
  <c r="BF151" i="11"/>
  <c r="T151" i="11"/>
  <c r="R151" i="11"/>
  <c r="P151" i="11"/>
  <c r="BI149" i="11"/>
  <c r="BH149" i="11"/>
  <c r="BG149" i="11"/>
  <c r="BF149" i="11"/>
  <c r="T149" i="11"/>
  <c r="R149" i="11"/>
  <c r="P149" i="11"/>
  <c r="BI147" i="11"/>
  <c r="BH147" i="11"/>
  <c r="BG147" i="11"/>
  <c r="BF147" i="11"/>
  <c r="T147" i="11"/>
  <c r="R147" i="11"/>
  <c r="P147" i="11"/>
  <c r="BI145" i="11"/>
  <c r="BH145" i="11"/>
  <c r="BG145" i="11"/>
  <c r="BF145" i="11"/>
  <c r="T145" i="11"/>
  <c r="R145" i="11"/>
  <c r="P145" i="11"/>
  <c r="BI143" i="11"/>
  <c r="BH143" i="11"/>
  <c r="BG143" i="11"/>
  <c r="BF143" i="11"/>
  <c r="T143" i="11"/>
  <c r="R143" i="11"/>
  <c r="P143" i="11"/>
  <c r="BI141" i="11"/>
  <c r="BH141" i="11"/>
  <c r="BG141" i="11"/>
  <c r="BF141" i="11"/>
  <c r="T141" i="11"/>
  <c r="R141" i="11"/>
  <c r="P141" i="11"/>
  <c r="BI139" i="11"/>
  <c r="BH139" i="11"/>
  <c r="BG139" i="11"/>
  <c r="BF139" i="11"/>
  <c r="T139" i="11"/>
  <c r="R139" i="11"/>
  <c r="P139" i="11"/>
  <c r="BI136" i="11"/>
  <c r="BH136" i="11"/>
  <c r="BG136" i="11"/>
  <c r="BF136" i="11"/>
  <c r="T136" i="11"/>
  <c r="R136" i="11"/>
  <c r="P136" i="11"/>
  <c r="BI133" i="11"/>
  <c r="BH133" i="11"/>
  <c r="BG133" i="11"/>
  <c r="BF133" i="11"/>
  <c r="T133" i="11"/>
  <c r="R133" i="11"/>
  <c r="P133" i="11"/>
  <c r="BI131" i="11"/>
  <c r="BH131" i="11"/>
  <c r="BG131" i="11"/>
  <c r="BF131" i="11"/>
  <c r="T131" i="11"/>
  <c r="R131" i="11"/>
  <c r="P131" i="11"/>
  <c r="BI129" i="11"/>
  <c r="BH129" i="11"/>
  <c r="BG129" i="11"/>
  <c r="BF129" i="11"/>
  <c r="T129" i="11"/>
  <c r="R129" i="11"/>
  <c r="P129" i="11"/>
  <c r="BI127" i="11"/>
  <c r="BH127" i="11"/>
  <c r="BG127" i="11"/>
  <c r="BF127" i="11"/>
  <c r="T127" i="11"/>
  <c r="R127" i="11"/>
  <c r="P127" i="11"/>
  <c r="J122" i="11"/>
  <c r="F121" i="11"/>
  <c r="F119" i="11"/>
  <c r="E117" i="11"/>
  <c r="J96" i="11"/>
  <c r="F95" i="11"/>
  <c r="F93" i="11"/>
  <c r="E91" i="11"/>
  <c r="J25" i="11"/>
  <c r="E25" i="11"/>
  <c r="J121" i="11" s="1"/>
  <c r="J24" i="11"/>
  <c r="J22" i="11"/>
  <c r="E22" i="11"/>
  <c r="F122" i="11" s="1"/>
  <c r="J21" i="11"/>
  <c r="J16" i="11"/>
  <c r="J119" i="11"/>
  <c r="E7" i="11"/>
  <c r="E111" i="11" s="1"/>
  <c r="J41" i="10"/>
  <c r="J40" i="10"/>
  <c r="AY109" i="1" s="1"/>
  <c r="J39" i="10"/>
  <c r="AX109" i="1"/>
  <c r="BI190" i="10"/>
  <c r="BH190" i="10"/>
  <c r="BG190" i="10"/>
  <c r="BF190" i="10"/>
  <c r="T190" i="10"/>
  <c r="R190" i="10"/>
  <c r="P190" i="10"/>
  <c r="BI188" i="10"/>
  <c r="BH188" i="10"/>
  <c r="BG188" i="10"/>
  <c r="BF188" i="10"/>
  <c r="T188" i="10"/>
  <c r="R188" i="10"/>
  <c r="P188" i="10"/>
  <c r="BI186" i="10"/>
  <c r="BH186" i="10"/>
  <c r="BG186" i="10"/>
  <c r="BF186" i="10"/>
  <c r="T186" i="10"/>
  <c r="R186" i="10"/>
  <c r="P186" i="10"/>
  <c r="BI184" i="10"/>
  <c r="BH184" i="10"/>
  <c r="BG184" i="10"/>
  <c r="BF184" i="10"/>
  <c r="T184" i="10"/>
  <c r="R184" i="10"/>
  <c r="P184" i="10"/>
  <c r="BI182" i="10"/>
  <c r="BH182" i="10"/>
  <c r="BG182" i="10"/>
  <c r="BF182" i="10"/>
  <c r="T182" i="10"/>
  <c r="R182" i="10"/>
  <c r="P182" i="10"/>
  <c r="BI180" i="10"/>
  <c r="BH180" i="10"/>
  <c r="BG180" i="10"/>
  <c r="BF180" i="10"/>
  <c r="T180" i="10"/>
  <c r="R180" i="10"/>
  <c r="P180" i="10"/>
  <c r="BI178" i="10"/>
  <c r="BH178" i="10"/>
  <c r="BG178" i="10"/>
  <c r="BF178" i="10"/>
  <c r="T178" i="10"/>
  <c r="R178" i="10"/>
  <c r="P178" i="10"/>
  <c r="BI176" i="10"/>
  <c r="BH176" i="10"/>
  <c r="BG176" i="10"/>
  <c r="BF176" i="10"/>
  <c r="T176" i="10"/>
  <c r="R176" i="10"/>
  <c r="P176" i="10"/>
  <c r="BI174" i="10"/>
  <c r="BH174" i="10"/>
  <c r="BG174" i="10"/>
  <c r="BF174" i="10"/>
  <c r="T174" i="10"/>
  <c r="R174" i="10"/>
  <c r="P174" i="10"/>
  <c r="BI172" i="10"/>
  <c r="BH172" i="10"/>
  <c r="BG172" i="10"/>
  <c r="BF172" i="10"/>
  <c r="T172" i="10"/>
  <c r="R172" i="10"/>
  <c r="P172" i="10"/>
  <c r="BI170" i="10"/>
  <c r="BH170" i="10"/>
  <c r="BG170" i="10"/>
  <c r="BF170" i="10"/>
  <c r="T170" i="10"/>
  <c r="R170" i="10"/>
  <c r="P170" i="10"/>
  <c r="BI168" i="10"/>
  <c r="BH168" i="10"/>
  <c r="BG168" i="10"/>
  <c r="BF168" i="10"/>
  <c r="T168" i="10"/>
  <c r="R168" i="10"/>
  <c r="P168" i="10"/>
  <c r="BI166" i="10"/>
  <c r="BH166" i="10"/>
  <c r="BG166" i="10"/>
  <c r="BF166" i="10"/>
  <c r="T166" i="10"/>
  <c r="R166" i="10"/>
  <c r="P166" i="10"/>
  <c r="BI164" i="10"/>
  <c r="BH164" i="10"/>
  <c r="BG164" i="10"/>
  <c r="BF164" i="10"/>
  <c r="T164" i="10"/>
  <c r="R164" i="10"/>
  <c r="P164" i="10"/>
  <c r="BI162" i="10"/>
  <c r="BH162" i="10"/>
  <c r="BG162" i="10"/>
  <c r="BF162" i="10"/>
  <c r="T162" i="10"/>
  <c r="R162" i="10"/>
  <c r="P162" i="10"/>
  <c r="BI160" i="10"/>
  <c r="BH160" i="10"/>
  <c r="BG160" i="10"/>
  <c r="BF160" i="10"/>
  <c r="T160" i="10"/>
  <c r="R160" i="10"/>
  <c r="P160" i="10"/>
  <c r="BI158" i="10"/>
  <c r="BH158" i="10"/>
  <c r="BG158" i="10"/>
  <c r="BF158" i="10"/>
  <c r="T158" i="10"/>
  <c r="R158" i="10"/>
  <c r="P158" i="10"/>
  <c r="BI156" i="10"/>
  <c r="BH156" i="10"/>
  <c r="BG156" i="10"/>
  <c r="BF156" i="10"/>
  <c r="T156" i="10"/>
  <c r="R156" i="10"/>
  <c r="P156" i="10"/>
  <c r="BI154" i="10"/>
  <c r="BH154" i="10"/>
  <c r="BG154" i="10"/>
  <c r="BF154" i="10"/>
  <c r="T154" i="10"/>
  <c r="R154" i="10"/>
  <c r="P154" i="10"/>
  <c r="BI151" i="10"/>
  <c r="BH151" i="10"/>
  <c r="BG151" i="10"/>
  <c r="BF151" i="10"/>
  <c r="T151" i="10"/>
  <c r="R151" i="10"/>
  <c r="P151" i="10"/>
  <c r="BI149" i="10"/>
  <c r="BH149" i="10"/>
  <c r="BG149" i="10"/>
  <c r="BF149" i="10"/>
  <c r="T149" i="10"/>
  <c r="R149" i="10"/>
  <c r="P149" i="10"/>
  <c r="BI147" i="10"/>
  <c r="BH147" i="10"/>
  <c r="BG147" i="10"/>
  <c r="BF147" i="10"/>
  <c r="T147" i="10"/>
  <c r="R147" i="10"/>
  <c r="P147" i="10"/>
  <c r="BI145" i="10"/>
  <c r="BH145" i="10"/>
  <c r="BG145" i="10"/>
  <c r="BF145" i="10"/>
  <c r="T145" i="10"/>
  <c r="R145" i="10"/>
  <c r="P145" i="10"/>
  <c r="BI143" i="10"/>
  <c r="BH143" i="10"/>
  <c r="BG143" i="10"/>
  <c r="BF143" i="10"/>
  <c r="T143" i="10"/>
  <c r="R143" i="10"/>
  <c r="P143" i="10"/>
  <c r="BI141" i="10"/>
  <c r="BH141" i="10"/>
  <c r="BG141" i="10"/>
  <c r="BF141" i="10"/>
  <c r="T141" i="10"/>
  <c r="R141" i="10"/>
  <c r="P141" i="10"/>
  <c r="BI139" i="10"/>
  <c r="BH139" i="10"/>
  <c r="BG139" i="10"/>
  <c r="BF139" i="10"/>
  <c r="T139" i="10"/>
  <c r="R139" i="10"/>
  <c r="P139"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J123" i="10"/>
  <c r="F122" i="10"/>
  <c r="F120" i="10"/>
  <c r="E118" i="10"/>
  <c r="J96" i="10"/>
  <c r="F95" i="10"/>
  <c r="F93" i="10"/>
  <c r="E91" i="10"/>
  <c r="J25" i="10"/>
  <c r="E25" i="10"/>
  <c r="J122" i="10" s="1"/>
  <c r="J24" i="10"/>
  <c r="J22" i="10"/>
  <c r="E22" i="10"/>
  <c r="F123" i="10" s="1"/>
  <c r="J21" i="10"/>
  <c r="J16" i="10"/>
  <c r="J120" i="10" s="1"/>
  <c r="E7" i="10"/>
  <c r="E85" i="10"/>
  <c r="J39" i="9"/>
  <c r="J38" i="9"/>
  <c r="AY106" i="1" s="1"/>
  <c r="J37" i="9"/>
  <c r="AX106" i="1"/>
  <c r="BI177" i="9"/>
  <c r="BH177" i="9"/>
  <c r="BG177" i="9"/>
  <c r="BF177" i="9"/>
  <c r="T177" i="9"/>
  <c r="T176" i="9"/>
  <c r="R177" i="9"/>
  <c r="R176" i="9"/>
  <c r="P177" i="9"/>
  <c r="P176" i="9"/>
  <c r="BI174" i="9"/>
  <c r="BH174" i="9"/>
  <c r="BG174" i="9"/>
  <c r="BF174" i="9"/>
  <c r="T174" i="9"/>
  <c r="R174" i="9"/>
  <c r="P174" i="9"/>
  <c r="BI172" i="9"/>
  <c r="BH172" i="9"/>
  <c r="BG172" i="9"/>
  <c r="BF172" i="9"/>
  <c r="T172" i="9"/>
  <c r="R172" i="9"/>
  <c r="P172" i="9"/>
  <c r="BI169" i="9"/>
  <c r="BH169" i="9"/>
  <c r="BG169" i="9"/>
  <c r="BF169" i="9"/>
  <c r="T169" i="9"/>
  <c r="R169" i="9"/>
  <c r="P169" i="9"/>
  <c r="BI167" i="9"/>
  <c r="BH167" i="9"/>
  <c r="BG167" i="9"/>
  <c r="BF167" i="9"/>
  <c r="T167" i="9"/>
  <c r="R167" i="9"/>
  <c r="P167" i="9"/>
  <c r="BI165" i="9"/>
  <c r="BH165" i="9"/>
  <c r="BG165" i="9"/>
  <c r="BF165" i="9"/>
  <c r="T165" i="9"/>
  <c r="R165" i="9"/>
  <c r="P165" i="9"/>
  <c r="BI163" i="9"/>
  <c r="BH163" i="9"/>
  <c r="BG163" i="9"/>
  <c r="BF163" i="9"/>
  <c r="T163" i="9"/>
  <c r="R163" i="9"/>
  <c r="P163" i="9"/>
  <c r="BI161" i="9"/>
  <c r="BH161" i="9"/>
  <c r="BG161" i="9"/>
  <c r="BF161" i="9"/>
  <c r="T161" i="9"/>
  <c r="R161" i="9"/>
  <c r="P161" i="9"/>
  <c r="BI159" i="9"/>
  <c r="BH159" i="9"/>
  <c r="BG159" i="9"/>
  <c r="BF159" i="9"/>
  <c r="T159" i="9"/>
  <c r="R159" i="9"/>
  <c r="P159" i="9"/>
  <c r="BI157" i="9"/>
  <c r="BH157" i="9"/>
  <c r="BG157" i="9"/>
  <c r="BF157" i="9"/>
  <c r="T157" i="9"/>
  <c r="R157" i="9"/>
  <c r="P157" i="9"/>
  <c r="BI155" i="9"/>
  <c r="BH155" i="9"/>
  <c r="BG155" i="9"/>
  <c r="BF155" i="9"/>
  <c r="T155" i="9"/>
  <c r="R155" i="9"/>
  <c r="P155" i="9"/>
  <c r="BI153" i="9"/>
  <c r="BH153" i="9"/>
  <c r="BG153" i="9"/>
  <c r="BF153" i="9"/>
  <c r="T153" i="9"/>
  <c r="R153" i="9"/>
  <c r="P153" i="9"/>
  <c r="BI151" i="9"/>
  <c r="BH151" i="9"/>
  <c r="BG151" i="9"/>
  <c r="BF151" i="9"/>
  <c r="T151" i="9"/>
  <c r="R151" i="9"/>
  <c r="P151" i="9"/>
  <c r="BI149" i="9"/>
  <c r="BH149" i="9"/>
  <c r="BG149" i="9"/>
  <c r="BF149" i="9"/>
  <c r="T149" i="9"/>
  <c r="R149" i="9"/>
  <c r="P149" i="9"/>
  <c r="BI147" i="9"/>
  <c r="BH147" i="9"/>
  <c r="BG147" i="9"/>
  <c r="BF147" i="9"/>
  <c r="T147" i="9"/>
  <c r="R147" i="9"/>
  <c r="P147" i="9"/>
  <c r="BI145" i="9"/>
  <c r="BH145" i="9"/>
  <c r="BG145" i="9"/>
  <c r="BF145" i="9"/>
  <c r="T145" i="9"/>
  <c r="R145" i="9"/>
  <c r="P145"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J123" i="9"/>
  <c r="F122" i="9"/>
  <c r="F120" i="9"/>
  <c r="E118" i="9"/>
  <c r="J94" i="9"/>
  <c r="F93" i="9"/>
  <c r="F91" i="9"/>
  <c r="E89" i="9"/>
  <c r="J23" i="9"/>
  <c r="E23" i="9"/>
  <c r="J93" i="9" s="1"/>
  <c r="J22" i="9"/>
  <c r="J20" i="9"/>
  <c r="E20" i="9"/>
  <c r="F94" i="9" s="1"/>
  <c r="J19" i="9"/>
  <c r="J14" i="9"/>
  <c r="J91" i="9"/>
  <c r="E7" i="9"/>
  <c r="E85" i="9"/>
  <c r="J39" i="8"/>
  <c r="J38" i="8"/>
  <c r="AY105" i="1" s="1"/>
  <c r="J37" i="8"/>
  <c r="AX105" i="1"/>
  <c r="BI191" i="8"/>
  <c r="BH191" i="8"/>
  <c r="BG191" i="8"/>
  <c r="BF191" i="8"/>
  <c r="T191" i="8"/>
  <c r="T190" i="8" s="1"/>
  <c r="R191" i="8"/>
  <c r="R190" i="8"/>
  <c r="P191" i="8"/>
  <c r="P190" i="8"/>
  <c r="BI188" i="8"/>
  <c r="BH188" i="8"/>
  <c r="BG188" i="8"/>
  <c r="BF188" i="8"/>
  <c r="T188" i="8"/>
  <c r="R188" i="8"/>
  <c r="P188" i="8"/>
  <c r="BI186" i="8"/>
  <c r="BH186" i="8"/>
  <c r="BG186" i="8"/>
  <c r="BF186" i="8"/>
  <c r="T186" i="8"/>
  <c r="R186" i="8"/>
  <c r="P186" i="8"/>
  <c r="BI183" i="8"/>
  <c r="BH183" i="8"/>
  <c r="BG183" i="8"/>
  <c r="BF183" i="8"/>
  <c r="T183" i="8"/>
  <c r="R183" i="8"/>
  <c r="P183" i="8"/>
  <c r="BI181" i="8"/>
  <c r="BH181" i="8"/>
  <c r="BG181" i="8"/>
  <c r="BF181" i="8"/>
  <c r="T181" i="8"/>
  <c r="R181" i="8"/>
  <c r="P181" i="8"/>
  <c r="BI179" i="8"/>
  <c r="BH179" i="8"/>
  <c r="BG179" i="8"/>
  <c r="BF179" i="8"/>
  <c r="T179" i="8"/>
  <c r="R179" i="8"/>
  <c r="P179" i="8"/>
  <c r="BI177" i="8"/>
  <c r="BH177" i="8"/>
  <c r="BG177" i="8"/>
  <c r="BF177" i="8"/>
  <c r="T177" i="8"/>
  <c r="R177" i="8"/>
  <c r="P177" i="8"/>
  <c r="BI175" i="8"/>
  <c r="BH175" i="8"/>
  <c r="BG175" i="8"/>
  <c r="BF175" i="8"/>
  <c r="T175" i="8"/>
  <c r="R175" i="8"/>
  <c r="P175" i="8"/>
  <c r="BI173" i="8"/>
  <c r="BH173" i="8"/>
  <c r="BG173" i="8"/>
  <c r="BF173" i="8"/>
  <c r="T173" i="8"/>
  <c r="R173" i="8"/>
  <c r="P173" i="8"/>
  <c r="BI171" i="8"/>
  <c r="BH171" i="8"/>
  <c r="BG171" i="8"/>
  <c r="BF171" i="8"/>
  <c r="T171" i="8"/>
  <c r="R171" i="8"/>
  <c r="P171" i="8"/>
  <c r="BI169" i="8"/>
  <c r="BH169" i="8"/>
  <c r="BG169" i="8"/>
  <c r="BF169" i="8"/>
  <c r="T169" i="8"/>
  <c r="R169" i="8"/>
  <c r="P169" i="8"/>
  <c r="BI167" i="8"/>
  <c r="BH167" i="8"/>
  <c r="BG167" i="8"/>
  <c r="BF167" i="8"/>
  <c r="T167" i="8"/>
  <c r="R167" i="8"/>
  <c r="P167" i="8"/>
  <c r="BI165" i="8"/>
  <c r="BH165" i="8"/>
  <c r="BG165" i="8"/>
  <c r="BF165" i="8"/>
  <c r="T165" i="8"/>
  <c r="R165" i="8"/>
  <c r="P165"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1" i="8"/>
  <c r="BH151" i="8"/>
  <c r="BG151" i="8"/>
  <c r="BF151" i="8"/>
  <c r="T151" i="8"/>
  <c r="R151" i="8"/>
  <c r="P151" i="8"/>
  <c r="BI149" i="8"/>
  <c r="BH149" i="8"/>
  <c r="BG149" i="8"/>
  <c r="BF149" i="8"/>
  <c r="T149" i="8"/>
  <c r="R149" i="8"/>
  <c r="P149" i="8"/>
  <c r="BI147" i="8"/>
  <c r="BH147" i="8"/>
  <c r="BG147" i="8"/>
  <c r="BF147" i="8"/>
  <c r="T147" i="8"/>
  <c r="R147" i="8"/>
  <c r="P147" i="8"/>
  <c r="BI145" i="8"/>
  <c r="BH145" i="8"/>
  <c r="BG145" i="8"/>
  <c r="BF145" i="8"/>
  <c r="T145" i="8"/>
  <c r="R145" i="8"/>
  <c r="P145"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J123" i="8"/>
  <c r="F122" i="8"/>
  <c r="F120" i="8"/>
  <c r="E118" i="8"/>
  <c r="J94" i="8"/>
  <c r="F93" i="8"/>
  <c r="F91" i="8"/>
  <c r="E89" i="8"/>
  <c r="J23" i="8"/>
  <c r="E23" i="8"/>
  <c r="J93" i="8" s="1"/>
  <c r="J22" i="8"/>
  <c r="J20" i="8"/>
  <c r="E20" i="8"/>
  <c r="F123" i="8" s="1"/>
  <c r="J19" i="8"/>
  <c r="J14" i="8"/>
  <c r="J91" i="8"/>
  <c r="E7" i="8"/>
  <c r="E114" i="8"/>
  <c r="J39" i="7"/>
  <c r="J38" i="7"/>
  <c r="AY103" i="1" s="1"/>
  <c r="J37" i="7"/>
  <c r="AX103" i="1"/>
  <c r="BI153" i="7"/>
  <c r="BH153" i="7"/>
  <c r="BG153" i="7"/>
  <c r="BF153" i="7"/>
  <c r="T153" i="7"/>
  <c r="R153" i="7"/>
  <c r="P153" i="7"/>
  <c r="BI150" i="7"/>
  <c r="BH150" i="7"/>
  <c r="BG150" i="7"/>
  <c r="BF150" i="7"/>
  <c r="T150" i="7"/>
  <c r="R150" i="7"/>
  <c r="P150" i="7"/>
  <c r="BI146" i="7"/>
  <c r="BH146" i="7"/>
  <c r="BG146" i="7"/>
  <c r="BF146" i="7"/>
  <c r="T146" i="7"/>
  <c r="R146" i="7"/>
  <c r="P146" i="7"/>
  <c r="BI143" i="7"/>
  <c r="BH143" i="7"/>
  <c r="BG143" i="7"/>
  <c r="BF143" i="7"/>
  <c r="T143" i="7"/>
  <c r="R143" i="7"/>
  <c r="P143" i="7"/>
  <c r="BI139" i="7"/>
  <c r="BH139" i="7"/>
  <c r="BG139" i="7"/>
  <c r="BF139" i="7"/>
  <c r="T139" i="7"/>
  <c r="R139" i="7"/>
  <c r="P139" i="7"/>
  <c r="BI137" i="7"/>
  <c r="BH137" i="7"/>
  <c r="BG137" i="7"/>
  <c r="BF137" i="7"/>
  <c r="T137" i="7"/>
  <c r="R137" i="7"/>
  <c r="P137" i="7"/>
  <c r="BI133" i="7"/>
  <c r="BH133" i="7"/>
  <c r="BG133" i="7"/>
  <c r="BF133" i="7"/>
  <c r="T133" i="7"/>
  <c r="R133" i="7"/>
  <c r="P133" i="7"/>
  <c r="BI131" i="7"/>
  <c r="BH131" i="7"/>
  <c r="BG131" i="7"/>
  <c r="BF131" i="7"/>
  <c r="T131" i="7"/>
  <c r="R131" i="7"/>
  <c r="P131" i="7"/>
  <c r="BI128" i="7"/>
  <c r="BH128" i="7"/>
  <c r="BG128" i="7"/>
  <c r="BF128" i="7"/>
  <c r="T128" i="7"/>
  <c r="R128" i="7"/>
  <c r="P128" i="7"/>
  <c r="BI126" i="7"/>
  <c r="BH126" i="7"/>
  <c r="BG126" i="7"/>
  <c r="BF126" i="7"/>
  <c r="T126" i="7"/>
  <c r="R126" i="7"/>
  <c r="P126" i="7"/>
  <c r="F119" i="7"/>
  <c r="F117" i="7"/>
  <c r="E115" i="7"/>
  <c r="F93" i="7"/>
  <c r="F91" i="7"/>
  <c r="E89" i="7"/>
  <c r="J26" i="7"/>
  <c r="E26" i="7"/>
  <c r="J94" i="7" s="1"/>
  <c r="J25" i="7"/>
  <c r="J23" i="7"/>
  <c r="E23" i="7"/>
  <c r="J119" i="7" s="1"/>
  <c r="J22" i="7"/>
  <c r="J20" i="7"/>
  <c r="E20" i="7"/>
  <c r="F94" i="7" s="1"/>
  <c r="J19" i="7"/>
  <c r="J14" i="7"/>
  <c r="J117" i="7" s="1"/>
  <c r="E7" i="7"/>
  <c r="E85" i="7"/>
  <c r="J39" i="6"/>
  <c r="J38" i="6"/>
  <c r="AY102" i="1" s="1"/>
  <c r="J37" i="6"/>
  <c r="AX102" i="1"/>
  <c r="BI184" i="6"/>
  <c r="BH184" i="6"/>
  <c r="BG184" i="6"/>
  <c r="BF184" i="6"/>
  <c r="T184" i="6"/>
  <c r="R184" i="6"/>
  <c r="P184" i="6"/>
  <c r="BI181" i="6"/>
  <c r="BH181" i="6"/>
  <c r="BG181" i="6"/>
  <c r="BF181" i="6"/>
  <c r="T181" i="6"/>
  <c r="R181" i="6"/>
  <c r="P181" i="6"/>
  <c r="BI177" i="6"/>
  <c r="BH177" i="6"/>
  <c r="BG177" i="6"/>
  <c r="BF177" i="6"/>
  <c r="T177" i="6"/>
  <c r="R177" i="6"/>
  <c r="P177" i="6"/>
  <c r="BI174" i="6"/>
  <c r="BH174" i="6"/>
  <c r="BG174" i="6"/>
  <c r="BF174" i="6"/>
  <c r="T174" i="6"/>
  <c r="R174" i="6"/>
  <c r="P174" i="6"/>
  <c r="BI172" i="6"/>
  <c r="BH172" i="6"/>
  <c r="BG172" i="6"/>
  <c r="BF172" i="6"/>
  <c r="T172" i="6"/>
  <c r="R172" i="6"/>
  <c r="P172"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6" i="6"/>
  <c r="BH136" i="6"/>
  <c r="BG136" i="6"/>
  <c r="BF136" i="6"/>
  <c r="T136" i="6"/>
  <c r="R136" i="6"/>
  <c r="P136" i="6"/>
  <c r="BI134" i="6"/>
  <c r="BH134" i="6"/>
  <c r="BG134" i="6"/>
  <c r="BF134" i="6"/>
  <c r="T134" i="6"/>
  <c r="R134" i="6"/>
  <c r="P134" i="6"/>
  <c r="BI132" i="6"/>
  <c r="BH132" i="6"/>
  <c r="BG132" i="6"/>
  <c r="BF132" i="6"/>
  <c r="T132" i="6"/>
  <c r="R132" i="6"/>
  <c r="P132" i="6"/>
  <c r="BI129" i="6"/>
  <c r="BH129" i="6"/>
  <c r="BG129" i="6"/>
  <c r="BF129" i="6"/>
  <c r="T129" i="6"/>
  <c r="R129" i="6"/>
  <c r="P129" i="6"/>
  <c r="BI126" i="6"/>
  <c r="BH126" i="6"/>
  <c r="BG126" i="6"/>
  <c r="BF126" i="6"/>
  <c r="T126" i="6"/>
  <c r="R126" i="6"/>
  <c r="P126" i="6"/>
  <c r="F119" i="6"/>
  <c r="F117" i="6"/>
  <c r="E115" i="6"/>
  <c r="F93" i="6"/>
  <c r="F91" i="6"/>
  <c r="E89" i="6"/>
  <c r="J26" i="6"/>
  <c r="E26" i="6"/>
  <c r="J94" i="6" s="1"/>
  <c r="J25" i="6"/>
  <c r="J23" i="6"/>
  <c r="E23" i="6"/>
  <c r="J93" i="6" s="1"/>
  <c r="J22" i="6"/>
  <c r="J20" i="6"/>
  <c r="E20" i="6"/>
  <c r="F120" i="6" s="1"/>
  <c r="J19" i="6"/>
  <c r="J14" i="6"/>
  <c r="J91" i="6" s="1"/>
  <c r="E7" i="6"/>
  <c r="E85" i="6"/>
  <c r="J39" i="5"/>
  <c r="J38" i="5"/>
  <c r="AY100" i="1" s="1"/>
  <c r="J37" i="5"/>
  <c r="AX100" i="1"/>
  <c r="BI288" i="5"/>
  <c r="BH288" i="5"/>
  <c r="BG288" i="5"/>
  <c r="BF288" i="5"/>
  <c r="T288" i="5"/>
  <c r="R288" i="5"/>
  <c r="P288" i="5"/>
  <c r="BI284" i="5"/>
  <c r="BH284" i="5"/>
  <c r="BG284" i="5"/>
  <c r="BF284" i="5"/>
  <c r="T284" i="5"/>
  <c r="R284" i="5"/>
  <c r="P284" i="5"/>
  <c r="BI281" i="5"/>
  <c r="BH281" i="5"/>
  <c r="BG281" i="5"/>
  <c r="BF281" i="5"/>
  <c r="T281" i="5"/>
  <c r="R281" i="5"/>
  <c r="P281" i="5"/>
  <c r="BI278" i="5"/>
  <c r="BH278" i="5"/>
  <c r="BG278" i="5"/>
  <c r="BF278" i="5"/>
  <c r="T278" i="5"/>
  <c r="R278" i="5"/>
  <c r="P278" i="5"/>
  <c r="BI275" i="5"/>
  <c r="BH275" i="5"/>
  <c r="BG275" i="5"/>
  <c r="BF275" i="5"/>
  <c r="T275" i="5"/>
  <c r="R275" i="5"/>
  <c r="P275" i="5"/>
  <c r="BI271" i="5"/>
  <c r="BH271" i="5"/>
  <c r="BG271" i="5"/>
  <c r="BF271" i="5"/>
  <c r="T271" i="5"/>
  <c r="R271" i="5"/>
  <c r="P271" i="5"/>
  <c r="BI266" i="5"/>
  <c r="BH266" i="5"/>
  <c r="BG266" i="5"/>
  <c r="BF266" i="5"/>
  <c r="T266" i="5"/>
  <c r="R266" i="5"/>
  <c r="P266" i="5"/>
  <c r="BI264" i="5"/>
  <c r="BH264" i="5"/>
  <c r="BG264" i="5"/>
  <c r="BF264" i="5"/>
  <c r="T264" i="5"/>
  <c r="R264" i="5"/>
  <c r="P264" i="5"/>
  <c r="BI261" i="5"/>
  <c r="BH261" i="5"/>
  <c r="BG261" i="5"/>
  <c r="BF261" i="5"/>
  <c r="T261" i="5"/>
  <c r="R261" i="5"/>
  <c r="P261" i="5"/>
  <c r="BI258" i="5"/>
  <c r="BH258" i="5"/>
  <c r="BG258" i="5"/>
  <c r="BF258" i="5"/>
  <c r="T258" i="5"/>
  <c r="R258" i="5"/>
  <c r="P258" i="5"/>
  <c r="BI255" i="5"/>
  <c r="BH255" i="5"/>
  <c r="BG255" i="5"/>
  <c r="BF255" i="5"/>
  <c r="T255" i="5"/>
  <c r="R255" i="5"/>
  <c r="P255" i="5"/>
  <c r="BI252" i="5"/>
  <c r="BH252" i="5"/>
  <c r="BG252" i="5"/>
  <c r="BF252" i="5"/>
  <c r="T252" i="5"/>
  <c r="R252" i="5"/>
  <c r="P252" i="5"/>
  <c r="BI249" i="5"/>
  <c r="BH249" i="5"/>
  <c r="BG249" i="5"/>
  <c r="BF249" i="5"/>
  <c r="T249" i="5"/>
  <c r="R249" i="5"/>
  <c r="P249" i="5"/>
  <c r="BI247" i="5"/>
  <c r="BH247" i="5"/>
  <c r="BG247" i="5"/>
  <c r="BF247" i="5"/>
  <c r="T247" i="5"/>
  <c r="R247" i="5"/>
  <c r="P247" i="5"/>
  <c r="BI245" i="5"/>
  <c r="BH245" i="5"/>
  <c r="BG245" i="5"/>
  <c r="BF245" i="5"/>
  <c r="T245" i="5"/>
  <c r="R245" i="5"/>
  <c r="P245" i="5"/>
  <c r="BI243" i="5"/>
  <c r="BH243" i="5"/>
  <c r="BG243" i="5"/>
  <c r="BF243" i="5"/>
  <c r="T243" i="5"/>
  <c r="R243" i="5"/>
  <c r="P243" i="5"/>
  <c r="BI241" i="5"/>
  <c r="BH241" i="5"/>
  <c r="BG241" i="5"/>
  <c r="BF241" i="5"/>
  <c r="T241" i="5"/>
  <c r="R241" i="5"/>
  <c r="P241" i="5"/>
  <c r="BI239" i="5"/>
  <c r="BH239" i="5"/>
  <c r="BG239" i="5"/>
  <c r="BF239" i="5"/>
  <c r="T239" i="5"/>
  <c r="R239" i="5"/>
  <c r="P239" i="5"/>
  <c r="BI237" i="5"/>
  <c r="BH237" i="5"/>
  <c r="BG237" i="5"/>
  <c r="BF237" i="5"/>
  <c r="T237" i="5"/>
  <c r="R237" i="5"/>
  <c r="P237" i="5"/>
  <c r="BI235" i="5"/>
  <c r="BH235" i="5"/>
  <c r="BG235" i="5"/>
  <c r="BF235" i="5"/>
  <c r="T235" i="5"/>
  <c r="R235" i="5"/>
  <c r="P235" i="5"/>
  <c r="BI233" i="5"/>
  <c r="BH233" i="5"/>
  <c r="BG233" i="5"/>
  <c r="BF233" i="5"/>
  <c r="T233" i="5"/>
  <c r="R233" i="5"/>
  <c r="P233" i="5"/>
  <c r="BI231" i="5"/>
  <c r="BH231" i="5"/>
  <c r="BG231" i="5"/>
  <c r="BF231" i="5"/>
  <c r="T231" i="5"/>
  <c r="R231" i="5"/>
  <c r="P231" i="5"/>
  <c r="BI229" i="5"/>
  <c r="BH229" i="5"/>
  <c r="BG229" i="5"/>
  <c r="BF229" i="5"/>
  <c r="T229" i="5"/>
  <c r="R229" i="5"/>
  <c r="P229" i="5"/>
  <c r="BI227" i="5"/>
  <c r="BH227" i="5"/>
  <c r="BG227" i="5"/>
  <c r="BF227" i="5"/>
  <c r="T227" i="5"/>
  <c r="R227" i="5"/>
  <c r="P227" i="5"/>
  <c r="BI225" i="5"/>
  <c r="BH225" i="5"/>
  <c r="BG225" i="5"/>
  <c r="BF225" i="5"/>
  <c r="T225" i="5"/>
  <c r="R225" i="5"/>
  <c r="P225" i="5"/>
  <c r="BI223" i="5"/>
  <c r="BH223" i="5"/>
  <c r="BG223" i="5"/>
  <c r="BF223" i="5"/>
  <c r="T223" i="5"/>
  <c r="R223" i="5"/>
  <c r="P223" i="5"/>
  <c r="BI221" i="5"/>
  <c r="BH221" i="5"/>
  <c r="BG221" i="5"/>
  <c r="BF221" i="5"/>
  <c r="T221" i="5"/>
  <c r="R221" i="5"/>
  <c r="P221" i="5"/>
  <c r="BI219" i="5"/>
  <c r="BH219" i="5"/>
  <c r="BG219" i="5"/>
  <c r="BF219" i="5"/>
  <c r="T219" i="5"/>
  <c r="R219" i="5"/>
  <c r="P219" i="5"/>
  <c r="BI217" i="5"/>
  <c r="BH217" i="5"/>
  <c r="BG217" i="5"/>
  <c r="BF217" i="5"/>
  <c r="T217" i="5"/>
  <c r="R217" i="5"/>
  <c r="P217" i="5"/>
  <c r="BI215" i="5"/>
  <c r="BH215" i="5"/>
  <c r="BG215" i="5"/>
  <c r="BF215" i="5"/>
  <c r="T215" i="5"/>
  <c r="R215" i="5"/>
  <c r="P215" i="5"/>
  <c r="BI213" i="5"/>
  <c r="BH213" i="5"/>
  <c r="BG213" i="5"/>
  <c r="BF213" i="5"/>
  <c r="T213" i="5"/>
  <c r="R213" i="5"/>
  <c r="P213" i="5"/>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3" i="5"/>
  <c r="BH203" i="5"/>
  <c r="BG203" i="5"/>
  <c r="BF203" i="5"/>
  <c r="T203" i="5"/>
  <c r="R203" i="5"/>
  <c r="P203" i="5"/>
  <c r="BI200" i="5"/>
  <c r="BH200" i="5"/>
  <c r="BG200" i="5"/>
  <c r="BF200" i="5"/>
  <c r="T200" i="5"/>
  <c r="R200" i="5"/>
  <c r="P200" i="5"/>
  <c r="BI197" i="5"/>
  <c r="BH197" i="5"/>
  <c r="BG197" i="5"/>
  <c r="BF197" i="5"/>
  <c r="T197" i="5"/>
  <c r="R197" i="5"/>
  <c r="P197" i="5"/>
  <c r="BI195" i="5"/>
  <c r="BH195" i="5"/>
  <c r="BG195" i="5"/>
  <c r="BF195" i="5"/>
  <c r="T195" i="5"/>
  <c r="R195" i="5"/>
  <c r="P195" i="5"/>
  <c r="BI193" i="5"/>
  <c r="BH193" i="5"/>
  <c r="BG193" i="5"/>
  <c r="BF193" i="5"/>
  <c r="T193" i="5"/>
  <c r="R193" i="5"/>
  <c r="P193" i="5"/>
  <c r="BI189" i="5"/>
  <c r="BH189" i="5"/>
  <c r="BG189" i="5"/>
  <c r="BF189" i="5"/>
  <c r="T189" i="5"/>
  <c r="R189" i="5"/>
  <c r="P189" i="5"/>
  <c r="BI185" i="5"/>
  <c r="BH185" i="5"/>
  <c r="BG185" i="5"/>
  <c r="BF185" i="5"/>
  <c r="T185" i="5"/>
  <c r="R185" i="5"/>
  <c r="P185" i="5"/>
  <c r="BI183" i="5"/>
  <c r="BH183" i="5"/>
  <c r="BG183" i="5"/>
  <c r="BF183" i="5"/>
  <c r="T183" i="5"/>
  <c r="R183" i="5"/>
  <c r="P183" i="5"/>
  <c r="BI181" i="5"/>
  <c r="BH181" i="5"/>
  <c r="BG181" i="5"/>
  <c r="BF181" i="5"/>
  <c r="T181" i="5"/>
  <c r="R181" i="5"/>
  <c r="P181" i="5"/>
  <c r="BI178" i="5"/>
  <c r="BH178" i="5"/>
  <c r="BG178" i="5"/>
  <c r="BF178" i="5"/>
  <c r="T178" i="5"/>
  <c r="R178" i="5"/>
  <c r="P178" i="5"/>
  <c r="BI176" i="5"/>
  <c r="BH176" i="5"/>
  <c r="BG176" i="5"/>
  <c r="BF176" i="5"/>
  <c r="T176" i="5"/>
  <c r="R176" i="5"/>
  <c r="P176"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0" i="5"/>
  <c r="BH160" i="5"/>
  <c r="BG160" i="5"/>
  <c r="BF160" i="5"/>
  <c r="T160" i="5"/>
  <c r="R160" i="5"/>
  <c r="P160" i="5"/>
  <c r="BI158" i="5"/>
  <c r="BH158" i="5"/>
  <c r="BG158" i="5"/>
  <c r="BF158" i="5"/>
  <c r="T158" i="5"/>
  <c r="R158" i="5"/>
  <c r="P158" i="5"/>
  <c r="BI156" i="5"/>
  <c r="BH156" i="5"/>
  <c r="BG156" i="5"/>
  <c r="BF156" i="5"/>
  <c r="T156" i="5"/>
  <c r="R156" i="5"/>
  <c r="P156" i="5"/>
  <c r="BI153" i="5"/>
  <c r="BH153" i="5"/>
  <c r="BG153" i="5"/>
  <c r="BF153" i="5"/>
  <c r="T153" i="5"/>
  <c r="R153" i="5"/>
  <c r="P153" i="5"/>
  <c r="BI149" i="5"/>
  <c r="BH149" i="5"/>
  <c r="BG149" i="5"/>
  <c r="BF149" i="5"/>
  <c r="T149" i="5"/>
  <c r="R149" i="5"/>
  <c r="P149" i="5"/>
  <c r="BI146" i="5"/>
  <c r="BH146" i="5"/>
  <c r="BG146" i="5"/>
  <c r="BF146" i="5"/>
  <c r="T146" i="5"/>
  <c r="R146" i="5"/>
  <c r="P146" i="5"/>
  <c r="BI141" i="5"/>
  <c r="BH141" i="5"/>
  <c r="BG141" i="5"/>
  <c r="BF141" i="5"/>
  <c r="T141" i="5"/>
  <c r="R141" i="5"/>
  <c r="P141" i="5"/>
  <c r="BI138" i="5"/>
  <c r="BH138" i="5"/>
  <c r="BG138" i="5"/>
  <c r="BF138" i="5"/>
  <c r="T138" i="5"/>
  <c r="R138" i="5"/>
  <c r="P138" i="5"/>
  <c r="BI135" i="5"/>
  <c r="BH135" i="5"/>
  <c r="BG135" i="5"/>
  <c r="BF135" i="5"/>
  <c r="T135" i="5"/>
  <c r="R135" i="5"/>
  <c r="P135" i="5"/>
  <c r="BI132" i="5"/>
  <c r="BH132" i="5"/>
  <c r="BG132" i="5"/>
  <c r="BF132" i="5"/>
  <c r="T132" i="5"/>
  <c r="R132" i="5"/>
  <c r="P132" i="5"/>
  <c r="BI129" i="5"/>
  <c r="BH129" i="5"/>
  <c r="BG129" i="5"/>
  <c r="BF129" i="5"/>
  <c r="T129" i="5"/>
  <c r="R129" i="5"/>
  <c r="P129" i="5"/>
  <c r="BI126" i="5"/>
  <c r="BH126" i="5"/>
  <c r="BG126" i="5"/>
  <c r="BF126" i="5"/>
  <c r="T126" i="5"/>
  <c r="R126" i="5"/>
  <c r="P126" i="5"/>
  <c r="F119" i="5"/>
  <c r="F117" i="5"/>
  <c r="E115" i="5"/>
  <c r="F93" i="5"/>
  <c r="F91" i="5"/>
  <c r="E89" i="5"/>
  <c r="J26" i="5"/>
  <c r="E26" i="5"/>
  <c r="J120" i="5" s="1"/>
  <c r="J25" i="5"/>
  <c r="J23" i="5"/>
  <c r="E23" i="5"/>
  <c r="J119" i="5" s="1"/>
  <c r="J22" i="5"/>
  <c r="J20" i="5"/>
  <c r="E20" i="5"/>
  <c r="F120" i="5" s="1"/>
  <c r="J19" i="5"/>
  <c r="J14" i="5"/>
  <c r="J91" i="5" s="1"/>
  <c r="E7" i="5"/>
  <c r="E111" i="5"/>
  <c r="J39" i="4"/>
  <c r="J38" i="4"/>
  <c r="AY99" i="1"/>
  <c r="J37" i="4"/>
  <c r="AX99" i="1" s="1"/>
  <c r="BI256" i="4"/>
  <c r="BH256" i="4"/>
  <c r="BG256" i="4"/>
  <c r="BF256" i="4"/>
  <c r="T256" i="4"/>
  <c r="R256" i="4"/>
  <c r="P256" i="4"/>
  <c r="BI253" i="4"/>
  <c r="BH253" i="4"/>
  <c r="BG253" i="4"/>
  <c r="BF253" i="4"/>
  <c r="T253" i="4"/>
  <c r="R253" i="4"/>
  <c r="P253" i="4"/>
  <c r="BI250" i="4"/>
  <c r="BH250" i="4"/>
  <c r="BG250" i="4"/>
  <c r="BF250" i="4"/>
  <c r="T250" i="4"/>
  <c r="R250" i="4"/>
  <c r="P250" i="4"/>
  <c r="BI246" i="4"/>
  <c r="BH246" i="4"/>
  <c r="BG246" i="4"/>
  <c r="BF246" i="4"/>
  <c r="T246" i="4"/>
  <c r="R246" i="4"/>
  <c r="P246" i="4"/>
  <c r="BI243" i="4"/>
  <c r="BH243" i="4"/>
  <c r="BG243" i="4"/>
  <c r="BF243" i="4"/>
  <c r="T243" i="4"/>
  <c r="R243" i="4"/>
  <c r="P243" i="4"/>
  <c r="BI238" i="4"/>
  <c r="BH238" i="4"/>
  <c r="BG238" i="4"/>
  <c r="BF238" i="4"/>
  <c r="T238" i="4"/>
  <c r="R238" i="4"/>
  <c r="P238" i="4"/>
  <c r="BI236" i="4"/>
  <c r="BH236" i="4"/>
  <c r="BG236" i="4"/>
  <c r="BF236" i="4"/>
  <c r="T236" i="4"/>
  <c r="R236" i="4"/>
  <c r="P236" i="4"/>
  <c r="BI233" i="4"/>
  <c r="BH233" i="4"/>
  <c r="BG233" i="4"/>
  <c r="BF233" i="4"/>
  <c r="T233" i="4"/>
  <c r="R233" i="4"/>
  <c r="P233" i="4"/>
  <c r="BI231" i="4"/>
  <c r="BH231" i="4"/>
  <c r="BG231" i="4"/>
  <c r="BF231" i="4"/>
  <c r="T231" i="4"/>
  <c r="R231" i="4"/>
  <c r="P231" i="4"/>
  <c r="BI228" i="4"/>
  <c r="BH228" i="4"/>
  <c r="BG228" i="4"/>
  <c r="BF228" i="4"/>
  <c r="T228" i="4"/>
  <c r="R228" i="4"/>
  <c r="P228" i="4"/>
  <c r="BI225" i="4"/>
  <c r="BH225" i="4"/>
  <c r="BG225" i="4"/>
  <c r="BF225" i="4"/>
  <c r="T225" i="4"/>
  <c r="R225" i="4"/>
  <c r="P225" i="4"/>
  <c r="BI222" i="4"/>
  <c r="BH222" i="4"/>
  <c r="BG222" i="4"/>
  <c r="BF222" i="4"/>
  <c r="T222" i="4"/>
  <c r="R222" i="4"/>
  <c r="P222" i="4"/>
  <c r="BI219" i="4"/>
  <c r="BH219" i="4"/>
  <c r="BG219" i="4"/>
  <c r="BF219" i="4"/>
  <c r="T219" i="4"/>
  <c r="R219" i="4"/>
  <c r="P219" i="4"/>
  <c r="BI216" i="4"/>
  <c r="BH216" i="4"/>
  <c r="BG216" i="4"/>
  <c r="BF216" i="4"/>
  <c r="T216" i="4"/>
  <c r="R216" i="4"/>
  <c r="P216" i="4"/>
  <c r="BI213" i="4"/>
  <c r="BH213" i="4"/>
  <c r="BG213" i="4"/>
  <c r="BF213" i="4"/>
  <c r="T213" i="4"/>
  <c r="R213" i="4"/>
  <c r="P213" i="4"/>
  <c r="BI210" i="4"/>
  <c r="BH210" i="4"/>
  <c r="BG210" i="4"/>
  <c r="BF210" i="4"/>
  <c r="T210" i="4"/>
  <c r="R210" i="4"/>
  <c r="P210" i="4"/>
  <c r="BI207" i="4"/>
  <c r="BH207" i="4"/>
  <c r="BG207" i="4"/>
  <c r="BF207" i="4"/>
  <c r="T207" i="4"/>
  <c r="R207" i="4"/>
  <c r="P207" i="4"/>
  <c r="BI204" i="4"/>
  <c r="BH204" i="4"/>
  <c r="BG204" i="4"/>
  <c r="BF204" i="4"/>
  <c r="T204" i="4"/>
  <c r="R204" i="4"/>
  <c r="P204" i="4"/>
  <c r="BI201" i="4"/>
  <c r="BH201" i="4"/>
  <c r="BG201" i="4"/>
  <c r="BF201" i="4"/>
  <c r="T201" i="4"/>
  <c r="R201" i="4"/>
  <c r="P201" i="4"/>
  <c r="BI198" i="4"/>
  <c r="BH198" i="4"/>
  <c r="BG198" i="4"/>
  <c r="BF198" i="4"/>
  <c r="T198" i="4"/>
  <c r="R198" i="4"/>
  <c r="P198" i="4"/>
  <c r="BI195" i="4"/>
  <c r="BH195" i="4"/>
  <c r="BG195" i="4"/>
  <c r="BF195" i="4"/>
  <c r="T195" i="4"/>
  <c r="R195" i="4"/>
  <c r="P195" i="4"/>
  <c r="BI192" i="4"/>
  <c r="BH192" i="4"/>
  <c r="BG192" i="4"/>
  <c r="BF192" i="4"/>
  <c r="T192" i="4"/>
  <c r="R192" i="4"/>
  <c r="P192" i="4"/>
  <c r="BI189" i="4"/>
  <c r="BH189" i="4"/>
  <c r="BG189" i="4"/>
  <c r="BF189" i="4"/>
  <c r="T189" i="4"/>
  <c r="R189" i="4"/>
  <c r="P189"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5" i="4"/>
  <c r="BH175" i="4"/>
  <c r="BG175" i="4"/>
  <c r="BF175" i="4"/>
  <c r="T175" i="4"/>
  <c r="R175" i="4"/>
  <c r="P175" i="4"/>
  <c r="BI172" i="4"/>
  <c r="BH172" i="4"/>
  <c r="BG172" i="4"/>
  <c r="BF172" i="4"/>
  <c r="T172" i="4"/>
  <c r="R172" i="4"/>
  <c r="P172" i="4"/>
  <c r="BI169" i="4"/>
  <c r="BH169" i="4"/>
  <c r="BG169" i="4"/>
  <c r="BF169" i="4"/>
  <c r="T169" i="4"/>
  <c r="R169" i="4"/>
  <c r="P169" i="4"/>
  <c r="BI166" i="4"/>
  <c r="BH166" i="4"/>
  <c r="BG166" i="4"/>
  <c r="BF166" i="4"/>
  <c r="T166" i="4"/>
  <c r="R166" i="4"/>
  <c r="P166" i="4"/>
  <c r="BI162" i="4"/>
  <c r="BH162" i="4"/>
  <c r="BG162" i="4"/>
  <c r="BF162" i="4"/>
  <c r="T162" i="4"/>
  <c r="R162" i="4"/>
  <c r="P162"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4" i="4"/>
  <c r="BH144" i="4"/>
  <c r="BG144" i="4"/>
  <c r="BF144" i="4"/>
  <c r="T144" i="4"/>
  <c r="R144" i="4"/>
  <c r="P144" i="4"/>
  <c r="BI141" i="4"/>
  <c r="BH141" i="4"/>
  <c r="BG141" i="4"/>
  <c r="BF141" i="4"/>
  <c r="T141" i="4"/>
  <c r="R141" i="4"/>
  <c r="P141" i="4"/>
  <c r="BI136" i="4"/>
  <c r="BH136" i="4"/>
  <c r="BG136" i="4"/>
  <c r="BF136" i="4"/>
  <c r="T136" i="4"/>
  <c r="R136" i="4"/>
  <c r="P136" i="4"/>
  <c r="BI134" i="4"/>
  <c r="BH134" i="4"/>
  <c r="BG134" i="4"/>
  <c r="BF134" i="4"/>
  <c r="T134" i="4"/>
  <c r="R134" i="4"/>
  <c r="P134" i="4"/>
  <c r="BI132" i="4"/>
  <c r="BH132" i="4"/>
  <c r="BG132" i="4"/>
  <c r="BF132" i="4"/>
  <c r="T132" i="4"/>
  <c r="R132" i="4"/>
  <c r="P132" i="4"/>
  <c r="BI129" i="4"/>
  <c r="BH129" i="4"/>
  <c r="BG129" i="4"/>
  <c r="BF129" i="4"/>
  <c r="T129" i="4"/>
  <c r="R129" i="4"/>
  <c r="P129" i="4"/>
  <c r="BI126" i="4"/>
  <c r="BH126" i="4"/>
  <c r="BG126" i="4"/>
  <c r="BF126" i="4"/>
  <c r="T126" i="4"/>
  <c r="R126" i="4"/>
  <c r="P126" i="4"/>
  <c r="F119" i="4"/>
  <c r="F117" i="4"/>
  <c r="E115" i="4"/>
  <c r="F93" i="4"/>
  <c r="F91" i="4"/>
  <c r="E89" i="4"/>
  <c r="J26" i="4"/>
  <c r="E26" i="4"/>
  <c r="J94" i="4" s="1"/>
  <c r="J25" i="4"/>
  <c r="J23" i="4"/>
  <c r="E23" i="4"/>
  <c r="J119" i="4" s="1"/>
  <c r="J22" i="4"/>
  <c r="J20" i="4"/>
  <c r="E20" i="4"/>
  <c r="F120" i="4" s="1"/>
  <c r="J19" i="4"/>
  <c r="J14" i="4"/>
  <c r="J117" i="4"/>
  <c r="E7" i="4"/>
  <c r="E111" i="4"/>
  <c r="J39" i="3"/>
  <c r="J38" i="3"/>
  <c r="AY97" i="1" s="1"/>
  <c r="J37" i="3"/>
  <c r="AX97" i="1" s="1"/>
  <c r="BI254" i="3"/>
  <c r="BH254" i="3"/>
  <c r="BG254" i="3"/>
  <c r="BF254" i="3"/>
  <c r="T254" i="3"/>
  <c r="R254" i="3"/>
  <c r="P254" i="3"/>
  <c r="BI251" i="3"/>
  <c r="BH251" i="3"/>
  <c r="BG251" i="3"/>
  <c r="BF251" i="3"/>
  <c r="T251" i="3"/>
  <c r="R251" i="3"/>
  <c r="P251" i="3"/>
  <c r="BI248" i="3"/>
  <c r="BH248" i="3"/>
  <c r="BG248" i="3"/>
  <c r="BF248" i="3"/>
  <c r="T248" i="3"/>
  <c r="R248" i="3"/>
  <c r="P248" i="3"/>
  <c r="BI245" i="3"/>
  <c r="BH245" i="3"/>
  <c r="BG245" i="3"/>
  <c r="BF245" i="3"/>
  <c r="T245" i="3"/>
  <c r="R245" i="3"/>
  <c r="P245" i="3"/>
  <c r="BI241" i="3"/>
  <c r="BH241" i="3"/>
  <c r="BG241" i="3"/>
  <c r="BF241" i="3"/>
  <c r="T241" i="3"/>
  <c r="R241" i="3"/>
  <c r="P241" i="3"/>
  <c r="BI236" i="3"/>
  <c r="BH236" i="3"/>
  <c r="BG236" i="3"/>
  <c r="BF236" i="3"/>
  <c r="T236" i="3"/>
  <c r="R236" i="3"/>
  <c r="P236" i="3"/>
  <c r="BI234" i="3"/>
  <c r="BH234" i="3"/>
  <c r="BG234" i="3"/>
  <c r="BF234" i="3"/>
  <c r="T234" i="3"/>
  <c r="R234" i="3"/>
  <c r="P234" i="3"/>
  <c r="BI230" i="3"/>
  <c r="BH230" i="3"/>
  <c r="BG230" i="3"/>
  <c r="BF230" i="3"/>
  <c r="T230" i="3"/>
  <c r="R230" i="3"/>
  <c r="P230" i="3"/>
  <c r="BI226" i="3"/>
  <c r="BH226" i="3"/>
  <c r="BG226" i="3"/>
  <c r="BF226" i="3"/>
  <c r="T226" i="3"/>
  <c r="R226" i="3"/>
  <c r="P226" i="3"/>
  <c r="BI223" i="3"/>
  <c r="BH223" i="3"/>
  <c r="BG223" i="3"/>
  <c r="BF223" i="3"/>
  <c r="T223" i="3"/>
  <c r="R223" i="3"/>
  <c r="P223" i="3"/>
  <c r="BI220" i="3"/>
  <c r="BH220" i="3"/>
  <c r="BG220" i="3"/>
  <c r="BF220" i="3"/>
  <c r="T220" i="3"/>
  <c r="R220" i="3"/>
  <c r="P220"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2" i="3"/>
  <c r="BH192" i="3"/>
  <c r="BG192" i="3"/>
  <c r="BF192" i="3"/>
  <c r="T192" i="3"/>
  <c r="R192" i="3"/>
  <c r="P192" i="3"/>
  <c r="BI189" i="3"/>
  <c r="BH189" i="3"/>
  <c r="BG189" i="3"/>
  <c r="BF189" i="3"/>
  <c r="T189" i="3"/>
  <c r="R189" i="3"/>
  <c r="P189" i="3"/>
  <c r="BI187" i="3"/>
  <c r="BH187" i="3"/>
  <c r="BG187" i="3"/>
  <c r="BF187" i="3"/>
  <c r="T187" i="3"/>
  <c r="R187" i="3"/>
  <c r="P187" i="3"/>
  <c r="BI183" i="3"/>
  <c r="BH183" i="3"/>
  <c r="BG183" i="3"/>
  <c r="BF183" i="3"/>
  <c r="T183" i="3"/>
  <c r="R183" i="3"/>
  <c r="P183" i="3"/>
  <c r="BI179" i="3"/>
  <c r="BH179" i="3"/>
  <c r="BG179" i="3"/>
  <c r="BF179" i="3"/>
  <c r="T179" i="3"/>
  <c r="R179" i="3"/>
  <c r="P179" i="3"/>
  <c r="BI175" i="3"/>
  <c r="BH175" i="3"/>
  <c r="BG175" i="3"/>
  <c r="BF175" i="3"/>
  <c r="T175" i="3"/>
  <c r="R175" i="3"/>
  <c r="P175" i="3"/>
  <c r="BI171" i="3"/>
  <c r="BH171" i="3"/>
  <c r="BG171" i="3"/>
  <c r="BF171" i="3"/>
  <c r="T171" i="3"/>
  <c r="R171" i="3"/>
  <c r="P171" i="3"/>
  <c r="BI169" i="3"/>
  <c r="BH169" i="3"/>
  <c r="BG169" i="3"/>
  <c r="BF169" i="3"/>
  <c r="T169" i="3"/>
  <c r="R169" i="3"/>
  <c r="P169" i="3"/>
  <c r="BI167" i="3"/>
  <c r="BH167" i="3"/>
  <c r="BG167" i="3"/>
  <c r="BF167" i="3"/>
  <c r="T167" i="3"/>
  <c r="R167" i="3"/>
  <c r="P167" i="3"/>
  <c r="BI164" i="3"/>
  <c r="BH164" i="3"/>
  <c r="BG164" i="3"/>
  <c r="BF164" i="3"/>
  <c r="T164" i="3"/>
  <c r="R164" i="3"/>
  <c r="P164" i="3"/>
  <c r="BI160" i="3"/>
  <c r="BH160" i="3"/>
  <c r="BG160" i="3"/>
  <c r="BF160" i="3"/>
  <c r="T160" i="3"/>
  <c r="R160" i="3"/>
  <c r="P160" i="3"/>
  <c r="BI158" i="3"/>
  <c r="BH158" i="3"/>
  <c r="BG158" i="3"/>
  <c r="BF158" i="3"/>
  <c r="T158" i="3"/>
  <c r="R158" i="3"/>
  <c r="P158" i="3"/>
  <c r="BI156" i="3"/>
  <c r="BH156" i="3"/>
  <c r="BG156" i="3"/>
  <c r="BF156" i="3"/>
  <c r="T156" i="3"/>
  <c r="R156" i="3"/>
  <c r="P156" i="3"/>
  <c r="BI153" i="3"/>
  <c r="BH153" i="3"/>
  <c r="BG153" i="3"/>
  <c r="BF153" i="3"/>
  <c r="T153" i="3"/>
  <c r="R153" i="3"/>
  <c r="P153" i="3"/>
  <c r="BI149" i="3"/>
  <c r="BH149" i="3"/>
  <c r="BG149" i="3"/>
  <c r="BF149" i="3"/>
  <c r="T149" i="3"/>
  <c r="R149" i="3"/>
  <c r="P149" i="3"/>
  <c r="BI146" i="3"/>
  <c r="BH146" i="3"/>
  <c r="BG146" i="3"/>
  <c r="BF146" i="3"/>
  <c r="T146" i="3"/>
  <c r="R146" i="3"/>
  <c r="P146" i="3"/>
  <c r="BI141" i="3"/>
  <c r="BH141" i="3"/>
  <c r="BG141" i="3"/>
  <c r="BF141" i="3"/>
  <c r="T141" i="3"/>
  <c r="R141" i="3"/>
  <c r="P141" i="3"/>
  <c r="BI138" i="3"/>
  <c r="BH138" i="3"/>
  <c r="BG138" i="3"/>
  <c r="BF138" i="3"/>
  <c r="T138" i="3"/>
  <c r="R138" i="3"/>
  <c r="P138" i="3"/>
  <c r="BI135" i="3"/>
  <c r="BH135" i="3"/>
  <c r="BG135" i="3"/>
  <c r="BF135" i="3"/>
  <c r="T135" i="3"/>
  <c r="R135" i="3"/>
  <c r="P135" i="3"/>
  <c r="BI132" i="3"/>
  <c r="BH132" i="3"/>
  <c r="BG132" i="3"/>
  <c r="BF132" i="3"/>
  <c r="T132" i="3"/>
  <c r="R132" i="3"/>
  <c r="P132" i="3"/>
  <c r="BI129" i="3"/>
  <c r="BH129" i="3"/>
  <c r="BG129" i="3"/>
  <c r="BF129" i="3"/>
  <c r="T129" i="3"/>
  <c r="R129" i="3"/>
  <c r="P129" i="3"/>
  <c r="BI126" i="3"/>
  <c r="BH126" i="3"/>
  <c r="BG126" i="3"/>
  <c r="BF126" i="3"/>
  <c r="T126" i="3"/>
  <c r="R126" i="3"/>
  <c r="P126" i="3"/>
  <c r="F119" i="3"/>
  <c r="F117" i="3"/>
  <c r="E115" i="3"/>
  <c r="F93" i="3"/>
  <c r="F91" i="3"/>
  <c r="E89" i="3"/>
  <c r="J26" i="3"/>
  <c r="E26" i="3"/>
  <c r="J120" i="3" s="1"/>
  <c r="J25" i="3"/>
  <c r="J23" i="3"/>
  <c r="E23" i="3"/>
  <c r="J93" i="3" s="1"/>
  <c r="J22" i="3"/>
  <c r="J20" i="3"/>
  <c r="E20" i="3"/>
  <c r="F120" i="3" s="1"/>
  <c r="J19" i="3"/>
  <c r="J14" i="3"/>
  <c r="J91" i="3" s="1"/>
  <c r="E7" i="3"/>
  <c r="E111" i="3"/>
  <c r="J39" i="2"/>
  <c r="J38" i="2"/>
  <c r="AY96" i="1" s="1"/>
  <c r="J37" i="2"/>
  <c r="AX96" i="1"/>
  <c r="BI242" i="2"/>
  <c r="BH242" i="2"/>
  <c r="BG242" i="2"/>
  <c r="BF242" i="2"/>
  <c r="T242" i="2"/>
  <c r="R242" i="2"/>
  <c r="P242" i="2"/>
  <c r="BI239" i="2"/>
  <c r="BH239" i="2"/>
  <c r="BG239" i="2"/>
  <c r="BF239" i="2"/>
  <c r="T239" i="2"/>
  <c r="R239" i="2"/>
  <c r="P239" i="2"/>
  <c r="BI236" i="2"/>
  <c r="BH236" i="2"/>
  <c r="BG236" i="2"/>
  <c r="BF236" i="2"/>
  <c r="T236" i="2"/>
  <c r="R236" i="2"/>
  <c r="P236" i="2"/>
  <c r="BI232" i="2"/>
  <c r="BH232" i="2"/>
  <c r="BG232" i="2"/>
  <c r="BF232" i="2"/>
  <c r="T232" i="2"/>
  <c r="R232" i="2"/>
  <c r="P232" i="2"/>
  <c r="BI229" i="2"/>
  <c r="BH229" i="2"/>
  <c r="BG229" i="2"/>
  <c r="BF229" i="2"/>
  <c r="T229" i="2"/>
  <c r="R229" i="2"/>
  <c r="P229" i="2"/>
  <c r="BI226" i="2"/>
  <c r="BH226" i="2"/>
  <c r="BG226" i="2"/>
  <c r="BF226" i="2"/>
  <c r="T226" i="2"/>
  <c r="R226" i="2"/>
  <c r="P226" i="2"/>
  <c r="BI221" i="2"/>
  <c r="BH221" i="2"/>
  <c r="BG221" i="2"/>
  <c r="BF221" i="2"/>
  <c r="T221" i="2"/>
  <c r="R221" i="2"/>
  <c r="P221" i="2"/>
  <c r="BI219" i="2"/>
  <c r="BH219" i="2"/>
  <c r="BG219" i="2"/>
  <c r="BF219" i="2"/>
  <c r="T219" i="2"/>
  <c r="R219" i="2"/>
  <c r="P219" i="2"/>
  <c r="BI215" i="2"/>
  <c r="BH215" i="2"/>
  <c r="BG215" i="2"/>
  <c r="BF215" i="2"/>
  <c r="T215" i="2"/>
  <c r="R215" i="2"/>
  <c r="P215" i="2"/>
  <c r="BI211" i="2"/>
  <c r="BH211" i="2"/>
  <c r="BG211" i="2"/>
  <c r="BF211" i="2"/>
  <c r="T211" i="2"/>
  <c r="R211" i="2"/>
  <c r="P211" i="2"/>
  <c r="BI208" i="2"/>
  <c r="BH208" i="2"/>
  <c r="BG208" i="2"/>
  <c r="BF208" i="2"/>
  <c r="T208" i="2"/>
  <c r="R208" i="2"/>
  <c r="P208" i="2"/>
  <c r="BI205" i="2"/>
  <c r="BH205" i="2"/>
  <c r="BG205" i="2"/>
  <c r="BF205" i="2"/>
  <c r="T205" i="2"/>
  <c r="R205" i="2"/>
  <c r="P205" i="2"/>
  <c r="BI202" i="2"/>
  <c r="BH202" i="2"/>
  <c r="BG202" i="2"/>
  <c r="BF202" i="2"/>
  <c r="T202" i="2"/>
  <c r="R202" i="2"/>
  <c r="P202"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7" i="2"/>
  <c r="BH167" i="2"/>
  <c r="BG167" i="2"/>
  <c r="BF167" i="2"/>
  <c r="T167" i="2"/>
  <c r="R167" i="2"/>
  <c r="P167" i="2"/>
  <c r="BI165" i="2"/>
  <c r="BH165" i="2"/>
  <c r="BG165" i="2"/>
  <c r="BF165" i="2"/>
  <c r="T165" i="2"/>
  <c r="R165" i="2"/>
  <c r="P165" i="2"/>
  <c r="BI162" i="2"/>
  <c r="BH162" i="2"/>
  <c r="BG162" i="2"/>
  <c r="BF162" i="2"/>
  <c r="T162" i="2"/>
  <c r="R162" i="2"/>
  <c r="P162"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7" i="2"/>
  <c r="BH147" i="2"/>
  <c r="BG147" i="2"/>
  <c r="BF147" i="2"/>
  <c r="T147" i="2"/>
  <c r="R147" i="2"/>
  <c r="P147" i="2"/>
  <c r="BI144" i="2"/>
  <c r="BH144" i="2"/>
  <c r="BG144" i="2"/>
  <c r="BF144" i="2"/>
  <c r="T144" i="2"/>
  <c r="R144" i="2"/>
  <c r="P144" i="2"/>
  <c r="BI139" i="2"/>
  <c r="BH139" i="2"/>
  <c r="BG139" i="2"/>
  <c r="BF139" i="2"/>
  <c r="T139" i="2"/>
  <c r="R139" i="2"/>
  <c r="P139" i="2"/>
  <c r="BI137" i="2"/>
  <c r="BH137" i="2"/>
  <c r="BG137" i="2"/>
  <c r="BF137" i="2"/>
  <c r="T137" i="2"/>
  <c r="R137" i="2"/>
  <c r="P137"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F119" i="2"/>
  <c r="F117" i="2"/>
  <c r="E115" i="2"/>
  <c r="F93" i="2"/>
  <c r="F91" i="2"/>
  <c r="E89" i="2"/>
  <c r="J26" i="2"/>
  <c r="E26" i="2"/>
  <c r="J94" i="2" s="1"/>
  <c r="J25" i="2"/>
  <c r="J23" i="2"/>
  <c r="E23" i="2"/>
  <c r="J119" i="2" s="1"/>
  <c r="J22" i="2"/>
  <c r="J20" i="2"/>
  <c r="E20" i="2"/>
  <c r="F120" i="2" s="1"/>
  <c r="J19" i="2"/>
  <c r="J14" i="2"/>
  <c r="J117" i="2" s="1"/>
  <c r="E7" i="2"/>
  <c r="E85" i="2"/>
  <c r="L90" i="1"/>
  <c r="AM90" i="1"/>
  <c r="AM89" i="1"/>
  <c r="L89" i="1"/>
  <c r="AM87" i="1"/>
  <c r="L87" i="1"/>
  <c r="L85" i="1"/>
  <c r="L84" i="1"/>
  <c r="BK146" i="12"/>
  <c r="J143" i="12"/>
  <c r="J140" i="12"/>
  <c r="BK134" i="12"/>
  <c r="BK122" i="12"/>
  <c r="J119" i="12"/>
  <c r="BK163" i="11"/>
  <c r="BK161" i="11"/>
  <c r="J157" i="11"/>
  <c r="J151" i="11"/>
  <c r="J143" i="11"/>
  <c r="BK139" i="11"/>
  <c r="J136" i="11"/>
  <c r="J131" i="11"/>
  <c r="BK129" i="11"/>
  <c r="J127" i="11"/>
  <c r="J190" i="10"/>
  <c r="J188" i="10"/>
  <c r="BK184" i="10"/>
  <c r="J182" i="10"/>
  <c r="J180" i="10"/>
  <c r="BK170" i="10"/>
  <c r="BK168" i="10"/>
  <c r="BK164" i="10"/>
  <c r="BK162" i="10"/>
  <c r="J156" i="10"/>
  <c r="J149" i="10"/>
  <c r="J143" i="10"/>
  <c r="J139" i="10"/>
  <c r="J134" i="10"/>
  <c r="J132" i="10"/>
  <c r="J130" i="10"/>
  <c r="BK169" i="9"/>
  <c r="J167" i="9"/>
  <c r="J161" i="9"/>
  <c r="J159" i="9"/>
  <c r="J155" i="9"/>
  <c r="J153" i="9"/>
  <c r="J151" i="9"/>
  <c r="BK149" i="9"/>
  <c r="J149" i="9"/>
  <c r="J145" i="9"/>
  <c r="J141" i="9"/>
  <c r="J139" i="9"/>
  <c r="J135" i="9"/>
  <c r="J131" i="9"/>
  <c r="BK129" i="9"/>
  <c r="BK186" i="8"/>
  <c r="J183" i="8"/>
  <c r="J179" i="8"/>
  <c r="J173" i="8"/>
  <c r="BK171" i="8"/>
  <c r="J171" i="8"/>
  <c r="BK169" i="8"/>
  <c r="J163" i="8"/>
  <c r="BK161" i="8"/>
  <c r="J153" i="8"/>
  <c r="BK145" i="8"/>
  <c r="J141" i="8"/>
  <c r="J139" i="8"/>
  <c r="BK133" i="8"/>
  <c r="BK129" i="8"/>
  <c r="BK126" i="7"/>
  <c r="BK184" i="6"/>
  <c r="BK181" i="6"/>
  <c r="BK174" i="6"/>
  <c r="J172" i="6"/>
  <c r="BK169" i="6"/>
  <c r="BK167" i="6"/>
  <c r="J165" i="6"/>
  <c r="BK163" i="6"/>
  <c r="J159" i="6"/>
  <c r="BK153" i="6"/>
  <c r="J151" i="6"/>
  <c r="BK145" i="6"/>
  <c r="J136" i="6"/>
  <c r="J134" i="6"/>
  <c r="J129" i="6"/>
  <c r="BK284" i="5"/>
  <c r="J281" i="5"/>
  <c r="BK278" i="5"/>
  <c r="J275" i="5"/>
  <c r="BK271" i="5"/>
  <c r="J264" i="5"/>
  <c r="J261" i="5"/>
  <c r="BK255" i="5"/>
  <c r="J252" i="5"/>
  <c r="J249" i="5"/>
  <c r="BK247" i="5"/>
  <c r="J245" i="5"/>
  <c r="J235" i="5"/>
  <c r="BK229" i="5"/>
  <c r="BK225" i="5"/>
  <c r="BK223" i="5"/>
  <c r="BK219" i="5"/>
  <c r="BK217" i="5"/>
  <c r="BK215" i="5"/>
  <c r="J213" i="5"/>
  <c r="J211" i="5"/>
  <c r="J209" i="5"/>
  <c r="BK207" i="5"/>
  <c r="BK205" i="5"/>
  <c r="BK200" i="5"/>
  <c r="J195" i="5"/>
  <c r="BK189" i="5"/>
  <c r="J183" i="5"/>
  <c r="J181" i="5"/>
  <c r="J173" i="5"/>
  <c r="J160" i="5"/>
  <c r="BK158" i="5"/>
  <c r="J149" i="5"/>
  <c r="BK146" i="5"/>
  <c r="J141" i="5"/>
  <c r="J138" i="5"/>
  <c r="BK135" i="5"/>
  <c r="J132" i="5"/>
  <c r="J126" i="5"/>
  <c r="J253" i="4"/>
  <c r="BK246" i="4"/>
  <c r="BK236" i="4"/>
  <c r="BK228" i="4"/>
  <c r="J225" i="4"/>
  <c r="J222" i="4"/>
  <c r="J216" i="4"/>
  <c r="J207" i="4"/>
  <c r="J204" i="4"/>
  <c r="BK201" i="4"/>
  <c r="BK195" i="4"/>
  <c r="BK189" i="4"/>
  <c r="J180" i="4"/>
  <c r="BK175" i="4"/>
  <c r="J169" i="4"/>
  <c r="BK150" i="4"/>
  <c r="BK148" i="4"/>
  <c r="J226" i="3"/>
  <c r="BK220" i="3"/>
  <c r="J213" i="3"/>
  <c r="J211" i="3"/>
  <c r="J205" i="3"/>
  <c r="BK203" i="3"/>
  <c r="J201" i="3"/>
  <c r="J197" i="3"/>
  <c r="BK195" i="3"/>
  <c r="BK189" i="3"/>
  <c r="BK187" i="3"/>
  <c r="J175" i="3"/>
  <c r="J169" i="3"/>
  <c r="J167" i="3"/>
  <c r="J158" i="3"/>
  <c r="BK141" i="3"/>
  <c r="J138" i="3"/>
  <c r="J129" i="3"/>
  <c r="J126" i="3"/>
  <c r="BK242" i="2"/>
  <c r="J242" i="2"/>
  <c r="BK239" i="2"/>
  <c r="BK236" i="2"/>
  <c r="J232" i="2"/>
  <c r="BK229" i="2"/>
  <c r="J221" i="2"/>
  <c r="J219" i="2"/>
  <c r="J215" i="2"/>
  <c r="J211" i="2"/>
  <c r="J202" i="2"/>
  <c r="J199" i="2"/>
  <c r="BK193" i="2"/>
  <c r="J184" i="2"/>
  <c r="BK178" i="2"/>
  <c r="J175" i="2"/>
  <c r="J172" i="2"/>
  <c r="BK169" i="2"/>
  <c r="BK167" i="2"/>
  <c r="BK165" i="2"/>
  <c r="BK162" i="2"/>
  <c r="J159" i="2"/>
  <c r="J157" i="2"/>
  <c r="BK155" i="2"/>
  <c r="BK153" i="2"/>
  <c r="J151" i="2"/>
  <c r="BK147" i="2"/>
  <c r="J144" i="2"/>
  <c r="J137" i="2"/>
  <c r="J135" i="2"/>
  <c r="J132" i="2"/>
  <c r="J129" i="2"/>
  <c r="J126" i="2"/>
  <c r="AS108" i="1"/>
  <c r="AS95" i="1"/>
  <c r="BK140" i="12"/>
  <c r="BK137" i="12"/>
  <c r="J134" i="12"/>
  <c r="J131" i="12"/>
  <c r="J128" i="12"/>
  <c r="BK125" i="12"/>
  <c r="J122" i="12"/>
  <c r="J165" i="11"/>
  <c r="J163" i="11"/>
  <c r="BK159" i="11"/>
  <c r="BK157" i="11"/>
  <c r="J155" i="11"/>
  <c r="J153" i="11"/>
  <c r="J149" i="11"/>
  <c r="BK145" i="11"/>
  <c r="BK143" i="11"/>
  <c r="BK141" i="11"/>
  <c r="BK136" i="11"/>
  <c r="BK133" i="11"/>
  <c r="J129" i="11"/>
  <c r="BK188" i="10"/>
  <c r="BK180" i="10"/>
  <c r="J178" i="10"/>
  <c r="BK176" i="10"/>
  <c r="J172" i="10"/>
  <c r="J168" i="10"/>
  <c r="J166" i="10"/>
  <c r="J164" i="10"/>
  <c r="BK160" i="10"/>
  <c r="BK158" i="10"/>
  <c r="BK154" i="10"/>
  <c r="BK151" i="10"/>
  <c r="BK149" i="10"/>
  <c r="J147" i="10"/>
  <c r="J145" i="10"/>
  <c r="BK143" i="10"/>
  <c r="J141" i="10"/>
  <c r="J177" i="9"/>
  <c r="BK172" i="9"/>
  <c r="J165" i="9"/>
  <c r="J163" i="9"/>
  <c r="BK161" i="9"/>
  <c r="BK159" i="9"/>
  <c r="BK157" i="9"/>
  <c r="BK147" i="9"/>
  <c r="BK131" i="9"/>
  <c r="J129" i="9"/>
  <c r="J191" i="8"/>
  <c r="BK181" i="8"/>
  <c r="J177" i="8"/>
  <c r="J175" i="8"/>
  <c r="BK173" i="8"/>
  <c r="BK165" i="8"/>
  <c r="BK163" i="8"/>
  <c r="BK151" i="8"/>
  <c r="BK149" i="8"/>
  <c r="J147" i="8"/>
  <c r="BK137" i="8"/>
  <c r="J135" i="8"/>
  <c r="J150" i="7"/>
  <c r="BK146" i="7"/>
  <c r="BK143" i="7"/>
  <c r="BK139" i="7"/>
  <c r="BK133" i="7"/>
  <c r="BK131" i="7"/>
  <c r="J184" i="6"/>
  <c r="J181" i="6"/>
  <c r="J177" i="6"/>
  <c r="J174" i="6"/>
  <c r="BK172" i="6"/>
  <c r="BK165" i="6"/>
  <c r="J163" i="6"/>
  <c r="BK161" i="6"/>
  <c r="J155" i="6"/>
  <c r="J153" i="6"/>
  <c r="BK151" i="6"/>
  <c r="BK147" i="6"/>
  <c r="BK143" i="6"/>
  <c r="J141" i="6"/>
  <c r="BK126" i="6"/>
  <c r="BK288" i="5"/>
  <c r="J288" i="5"/>
  <c r="J284" i="5"/>
  <c r="BK281" i="5"/>
  <c r="BK275" i="5"/>
  <c r="J266" i="5"/>
  <c r="BK261" i="5"/>
  <c r="J258" i="5"/>
  <c r="J241" i="5"/>
  <c r="J239" i="5"/>
  <c r="J237" i="5"/>
  <c r="BK235" i="5"/>
  <c r="BK227" i="5"/>
  <c r="J225" i="5"/>
  <c r="BK203" i="5"/>
  <c r="BK193" i="5"/>
  <c r="J189" i="5"/>
  <c r="J185" i="5"/>
  <c r="J178" i="5"/>
  <c r="BK176" i="5"/>
  <c r="BK170" i="5"/>
  <c r="BK167" i="5"/>
  <c r="J164" i="5"/>
  <c r="BK156" i="5"/>
  <c r="BK138" i="5"/>
  <c r="J135" i="5"/>
  <c r="J250" i="4"/>
  <c r="J246" i="4"/>
  <c r="BK231" i="4"/>
  <c r="BK222" i="4"/>
  <c r="J213" i="4"/>
  <c r="BK207" i="4"/>
  <c r="BK204" i="4"/>
  <c r="J201" i="4"/>
  <c r="J198" i="4"/>
  <c r="BK186" i="4"/>
  <c r="BK182" i="4"/>
  <c r="BK180" i="4"/>
  <c r="BK178" i="4"/>
  <c r="BK172" i="4"/>
  <c r="BK169" i="4"/>
  <c r="BK162" i="4"/>
  <c r="BK158" i="4"/>
  <c r="BK156" i="4"/>
  <c r="BK152" i="4"/>
  <c r="J148" i="4"/>
  <c r="BK144" i="4"/>
  <c r="J136" i="4"/>
  <c r="J134" i="4"/>
  <c r="BK248" i="3"/>
  <c r="BK245" i="3"/>
  <c r="BK236" i="3"/>
  <c r="J234" i="3"/>
  <c r="J230" i="3"/>
  <c r="BK226" i="3"/>
  <c r="J223" i="3"/>
  <c r="J215" i="3"/>
  <c r="BK213" i="3"/>
  <c r="BK207" i="3"/>
  <c r="BK205" i="3"/>
  <c r="J203" i="3"/>
  <c r="BK201" i="3"/>
  <c r="J195" i="3"/>
  <c r="BK192" i="3"/>
  <c r="J189" i="3"/>
  <c r="BK183" i="3"/>
  <c r="J179" i="3"/>
  <c r="BK167" i="3"/>
  <c r="BK164" i="3"/>
  <c r="BK153" i="3"/>
  <c r="J149" i="3"/>
  <c r="BK138" i="3"/>
  <c r="BK135" i="3"/>
  <c r="J132" i="3"/>
  <c r="BK129" i="3"/>
  <c r="BK232" i="2"/>
  <c r="J229" i="2"/>
  <c r="BK226" i="2"/>
  <c r="BK221" i="2"/>
  <c r="BK219" i="2"/>
  <c r="BK211" i="2"/>
  <c r="BK205" i="2"/>
  <c r="BK196" i="2"/>
  <c r="J190" i="2"/>
  <c r="J181" i="2"/>
  <c r="BK175" i="2"/>
  <c r="J167" i="2"/>
  <c r="BK157" i="2"/>
  <c r="J146" i="12"/>
  <c r="BK143" i="12"/>
  <c r="J137" i="12"/>
  <c r="BK131" i="12"/>
  <c r="BK128" i="12"/>
  <c r="J125" i="12"/>
  <c r="BK119" i="12"/>
  <c r="BK165" i="11"/>
  <c r="BK155" i="11"/>
  <c r="BK153" i="11"/>
  <c r="BK149" i="11"/>
  <c r="BK147" i="11"/>
  <c r="J145" i="11"/>
  <c r="J141" i="11"/>
  <c r="J139" i="11"/>
  <c r="J133" i="11"/>
  <c r="BK131" i="11"/>
  <c r="BK186" i="10"/>
  <c r="BK182" i="10"/>
  <c r="J176" i="10"/>
  <c r="BK174" i="10"/>
  <c r="J170" i="10"/>
  <c r="BK166" i="10"/>
  <c r="J160" i="10"/>
  <c r="J154" i="10"/>
  <c r="J151" i="10"/>
  <c r="BK136" i="10"/>
  <c r="BK132" i="10"/>
  <c r="BK128" i="10"/>
  <c r="BK177" i="9"/>
  <c r="BK174" i="9"/>
  <c r="BK167" i="9"/>
  <c r="BK165" i="9"/>
  <c r="BK163" i="9"/>
  <c r="J157" i="9"/>
  <c r="BK155" i="9"/>
  <c r="BK153" i="9"/>
  <c r="BK151" i="9"/>
  <c r="BK145" i="9"/>
  <c r="BK141" i="9"/>
  <c r="BK139" i="9"/>
  <c r="J137" i="9"/>
  <c r="BK135" i="9"/>
  <c r="BK133" i="9"/>
  <c r="BK191" i="8"/>
  <c r="J188" i="8"/>
  <c r="J181" i="8"/>
  <c r="J169" i="8"/>
  <c r="BK167" i="8"/>
  <c r="J161" i="8"/>
  <c r="J159" i="8"/>
  <c r="J157" i="8"/>
  <c r="J155" i="8"/>
  <c r="BK147" i="8"/>
  <c r="J145" i="8"/>
  <c r="BK141" i="8"/>
  <c r="BK139" i="8"/>
  <c r="J137" i="8"/>
  <c r="BK135" i="8"/>
  <c r="J133" i="8"/>
  <c r="BK131" i="8"/>
  <c r="J129" i="8"/>
  <c r="BK153" i="7"/>
  <c r="BK150" i="7"/>
  <c r="J143" i="7"/>
  <c r="BK137" i="7"/>
  <c r="J133" i="7"/>
  <c r="J131" i="7"/>
  <c r="BK128" i="7"/>
  <c r="J126" i="7"/>
  <c r="BK177" i="6"/>
  <c r="J169" i="6"/>
  <c r="J167" i="6"/>
  <c r="J161" i="6"/>
  <c r="BK159" i="6"/>
  <c r="BK157" i="6"/>
  <c r="BK155" i="6"/>
  <c r="BK149" i="6"/>
  <c r="J147" i="6"/>
  <c r="J145" i="6"/>
  <c r="J143" i="6"/>
  <c r="BK141" i="6"/>
  <c r="J139" i="6"/>
  <c r="J132" i="6"/>
  <c r="J278" i="5"/>
  <c r="BK266" i="5"/>
  <c r="BK264" i="5"/>
  <c r="BK258" i="5"/>
  <c r="J255" i="5"/>
  <c r="BK252" i="5"/>
  <c r="BK249" i="5"/>
  <c r="BK243" i="5"/>
  <c r="BK237" i="5"/>
  <c r="BK233" i="5"/>
  <c r="J231" i="5"/>
  <c r="J223" i="5"/>
  <c r="BK221" i="5"/>
  <c r="J217" i="5"/>
  <c r="J215" i="5"/>
  <c r="J205" i="5"/>
  <c r="J203" i="5"/>
  <c r="J197" i="5"/>
  <c r="J193" i="5"/>
  <c r="BK178" i="5"/>
  <c r="J170" i="5"/>
  <c r="BK164" i="5"/>
  <c r="BK160" i="5"/>
  <c r="J156" i="5"/>
  <c r="BK153" i="5"/>
  <c r="BK149" i="5"/>
  <c r="BK141" i="5"/>
  <c r="J129" i="5"/>
  <c r="BK126" i="5"/>
  <c r="BK256" i="4"/>
  <c r="J256" i="4"/>
  <c r="BK253" i="4"/>
  <c r="BK250" i="4"/>
  <c r="BK243" i="4"/>
  <c r="J238" i="4"/>
  <c r="J233" i="4"/>
  <c r="J231" i="4"/>
  <c r="J228" i="4"/>
  <c r="J219" i="4"/>
  <c r="BK213" i="4"/>
  <c r="J210" i="4"/>
  <c r="BK198" i="4"/>
  <c r="J195" i="4"/>
  <c r="J192" i="4"/>
  <c r="J186" i="4"/>
  <c r="J184" i="4"/>
  <c r="J178" i="4"/>
  <c r="J175" i="4"/>
  <c r="J172" i="4"/>
  <c r="BK166" i="4"/>
  <c r="J156" i="4"/>
  <c r="BK154" i="4"/>
  <c r="J144" i="4"/>
  <c r="BK141" i="4"/>
  <c r="BK136" i="4"/>
  <c r="J132" i="4"/>
  <c r="BK129" i="4"/>
  <c r="J126" i="4"/>
  <c r="BK254" i="3"/>
  <c r="J254" i="3"/>
  <c r="J251" i="3"/>
  <c r="J248" i="3"/>
  <c r="J245" i="3"/>
  <c r="BK241" i="3"/>
  <c r="J236" i="3"/>
  <c r="BK234" i="3"/>
  <c r="BK230" i="3"/>
  <c r="BK223" i="3"/>
  <c r="J220" i="3"/>
  <c r="BK217" i="3"/>
  <c r="BK211" i="3"/>
  <c r="BK209" i="3"/>
  <c r="J207" i="3"/>
  <c r="BK199" i="3"/>
  <c r="J187" i="3"/>
  <c r="J183" i="3"/>
  <c r="BK179" i="3"/>
  <c r="BK171" i="3"/>
  <c r="J160" i="3"/>
  <c r="BK158" i="3"/>
  <c r="J156" i="3"/>
  <c r="BK146" i="3"/>
  <c r="J141" i="3"/>
  <c r="BK126" i="3"/>
  <c r="J239" i="2"/>
  <c r="J236" i="2"/>
  <c r="BK215" i="2"/>
  <c r="BK208" i="2"/>
  <c r="J205" i="2"/>
  <c r="J187" i="2"/>
  <c r="BK184" i="2"/>
  <c r="BK181" i="2"/>
  <c r="BK172" i="2"/>
  <c r="BK159" i="2"/>
  <c r="J161" i="11"/>
  <c r="J159" i="11"/>
  <c r="BK151" i="11"/>
  <c r="J147" i="11"/>
  <c r="BK127" i="11"/>
  <c r="BK190" i="10"/>
  <c r="J186" i="10"/>
  <c r="J184" i="10"/>
  <c r="BK178" i="10"/>
  <c r="J174" i="10"/>
  <c r="BK172" i="10"/>
  <c r="J162" i="10"/>
  <c r="J158" i="10"/>
  <c r="BK156" i="10"/>
  <c r="BK147" i="10"/>
  <c r="BK145" i="10"/>
  <c r="BK141" i="10"/>
  <c r="BK139" i="10"/>
  <c r="J136" i="10"/>
  <c r="BK134" i="10"/>
  <c r="BK130" i="10"/>
  <c r="J128" i="10"/>
  <c r="J174" i="9"/>
  <c r="J172" i="9"/>
  <c r="J169" i="9"/>
  <c r="J147" i="9"/>
  <c r="BK137" i="9"/>
  <c r="J133" i="9"/>
  <c r="BK188" i="8"/>
  <c r="J186" i="8"/>
  <c r="BK183" i="8"/>
  <c r="BK179" i="8"/>
  <c r="BK177" i="8"/>
  <c r="BK175" i="8"/>
  <c r="J167" i="8"/>
  <c r="J165" i="8"/>
  <c r="BK159" i="8"/>
  <c r="BK157" i="8"/>
  <c r="BK155" i="8"/>
  <c r="BK153" i="8"/>
  <c r="J151" i="8"/>
  <c r="J149" i="8"/>
  <c r="J131" i="8"/>
  <c r="J153" i="7"/>
  <c r="J146" i="7"/>
  <c r="J139" i="7"/>
  <c r="J137" i="7"/>
  <c r="J128" i="7"/>
  <c r="J157" i="6"/>
  <c r="J149" i="6"/>
  <c r="BK139" i="6"/>
  <c r="BK136" i="6"/>
  <c r="BK134" i="6"/>
  <c r="BK132" i="6"/>
  <c r="BK129" i="6"/>
  <c r="J126" i="6"/>
  <c r="J271" i="5"/>
  <c r="J247" i="5"/>
  <c r="BK245" i="5"/>
  <c r="J243" i="5"/>
  <c r="BK241" i="5"/>
  <c r="BK239" i="5"/>
  <c r="J233" i="5"/>
  <c r="BK231" i="5"/>
  <c r="J229" i="5"/>
  <c r="J227" i="5"/>
  <c r="J221" i="5"/>
  <c r="J219" i="5"/>
  <c r="BK213" i="5"/>
  <c r="BK211" i="5"/>
  <c r="BK209" i="5"/>
  <c r="J207" i="5"/>
  <c r="J200" i="5"/>
  <c r="BK197" i="5"/>
  <c r="BK195" i="5"/>
  <c r="BK185" i="5"/>
  <c r="BK183" i="5"/>
  <c r="BK181" i="5"/>
  <c r="J176" i="5"/>
  <c r="BK173" i="5"/>
  <c r="J167" i="5"/>
  <c r="J158" i="5"/>
  <c r="J153" i="5"/>
  <c r="J146" i="5"/>
  <c r="BK132" i="5"/>
  <c r="BK129" i="5"/>
  <c r="J243" i="4"/>
  <c r="BK238" i="4"/>
  <c r="J236" i="4"/>
  <c r="BK233" i="4"/>
  <c r="BK225" i="4"/>
  <c r="BK219" i="4"/>
  <c r="BK216" i="4"/>
  <c r="BK210" i="4"/>
  <c r="BK192" i="4"/>
  <c r="J189" i="4"/>
  <c r="BK184" i="4"/>
  <c r="J182" i="4"/>
  <c r="J166" i="4"/>
  <c r="J162" i="4"/>
  <c r="J158" i="4"/>
  <c r="J154" i="4"/>
  <c r="J152" i="4"/>
  <c r="J150" i="4"/>
  <c r="J141" i="4"/>
  <c r="BK134" i="4"/>
  <c r="BK132" i="4"/>
  <c r="J129" i="4"/>
  <c r="BK126" i="4"/>
  <c r="BK251" i="3"/>
  <c r="J241" i="3"/>
  <c r="J217" i="3"/>
  <c r="BK215" i="3"/>
  <c r="J209" i="3"/>
  <c r="J199" i="3"/>
  <c r="BK197" i="3"/>
  <c r="J192" i="3"/>
  <c r="BK175" i="3"/>
  <c r="J171" i="3"/>
  <c r="BK169" i="3"/>
  <c r="J164" i="3"/>
  <c r="BK160" i="3"/>
  <c r="BK156" i="3"/>
  <c r="J153" i="3"/>
  <c r="BK149" i="3"/>
  <c r="J146" i="3"/>
  <c r="J135" i="3"/>
  <c r="BK132" i="3"/>
  <c r="J226" i="2"/>
  <c r="J208" i="2"/>
  <c r="BK202" i="2"/>
  <c r="BK199" i="2"/>
  <c r="J196" i="2"/>
  <c r="J193" i="2"/>
  <c r="BK190" i="2"/>
  <c r="BK187" i="2"/>
  <c r="J178" i="2"/>
  <c r="J169" i="2"/>
  <c r="J165" i="2"/>
  <c r="J162" i="2"/>
  <c r="J155" i="2"/>
  <c r="J153" i="2"/>
  <c r="BK151" i="2"/>
  <c r="J147" i="2"/>
  <c r="BK144" i="2"/>
  <c r="BK139" i="2"/>
  <c r="J139" i="2"/>
  <c r="BK137" i="2"/>
  <c r="BK135" i="2"/>
  <c r="BK132" i="2"/>
  <c r="BK129" i="2"/>
  <c r="BK126" i="2"/>
  <c r="AS110" i="1"/>
  <c r="AS104" i="1"/>
  <c r="AS101" i="1"/>
  <c r="AS98" i="1"/>
  <c r="T125" i="2" l="1"/>
  <c r="T124" i="2" s="1"/>
  <c r="BK214" i="2"/>
  <c r="J214" i="2" s="1"/>
  <c r="J101" i="2" s="1"/>
  <c r="BK125" i="3"/>
  <c r="BK124" i="3" s="1"/>
  <c r="P229" i="3"/>
  <c r="T125" i="4"/>
  <c r="T124" i="4"/>
  <c r="R235" i="4"/>
  <c r="BK125" i="5"/>
  <c r="J125" i="5"/>
  <c r="J100" i="5"/>
  <c r="BK263" i="5"/>
  <c r="J263" i="5" s="1"/>
  <c r="J101" i="5" s="1"/>
  <c r="BK125" i="6"/>
  <c r="BK124" i="6" s="1"/>
  <c r="J124" i="6" s="1"/>
  <c r="J99" i="6" s="1"/>
  <c r="T171" i="6"/>
  <c r="T125" i="7"/>
  <c r="T124" i="7" s="1"/>
  <c r="P142" i="7"/>
  <c r="BK144" i="8"/>
  <c r="BK143" i="8" s="1"/>
  <c r="J143" i="8" s="1"/>
  <c r="J101" i="8" s="1"/>
  <c r="BK185" i="8"/>
  <c r="J185" i="8" s="1"/>
  <c r="J103" i="8" s="1"/>
  <c r="P128" i="9"/>
  <c r="P127" i="9"/>
  <c r="BK144" i="9"/>
  <c r="BK143" i="9" s="1"/>
  <c r="J143" i="9" s="1"/>
  <c r="J101" i="9" s="1"/>
  <c r="BK171" i="9"/>
  <c r="J171" i="9" s="1"/>
  <c r="J103" i="9" s="1"/>
  <c r="BK127" i="10"/>
  <c r="P153" i="10"/>
  <c r="P125" i="2"/>
  <c r="P124" i="2"/>
  <c r="R214" i="2"/>
  <c r="R125" i="3"/>
  <c r="R124" i="3" s="1"/>
  <c r="T229" i="3"/>
  <c r="P125" i="4"/>
  <c r="P124" i="4" s="1"/>
  <c r="BK235" i="4"/>
  <c r="J235" i="4"/>
  <c r="J101" i="4"/>
  <c r="P125" i="5"/>
  <c r="P124" i="5" s="1"/>
  <c r="T263" i="5"/>
  <c r="T125" i="6"/>
  <c r="T124" i="6" s="1"/>
  <c r="T123" i="6" s="1"/>
  <c r="P171" i="6"/>
  <c r="P125" i="7"/>
  <c r="P124" i="7" s="1"/>
  <c r="P123" i="7" s="1"/>
  <c r="AU103" i="1" s="1"/>
  <c r="BK142" i="7"/>
  <c r="J142" i="7" s="1"/>
  <c r="J101" i="7" s="1"/>
  <c r="P128" i="8"/>
  <c r="P127" i="8"/>
  <c r="R128" i="8"/>
  <c r="R127" i="8" s="1"/>
  <c r="R144" i="8"/>
  <c r="R143" i="8"/>
  <c r="P185" i="8"/>
  <c r="R128" i="9"/>
  <c r="R127" i="9"/>
  <c r="T144" i="9"/>
  <c r="T143" i="9" s="1"/>
  <c r="R171" i="9"/>
  <c r="T127" i="10"/>
  <c r="BK153" i="10"/>
  <c r="J153" i="10" s="1"/>
  <c r="J102" i="10" s="1"/>
  <c r="R126" i="11"/>
  <c r="R125" i="11"/>
  <c r="P118" i="12"/>
  <c r="P117" i="12" s="1"/>
  <c r="AU112" i="1" s="1"/>
  <c r="BK125" i="2"/>
  <c r="J125" i="2" s="1"/>
  <c r="J100" i="2" s="1"/>
  <c r="P214" i="2"/>
  <c r="T125" i="3"/>
  <c r="T124" i="3" s="1"/>
  <c r="T123" i="3" s="1"/>
  <c r="BK229" i="3"/>
  <c r="J229" i="3"/>
  <c r="J101" i="3" s="1"/>
  <c r="BK125" i="4"/>
  <c r="J125" i="4"/>
  <c r="J100" i="4"/>
  <c r="P235" i="4"/>
  <c r="T125" i="5"/>
  <c r="T124" i="5"/>
  <c r="T123" i="5"/>
  <c r="P263" i="5"/>
  <c r="P125" i="6"/>
  <c r="P124" i="6"/>
  <c r="P123" i="6"/>
  <c r="AU102" i="1" s="1"/>
  <c r="R171" i="6"/>
  <c r="BK125" i="7"/>
  <c r="J125" i="7"/>
  <c r="J100" i="7" s="1"/>
  <c r="T142" i="7"/>
  <c r="BK128" i="8"/>
  <c r="BK127" i="8"/>
  <c r="T128" i="8"/>
  <c r="T127" i="8" s="1"/>
  <c r="P144" i="8"/>
  <c r="P143" i="8"/>
  <c r="R185" i="8"/>
  <c r="T128" i="9"/>
  <c r="T127" i="9"/>
  <c r="R144" i="9"/>
  <c r="R143" i="9" s="1"/>
  <c r="T171" i="9"/>
  <c r="R127" i="10"/>
  <c r="R153" i="10"/>
  <c r="P126" i="11"/>
  <c r="P125" i="11" s="1"/>
  <c r="AU111" i="1" s="1"/>
  <c r="AU110" i="1" s="1"/>
  <c r="R118" i="12"/>
  <c r="R117" i="12" s="1"/>
  <c r="R125" i="2"/>
  <c r="R124" i="2"/>
  <c r="R123" i="2"/>
  <c r="T214" i="2"/>
  <c r="P125" i="3"/>
  <c r="P124" i="3"/>
  <c r="P123" i="3"/>
  <c r="AU97" i="1" s="1"/>
  <c r="R229" i="3"/>
  <c r="R125" i="4"/>
  <c r="R124" i="4"/>
  <c r="R123" i="4" s="1"/>
  <c r="T235" i="4"/>
  <c r="R125" i="5"/>
  <c r="R124" i="5"/>
  <c r="R123" i="5" s="1"/>
  <c r="R263" i="5"/>
  <c r="R125" i="6"/>
  <c r="R124" i="6"/>
  <c r="R123" i="6" s="1"/>
  <c r="BK171" i="6"/>
  <c r="J171" i="6"/>
  <c r="J101" i="6"/>
  <c r="R125" i="7"/>
  <c r="R124" i="7" s="1"/>
  <c r="R142" i="7"/>
  <c r="T144" i="8"/>
  <c r="T143" i="8" s="1"/>
  <c r="T185" i="8"/>
  <c r="BK128" i="9"/>
  <c r="J128" i="9"/>
  <c r="J100" i="9" s="1"/>
  <c r="P144" i="9"/>
  <c r="P143" i="9"/>
  <c r="P171" i="9"/>
  <c r="P127" i="10"/>
  <c r="P126" i="10" s="1"/>
  <c r="AU109" i="1" s="1"/>
  <c r="AU108" i="1" s="1"/>
  <c r="T153" i="10"/>
  <c r="BK126" i="11"/>
  <c r="J126" i="11" s="1"/>
  <c r="J101" i="11" s="1"/>
  <c r="T126" i="11"/>
  <c r="T125" i="11" s="1"/>
  <c r="BK118" i="12"/>
  <c r="J118" i="12"/>
  <c r="J97" i="12" s="1"/>
  <c r="T118" i="12"/>
  <c r="T117" i="12" s="1"/>
  <c r="J91" i="2"/>
  <c r="F94" i="2"/>
  <c r="E111" i="2"/>
  <c r="J120" i="2"/>
  <c r="BE129" i="2"/>
  <c r="BE132" i="2"/>
  <c r="BE135" i="2"/>
  <c r="BE139" i="2"/>
  <c r="BE144" i="2"/>
  <c r="BE155" i="2"/>
  <c r="BE167" i="2"/>
  <c r="BE172" i="2"/>
  <c r="BE178" i="2"/>
  <c r="BE211" i="2"/>
  <c r="BE215" i="2"/>
  <c r="BE219" i="2"/>
  <c r="BE229" i="2"/>
  <c r="BE232" i="2"/>
  <c r="J119" i="3"/>
  <c r="BE138" i="3"/>
  <c r="BE183" i="3"/>
  <c r="BE199" i="3"/>
  <c r="BE201" i="3"/>
  <c r="BE203" i="3"/>
  <c r="BE207" i="3"/>
  <c r="BE223" i="3"/>
  <c r="BE226" i="3"/>
  <c r="BE230" i="3"/>
  <c r="BE248" i="3"/>
  <c r="E85" i="4"/>
  <c r="F94" i="4"/>
  <c r="J120" i="4"/>
  <c r="BE144" i="4"/>
  <c r="BE166" i="4"/>
  <c r="BE169" i="4"/>
  <c r="BE172" i="4"/>
  <c r="BE175" i="4"/>
  <c r="BE178" i="4"/>
  <c r="BE192" i="4"/>
  <c r="BE195" i="4"/>
  <c r="BE201" i="4"/>
  <c r="BE204" i="4"/>
  <c r="BE207" i="4"/>
  <c r="BE222" i="4"/>
  <c r="BE228" i="4"/>
  <c r="BE246" i="4"/>
  <c r="E85" i="5"/>
  <c r="J93" i="5"/>
  <c r="BE132" i="5"/>
  <c r="BE153" i="5"/>
  <c r="BE156" i="5"/>
  <c r="BE160" i="5"/>
  <c r="BE189" i="5"/>
  <c r="BE215" i="5"/>
  <c r="BE221" i="5"/>
  <c r="BE223" i="5"/>
  <c r="BE225" i="5"/>
  <c r="BE227" i="5"/>
  <c r="BE233" i="5"/>
  <c r="BE235" i="5"/>
  <c r="BE247" i="5"/>
  <c r="BE249" i="5"/>
  <c r="BE255" i="5"/>
  <c r="BE258" i="5"/>
  <c r="BE261" i="5"/>
  <c r="BE266" i="5"/>
  <c r="BE278" i="5"/>
  <c r="E111" i="6"/>
  <c r="J119" i="6"/>
  <c r="BE145" i="6"/>
  <c r="BE151" i="6"/>
  <c r="BE184" i="6"/>
  <c r="J91" i="7"/>
  <c r="E111" i="7"/>
  <c r="F120" i="7"/>
  <c r="BE126" i="7"/>
  <c r="BE143" i="7"/>
  <c r="BE146" i="7"/>
  <c r="BE153" i="7"/>
  <c r="F94" i="8"/>
  <c r="J122" i="8"/>
  <c r="BE131" i="8"/>
  <c r="BE135" i="8"/>
  <c r="BE149" i="8"/>
  <c r="BE161" i="8"/>
  <c r="BE165" i="8"/>
  <c r="BE179" i="8"/>
  <c r="BK190" i="8"/>
  <c r="J190" i="8"/>
  <c r="J104" i="8"/>
  <c r="J120" i="9"/>
  <c r="J122" i="9"/>
  <c r="BE139" i="9"/>
  <c r="BE141" i="9"/>
  <c r="BE145" i="9"/>
  <c r="J93" i="10"/>
  <c r="F96" i="10"/>
  <c r="BE149" i="10"/>
  <c r="BE164" i="10"/>
  <c r="BE168" i="10"/>
  <c r="BE180" i="10"/>
  <c r="BE186" i="10"/>
  <c r="BE190" i="10"/>
  <c r="J95" i="11"/>
  <c r="BE131" i="11"/>
  <c r="BE139" i="11"/>
  <c r="BE155" i="11"/>
  <c r="BE165" i="11"/>
  <c r="BE153" i="2"/>
  <c r="BE157" i="2"/>
  <c r="BE162" i="2"/>
  <c r="BE165" i="2"/>
  <c r="BE175" i="2"/>
  <c r="BE193" i="2"/>
  <c r="BE196" i="2"/>
  <c r="BE199" i="2"/>
  <c r="BE202" i="2"/>
  <c r="BE226" i="2"/>
  <c r="E85" i="3"/>
  <c r="J94" i="3"/>
  <c r="J117" i="3"/>
  <c r="BE126" i="3"/>
  <c r="BE129" i="3"/>
  <c r="BE149" i="3"/>
  <c r="BE164" i="3"/>
  <c r="BE167" i="3"/>
  <c r="BE187" i="3"/>
  <c r="BE189" i="3"/>
  <c r="BE195" i="3"/>
  <c r="BE213" i="3"/>
  <c r="BE254" i="3"/>
  <c r="J93" i="4"/>
  <c r="BE148" i="4"/>
  <c r="BE150" i="4"/>
  <c r="BE182" i="4"/>
  <c r="BE186" i="4"/>
  <c r="BE219" i="4"/>
  <c r="BE243" i="4"/>
  <c r="BE256" i="4"/>
  <c r="J94" i="5"/>
  <c r="J117" i="5"/>
  <c r="BE173" i="5"/>
  <c r="BE185" i="5"/>
  <c r="BE193" i="5"/>
  <c r="BE197" i="5"/>
  <c r="BE203" i="5"/>
  <c r="BE205" i="5"/>
  <c r="BE209" i="5"/>
  <c r="BE219" i="5"/>
  <c r="BE239" i="5"/>
  <c r="BE245" i="5"/>
  <c r="BE271" i="5"/>
  <c r="BE275" i="5"/>
  <c r="BE281" i="5"/>
  <c r="F94" i="6"/>
  <c r="BE126" i="6"/>
  <c r="BE129" i="6"/>
  <c r="BE153" i="6"/>
  <c r="BE169" i="6"/>
  <c r="BE172" i="6"/>
  <c r="BE131" i="7"/>
  <c r="BE139" i="7"/>
  <c r="BE150" i="7"/>
  <c r="E85" i="8"/>
  <c r="J120" i="8"/>
  <c r="BE137" i="8"/>
  <c r="BE153" i="8"/>
  <c r="BE159" i="8"/>
  <c r="BE171" i="8"/>
  <c r="BE177" i="8"/>
  <c r="BE181" i="8"/>
  <c r="BE183" i="8"/>
  <c r="F123" i="9"/>
  <c r="BE129" i="9"/>
  <c r="BE131" i="9"/>
  <c r="BE135" i="9"/>
  <c r="BE137" i="9"/>
  <c r="BE149" i="9"/>
  <c r="BE151" i="9"/>
  <c r="BE161" i="9"/>
  <c r="BE163" i="9"/>
  <c r="BE165" i="9"/>
  <c r="E112" i="10"/>
  <c r="BE128" i="10"/>
  <c r="BE139" i="10"/>
  <c r="BE141" i="10"/>
  <c r="BE143" i="10"/>
  <c r="BE147" i="10"/>
  <c r="BE154" i="10"/>
  <c r="BE156" i="10"/>
  <c r="BE160" i="10"/>
  <c r="BE162" i="10"/>
  <c r="BE176" i="10"/>
  <c r="BE178" i="10"/>
  <c r="F96" i="11"/>
  <c r="BE127" i="11"/>
  <c r="BE133" i="11"/>
  <c r="BE151" i="11"/>
  <c r="BE161" i="11"/>
  <c r="E85" i="12"/>
  <c r="J91" i="12"/>
  <c r="F114" i="12"/>
  <c r="BE125" i="12"/>
  <c r="BE128" i="12"/>
  <c r="BE134" i="12"/>
  <c r="BE159" i="2"/>
  <c r="BE169" i="2"/>
  <c r="BE208" i="2"/>
  <c r="F94" i="3"/>
  <c r="BE141" i="3"/>
  <c r="BE146" i="3"/>
  <c r="BE156" i="3"/>
  <c r="BE169" i="3"/>
  <c r="BE171" i="3"/>
  <c r="BE197" i="3"/>
  <c r="BE209" i="3"/>
  <c r="BE211" i="3"/>
  <c r="BE217" i="3"/>
  <c r="J91" i="4"/>
  <c r="BE126" i="4"/>
  <c r="BE184" i="4"/>
  <c r="BE189" i="4"/>
  <c r="BE213" i="4"/>
  <c r="BE216" i="4"/>
  <c r="BE233" i="4"/>
  <c r="BE236" i="4"/>
  <c r="BE238" i="4"/>
  <c r="BE250" i="4"/>
  <c r="BE253" i="4"/>
  <c r="BE126" i="5"/>
  <c r="BE129" i="5"/>
  <c r="BE135" i="5"/>
  <c r="BE141" i="5"/>
  <c r="BE146" i="5"/>
  <c r="BE158" i="5"/>
  <c r="BE178" i="5"/>
  <c r="BE181" i="5"/>
  <c r="BE183" i="5"/>
  <c r="BE195" i="5"/>
  <c r="BE207" i="5"/>
  <c r="BE211" i="5"/>
  <c r="BE213" i="5"/>
  <c r="BE217" i="5"/>
  <c r="BE229" i="5"/>
  <c r="BE237" i="5"/>
  <c r="BE243" i="5"/>
  <c r="BE252" i="5"/>
  <c r="BE264" i="5"/>
  <c r="BE284" i="5"/>
  <c r="BE288" i="5"/>
  <c r="J117" i="6"/>
  <c r="J120" i="6"/>
  <c r="BE132" i="6"/>
  <c r="BE134" i="6"/>
  <c r="BE143" i="6"/>
  <c r="BE159" i="6"/>
  <c r="BE163" i="6"/>
  <c r="BE165" i="6"/>
  <c r="BE167" i="6"/>
  <c r="BE174" i="6"/>
  <c r="J93" i="7"/>
  <c r="J120" i="7"/>
  <c r="BE141" i="8"/>
  <c r="BE155" i="8"/>
  <c r="BE186" i="8"/>
  <c r="BE188" i="8"/>
  <c r="BE191" i="8"/>
  <c r="E114" i="9"/>
  <c r="BE153" i="9"/>
  <c r="BE155" i="9"/>
  <c r="BE167" i="9"/>
  <c r="BE174" i="9"/>
  <c r="J95" i="10"/>
  <c r="BE130" i="10"/>
  <c r="BE136" i="10"/>
  <c r="BE170" i="10"/>
  <c r="BE182" i="10"/>
  <c r="BE184" i="10"/>
  <c r="J93" i="11"/>
  <c r="BE129" i="11"/>
  <c r="BE136" i="11"/>
  <c r="BE141" i="11"/>
  <c r="BE149" i="11"/>
  <c r="BE163" i="11"/>
  <c r="J89" i="12"/>
  <c r="J114" i="12"/>
  <c r="BE122" i="12"/>
  <c r="BE140" i="12"/>
  <c r="J93" i="2"/>
  <c r="BE126" i="2"/>
  <c r="BE137" i="2"/>
  <c r="BE147" i="2"/>
  <c r="BE151" i="2"/>
  <c r="BE181" i="2"/>
  <c r="BE184" i="2"/>
  <c r="BE187" i="2"/>
  <c r="BE190" i="2"/>
  <c r="BE205" i="2"/>
  <c r="BE221" i="2"/>
  <c r="BE236" i="2"/>
  <c r="BE239" i="2"/>
  <c r="BE242" i="2"/>
  <c r="BE132" i="3"/>
  <c r="BE135" i="3"/>
  <c r="BE153" i="3"/>
  <c r="BE158" i="3"/>
  <c r="BE160" i="3"/>
  <c r="BE175" i="3"/>
  <c r="BE179" i="3"/>
  <c r="BE192" i="3"/>
  <c r="BE205" i="3"/>
  <c r="BE215" i="3"/>
  <c r="BE220" i="3"/>
  <c r="BE234" i="3"/>
  <c r="BE236" i="3"/>
  <c r="BE241" i="3"/>
  <c r="BE245" i="3"/>
  <c r="BE251" i="3"/>
  <c r="BE129" i="4"/>
  <c r="BE132" i="4"/>
  <c r="BE134" i="4"/>
  <c r="BE136" i="4"/>
  <c r="BE141" i="4"/>
  <c r="BE152" i="4"/>
  <c r="BE154" i="4"/>
  <c r="BE156" i="4"/>
  <c r="BE158" i="4"/>
  <c r="BE162" i="4"/>
  <c r="BE180" i="4"/>
  <c r="BE198" i="4"/>
  <c r="BE210" i="4"/>
  <c r="BE225" i="4"/>
  <c r="BE231" i="4"/>
  <c r="F94" i="5"/>
  <c r="BE138" i="5"/>
  <c r="BE149" i="5"/>
  <c r="BE164" i="5"/>
  <c r="BE167" i="5"/>
  <c r="BE170" i="5"/>
  <c r="BE176" i="5"/>
  <c r="BE200" i="5"/>
  <c r="BE231" i="5"/>
  <c r="BE241" i="5"/>
  <c r="BE136" i="6"/>
  <c r="BE139" i="6"/>
  <c r="BE141" i="6"/>
  <c r="BE147" i="6"/>
  <c r="BE149" i="6"/>
  <c r="BE155" i="6"/>
  <c r="BE157" i="6"/>
  <c r="BE161" i="6"/>
  <c r="BE177" i="6"/>
  <c r="BE181" i="6"/>
  <c r="BE128" i="7"/>
  <c r="BE133" i="7"/>
  <c r="BE137" i="7"/>
  <c r="BE129" i="8"/>
  <c r="BE133" i="8"/>
  <c r="BE139" i="8"/>
  <c r="BE145" i="8"/>
  <c r="BE147" i="8"/>
  <c r="BE151" i="8"/>
  <c r="BE157" i="8"/>
  <c r="BE163" i="8"/>
  <c r="BE167" i="8"/>
  <c r="BE169" i="8"/>
  <c r="BE173" i="8"/>
  <c r="BE175" i="8"/>
  <c r="BE133" i="9"/>
  <c r="BE147" i="9"/>
  <c r="BE157" i="9"/>
  <c r="BE159" i="9"/>
  <c r="BE169" i="9"/>
  <c r="BE172" i="9"/>
  <c r="BE177" i="9"/>
  <c r="BK176" i="9"/>
  <c r="J176" i="9"/>
  <c r="J104" i="9"/>
  <c r="BE132" i="10"/>
  <c r="BE134" i="10"/>
  <c r="BE145" i="10"/>
  <c r="BE151" i="10"/>
  <c r="BE158" i="10"/>
  <c r="BE166" i="10"/>
  <c r="BE172" i="10"/>
  <c r="BE174" i="10"/>
  <c r="BE188" i="10"/>
  <c r="E85" i="11"/>
  <c r="BE143" i="11"/>
  <c r="BE145" i="11"/>
  <c r="BE147" i="11"/>
  <c r="BE153" i="11"/>
  <c r="BE157" i="11"/>
  <c r="BE159" i="11"/>
  <c r="BE119" i="12"/>
  <c r="BE131" i="12"/>
  <c r="BE137" i="12"/>
  <c r="BE143" i="12"/>
  <c r="BE146" i="12"/>
  <c r="F37" i="2"/>
  <c r="BB96" i="1"/>
  <c r="F37" i="9"/>
  <c r="BB106" i="1" s="1"/>
  <c r="F39" i="11"/>
  <c r="BB111" i="1"/>
  <c r="BB110" i="1"/>
  <c r="AX110" i="1" s="1"/>
  <c r="F41" i="11"/>
  <c r="BD111" i="1"/>
  <c r="BD110" i="1"/>
  <c r="F38" i="4"/>
  <c r="BC99" i="1" s="1"/>
  <c r="J36" i="6"/>
  <c r="AW102" i="1"/>
  <c r="F38" i="7"/>
  <c r="BC103" i="1" s="1"/>
  <c r="F38" i="11"/>
  <c r="BA111" i="1"/>
  <c r="BA110" i="1" s="1"/>
  <c r="AW110" i="1" s="1"/>
  <c r="F35" i="12"/>
  <c r="BB112" i="1" s="1"/>
  <c r="F39" i="4"/>
  <c r="BD99" i="1" s="1"/>
  <c r="F39" i="8"/>
  <c r="BD105" i="1"/>
  <c r="F34" i="12"/>
  <c r="BA112" i="1" s="1"/>
  <c r="F37" i="5"/>
  <c r="BB100" i="1" s="1"/>
  <c r="F36" i="7"/>
  <c r="BA103" i="1"/>
  <c r="F36" i="8"/>
  <c r="BA105" i="1" s="1"/>
  <c r="F36" i="2"/>
  <c r="BA96" i="1"/>
  <c r="F38" i="3"/>
  <c r="BC97" i="1" s="1"/>
  <c r="J36" i="5"/>
  <c r="AW100" i="1" s="1"/>
  <c r="F37" i="8"/>
  <c r="BB105" i="1" s="1"/>
  <c r="F40" i="10"/>
  <c r="BC109" i="1" s="1"/>
  <c r="BC108" i="1" s="1"/>
  <c r="F37" i="12"/>
  <c r="BD112" i="1" s="1"/>
  <c r="J36" i="2"/>
  <c r="AW96" i="1"/>
  <c r="F39" i="3"/>
  <c r="BD97" i="1" s="1"/>
  <c r="F40" i="11"/>
  <c r="BC111" i="1"/>
  <c r="BC110" i="1" s="1"/>
  <c r="AY110" i="1" s="1"/>
  <c r="F38" i="2"/>
  <c r="BC96" i="1"/>
  <c r="F38" i="6"/>
  <c r="BC102" i="1" s="1"/>
  <c r="F38" i="10"/>
  <c r="BA109" i="1"/>
  <c r="BA108" i="1" s="1"/>
  <c r="AW108" i="1" s="1"/>
  <c r="J38" i="11"/>
  <c r="AW111" i="1"/>
  <c r="F37" i="4"/>
  <c r="BB99" i="1" s="1"/>
  <c r="F39" i="6"/>
  <c r="BD102" i="1"/>
  <c r="F39" i="7"/>
  <c r="BD103" i="1" s="1"/>
  <c r="F38" i="8"/>
  <c r="BC105" i="1"/>
  <c r="F39" i="2"/>
  <c r="BD96" i="1" s="1"/>
  <c r="J36" i="4"/>
  <c r="AW99" i="1"/>
  <c r="F37" i="6"/>
  <c r="BB102" i="1" s="1"/>
  <c r="J36" i="7"/>
  <c r="AW103" i="1"/>
  <c r="F39" i="9"/>
  <c r="BD106" i="1" s="1"/>
  <c r="F36" i="4"/>
  <c r="BA99" i="1"/>
  <c r="J36" i="8"/>
  <c r="AW105" i="1" s="1"/>
  <c r="F38" i="9"/>
  <c r="BC106" i="1"/>
  <c r="F36" i="3"/>
  <c r="BA97" i="1"/>
  <c r="F37" i="3"/>
  <c r="BB97" i="1" s="1"/>
  <c r="F39" i="5"/>
  <c r="BD100" i="1"/>
  <c r="J36" i="9"/>
  <c r="AW106" i="1" s="1"/>
  <c r="AS107" i="1"/>
  <c r="J36" i="3"/>
  <c r="AW97" i="1"/>
  <c r="J38" i="10"/>
  <c r="AW109" i="1" s="1"/>
  <c r="F36" i="9"/>
  <c r="BA106" i="1"/>
  <c r="J34" i="12"/>
  <c r="AW112" i="1" s="1"/>
  <c r="F38" i="5"/>
  <c r="BC100" i="1"/>
  <c r="F39" i="10"/>
  <c r="BB109" i="1" s="1"/>
  <c r="BB108" i="1" s="1"/>
  <c r="AX108" i="1" s="1"/>
  <c r="F36" i="5"/>
  <c r="BA100" i="1" s="1"/>
  <c r="F36" i="6"/>
  <c r="BA102" i="1"/>
  <c r="F37" i="7"/>
  <c r="BB103" i="1" s="1"/>
  <c r="F41" i="10"/>
  <c r="BD109" i="1"/>
  <c r="BD108" i="1" s="1"/>
  <c r="BD107" i="1" s="1"/>
  <c r="F36" i="12"/>
  <c r="BC112" i="1"/>
  <c r="T126" i="9" l="1"/>
  <c r="BK126" i="8"/>
  <c r="J126" i="8"/>
  <c r="R126" i="8"/>
  <c r="P123" i="4"/>
  <c r="AU99" i="1"/>
  <c r="P123" i="2"/>
  <c r="AU96" i="1" s="1"/>
  <c r="AU95" i="1" s="1"/>
  <c r="T123" i="7"/>
  <c r="T123" i="4"/>
  <c r="R123" i="7"/>
  <c r="T126" i="10"/>
  <c r="P126" i="8"/>
  <c r="AU105" i="1"/>
  <c r="BK123" i="3"/>
  <c r="J123" i="3" s="1"/>
  <c r="J98" i="3" s="1"/>
  <c r="R126" i="10"/>
  <c r="R126" i="9"/>
  <c r="BK126" i="10"/>
  <c r="J126" i="10"/>
  <c r="J100" i="10"/>
  <c r="P126" i="9"/>
  <c r="AU106" i="1" s="1"/>
  <c r="T123" i="2"/>
  <c r="T126" i="8"/>
  <c r="P123" i="5"/>
  <c r="AU100" i="1" s="1"/>
  <c r="R123" i="3"/>
  <c r="J124" i="3"/>
  <c r="J99" i="3"/>
  <c r="J125" i="3"/>
  <c r="J100" i="3"/>
  <c r="BK124" i="4"/>
  <c r="BK123" i="4"/>
  <c r="J123" i="4" s="1"/>
  <c r="J32" i="4" s="1"/>
  <c r="AG99" i="1" s="1"/>
  <c r="BK124" i="5"/>
  <c r="J124" i="5"/>
  <c r="J99" i="5"/>
  <c r="BK123" i="6"/>
  <c r="J123" i="6"/>
  <c r="J98" i="6"/>
  <c r="J125" i="6"/>
  <c r="J100" i="6" s="1"/>
  <c r="J144" i="8"/>
  <c r="J102" i="8"/>
  <c r="J144" i="9"/>
  <c r="J102" i="9" s="1"/>
  <c r="J127" i="10"/>
  <c r="J101" i="10"/>
  <c r="BK124" i="2"/>
  <c r="J124" i="2" s="1"/>
  <c r="J99" i="2" s="1"/>
  <c r="J127" i="8"/>
  <c r="J99" i="8"/>
  <c r="BK127" i="9"/>
  <c r="J127" i="9"/>
  <c r="J99" i="9"/>
  <c r="BK124" i="7"/>
  <c r="J124" i="7" s="1"/>
  <c r="J99" i="7" s="1"/>
  <c r="J128" i="8"/>
  <c r="J100" i="8"/>
  <c r="BK125" i="11"/>
  <c r="J125" i="11"/>
  <c r="BK117" i="12"/>
  <c r="J117" i="12"/>
  <c r="J30" i="12" s="1"/>
  <c r="AG112" i="1" s="1"/>
  <c r="AU107" i="1"/>
  <c r="BC107" i="1"/>
  <c r="AY107" i="1"/>
  <c r="J32" i="8"/>
  <c r="AG105" i="1" s="1"/>
  <c r="AS94" i="1"/>
  <c r="AY108" i="1"/>
  <c r="BA107" i="1"/>
  <c r="AW107" i="1"/>
  <c r="BD95" i="1"/>
  <c r="BB101" i="1"/>
  <c r="AX101" i="1"/>
  <c r="F35" i="2"/>
  <c r="AZ96" i="1"/>
  <c r="F35" i="9"/>
  <c r="AZ106" i="1"/>
  <c r="J37" i="11"/>
  <c r="AV111" i="1"/>
  <c r="AT111" i="1" s="1"/>
  <c r="F35" i="3"/>
  <c r="AZ97" i="1"/>
  <c r="J37" i="10"/>
  <c r="AV109" i="1" s="1"/>
  <c r="AT109" i="1" s="1"/>
  <c r="BC95" i="1"/>
  <c r="AY95" i="1"/>
  <c r="AU101" i="1"/>
  <c r="BA104" i="1"/>
  <c r="AW104" i="1"/>
  <c r="F35" i="8"/>
  <c r="AZ105" i="1" s="1"/>
  <c r="BD98" i="1"/>
  <c r="BB104" i="1"/>
  <c r="AX104" i="1"/>
  <c r="F35" i="4"/>
  <c r="AZ99" i="1" s="1"/>
  <c r="F35" i="6"/>
  <c r="AZ102" i="1"/>
  <c r="J35" i="2"/>
  <c r="AV96" i="1" s="1"/>
  <c r="AT96" i="1" s="1"/>
  <c r="J35" i="9"/>
  <c r="AV106" i="1"/>
  <c r="AT106" i="1" s="1"/>
  <c r="BA95" i="1"/>
  <c r="AW95" i="1"/>
  <c r="BB98" i="1"/>
  <c r="AX98" i="1" s="1"/>
  <c r="BA101" i="1"/>
  <c r="AW101" i="1"/>
  <c r="J35" i="4"/>
  <c r="AV99" i="1" s="1"/>
  <c r="AT99" i="1" s="1"/>
  <c r="F33" i="12"/>
  <c r="AZ112" i="1" s="1"/>
  <c r="BB107" i="1"/>
  <c r="AX107" i="1"/>
  <c r="J34" i="11"/>
  <c r="AG111" i="1"/>
  <c r="AN111" i="1" s="1"/>
  <c r="BA98" i="1"/>
  <c r="AW98" i="1"/>
  <c r="BC104" i="1"/>
  <c r="AY104" i="1" s="1"/>
  <c r="F35" i="5"/>
  <c r="AZ100" i="1" s="1"/>
  <c r="J35" i="8"/>
  <c r="AV105" i="1" s="1"/>
  <c r="AT105" i="1" s="1"/>
  <c r="J35" i="7"/>
  <c r="AV103" i="1"/>
  <c r="AT103" i="1" s="1"/>
  <c r="BC98" i="1"/>
  <c r="AY98" i="1"/>
  <c r="BC101" i="1"/>
  <c r="AY101" i="1" s="1"/>
  <c r="F35" i="7"/>
  <c r="AZ103" i="1"/>
  <c r="BB95" i="1"/>
  <c r="AX95" i="1" s="1"/>
  <c r="BD101" i="1"/>
  <c r="J35" i="3"/>
  <c r="AV97" i="1"/>
  <c r="AT97" i="1" s="1"/>
  <c r="J35" i="5"/>
  <c r="AV100" i="1"/>
  <c r="AT100" i="1"/>
  <c r="F37" i="10"/>
  <c r="AZ109" i="1"/>
  <c r="AZ108" i="1"/>
  <c r="AV108" i="1"/>
  <c r="AT108" i="1" s="1"/>
  <c r="J35" i="6"/>
  <c r="AV102" i="1"/>
  <c r="AT102" i="1"/>
  <c r="J33" i="12"/>
  <c r="AV112" i="1" s="1"/>
  <c r="AT112" i="1" s="1"/>
  <c r="BD104" i="1"/>
  <c r="F37" i="11"/>
  <c r="AZ111" i="1"/>
  <c r="AZ110" i="1"/>
  <c r="AV110" i="1"/>
  <c r="AT110" i="1" s="1"/>
  <c r="J41" i="8" l="1"/>
  <c r="J43" i="11"/>
  <c r="J41" i="4"/>
  <c r="J39" i="12"/>
  <c r="J98" i="4"/>
  <c r="J98" i="8"/>
  <c r="J124" i="4"/>
  <c r="J99" i="4" s="1"/>
  <c r="BK123" i="5"/>
  <c r="J123" i="5"/>
  <c r="J98" i="5"/>
  <c r="BK126" i="9"/>
  <c r="J126" i="9"/>
  <c r="J100" i="11"/>
  <c r="BK123" i="2"/>
  <c r="J123" i="2" s="1"/>
  <c r="J32" i="2" s="1"/>
  <c r="AG96" i="1" s="1"/>
  <c r="AN96" i="1" s="1"/>
  <c r="J96" i="12"/>
  <c r="BK123" i="7"/>
  <c r="J123" i="7"/>
  <c r="J32" i="7" s="1"/>
  <c r="AG103" i="1" s="1"/>
  <c r="AN103" i="1" s="1"/>
  <c r="AN105" i="1"/>
  <c r="AN99" i="1"/>
  <c r="BD94" i="1"/>
  <c r="W33" i="1"/>
  <c r="AN112" i="1"/>
  <c r="AZ95" i="1"/>
  <c r="AV95" i="1"/>
  <c r="AT95" i="1"/>
  <c r="BB94" i="1"/>
  <c r="W31" i="1"/>
  <c r="BC94" i="1"/>
  <c r="W32" i="1"/>
  <c r="AU98" i="1"/>
  <c r="AZ101" i="1"/>
  <c r="AV101" i="1"/>
  <c r="AT101" i="1"/>
  <c r="AU104" i="1"/>
  <c r="AZ104" i="1"/>
  <c r="AV104" i="1"/>
  <c r="AT104" i="1"/>
  <c r="AZ98" i="1"/>
  <c r="AV98" i="1"/>
  <c r="AT98" i="1"/>
  <c r="AG110" i="1"/>
  <c r="AN110" i="1" s="1"/>
  <c r="J32" i="3"/>
  <c r="AG97" i="1"/>
  <c r="AN97" i="1"/>
  <c r="J32" i="6"/>
  <c r="AG102" i="1"/>
  <c r="AN102" i="1"/>
  <c r="J32" i="9"/>
  <c r="AG106" i="1" s="1"/>
  <c r="AN106" i="1" s="1"/>
  <c r="AZ107" i="1"/>
  <c r="AV107" i="1"/>
  <c r="AT107" i="1"/>
  <c r="J34" i="10"/>
  <c r="AG109" i="1" s="1"/>
  <c r="AG108" i="1" s="1"/>
  <c r="AG107" i="1" s="1"/>
  <c r="AN107" i="1" s="1"/>
  <c r="BA94" i="1"/>
  <c r="AW94" i="1"/>
  <c r="AK30" i="1"/>
  <c r="AN109" i="1" l="1"/>
  <c r="J41" i="2"/>
  <c r="J98" i="2"/>
  <c r="J41" i="3"/>
  <c r="J98" i="9"/>
  <c r="J41" i="7"/>
  <c r="J41" i="9"/>
  <c r="J41" i="6"/>
  <c r="J98" i="7"/>
  <c r="AN108" i="1"/>
  <c r="J43" i="10"/>
  <c r="AU94" i="1"/>
  <c r="AZ94" i="1"/>
  <c r="W29" i="1"/>
  <c r="W30" i="1"/>
  <c r="J32" i="5"/>
  <c r="AG100" i="1"/>
  <c r="AN100" i="1"/>
  <c r="AG95" i="1"/>
  <c r="AX94" i="1"/>
  <c r="AG104" i="1"/>
  <c r="AN104" i="1"/>
  <c r="AG101" i="1"/>
  <c r="AN101" i="1" s="1"/>
  <c r="AY94" i="1"/>
  <c r="AN95" i="1" l="1"/>
  <c r="J41" i="5"/>
  <c r="AV94" i="1"/>
  <c r="AK29" i="1" s="1"/>
  <c r="AG98" i="1"/>
  <c r="AN98" i="1"/>
  <c r="AG94" i="1" l="1"/>
  <c r="AK26" i="1"/>
  <c r="AK35" i="1" s="1"/>
  <c r="AT94" i="1"/>
  <c r="AN94" i="1" l="1"/>
</calcChain>
</file>

<file path=xl/sharedStrings.xml><?xml version="1.0" encoding="utf-8"?>
<sst xmlns="http://schemas.openxmlformats.org/spreadsheetml/2006/main" count="9642" uniqueCount="1274">
  <si>
    <t>Export Komplet</t>
  </si>
  <si>
    <t/>
  </si>
  <si>
    <t>2.0</t>
  </si>
  <si>
    <t>ZAMOK</t>
  </si>
  <si>
    <t>False</t>
  </si>
  <si>
    <t>{213607e8-e94c-4f57-8bcd-9e33672b4791}</t>
  </si>
  <si>
    <t>0,01</t>
  </si>
  <si>
    <t>21</t>
  </si>
  <si>
    <t>15</t>
  </si>
  <si>
    <t>REKAPITULACE STAVBY</t>
  </si>
  <si>
    <t>v ---  níže se nacházejí doplnkové a pomocné údaje k sestavám  --- v</t>
  </si>
  <si>
    <t>Návod na vyplnění</t>
  </si>
  <si>
    <t>0,001</t>
  </si>
  <si>
    <t>Kód:</t>
  </si>
  <si>
    <t>63520126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</si>
  <si>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</si>
  <si>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</si>
  <si>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Opava východ</t>
  </si>
  <si>
    <t>KSO:</t>
  </si>
  <si>
    <t>CC-CZ:</t>
  </si>
  <si>
    <t>Místo:</t>
  </si>
  <si>
    <t>PS Opava</t>
  </si>
  <si>
    <t>Datum:</t>
  </si>
  <si>
    <t>9. 4. 2020</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</si>
  <si>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</si>
  <si>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</si>
  <si>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</si>
  <si>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</si>
  <si>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</si>
  <si>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</si>
  <si>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</si>
  <si>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</si>
  <si>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</si>
  <si>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</si>
  <si>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</si>
  <si>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</si>
  <si>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</si>
  <si>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</si>
  <si>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</si>
  <si>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</si>
  <si>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</si>
  <si>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</si>
  <si>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</si>
  <si>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</si>
  <si>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</si>
  <si>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</si>
  <si>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</si>
  <si>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</si>
  <si>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</si>
  <si>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</si>
  <si>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</si>
  <si>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</si>
  <si>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</si>
  <si>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</si>
  <si>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</si>
  <si>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</si>
  <si>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</si>
  <si>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</si>
  <si>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</si>
  <si>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</si>
  <si>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</si>
  <si>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</si>
  <si>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</si>
  <si>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</si>
  <si>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</si>
  <si>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</si>
  <si>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</si>
  <si>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</si>
  <si>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</si>
  <si>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</si>
  <si>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</si>
  <si>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</si>
  <si>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</si>
  <si>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</si>
  <si>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</si>
  <si>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</si>
  <si>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</si>
  <si>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</si>
  <si>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</si>
  <si>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</si>
  <si>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</si>
  <si>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</si>
  <si>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Oprava výhybky a přípojů odb. Moravice</t>
  </si>
  <si>
    <t>STA</t>
  </si>
  <si>
    <t>1</t>
  </si>
  <si>
    <t>{9c793921-5c1b-4bd9-aa4b-d881f4eb3997}</t>
  </si>
  <si>
    <t>2</t>
  </si>
  <si>
    <t>/</t>
  </si>
  <si>
    <t>SO 01-01</t>
  </si>
  <si>
    <t>Oprava výhybky č. 301 odb. Moravice</t>
  </si>
  <si>
    <t>Soupis</t>
  </si>
  <si>
    <t>{423bf8f1-1b59-48ac-9dcb-a87c9bb1d2b9}</t>
  </si>
  <si>
    <t>SO 01-02</t>
  </si>
  <si>
    <t>Oprava přípojů výhybky č. 301 odb. Moravice</t>
  </si>
  <si>
    <t>{6976f9d3-bf03-47f5-a018-d605a28a95ca}</t>
  </si>
  <si>
    <t>SO 02</t>
  </si>
  <si>
    <t>Oprava výhybky a přípojů žst. Opava východ</t>
  </si>
  <si>
    <t>{3ab4dcc7-de9d-4e6d-8029-f8acbec1fbee}</t>
  </si>
  <si>
    <t>SO 02-01</t>
  </si>
  <si>
    <t>Oprava vyhýbky č. 16ab v žst. Opava východ</t>
  </si>
  <si>
    <t>{86ec548f-403d-4954-8d4f-97267da42edc}</t>
  </si>
  <si>
    <t>SO 02-02</t>
  </si>
  <si>
    <t>Oprava přípojů vyhýbky č. 16ab v žst. Opava východ</t>
  </si>
  <si>
    <t>{db3908ef-7829-4200-b50b-7a1bd619628d}</t>
  </si>
  <si>
    <t>SO 03</t>
  </si>
  <si>
    <t>Oprava železničních přejezdů</t>
  </si>
  <si>
    <t>{b452822d-becd-456d-a35b-09514b4b39b5}</t>
  </si>
  <si>
    <t>SO 03-01</t>
  </si>
  <si>
    <t>Oprava přejezdu P7808 v km 2,560</t>
  </si>
  <si>
    <t>{321226cb-a893-4aa3-b570-98e2518d5563}</t>
  </si>
  <si>
    <t>SO 03-02</t>
  </si>
  <si>
    <t>Zrušení přejezdu P7809 v km 2,814</t>
  </si>
  <si>
    <t>{1cb4794a-4226-454c-85af-3e676800537e}</t>
  </si>
  <si>
    <t>SO 04</t>
  </si>
  <si>
    <t>Oprava EOV výhybek v žst. Opava východ</t>
  </si>
  <si>
    <t>{ee93a023-6d48-46c1-8d9f-801edf7b9441}</t>
  </si>
  <si>
    <t>SO 04-01</t>
  </si>
  <si>
    <t>Oprava EOV výhybky č. 301 Odbočka Moravice</t>
  </si>
  <si>
    <t>{64dea9c5-aa22-49e6-a982-84dfdc51e17f}</t>
  </si>
  <si>
    <t>824 4</t>
  </si>
  <si>
    <t>SO 04-02</t>
  </si>
  <si>
    <t>Oprava EOV výhybky č. 16ab Opava-východ</t>
  </si>
  <si>
    <t>{29c3b68e-f30b-4a70-8e99-3b1e8ea4279b}</t>
  </si>
  <si>
    <t>SO 05</t>
  </si>
  <si>
    <t>Oprava výhybek v žst. Opava východ - SSZT</t>
  </si>
  <si>
    <t>PRO</t>
  </si>
  <si>
    <t>{4d0b8f74-ce1d-434b-ab8f-841560dc1ed9}</t>
  </si>
  <si>
    <t>SO 05-01</t>
  </si>
  <si>
    <t>Oprava výhybky č. 301 odb.Moravice - SSZT</t>
  </si>
  <si>
    <t>{8140701a-a3b7-4fe9-b03f-c752919f6cd2}</t>
  </si>
  <si>
    <t>Technologická část</t>
  </si>
  <si>
    <t>3</t>
  </si>
  <si>
    <t>{fcff090c-fec6-40b2-bc78-6ee38436f87c}</t>
  </si>
  <si>
    <t>SO 05-02</t>
  </si>
  <si>
    <t>Oprava výhybky č. 16ab v žst. Opava východ - SSZT</t>
  </si>
  <si>
    <t>{500d78cd-ace6-4536-a8e5-5d932f9e1425}</t>
  </si>
  <si>
    <t xml:space="preserve"> Technologická část</t>
  </si>
  <si>
    <t>{0b27906f-d205-4048-998e-59713b80ae5c}</t>
  </si>
  <si>
    <t>VON</t>
  </si>
  <si>
    <t>{9ca78099-be1b-44b1-b360-a711a70b8162}</t>
  </si>
  <si>
    <t>KRYCÍ LIST SOUPISU PRACÍ</t>
  </si>
  <si>
    <t>Objekt:</t>
  </si>
  <si>
    <t>SO 01 - Oprava výhybky a přípojů odb. Moravice</t>
  </si>
  <si>
    <t>Soupis:</t>
  </si>
  <si>
    <t>SO 01-01 - Oprava výhybky č. 301 odb. Moravice</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</si>
  <si>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</si>
  <si>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</si>
  <si>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</si>
  <si>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</si>
  <si>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</si>
  <si>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</si>
  <si>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</si>
  <si>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</si>
  <si>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</si>
  <si>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</si>
  <si>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</si>
  <si>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</si>
  <si>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</si>
  <si>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</si>
  <si>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</si>
  <si>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</si>
  <si>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</si>
  <si>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</si>
  <si>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</si>
  <si>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</si>
  <si>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</si>
  <si>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</si>
  <si>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</si>
  <si>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</si>
  <si>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</si>
  <si>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</si>
  <si>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</si>
  <si>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5908005430</t>
  </si>
  <si>
    <t>Oprava kolejnicového styku demontáž spojek tv. S49</t>
  </si>
  <si>
    <t>styk</t>
  </si>
  <si>
    <t>Sborník UOŽI 01 2020</t>
  </si>
  <si>
    <t>4</t>
  </si>
  <si>
    <t>219039273</t>
  </si>
  <si>
    <t>PP</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</si>
  <si>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</si>
  <si>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t>
  </si>
  <si>
    <t>Poznámka k položce:_x000D_
Spojka=kus</t>
  </si>
  <si>
    <t>5907050120</t>
  </si>
  <si>
    <t>Dělení kolejnic kyslíkem tv. S49</t>
  </si>
  <si>
    <t>kus</t>
  </si>
  <si>
    <t>-2143138913</t>
  </si>
  <si>
    <t>Dělení kolejnic kyslíkem tv. S49. Poznámka: 1. V cenách jsou započteny náklady na manipulaci, podložení, označení a provedení řezu kolejnice.</t>
  </si>
  <si>
    <t>Poznámka k položce:_x000D_
Řez=kus</t>
  </si>
  <si>
    <t>R1</t>
  </si>
  <si>
    <t>Bourání betonových základů strojně</t>
  </si>
  <si>
    <t>m3</t>
  </si>
  <si>
    <t>1879768717</t>
  </si>
  <si>
    <t>Bourání betonových základů strojně s přemístěním suti na hromady na vzdálenost do 20 m nebo s naložením na dopravní prostředek strojně</t>
  </si>
  <si>
    <t>VV</t>
  </si>
  <si>
    <t>1,00*1,00*1,10</t>
  </si>
  <si>
    <t>5999010010</t>
  </si>
  <si>
    <t>Vyjmutí a snesení konstrukcí nebo dílů hmotnosti do 10 t</t>
  </si>
  <si>
    <t>t</t>
  </si>
  <si>
    <t>198392688</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</si>
  <si>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</si>
  <si>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5905055020</t>
  </si>
  <si>
    <t>Odstranění stávajícího kolejového lože odtěžením ve výhybce</t>
  </si>
  <si>
    <t>-434753622</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</si>
  <si>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</si>
  <si>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6</t>
  </si>
  <si>
    <t>5915010020</t>
  </si>
  <si>
    <t>Těžení zeminy nebo horniny železničního spodku II. třídy</t>
  </si>
  <si>
    <t>-772104061</t>
  </si>
  <si>
    <t>Těžení zeminy nebo horniny železničního spodku II. třídy. Poznámka: 1. V cenách jsou započteny náklady na těžení a uložení výzisku na terén nebo naložení na dopravní prostředek a uložení na úložišti.</t>
  </si>
  <si>
    <t>(33,231*3,40+33,231*1,80/2)*0,20</t>
  </si>
  <si>
    <t>33,231*2,00*0,70+33,231*1,30*0,70</t>
  </si>
  <si>
    <t>Součet</t>
  </si>
  <si>
    <t>7</t>
  </si>
  <si>
    <t>5915020010</t>
  </si>
  <si>
    <t>Povrchová úprava plochy železničního spodku</t>
  </si>
  <si>
    <t>m2</t>
  </si>
  <si>
    <t>-1019002977</t>
  </si>
  <si>
    <t>Povrchová úprava plochy železničního spodku. Poznámka: 1. V cenách jsou započteny náklady na urovnání a úpravu ploch nebo skládek výzisku kameniva a zeminy s jejich případnou rekultivací.</t>
  </si>
  <si>
    <t>33,231*6,25</t>
  </si>
  <si>
    <t>8</t>
  </si>
  <si>
    <t>5914075120</t>
  </si>
  <si>
    <t>Zřízení konstrukční vrstvy pražcového podloží včetně geotextilie tl. 0,30 m</t>
  </si>
  <si>
    <t>-307398813</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</si>
  <si>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</si>
  <si>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položce:_x000D_
VL Ž4 typ 3</t>
  </si>
  <si>
    <t>9</t>
  </si>
  <si>
    <t>5905060020</t>
  </si>
  <si>
    <t>Zřízení nového kolejového lože ve výhybce</t>
  </si>
  <si>
    <t>455605253</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</si>
  <si>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</si>
  <si>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10</t>
  </si>
  <si>
    <t>5911651120</t>
  </si>
  <si>
    <t>Montáž srdcovkové části výhybky jednoduché betonové pražce soustavy S49</t>
  </si>
  <si>
    <t>m</t>
  </si>
  <si>
    <t>1784281586</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</si>
  <si>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</si>
  <si>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t>
  </si>
  <si>
    <t>5911529030</t>
  </si>
  <si>
    <t>Montáž čelisťového závěru výhybky jednoduché bez žlabového pražce soustavy S49</t>
  </si>
  <si>
    <t>2117766767</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</si>
  <si>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</si>
  <si>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12</t>
  </si>
  <si>
    <t>5999015020</t>
  </si>
  <si>
    <t>Vložení konstrukcí nebo dílů hmotnosti přes 10 do 20 t</t>
  </si>
  <si>
    <t>744691018</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</si>
  <si>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</si>
  <si>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13</t>
  </si>
  <si>
    <t>5909042020</t>
  </si>
  <si>
    <t>Přesná úprava GPK výhybky směrové a výškové uspořádání pražce betonové</t>
  </si>
  <si>
    <t>103812415</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</si>
  <si>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</si>
  <si>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Rozvinutá délka výhybky=m</t>
  </si>
  <si>
    <t>14</t>
  </si>
  <si>
    <t>5909040020</t>
  </si>
  <si>
    <t>Následná úprava GPK výhybky směrové a výškové uspořádání pražce betonové</t>
  </si>
  <si>
    <t>-1298607002</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</si>
  <si>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</si>
  <si>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5905105040</t>
  </si>
  <si>
    <t>Doplnění KL kamenivem souvisle strojně ve výhybce</t>
  </si>
  <si>
    <t>1606345998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</si>
  <si>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</si>
  <si>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16</t>
  </si>
  <si>
    <t>5910020030</t>
  </si>
  <si>
    <t>Svařování kolejnic termitem plný předehřev standardní spára svar sériový tv. S49</t>
  </si>
  <si>
    <t>svar</t>
  </si>
  <si>
    <t>779485526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</si>
  <si>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</si>
  <si>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t>
  </si>
  <si>
    <t>5910050020</t>
  </si>
  <si>
    <t>Umožnění volné dilatace dílů výhybek demontáž upevňovadel výhybka II. generace</t>
  </si>
  <si>
    <t>-1705023060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</si>
  <si>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</si>
  <si>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18</t>
  </si>
  <si>
    <t>5910050120</t>
  </si>
  <si>
    <t>Umožnění volné dilatace dílů výhybek montáž upevňovadel výhybka II. generace</t>
  </si>
  <si>
    <t>-213272876</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</si>
  <si>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</si>
  <si>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19</t>
  </si>
  <si>
    <t>5905025110</t>
  </si>
  <si>
    <t>Doplnění stezky štěrkodrtí souvislé</t>
  </si>
  <si>
    <t>-1069476704</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</si>
  <si>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</si>
  <si>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35,00*1,00*0,05</t>
  </si>
  <si>
    <t>20</t>
  </si>
  <si>
    <t>5905023020</t>
  </si>
  <si>
    <t>Úprava povrchu stezky rozprostřením štěrkodrtě přes 3 do 5 cm</t>
  </si>
  <si>
    <t>1876393949</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</si>
  <si>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</si>
  <si>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35,00*1,00</t>
  </si>
  <si>
    <t>5911655040</t>
  </si>
  <si>
    <t>Demontáž jednoduché výhybky na úložišti dřevěné pražce soustavy S49</t>
  </si>
  <si>
    <t>120304160</t>
  </si>
  <si>
    <t>Demontáž jednoduché výhybky na úložišti dřevěné pražce soustavy S49. Poznámka: 1. V cenách jsou započteny náklady na demontáž do součástí, manipulaci, naložení na dopravní prostředek a uložení vyzískaného materiálu na úložišti.</t>
  </si>
  <si>
    <t>22</t>
  </si>
  <si>
    <t>5915005030</t>
  </si>
  <si>
    <t>Hloubení rýh nebo jam na železničním spodku III. třídy</t>
  </si>
  <si>
    <t>-2143919571</t>
  </si>
  <si>
    <t>Hloubení rýh nebo jam na železničním spodku III. třídy. Poznámka: 1. V cenách jsou započteny náklady na hloubení a uložení výzisku na terén nebo naložení na dopravní prostředek a uložení na úložišti.</t>
  </si>
  <si>
    <t>0,50*0,50*55,00</t>
  </si>
  <si>
    <t>23</t>
  </si>
  <si>
    <t>R2</t>
  </si>
  <si>
    <t xml:space="preserve">Vystrojení vsakovacího žebra filtrační geotextílií </t>
  </si>
  <si>
    <t>-1175703992</t>
  </si>
  <si>
    <t xml:space="preserve">-	Vystrojení vsakovacího žebra filtrační geotextílií </t>
  </si>
  <si>
    <t>(1,00+1,00+1,00)*55,00</t>
  </si>
  <si>
    <t>24</t>
  </si>
  <si>
    <t>R3</t>
  </si>
  <si>
    <t xml:space="preserve">Zásyp vsakovacího žebra štěrkem </t>
  </si>
  <si>
    <t>-1235332584</t>
  </si>
  <si>
    <t>0,50*1,00*55,00</t>
  </si>
  <si>
    <t>25</t>
  </si>
  <si>
    <t>M</t>
  </si>
  <si>
    <t>5961116025</t>
  </si>
  <si>
    <t>Výhybka jednoduchá smontovaná pražce betonové, soustavy J49 1:9-300 levá</t>
  </si>
  <si>
    <t>1297634963</t>
  </si>
  <si>
    <t>Poznámka k položce:_x000D_
Objednáno u DT Prostějov.</t>
  </si>
  <si>
    <t>26</t>
  </si>
  <si>
    <t>5955101000</t>
  </si>
  <si>
    <t>Kamenivo drcené štěrk frakce 31,5/63 třídy BI</t>
  </si>
  <si>
    <t>1621570555</t>
  </si>
  <si>
    <t>63,000*1,70+8,000*1,70</t>
  </si>
  <si>
    <t>27</t>
  </si>
  <si>
    <t>5955101020</t>
  </si>
  <si>
    <t>Kamenivo drcené štěrkodrť frakce 0/32</t>
  </si>
  <si>
    <t>-760329127</t>
  </si>
  <si>
    <t>62,308*1,80</t>
  </si>
  <si>
    <t>28</t>
  </si>
  <si>
    <t>5955101030</t>
  </si>
  <si>
    <t>Kamenivo drcené drť frakce 8/16</t>
  </si>
  <si>
    <t>-2086706203</t>
  </si>
  <si>
    <t>1,750*1,60</t>
  </si>
  <si>
    <t>29</t>
  </si>
  <si>
    <t>5955101012</t>
  </si>
  <si>
    <t>Kamenivo drcené štěrk frakce 16/32</t>
  </si>
  <si>
    <t>1940477347</t>
  </si>
  <si>
    <t>27,500*1,40</t>
  </si>
  <si>
    <t>30</t>
  </si>
  <si>
    <t>5964133005</t>
  </si>
  <si>
    <t>Geotextilie separační</t>
  </si>
  <si>
    <t>-1314105642</t>
  </si>
  <si>
    <t>207,70*1,05</t>
  </si>
  <si>
    <t>31</t>
  </si>
  <si>
    <t>5964133015</t>
  </si>
  <si>
    <t>Geotextilie filtrační</t>
  </si>
  <si>
    <t>-1537742732</t>
  </si>
  <si>
    <t>165,00*1,05</t>
  </si>
  <si>
    <t>OST</t>
  </si>
  <si>
    <t>Ostatní</t>
  </si>
  <si>
    <t>32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</si>
  <si>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</si>
  <si>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</si>
  <si>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512</t>
  </si>
  <si>
    <t>1651085021</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</si>
  <si>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</si>
  <si>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</si>
  <si>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17,620"výhybka původní</t>
  </si>
  <si>
    <t>33</t>
  </si>
  <si>
    <t>9909000400</t>
  </si>
  <si>
    <t>Poplatek za likvidaci plastových součástí</t>
  </si>
  <si>
    <t>218417836</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</si>
  <si>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</si>
  <si>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34</t>
  </si>
  <si>
    <t>9909000100</t>
  </si>
  <si>
    <t>Poplatek za uložení suti nebo hmot na oficiální skládku</t>
  </si>
  <si>
    <t>-1005037686</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</si>
  <si>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</si>
  <si>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54,000*1,80"štěrkové lože</t>
  </si>
  <si>
    <t>105,343*2,00+13,750*2,00"zemina</t>
  </si>
  <si>
    <t>35</t>
  </si>
  <si>
    <t>9909000200</t>
  </si>
  <si>
    <t>Poplatek za uložení nebezpečného odpadu na oficiální skládku</t>
  </si>
  <si>
    <t>318160126</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</si>
  <si>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</si>
  <si>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16,000*1,80"štěrkové lože</t>
  </si>
  <si>
    <t>36</t>
  </si>
  <si>
    <t>9909000500</t>
  </si>
  <si>
    <t>Poplatek uložení odpadu betonových prefabrikátů</t>
  </si>
  <si>
    <t>306531723</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</si>
  <si>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</si>
  <si>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1,100*2,40" beton.základ</t>
  </si>
  <si>
    <t>37</t>
  </si>
  <si>
    <t>9902100200</t>
  </si>
  <si>
    <t>Doprava obousměrná (např. dodávek z vlastních zásob zhotovitele nebo objednatele nebo výzisku) mechanizací o nosnosti přes 3,5 t sypanin (kameniva, písku, suti, dlažebních kostek, atd.) do 20 km</t>
  </si>
  <si>
    <t>523855367</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</si>
  <si>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</si>
  <si>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335,386+28,800+2,640+0,040"štěrkové lože, zemina, beton, pryž.podložky - odpad</t>
  </si>
  <si>
    <t>38</t>
  </si>
  <si>
    <t>9902400800</t>
  </si>
  <si>
    <t>Doprava jednosměrná (např. nakupovaného materiálu) mechanizací o nosnosti přes 3,5 t objemnějšího kusového materiálu (prefabrikátů, stožárů, výhybek, rozvaděčů, vybouraných hmot atd.) do 150 km</t>
  </si>
  <si>
    <t>-2072563949</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</si>
  <si>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</si>
  <si>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37,996"výhybka</t>
  </si>
  <si>
    <t>39</t>
  </si>
  <si>
    <t>9902300500</t>
  </si>
  <si>
    <t>Doprava jednosměrná (např. nakupovaného materiálu) mechanizací o nosnosti přes 3,5 t sypanin (kameniva, písku, suti, dlažebních kostek, atd.) do 60 km</t>
  </si>
  <si>
    <t>-972405834</t>
  </si>
  <si>
    <t>Doprava jednosměrná (např. nakupovaného materiálu)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</si>
  <si>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120,700+112,154+2,800+38,500+0,156"štěrk, štěrkodrť, drť, štěrk, geotextilie</t>
  </si>
  <si>
    <t>40</t>
  </si>
  <si>
    <t>9903200100</t>
  </si>
  <si>
    <t>Přeprava mechanizace na místo prováděných prací o hmotnosti přes 12 t přes 50 do 100 km</t>
  </si>
  <si>
    <t>11025081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</si>
  <si>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</si>
  <si>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8"ASP, PUŠL, DVOUCESTNÉ RYPADLO, KOLEJ.JEŘÁB, 2xJEŘÁB, ASP, PUŠL</t>
  </si>
  <si>
    <t>SO 01-02 - Oprava přípojů výhybky č. 301 odb. Moravice</t>
  </si>
  <si>
    <t>-1724685055</t>
  </si>
  <si>
    <t>1741354664</t>
  </si>
  <si>
    <t>-1007318653</t>
  </si>
  <si>
    <t>204,00*0,295298</t>
  </si>
  <si>
    <t>5999010020</t>
  </si>
  <si>
    <t>Vyjmutí a snesení konstrukcí nebo dílů hmotnosti přes 10 do 20 t</t>
  </si>
  <si>
    <t>1295539259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</si>
  <si>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</si>
  <si>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98,00*0,546098</t>
  </si>
  <si>
    <t>5905055010</t>
  </si>
  <si>
    <t>Odstranění stávajícího kolejového lože odtěžením v koleji</t>
  </si>
  <si>
    <t>-312884257</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</si>
  <si>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</si>
  <si>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188,00*1,632+98,00*1,432+16,00*1,861</t>
  </si>
  <si>
    <t>-1918344162</t>
  </si>
  <si>
    <t>16,00*3,40*0,20</t>
  </si>
  <si>
    <t>16,00*2,00*0,70+16,00*1,30*0,70</t>
  </si>
  <si>
    <t>1191210480</t>
  </si>
  <si>
    <t>16,00*5,35</t>
  </si>
  <si>
    <t>1543541873</t>
  </si>
  <si>
    <t>5905060010</t>
  </si>
  <si>
    <t>Zřízení nového kolejového lože v koleji</t>
  </si>
  <si>
    <t>1711552789</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</si>
  <si>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</si>
  <si>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186,00*1,468+9,00*1,925+100,00*1,450+7,00*1,908</t>
  </si>
  <si>
    <t>5906130380</t>
  </si>
  <si>
    <t>Montáž kolejového roštu v ose koleje pražce betonové vystrojené tv. S49 rozdělení "c"</t>
  </si>
  <si>
    <t>km</t>
  </si>
  <si>
    <t>905129858</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</si>
  <si>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</si>
  <si>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5906130400</t>
  </si>
  <si>
    <t>Montáž kolejového roštu v ose koleje pražce betonové vystrojené tv. S49 rozdělení "u"</t>
  </si>
  <si>
    <t>-112740521</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</si>
  <si>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</si>
  <si>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5909032020</t>
  </si>
  <si>
    <t>Přesná úprava GPK koleje směrové a výškové uspořádání pražce betonové</t>
  </si>
  <si>
    <t>-1369144590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</si>
  <si>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</si>
  <si>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</si>
  <si>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0,350+1,000</t>
  </si>
  <si>
    <t>5909030020</t>
  </si>
  <si>
    <t>Následná úprava GPK koleje směrové a výškové uspořádání pražce betonové</t>
  </si>
  <si>
    <t>-1076423831</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</si>
  <si>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</si>
  <si>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5905105030</t>
  </si>
  <si>
    <t>Doplnění KL kamenivem souvisle strojně v koleji</t>
  </si>
  <si>
    <t>-1277756094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</si>
  <si>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</si>
  <si>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1922904296</t>
  </si>
  <si>
    <t>5910040310</t>
  </si>
  <si>
    <t>Umožnění volné dilatace kolejnice demontáž upevňovadel s osazením kluzných podložek rozdělení pražců "c"</t>
  </si>
  <si>
    <t>85479271</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</si>
  <si>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</si>
  <si>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</si>
  <si>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243,00*2</t>
  </si>
  <si>
    <t>5910040330</t>
  </si>
  <si>
    <t>Umožnění volné dilatace kolejnice demontáž upevňovadel s osazením kluzných podložek rozdělení pražců "u"</t>
  </si>
  <si>
    <t>-1858273150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</si>
  <si>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</si>
  <si>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107,00*2</t>
  </si>
  <si>
    <t>5910040410</t>
  </si>
  <si>
    <t>Umožnění volné dilatace kolejnice montáž upevňovadel s odstraněním kluzných podložek rozdělení pražců "c"</t>
  </si>
  <si>
    <t>1482385322</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</si>
  <si>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</si>
  <si>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5910040430</t>
  </si>
  <si>
    <t>Umožnění volné dilatace kolejnice montáž upevňovadel s odstraněním kluzných podložek rozdělení pražců "u"</t>
  </si>
  <si>
    <t>857461607</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</si>
  <si>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</si>
  <si>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5910136010</t>
  </si>
  <si>
    <t>Montáž pražcové kotvy v koleji</t>
  </si>
  <si>
    <t>-1470741606</t>
  </si>
  <si>
    <t>Montáž pražcové kotvy v koleji. Poznámka: 1. V cenách jsou započteny náklady na odstranění kameniva, montáž, ošetření součásti mazivem a úpravu kameniva. 2. V cenách nejsou obsaženy náklady na dodávku materiálu.</t>
  </si>
  <si>
    <t>-258761053</t>
  </si>
  <si>
    <t>55,00*1,00*0,05</t>
  </si>
  <si>
    <t>-1671141134</t>
  </si>
  <si>
    <t>55,00*1,00</t>
  </si>
  <si>
    <t>5906135070</t>
  </si>
  <si>
    <t>Demontáž kolejového roštu koleje na úložišti pražce dřevěné tv. S49 rozdělení "c"</t>
  </si>
  <si>
    <t>118488560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</si>
  <si>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</si>
  <si>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5906135190</t>
  </si>
  <si>
    <t>Demontáž kolejového roštu koleje na úložišti pražce betonové tv. S49 "c"</t>
  </si>
  <si>
    <t>-2006820590</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</si>
  <si>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</si>
  <si>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5957104025</t>
  </si>
  <si>
    <t>Kolejnicové pásy třídy R260 tv. 49 E1 délky 75 metrů</t>
  </si>
  <si>
    <t>1695789689</t>
  </si>
  <si>
    <t>5957101050</t>
  </si>
  <si>
    <t>Kolejnice třídy R260 tv. 49 E1 délky 25,000 m</t>
  </si>
  <si>
    <t>2067210692</t>
  </si>
  <si>
    <t>5956140030</t>
  </si>
  <si>
    <t>Pražec betonový příčný vystrojený včetně kompletů tv. B 91S/2 (S)</t>
  </si>
  <si>
    <t>467631827</t>
  </si>
  <si>
    <t>5956140030 R1</t>
  </si>
  <si>
    <t>Pražec betonový příčný vystrojený včetně kompletů tv.B 91 S/2 W14 - 2,5 mm</t>
  </si>
  <si>
    <t>-1854703852</t>
  </si>
  <si>
    <t>5956140030 R2</t>
  </si>
  <si>
    <t>Pražec betonový příčný vystrojený včetně kompletů tv.B 91 S/2 W14 - 5,0 mm</t>
  </si>
  <si>
    <t>2019148341</t>
  </si>
  <si>
    <t>5956140030 R3</t>
  </si>
  <si>
    <t>Pražec betonový příčný vystrojený včetně kompletů tv.B 91 S/2 W14 - 7,5 mm</t>
  </si>
  <si>
    <t>-254785027</t>
  </si>
  <si>
    <t>5956140030 R4</t>
  </si>
  <si>
    <t>Pražec betonový příčný vystrojený včetně kompletů tv.B 91 S/2 W14 - 10,0 mm</t>
  </si>
  <si>
    <t>-1370385094</t>
  </si>
  <si>
    <t>5960101000</t>
  </si>
  <si>
    <t>Pražcové kotvy TDHB pro pražec betonový B 91</t>
  </si>
  <si>
    <t>1315107823</t>
  </si>
  <si>
    <t>5960101045</t>
  </si>
  <si>
    <t>Pražcové kotvy pro pražec betonový výhybkový VPS</t>
  </si>
  <si>
    <t>1634128281</t>
  </si>
  <si>
    <t>-197370597</t>
  </si>
  <si>
    <t>448,729*1,70+105,000*1,70</t>
  </si>
  <si>
    <t>1882075763</t>
  </si>
  <si>
    <t>23,968*1,80</t>
  </si>
  <si>
    <t>-536671013</t>
  </si>
  <si>
    <t>2,750*1,60</t>
  </si>
  <si>
    <t>-915068851</t>
  </si>
  <si>
    <t>85,60*1,05</t>
  </si>
  <si>
    <t>1922424596</t>
  </si>
  <si>
    <t>60,241+53,518"KP původní</t>
  </si>
  <si>
    <t>81572899</t>
  </si>
  <si>
    <t>1273640010</t>
  </si>
  <si>
    <t>476,928*1,80"štěrk.lože</t>
  </si>
  <si>
    <t>47,840*2,00"zemina</t>
  </si>
  <si>
    <t>41</t>
  </si>
  <si>
    <t>-1386059286</t>
  </si>
  <si>
    <t>858,470+95,680+0,248"štěrkové lože, zemina, pryž. a PE podložky - odpad</t>
  </si>
  <si>
    <t>42</t>
  </si>
  <si>
    <t>9902400600</t>
  </si>
  <si>
    <t>Doprava jednosměrná (např. nakupovaného materiálu) mechanizací o nosnosti přes 3,5 t objemnějšího kusového materiálu (prefabrikátů, stožárů, výhybek, rozvaděčů, vybouraných hmot atd.) do 80 km</t>
  </si>
  <si>
    <t>1996590924</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</si>
  <si>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</si>
  <si>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30,869"kolejnice</t>
  </si>
  <si>
    <t>43</t>
  </si>
  <si>
    <t>-1927396508</t>
  </si>
  <si>
    <t>144,861"beton.pražce</t>
  </si>
  <si>
    <t>44</t>
  </si>
  <si>
    <t>1915148977</t>
  </si>
  <si>
    <t>941,339+43,143+4,400+0,036"štěrk, štěrkodrť, drť, geotextílie</t>
  </si>
  <si>
    <t>45</t>
  </si>
  <si>
    <t>9901000600</t>
  </si>
  <si>
    <t>Doprava obousměrná (např. dodávek z vlastních zásob zhotovitele nebo objednatele nebo výzisku) mechanizací o nosnosti do 3,5 t elektrosoučástek, montážního materiálu, kameniva, písku, dlažebních kostek, suti, atd. do 80 km</t>
  </si>
  <si>
    <t>-155306474</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</si>
  <si>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</si>
  <si>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</si>
  <si>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1"pražcové kotvy 0,585 t</t>
  </si>
  <si>
    <t>SO 02 - Oprava výhybky a přípojů žst. Opava východ</t>
  </si>
  <si>
    <t>SO 02-01 - Oprava vyhýbky č. 16ab v žst. Opava východ</t>
  </si>
  <si>
    <t>1335469398</t>
  </si>
  <si>
    <t>247058408</t>
  </si>
  <si>
    <t>1124465966</t>
  </si>
  <si>
    <t>-665697804</t>
  </si>
  <si>
    <t>-1759477603</t>
  </si>
  <si>
    <t>2*(16,615*4,00+16,615*1,10/2)*0,30</t>
  </si>
  <si>
    <t>2*(16,615*2,00*0,80+16,615*1,00*0,80)</t>
  </si>
  <si>
    <t>1583868148</t>
  </si>
  <si>
    <t>33,23*6,10</t>
  </si>
  <si>
    <t>1248428822</t>
  </si>
  <si>
    <t>495877296</t>
  </si>
  <si>
    <t>5911633120</t>
  </si>
  <si>
    <t>Montáž křižovatkové výhybky na úložišti betonové pražce soustavy S49</t>
  </si>
  <si>
    <t>1055136981</t>
  </si>
  <si>
    <t>Montáž křižovatkové výhybky na úložišti betonové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</si>
  <si>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5911571030</t>
  </si>
  <si>
    <t>Montáž čelisťového závěru výhybky křižovatkové soustavy S49</t>
  </si>
  <si>
    <t>-1019474642</t>
  </si>
  <si>
    <t>Montáž čelisťového závěru výhybky křižovatkové soustavy S49. Poznámka: 1. V cenách jsou započteny náklady na montáž, přezkoušení chodu výhybky, provedení západkové zkoušky a ošetření kluzných částí závěru mazivem. 2. V cenách nejsou obsaženy náklady na dodávku materiálu.</t>
  </si>
  <si>
    <t>5911005210</t>
  </si>
  <si>
    <t>Válečková stolička jazyka nadzvedávací montáž s upevněním na patu kolejnice</t>
  </si>
  <si>
    <t>1498148215</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</si>
  <si>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</si>
  <si>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-561420819</t>
  </si>
  <si>
    <t>1221179319</t>
  </si>
  <si>
    <t>66,46+43,75+53,61+49,85+56,31+56,31+49,85+80,00+53,61+53,61</t>
  </si>
  <si>
    <t>5909042010</t>
  </si>
  <si>
    <t>Přesná úprava GPK výhybky směrové a výškové uspořádání pražce dřevěné nebo ocelové</t>
  </si>
  <si>
    <t>545864395</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</si>
  <si>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</si>
  <si>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49,85+49,85+44,63+44,63</t>
  </si>
  <si>
    <t>-1286337454</t>
  </si>
  <si>
    <t>5909032010</t>
  </si>
  <si>
    <t>Přesná úprava GPK koleje směrové a výškové uspořádání pražce dřevěné nebo ocelové</t>
  </si>
  <si>
    <t>519301672</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</si>
  <si>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</si>
  <si>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376227625</t>
  </si>
  <si>
    <t>1524784223</t>
  </si>
  <si>
    <t>-48343767</t>
  </si>
  <si>
    <t>1790917987</t>
  </si>
  <si>
    <t>5910025030</t>
  </si>
  <si>
    <t>Svařování kolejnic elektrickým obloukem svar sériový tv. S49</t>
  </si>
  <si>
    <t>-1031633506</t>
  </si>
  <si>
    <t>Svařování kolejnic elektrickým obloukem svar sériový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</si>
  <si>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7594105360</t>
  </si>
  <si>
    <t>Montáž lanového propojení stykového č.v. 70 301</t>
  </si>
  <si>
    <t>1828588626</t>
  </si>
  <si>
    <t>Montáž lanového propojení stykového č.v. 70 301 - rozměření místa připojení, případné vyvrtání otvorů, montáž kompletní sady lanových propojení dvojice stykových transformátorů</t>
  </si>
  <si>
    <t>-585765870</t>
  </si>
  <si>
    <t>30,00*1,00*0,05</t>
  </si>
  <si>
    <t>896170411</t>
  </si>
  <si>
    <t>30,00*1,00</t>
  </si>
  <si>
    <t>948958543</t>
  </si>
  <si>
    <t>63,00*0,50*0,50</t>
  </si>
  <si>
    <t>-1454898623</t>
  </si>
  <si>
    <t>63,00*(0,50+0,50+1,00)</t>
  </si>
  <si>
    <t>-700322606</t>
  </si>
  <si>
    <t>0,50*1,00*63,00</t>
  </si>
  <si>
    <t>5911661040</t>
  </si>
  <si>
    <t>Demontáž křižovatkové výhybky na úložišti dřevěné pražce soustavy S49</t>
  </si>
  <si>
    <t>-210461388</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</si>
  <si>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</si>
  <si>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5961122000</t>
  </si>
  <si>
    <t>Výhybka křižovatková smontovaná pražce betonové C49 1:9-190</t>
  </si>
  <si>
    <t>381948303</t>
  </si>
  <si>
    <t>5961178000</t>
  </si>
  <si>
    <t>Zařízení pro snížení přestavného odporu výhybky Válečková stolička</t>
  </si>
  <si>
    <t>-176064476</t>
  </si>
  <si>
    <t>Poznámka k položce:_x000D_
válečková stolička SVV-A  -  objednáno u DT Prostějov</t>
  </si>
  <si>
    <t>-1487844916</t>
  </si>
  <si>
    <t>Poznámka k položce:_x000D_
válečková stolička SVV-B  -  objednáno u DT Prostějov</t>
  </si>
  <si>
    <t>-591877818</t>
  </si>
  <si>
    <t>55,000*1,70+95,000*1,70</t>
  </si>
  <si>
    <t>-733388662</t>
  </si>
  <si>
    <t>77,026*1,80</t>
  </si>
  <si>
    <t>189896306</t>
  </si>
  <si>
    <t>1,500*1,60</t>
  </si>
  <si>
    <t>-1371420755</t>
  </si>
  <si>
    <t>31,500*1,40</t>
  </si>
  <si>
    <t>48076781</t>
  </si>
  <si>
    <t>202,70*1,05</t>
  </si>
  <si>
    <t>-1559487037</t>
  </si>
  <si>
    <t>126,00*1,05</t>
  </si>
  <si>
    <t>7594110915</t>
  </si>
  <si>
    <t>Lanové propojení s kolíkovým ukončením LLI 2xFe20/70 M16 norma 708549006 (HM0404223990716)</t>
  </si>
  <si>
    <t>402239078</t>
  </si>
  <si>
    <t>7594110925</t>
  </si>
  <si>
    <t>Lanové propojení s kolíkovým ukončením LLI 2xFe20/120 M16 norma 708549007 (HM0404223990733)</t>
  </si>
  <si>
    <t>128</t>
  </si>
  <si>
    <t>1033163390</t>
  </si>
  <si>
    <t>1304469806</t>
  </si>
  <si>
    <t>579578148</t>
  </si>
  <si>
    <t>58,000*1,80"štěrkové lože</t>
  </si>
  <si>
    <t>125,111*2,00+15,750*2,00"zemina</t>
  </si>
  <si>
    <t>1941983198</t>
  </si>
  <si>
    <t>20,000*1,80"štěrkové lože</t>
  </si>
  <si>
    <t>529691417</t>
  </si>
  <si>
    <t>386,122+36,000+0,080"štěrkové lože, zemina, pryž.podložky - odpad</t>
  </si>
  <si>
    <t>-2037675530</t>
  </si>
  <si>
    <t>52,684+0,224"výhybka, válečkové stoličky</t>
  </si>
  <si>
    <t>-1314979729</t>
  </si>
  <si>
    <t>255,00+138,647+2,400+44,100+0,138"štěrk, štěrkodrť, drť, štěrk, geotextilie</t>
  </si>
  <si>
    <t>46</t>
  </si>
  <si>
    <t>2002384491</t>
  </si>
  <si>
    <t>SO 02-02 - Oprava přípojů vyhýbky č. 16ab v žst. Opava východ</t>
  </si>
  <si>
    <t>-1835570686</t>
  </si>
  <si>
    <t>-947122891</t>
  </si>
  <si>
    <t>5907050110</t>
  </si>
  <si>
    <t>Dělení kolejnic kyslíkem tv. UIC60 nebo R65</t>
  </si>
  <si>
    <t>1990669665</t>
  </si>
  <si>
    <t>Dělení kolejnic kyslíkem tv. UIC60 nebo R65. Poznámka: 1. V cenách jsou započteny náklady na manipulaci, podložení, označení a provedení řezu kolejnice.</t>
  </si>
  <si>
    <t>1283934436</t>
  </si>
  <si>
    <t>55,00*0,295560+4,00*0,326569+4,00*0,597850</t>
  </si>
  <si>
    <t>692673224</t>
  </si>
  <si>
    <t>36,00*2,349+23,00*1,379+4,00*1,412</t>
  </si>
  <si>
    <t>1776626462</t>
  </si>
  <si>
    <t>33,00*3,40*0,30</t>
  </si>
  <si>
    <t>33,00*0,30*0,30+33,00*1,30*0,30</t>
  </si>
  <si>
    <t>635808229</t>
  </si>
  <si>
    <t>36,00*5,00</t>
  </si>
  <si>
    <t>-360302519</t>
  </si>
  <si>
    <t>-1255732432</t>
  </si>
  <si>
    <t>36,00*2,419+23,00*1,247+4,00*1,209</t>
  </si>
  <si>
    <t>5906130040</t>
  </si>
  <si>
    <t>Montáž kolejového roštu v ose koleje pražce dřevěné nevystrojené tv. R65 rozdělení"c"</t>
  </si>
  <si>
    <t>-1436586417</t>
  </si>
  <si>
    <t>Montáž kolejového roštu v ose koleje pražce dřevěné nevystrojené tv. R65 rozdělení"c". Poznámka: 1. V cenách jsou započteny náklady na manipulaci a montáž KR, u pražců dřevěných nevystrojených i na vrtání pražců. 2. V cenách nejsou obsaženy náklady na dodávku materiálu.</t>
  </si>
  <si>
    <t>236539098</t>
  </si>
  <si>
    <t>5907015410</t>
  </si>
  <si>
    <t>Ojedinělá výměna kolejnic současně s výměnou kompletů a pryžové podložky tv. S49 rozdělení "c"</t>
  </si>
  <si>
    <t>1503381064</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</si>
  <si>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</si>
  <si>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2*4,00</t>
  </si>
  <si>
    <t>639093909</t>
  </si>
  <si>
    <t>-791884905</t>
  </si>
  <si>
    <t>5909030010</t>
  </si>
  <si>
    <t>Následná úprava GPK koleje směrové a výškové uspořádání pražce dřevěné nebo ocelové</t>
  </si>
  <si>
    <t>-1237839093</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</si>
  <si>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</si>
  <si>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-1629696702</t>
  </si>
  <si>
    <t>2115340621</t>
  </si>
  <si>
    <t>5905110010</t>
  </si>
  <si>
    <t>Snížení KL pod patou kolejnice v koleji</t>
  </si>
  <si>
    <t>682006720</t>
  </si>
  <si>
    <t>Snížení KL pod patou kolejnice v koleji. Poznámka: 1. V cenách jsou započteny náklady na snížení KL pod patou kolejnice ručně vidlemi. 2. V cenách nejsou obsaženy náklady na doplnění a dodávku kameniva.</t>
  </si>
  <si>
    <t>1878708468</t>
  </si>
  <si>
    <t>5910020120</t>
  </si>
  <si>
    <t>Svařování kolejnic termitem plný předehřev standardní spára svar jednotlivý tv. R65</t>
  </si>
  <si>
    <t>1512353422</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</si>
  <si>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</si>
  <si>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1561832111</t>
  </si>
  <si>
    <t>2*100,00</t>
  </si>
  <si>
    <t>1435452188</t>
  </si>
  <si>
    <t>-797376160</t>
  </si>
  <si>
    <t>270390364</t>
  </si>
  <si>
    <t>472429654</t>
  </si>
  <si>
    <t>-1260802388</t>
  </si>
  <si>
    <t>1314026871</t>
  </si>
  <si>
    <t>5906135210</t>
  </si>
  <si>
    <t>Demontáž kolejového roštu koleje na úložišti pražce betonové tv. S49 "u"</t>
  </si>
  <si>
    <t>2014919728</t>
  </si>
  <si>
    <t>Demontáž kolejového roštu koleje na úložišti pražce betonové tv. S49 "u". Poznámka: 1. V cenách jsou započteny náklady na demontáž a rozebrání kolejového roštu do součástí, manipulaci, naložení výzisku na dopravní prostředek a uložení na úložišti. 2. V cenách nejsou obsaženy náklady na dopravu a vytřídění.</t>
  </si>
  <si>
    <t>5906135040</t>
  </si>
  <si>
    <t>Demontáž kolejového roštu koleje na úložišti pražce dřevěné tv. R65 rozdělení"c"</t>
  </si>
  <si>
    <t>1122595111</t>
  </si>
  <si>
    <t>Demontáž kolejového roštu koleje na úložišti pražce dřevěné tv. R65 rozdělení"c". Poznámka: 1. V cenách jsou započteny náklady na demontáž a rozebrání kolejového roštu do součástí, manipulaci, naložení výzisku na dopravní prostředek a uložení na úložišti. 2. V cenách nejsou obsaženy náklady na dopravu a vytřídění.</t>
  </si>
  <si>
    <t>117275799</t>
  </si>
  <si>
    <t>-557871405</t>
  </si>
  <si>
    <t>-386388808</t>
  </si>
  <si>
    <t>5956140025</t>
  </si>
  <si>
    <t>Pražec betonový příčný vystrojený včetně kompletů tv. B 91S/1 (UIC)</t>
  </si>
  <si>
    <t>-1600574590</t>
  </si>
  <si>
    <t>5956101005</t>
  </si>
  <si>
    <t>Pražec dřevěný příčný nevystrojený dub 2600x260x150 mm</t>
  </si>
  <si>
    <t>-974898328</t>
  </si>
  <si>
    <t>5958140005</t>
  </si>
  <si>
    <t>Podkladnice žebrová tv. S4pl</t>
  </si>
  <si>
    <t>-871040115</t>
  </si>
  <si>
    <t>5958140020</t>
  </si>
  <si>
    <t>Podkladnice žebrová tv. U60 (R4pl)</t>
  </si>
  <si>
    <t>2077229314</t>
  </si>
  <si>
    <t>5958140020.1</t>
  </si>
  <si>
    <t>Podkladnice žebrová tv. R4 přechodová 1:80</t>
  </si>
  <si>
    <t>-2143692</t>
  </si>
  <si>
    <t>5958128005</t>
  </si>
  <si>
    <t>Komplety Skl 24 (šroub RS 0, matice M 22, podložka Uls 6)</t>
  </si>
  <si>
    <t>1895778223</t>
  </si>
  <si>
    <t>5958128010</t>
  </si>
  <si>
    <t>Komplety ŽS 4 (šroub RS 1, matice M 24, podložka Fe6, svěrka ŽS4)</t>
  </si>
  <si>
    <t>-2015865673</t>
  </si>
  <si>
    <t>5958134075</t>
  </si>
  <si>
    <t>Součásti upevňovací vrtule R1(145)</t>
  </si>
  <si>
    <t>-183684204</t>
  </si>
  <si>
    <t>5958134040</t>
  </si>
  <si>
    <t>Součásti upevňovací kroužek pružný dvojitý Fe 6</t>
  </si>
  <si>
    <t>-52638707</t>
  </si>
  <si>
    <t>5958158005</t>
  </si>
  <si>
    <t>Podložka pryžová pod patu kolejnice S49  183/126/6</t>
  </si>
  <si>
    <t>473925113</t>
  </si>
  <si>
    <t>5958158020</t>
  </si>
  <si>
    <t>Podložka pryžová pod patu kolejnice R65 183/151/6</t>
  </si>
  <si>
    <t>1041431531</t>
  </si>
  <si>
    <t>5958158070</t>
  </si>
  <si>
    <t>Podložka polyetylenová pod podkladnici 380/160/2 (S4, R4)</t>
  </si>
  <si>
    <t>-350226095</t>
  </si>
  <si>
    <t>-452881701</t>
  </si>
  <si>
    <t>1246932195</t>
  </si>
  <si>
    <t>47</t>
  </si>
  <si>
    <t>-1104491288</t>
  </si>
  <si>
    <t>48</t>
  </si>
  <si>
    <t>730060269</t>
  </si>
  <si>
    <t>49</t>
  </si>
  <si>
    <t>1484357332</t>
  </si>
  <si>
    <t>50</t>
  </si>
  <si>
    <t>-725621031</t>
  </si>
  <si>
    <t>120,601*1,70+10,000*1,70</t>
  </si>
  <si>
    <t>51</t>
  </si>
  <si>
    <t>-12248788</t>
  </si>
  <si>
    <t>68,400*1,80</t>
  </si>
  <si>
    <t>52</t>
  </si>
  <si>
    <t>-1755425324</t>
  </si>
  <si>
    <t>53</t>
  </si>
  <si>
    <t>-1122090251</t>
  </si>
  <si>
    <t>180,00*1,05</t>
  </si>
  <si>
    <t>54</t>
  </si>
  <si>
    <t>7594110945</t>
  </si>
  <si>
    <t>Lanové propojení s kolíkovým ukončením LLI 2xFe20/290 M16 norma 708549001 (HM0404223990710)</t>
  </si>
  <si>
    <t>-1053349114</t>
  </si>
  <si>
    <t>55</t>
  </si>
  <si>
    <t>-1509952242</t>
  </si>
  <si>
    <t>56</t>
  </si>
  <si>
    <t>1536987980</t>
  </si>
  <si>
    <t>121,929*1,80"štěrk.lože</t>
  </si>
  <si>
    <t>49,500*2,00"zemina</t>
  </si>
  <si>
    <t>57</t>
  </si>
  <si>
    <t>-1283716759</t>
  </si>
  <si>
    <t>219,472+99,000+0,045"štěrkové lože, zemina, pryž.podložky - odpad</t>
  </si>
  <si>
    <t>58</t>
  </si>
  <si>
    <t>-23163274</t>
  </si>
  <si>
    <t>6,174"kolejnice</t>
  </si>
  <si>
    <t>59</t>
  </si>
  <si>
    <t>-2012546594</t>
  </si>
  <si>
    <t>17,658"beton.pražce</t>
  </si>
  <si>
    <t>60</t>
  </si>
  <si>
    <t>-1890104145</t>
  </si>
  <si>
    <t>222,022+123,120+2,800"štěrk, štěrkodrť, drť</t>
  </si>
  <si>
    <t>61</t>
  </si>
  <si>
    <t>9902100700</t>
  </si>
  <si>
    <t>Doprava obousměrná (např. dodávek z vlastních zásob zhotovitele nebo objednatele nebo výzisku) mechanizací o nosnosti přes 3,5 t sypanin (kameniva, písku, suti, dlažebních kostek, atd.) do 100 km</t>
  </si>
  <si>
    <t>-109815674</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</si>
  <si>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</si>
  <si>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0,582+0,196+0,076+0,203"dřevěné pražce, svrškový materiál, geotextílie, pražcové kotvy</t>
  </si>
  <si>
    <t>62</t>
  </si>
  <si>
    <t>1585666150</t>
  </si>
  <si>
    <t>1"pražcové kotvy 0,213 t</t>
  </si>
  <si>
    <t>SO 03 - Oprava železničních přejezdů</t>
  </si>
  <si>
    <t>SO 03-01 - Oprava přejezdu P7808 v km 2,560</t>
  </si>
  <si>
    <t>5913235020</t>
  </si>
  <si>
    <t>Dělení AB komunikace řezáním hloubky do 20 cm</t>
  </si>
  <si>
    <t>-254132666</t>
  </si>
  <si>
    <t>Dělení AB komunikace řezáním hloubky do 20 cm. Poznámka: 1. V cenách jsou započteny náklady na provedení úkolu.</t>
  </si>
  <si>
    <t>6,50+6,50</t>
  </si>
  <si>
    <t>5913240020</t>
  </si>
  <si>
    <t>Odstranění AB komunikace odtěžením nebo frézováním hloubky do 20 cm</t>
  </si>
  <si>
    <t>-945084697</t>
  </si>
  <si>
    <t>Odstranění AB komunikace odtěžením nebo frézováním hloubky do 20 cm. Poznámka: 1. V cenách jsou započteny náklady na odtěžení nebo frézování a naložení výzisku na dopravní prostředek.</t>
  </si>
  <si>
    <t>5,20*6,50+1,00*6,50</t>
  </si>
  <si>
    <t>5913035210</t>
  </si>
  <si>
    <t>Demontáž celopryžové přejezdové konstrukce silně zatížené v koleji část vnější a vnitřní bez závěrných zídek</t>
  </si>
  <si>
    <t>-494628861</t>
  </si>
  <si>
    <t>Demontáž celopryžové přejezdové konstrukce silně zatížené v koleji část vnější a vnitřní bez závěrných zídek. Poznámka: 1. V cenách jsou započteny náklady na demontáž konstrukce, naložení na dopravní prostředek.</t>
  </si>
  <si>
    <t>5908050070</t>
  </si>
  <si>
    <t>Výměna upevnění bezpokladnicového komplety, pryžová podložka a úhlové vodicí vložky nebo boční izolátory</t>
  </si>
  <si>
    <t>úl.pl.</t>
  </si>
  <si>
    <t>783307546</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</si>
  <si>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</si>
  <si>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5913255030</t>
  </si>
  <si>
    <t>Zřízení konstrukce vozovky asfaltobetonové s podkladní, ložní a obrusnou vrstvou tloušťky do 15 cm</t>
  </si>
  <si>
    <t>-436615678</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</si>
  <si>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</si>
  <si>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5913335040</t>
  </si>
  <si>
    <t>Nátěr vodorovného dopravního značení souvislá čára šíře do 200 mm</t>
  </si>
  <si>
    <t>-1177429657</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</si>
  <si>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</si>
  <si>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5913335020</t>
  </si>
  <si>
    <t>Nátěr vodorovného dopravního značení souvislá čára šíře do 125 mm</t>
  </si>
  <si>
    <t>1614351324</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</si>
  <si>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</si>
  <si>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5913040210</t>
  </si>
  <si>
    <t>Montáž celopryžové přejezdové konstrukce silně zatížené v koleji část vnější a vnitřní bez závěrných zídek</t>
  </si>
  <si>
    <t>-1546394450</t>
  </si>
  <si>
    <t>Montáž celopryžové přejezdové konstrukce silně zatížené v koleji část vnější a vnitřní bez závěrných zídek. Poznámka: 1. V cenách jsou započteny náklady na montáž konstrukce. 2. V cenách nejsou obsaženy náklady na dodávku materiálu.</t>
  </si>
  <si>
    <t>5958125000</t>
  </si>
  <si>
    <t>Komplety s antikorozní úpravou Skl 14 (svěrka Skl14, vrtule R1, podložka Uls7)</t>
  </si>
  <si>
    <t>-367197528</t>
  </si>
  <si>
    <t>5958158030</t>
  </si>
  <si>
    <t>Podložka pryžová pod patu kolejnice WU 7 174x152x7 (Vossloh)</t>
  </si>
  <si>
    <t>1791684582</t>
  </si>
  <si>
    <t>5958155000</t>
  </si>
  <si>
    <t>Úhlové vodicí vložky Wfp 14K 600 základní 12</t>
  </si>
  <si>
    <t>618152639</t>
  </si>
  <si>
    <t>5963146020</t>
  </si>
  <si>
    <t>Asfaltový beton ACP 16S 50/70 středněznný-podkladní vrstva</t>
  </si>
  <si>
    <t>1177893568</t>
  </si>
  <si>
    <t>5963146010</t>
  </si>
  <si>
    <t>Asfaltový beton ACL 16S 50/70 hrubozrnný-ložní vrstva</t>
  </si>
  <si>
    <t>-422534032</t>
  </si>
  <si>
    <t>5963146000</t>
  </si>
  <si>
    <t>Asfaltový beton ACO 11S 50/70 střednězrnný-obrusná vrstva</t>
  </si>
  <si>
    <t>-74512977</t>
  </si>
  <si>
    <t>5963155000</t>
  </si>
  <si>
    <t>Asfaltová páska tavitelná 25x10</t>
  </si>
  <si>
    <t>-950286626</t>
  </si>
  <si>
    <t>Signocryl barva bílá na vodorovné značení</t>
  </si>
  <si>
    <t>kg</t>
  </si>
  <si>
    <t>-2116309104</t>
  </si>
  <si>
    <t>Signocryl barva žlutá na vodorovné značení</t>
  </si>
  <si>
    <t>Balotina T18 posyp pro vodorovné značení</t>
  </si>
  <si>
    <t>-1840324163</t>
  </si>
  <si>
    <t>5963101050</t>
  </si>
  <si>
    <t>Přejezd celopryžový Strail spínací táhlo střední 1200 mm</t>
  </si>
  <si>
    <t>2014843759</t>
  </si>
  <si>
    <t>5963101085</t>
  </si>
  <si>
    <t>Přejezd celopryžový Strail spínací táhlo 1200 mm</t>
  </si>
  <si>
    <t>-1775971629</t>
  </si>
  <si>
    <t>5963101080</t>
  </si>
  <si>
    <t>Přejezd celopryžový Strail spínací táhlo 1800 mm</t>
  </si>
  <si>
    <t>587395769</t>
  </si>
  <si>
    <t>5963101135</t>
  </si>
  <si>
    <t>Přejezd celopryžový Strail pojistka proti posuvu</t>
  </si>
  <si>
    <t>-601772313</t>
  </si>
  <si>
    <t>1639982440</t>
  </si>
  <si>
    <t>283979196</t>
  </si>
  <si>
    <t>(40,30*0,15)*2,20"asfalt</t>
  </si>
  <si>
    <t>9902100100</t>
  </si>
  <si>
    <t>Doprava obousměrná (např. dodávek z vlastních zásob zhotovitele nebo objednatele nebo výzisku) mechanizací o nosnosti přes 3,5 t sypanin (kameniva, písku, suti, dlažebních kostek, atd.) do 10 km</t>
  </si>
  <si>
    <t>-525964004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</si>
  <si>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</si>
  <si>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13,299+0,006"asfalt, pryž.podložky - odpad</t>
  </si>
  <si>
    <t>9902300100</t>
  </si>
  <si>
    <t>Doprava jednosměrná (např. nakupovaného materiálu) mechanizací o nosnosti přes 3,5 t sypanin (kameniva, písku, suti, dlažebních kostek, atd.) do 10 km</t>
  </si>
  <si>
    <t>1994145794</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</si>
  <si>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</si>
  <si>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14,508"asfalt</t>
  </si>
  <si>
    <t>9901000900</t>
  </si>
  <si>
    <t>Doprava obousměrná (např. dodávek z vlastních zásob zhotovitele nebo objednatele nebo výzisku) mechanizací o nosnosti do 3,5 t elektrosoučástek, montážního materiálu, kameniva, písku, dlažebních kostek, suti, atd. do 200 km</t>
  </si>
  <si>
    <t>128419443</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</si>
  <si>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</si>
  <si>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1"přejezdové díly, svrškový materiál</t>
  </si>
  <si>
    <t>SO 03-02 - Zrušení přejezdu P7809 v km 2,814</t>
  </si>
  <si>
    <t>5913035220</t>
  </si>
  <si>
    <t>Demontáž celopryžové přejezdové konstrukce silně zatížené v koleji část vnitřní</t>
  </si>
  <si>
    <t>167220010</t>
  </si>
  <si>
    <t>Demontáž celopryžové přejezdové konstrukce silně zatížené v koleji část vnitřní. Poznámka: 1. V cenách jsou započteny náklady na demontáž konstrukce, naložení na dopravní prostředek.</t>
  </si>
  <si>
    <t>-851923608</t>
  </si>
  <si>
    <t>5,00*2,50+5,00*2,50</t>
  </si>
  <si>
    <t>5913322030</t>
  </si>
  <si>
    <t>Demontáž svislé dopravní značky včetně sloupku a patky</t>
  </si>
  <si>
    <t>1511125564</t>
  </si>
  <si>
    <t>Demontáž svislé dopravní značky včetně sloupku a patky. Poznámka: 1. V cenách jsou započteny náklady na demontáž dílů, jejich naložení na dopravní prostředek a urovnání terénu.</t>
  </si>
  <si>
    <t>Montáž zábradlí ocelového zabetonovaného</t>
  </si>
  <si>
    <t>-1846932923</t>
  </si>
  <si>
    <t>Poznámka k položce:_x000D_
1.V ceně jsou započteny náklady na vykopání jamek pro sloupky s odhozením výkopku na hromadu nebo naložení na dopravní prostředek i náklady na betonový základ.</t>
  </si>
  <si>
    <t>2*5,00</t>
  </si>
  <si>
    <t>R.1 M</t>
  </si>
  <si>
    <t>Zábradlí ocelové</t>
  </si>
  <si>
    <t>-1805757784</t>
  </si>
  <si>
    <t>5964165000</t>
  </si>
  <si>
    <t>Betonová patka sloupku malá prefabrikát</t>
  </si>
  <si>
    <t>281652073</t>
  </si>
  <si>
    <t>1,01694915254237*5,9 'Přepočtené koeficientem množství</t>
  </si>
  <si>
    <t>898004603</t>
  </si>
  <si>
    <t>(25,00*0,15)*2,20"asfalt</t>
  </si>
  <si>
    <t>1684958081</t>
  </si>
  <si>
    <t>8,250"asfalt - odpad</t>
  </si>
  <si>
    <t>9901000100</t>
  </si>
  <si>
    <t>Doprava obousměrná (např. dodávek z vlastních zásob zhotovitele nebo objednatele nebo výzisku) mechanizací o nosnosti do 3,5 t elektrosoučástek, montážního materiálu, kameniva, písku, dlažebních kostek, suti, atd. do 10 km</t>
  </si>
  <si>
    <t>551076762</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</si>
  <si>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</si>
  <si>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1"zábradlí, beton.patky</t>
  </si>
  <si>
    <t>-908170367</t>
  </si>
  <si>
    <t>1,950"přejezdová konstrukce, dopravní značky - původní</t>
  </si>
  <si>
    <t>SO 04 - Oprava EOV výhybek v žst. Opava východ</t>
  </si>
  <si>
    <t>SO 04-01 - Oprava EOV výhybky č. 301 Odbočka Moravice</t>
  </si>
  <si>
    <t>Správa železnic, státní organizace</t>
  </si>
  <si>
    <t xml:space="preserve">    1 - Zemní práce</t>
  </si>
  <si>
    <t>N00 - Elektrický ohřev výhybek</t>
  </si>
  <si>
    <t xml:space="preserve">    N01 - EOV</t>
  </si>
  <si>
    <t>VRN - Vedlejší rozpočtové náklady</t>
  </si>
  <si>
    <t>Zemní práce</t>
  </si>
  <si>
    <t>1320010001R</t>
  </si>
  <si>
    <t>Výkop a odkop zeminy ke stávajícím kabelům ručně, zabezpečení výkopu</t>
  </si>
  <si>
    <t>1712747208</t>
  </si>
  <si>
    <t>1320010011R</t>
  </si>
  <si>
    <t>Ochrana štěrkového lože kolejí při souběžné trase s kolejemi</t>
  </si>
  <si>
    <t>-822905393</t>
  </si>
  <si>
    <t>1320010021R</t>
  </si>
  <si>
    <t>Opětovné zřízení kabelového lože z prosáté zeminy ve stávající kabelové trase</t>
  </si>
  <si>
    <t>-120841825</t>
  </si>
  <si>
    <t>1320010031R</t>
  </si>
  <si>
    <t>Pokládka výstražné folie ve stávající kabelové trase</t>
  </si>
  <si>
    <t>550012204</t>
  </si>
  <si>
    <t>7592700650</t>
  </si>
  <si>
    <t>Upozorňovadla, značky Návěsti označující místo na trati Fólie výstražná červená š20cm  (HM0673909992020)</t>
  </si>
  <si>
    <t>-519615714</t>
  </si>
  <si>
    <t>1320010041R</t>
  </si>
  <si>
    <t>Zához osazené kabelové trasy ručně včetně hutnění</t>
  </si>
  <si>
    <t>-1742971594</t>
  </si>
  <si>
    <t>1320010051R</t>
  </si>
  <si>
    <t>Povrchová úprava po záhozu ve stávající kabelové trase</t>
  </si>
  <si>
    <t>-350772831</t>
  </si>
  <si>
    <t>N00</t>
  </si>
  <si>
    <t>Elektrický ohřev výhybek</t>
  </si>
  <si>
    <t>N01</t>
  </si>
  <si>
    <t>EOV</t>
  </si>
  <si>
    <t>7493371022</t>
  </si>
  <si>
    <t>Demontáže zařízení na elektrickém ohřevu výhybek kompletní topné soupravy na výhybku tvaru C 1:9-300, 1:11-300</t>
  </si>
  <si>
    <t>-652487888</t>
  </si>
  <si>
    <t>Demontáže zařízení na elektrickém ohřevu výhybek kompletní topné soupravy na výhybku tvaru C 1:9-300, 1:11-300 - veškeré výstroje EOV na výhybce, topných tyčí, připojovacích skříněk, napájecích kabelů, oddělovacích transformátorů</t>
  </si>
  <si>
    <t>7493351022</t>
  </si>
  <si>
    <t>Montáž elektrického ohřevu výhybek (EOV) kompletní topné soupravy na jednoduchou výhybku soustavy S49, R65 a UIC60 s poloměrem odbočení 300 m</t>
  </si>
  <si>
    <t>-1174620269</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</si>
  <si>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</si>
  <si>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7493300440</t>
  </si>
  <si>
    <t>Elektrický ohřev výhybek (EOV) Topná souprava pro výhybku s nežlabovým pražcem J491:9-300aJ491:11-300</t>
  </si>
  <si>
    <t>sada</t>
  </si>
  <si>
    <t>1309703100</t>
  </si>
  <si>
    <t>7492751022</t>
  </si>
  <si>
    <t>Montáž ukončení kabelů nn v rozvaděči nebo na přístroji izolovaných s označením 2 - 5-ti žílových do 25 mm2</t>
  </si>
  <si>
    <t>1739442505</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</si>
  <si>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</si>
  <si>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7492553010</t>
  </si>
  <si>
    <t>Montáž kabelů 2- a 3-žílových Cu do 16 mm2</t>
  </si>
  <si>
    <t>961995226</t>
  </si>
  <si>
    <t>Montáž kabelů 2- a 3-žílových Cu do 16 mm2 - uložení do země, chráničky, na rošty, pod omítku apod.</t>
  </si>
  <si>
    <t>7492501710</t>
  </si>
  <si>
    <t>Kabely, vodiče, šňůry Cu - nn Kabel silový 2 a 3-žílový Cu, plastová izolace CYKY 2O4 (2Dx4)</t>
  </si>
  <si>
    <t>-1916770987</t>
  </si>
  <si>
    <t>7492554010</t>
  </si>
  <si>
    <t>Montáž kabelů 4- a 5-žílových Cu do 16 mm2</t>
  </si>
  <si>
    <t>1762244737</t>
  </si>
  <si>
    <t>Montáž kabelů 4- a 5-žílových Cu do 16 mm2 - uložení do země, chráničky, na rošty, pod omítku apod.</t>
  </si>
  <si>
    <t>7492501870</t>
  </si>
  <si>
    <t>Kabely, vodiče, šňůry Cu - nn Kabel silový 4 a 5-žílový Cu, plastová izolace CYKY 4J10 (4Bx10)</t>
  </si>
  <si>
    <t>631207469</t>
  </si>
  <si>
    <t>7590525230</t>
  </si>
  <si>
    <t>Montáž kabelu návěstního volně uloženého s jádrem 1 mm Cu TCEKEZE, TCEKFE, TCEKPFLEY, TCEKPFLEZE do 7 P</t>
  </si>
  <si>
    <t>64</t>
  </si>
  <si>
    <t>-1936901599</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</si>
  <si>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</si>
  <si>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7590521454</t>
  </si>
  <si>
    <t>Venkovní vedení kabelová - metalické sítě Plněné, párované s ochr. vodičem TCEKPFLE 3 P 1,0 D</t>
  </si>
  <si>
    <t>1244251823</t>
  </si>
  <si>
    <t>7590525401</t>
  </si>
  <si>
    <t>Montáž spojky rovné metalické do 5 XN</t>
  </si>
  <si>
    <t>-150880443</t>
  </si>
  <si>
    <t>7590540979</t>
  </si>
  <si>
    <t>Slaboproudé rozvody, kabely pro přívod a vnitřní instalaci Spojky metalických kabelů a příslušenství Teplem smrštitelná polopružná trubka s tavným lepidlem na vnitřní straně, délka 1,2 m, barva černá ATUM 12/3-0-STK (25)</t>
  </si>
  <si>
    <t>-1498201775</t>
  </si>
  <si>
    <t>7492752010</t>
  </si>
  <si>
    <t>Montáž ukončení kabelů nn kabelovou spojkou 3/4/5 - žílové kabely s plastovou izolací do 16 mm2</t>
  </si>
  <si>
    <t>1785101640</t>
  </si>
  <si>
    <t>Montáž ukončení kabelů nn kabelovou spojkou 3/4/5 - žílové kabely s plastovou izolací do 16 mm2 - včetně odizolování pláště a izolace žil kabelu, včetně ukončení žil a stínění - oko</t>
  </si>
  <si>
    <t>7492103610</t>
  </si>
  <si>
    <t>Spojovací vedení, podpěrné izolátory Spojky, ukončení pasu, ostatní Spojka SVCZC 16-50 smršťovací</t>
  </si>
  <si>
    <t>-1125275969</t>
  </si>
  <si>
    <t>7492756020</t>
  </si>
  <si>
    <t>Pomocné práce pro montáž kabelů montáž označovacího štítku na kabel</t>
  </si>
  <si>
    <t>-339218253</t>
  </si>
  <si>
    <t>7492756040</t>
  </si>
  <si>
    <t>Pomocné práce pro montáž kabelů zatažení kabelů do chráničky do 4 kg/m</t>
  </si>
  <si>
    <t>396146154</t>
  </si>
  <si>
    <t>7491100110</t>
  </si>
  <si>
    <t>Trubková vedení Ohebné elektroinstalační trubky KOPOFLEX  40 rudá</t>
  </si>
  <si>
    <t>583362956</t>
  </si>
  <si>
    <t>7493371060</t>
  </si>
  <si>
    <t>Demontáže zařízení na elektrickém ohřevu výhybek čidla</t>
  </si>
  <si>
    <t>282325386</t>
  </si>
  <si>
    <t>7493351115</t>
  </si>
  <si>
    <t>Montáž elektrického ohřevu výhybek (EOV) topné tyče srážkového čidla včetně držáku</t>
  </si>
  <si>
    <t>1657821974</t>
  </si>
  <si>
    <t>7493300770</t>
  </si>
  <si>
    <t>Elektrický ohřev výhybek (EOV) Příslušenství Čidlo teploty kolejové</t>
  </si>
  <si>
    <t>70051976</t>
  </si>
  <si>
    <t>7498152680</t>
  </si>
  <si>
    <t>Vyhotovení pravidelné revizní zprávy pro jednotlivé technologie EOV do 20 výhybek</t>
  </si>
  <si>
    <t>-1050822392</t>
  </si>
  <si>
    <t>Vyhotovení pravidelné revizní zprávy pro jednotlivé technologie EOV do 20 výhybek - celková prohlídka zařízení včetně měření, zkoušek zařízení tohoto provozního souboru nebo stavebního objektu revizním technikem na zařízení podle požadavku ČSN, včetně hodnocení a vyhotovení celkové revizní zprávy</t>
  </si>
  <si>
    <t>7499151010</t>
  </si>
  <si>
    <t>Dokončovací práce na elektrickém zařízení</t>
  </si>
  <si>
    <t>hod</t>
  </si>
  <si>
    <t>-1701966707</t>
  </si>
  <si>
    <t>Dokončovací práce na elektrickém zařízení - uvádění zařízení do provozu, drobné montážní práce v rozvaděčích, koordinaci se zhotoviteli souvisejících zařízení apod.</t>
  </si>
  <si>
    <t>VRN</t>
  </si>
  <si>
    <t>Vedlejší rozpočtové náklady</t>
  </si>
  <si>
    <t>9901000700</t>
  </si>
  <si>
    <t>Doprava obousměrná (např. dodávek z vlastních zásob zhotovitele nebo objednatele nebo výzisku) mechanizací o nosnosti do 3,5 t elektrosoučástek, montážního materiálu, kameniva, písku, dlažebních kostek, suti, atd. do 100 km</t>
  </si>
  <si>
    <t>1415648733</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</si>
  <si>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</si>
  <si>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SO 04-02 - Oprava EOV výhybky č. 16ab Opava-východ</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</si>
  <si>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</si>
  <si>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-152281766</t>
  </si>
  <si>
    <t>-1654833677</t>
  </si>
  <si>
    <t>-584109971</t>
  </si>
  <si>
    <t>-1565152039</t>
  </si>
  <si>
    <t>-1861657224</t>
  </si>
  <si>
    <t>-1382886230</t>
  </si>
  <si>
    <t>239180061</t>
  </si>
  <si>
    <t>7493371020</t>
  </si>
  <si>
    <t>Demontáže zařízení na elektrickém ohřevu výhybek kompletní topné soupravy na výhybku tvaru C 1:9-190</t>
  </si>
  <si>
    <t>-1745911118</t>
  </si>
  <si>
    <t>Demontáže zařízení na elektrickém ohřevu výhybek kompletní topné soupravy na výhybku tvaru C 1:9-190 - veškeré výstroje EOV na výhybce, topných tyčí, připojovacích skříněk, napájecích kabelů, oddělovacích transformátorů</t>
  </si>
  <si>
    <t>7493351040</t>
  </si>
  <si>
    <t>Montáž elektrického ohřevu výhybek (EOV) kompletní topné soupravy na křižovatkové výhybky CS49-1:9-190 a C49-1:9-190</t>
  </si>
  <si>
    <t>626886836</t>
  </si>
  <si>
    <t>Montáž elektrického ohřevu výhybek (EOV) kompletní topné soupravy na křižovatkové výhybky CS49-1:9-190 a C49-1:9-190 -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</si>
  <si>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7493300700</t>
  </si>
  <si>
    <t>Elektrický ohřev výhybek (EOV) Topná souprava pro výhybku s nežlabovým pražcem CS491:9-190</t>
  </si>
  <si>
    <t>-165896234</t>
  </si>
  <si>
    <t>-1975476678</t>
  </si>
  <si>
    <t>-294550289</t>
  </si>
  <si>
    <t>7492501950</t>
  </si>
  <si>
    <t>Kabely, vodiče, šňůry Cu - nn Kabel silový 4 a 5-žílový Cu, plastová izolace CYKY 4O4 (4Dx4)</t>
  </si>
  <si>
    <t>-1235406350</t>
  </si>
  <si>
    <t>7492501930</t>
  </si>
  <si>
    <t>Kabely, vodiče, šňůry Cu - nn Kabel silový 4 a 5-žílový Cu, plastová izolace CYKY 4J6 (4Bx6)</t>
  </si>
  <si>
    <t>490424164</t>
  </si>
  <si>
    <t>-594125929</t>
  </si>
  <si>
    <t>-2101890944</t>
  </si>
  <si>
    <t>-448118642</t>
  </si>
  <si>
    <t>-145542383</t>
  </si>
  <si>
    <t>1934354553</t>
  </si>
  <si>
    <t>-226811562</t>
  </si>
  <si>
    <t>-1382085632</t>
  </si>
  <si>
    <t>-812698593</t>
  </si>
  <si>
    <t>863583790</t>
  </si>
  <si>
    <t>SO 05 - Oprava výhybek v žst. Opava východ - SSZT</t>
  </si>
  <si>
    <t>SO 05-01 - Oprava výhybky č. 301 odb.Moravice - SSZT</t>
  </si>
  <si>
    <t>Úroveň 3:</t>
  </si>
  <si>
    <t>SO 05-01 - Technologická část</t>
  </si>
  <si>
    <t>Ing. Hodulová Michaela</t>
  </si>
  <si>
    <t>OST 1 - Kabely</t>
  </si>
  <si>
    <t>7590147044</t>
  </si>
  <si>
    <t>Demontáž závěru kabelového zabezpečovacího na zemní podpěru UKMP</t>
  </si>
  <si>
    <t>107174748</t>
  </si>
  <si>
    <t>7590145044</t>
  </si>
  <si>
    <t>Montáž závěru kabelového zabezpečovacího na zemní podpěru UKMP</t>
  </si>
  <si>
    <t>-1700734812</t>
  </si>
  <si>
    <t>Montáž závěru kabelového zabezpečovacího na zemní podpěru UKMP - úplná montáž závěru, zatažení kabelu, měření izolačního stavu, jednostranné číslování. Bez provedení zemních prací, zhotovení a zapojení kabelové formy</t>
  </si>
  <si>
    <t>7590140190</t>
  </si>
  <si>
    <t>Závěry Závěr kabelový UKMP-WM (CV736719001)</t>
  </si>
  <si>
    <t>2053689728</t>
  </si>
  <si>
    <t>7591017030</t>
  </si>
  <si>
    <t>Demontáž elektromotorického přestavníku z výhybky s kontrolou jazyků</t>
  </si>
  <si>
    <t>1604885941</t>
  </si>
  <si>
    <t>7591015038</t>
  </si>
  <si>
    <t>Montáž elektromotorického přestavníku na výhybce s kontrolou jazyků s upevněním přírubou</t>
  </si>
  <si>
    <t>261927836</t>
  </si>
  <si>
    <t>Montáž elektromotorického přestavníku na výhybce s kontrolou jazyků s upevněním přírubou - připevnění přestavníku k přírubě a zatažení kabelu s kabelovou formou do kabelového závěru, mechanické přezkoušení chodu</t>
  </si>
  <si>
    <t>Poznámka k položce:_x000D_
V301</t>
  </si>
  <si>
    <t>7591015062</t>
  </si>
  <si>
    <t>Připojení elektromotorického přestavníku na výhybku s kontrolou jazyků</t>
  </si>
  <si>
    <t>-1805054513</t>
  </si>
  <si>
    <t>Připojení elektromotorického přestavníku na výhybku s kontrolou jazyků - připojení a seřízení přestavníkové spojnice, montáž a seřízení kontrolního ústrojí</t>
  </si>
  <si>
    <t>7591087310</t>
  </si>
  <si>
    <t>Demontáž ostatních náhradních dílů EP600 sady kontaktové</t>
  </si>
  <si>
    <t>1930787222</t>
  </si>
  <si>
    <t>7591085310</t>
  </si>
  <si>
    <t>Montáž ostatních náhradních dílů EP600 sady kontaktové</t>
  </si>
  <si>
    <t>-820151535</t>
  </si>
  <si>
    <t>7591080740</t>
  </si>
  <si>
    <t>Ostatní náhradní díly EP600 Sada kontaktová bez závorníku nerezová (CV200625107)</t>
  </si>
  <si>
    <t>-1691759987</t>
  </si>
  <si>
    <t>7591095010</t>
  </si>
  <si>
    <t>Dodatečná montáž ohrazení pro elekromotorický přestavník s plastovou ohrádkou</t>
  </si>
  <si>
    <t>1731036474</t>
  </si>
  <si>
    <t>7591090120</t>
  </si>
  <si>
    <t>Díly pro zemní montáž přestavníků Ohrádka přestavníku POP PP (HM0321859992207)</t>
  </si>
  <si>
    <t>-1514429885</t>
  </si>
  <si>
    <t>7598095070</t>
  </si>
  <si>
    <t>Přezkoušení a regulace elektromotorového přestavníku</t>
  </si>
  <si>
    <t>-1641400616</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</si>
  <si>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</si>
  <si>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OST 1</t>
  </si>
  <si>
    <t>Kabely</t>
  </si>
  <si>
    <t>1320010001-R</t>
  </si>
  <si>
    <t>653568393</t>
  </si>
  <si>
    <t>1320010011-R</t>
  </si>
  <si>
    <t>-2146018977</t>
  </si>
  <si>
    <t>1320010021-R</t>
  </si>
  <si>
    <t>1650852549</t>
  </si>
  <si>
    <t>1320010031-R</t>
  </si>
  <si>
    <t>1348174423</t>
  </si>
  <si>
    <t>7592700640</t>
  </si>
  <si>
    <t>Upozorňovadla, značky Návěsti označující místo na trati Fólie výstražná modrá š34cm  (HM0673909991034)</t>
  </si>
  <si>
    <t>-1268010066</t>
  </si>
  <si>
    <t>1320010035-R</t>
  </si>
  <si>
    <t>Odstranění výstražné folie ve stávající kabelové trase</t>
  </si>
  <si>
    <t>-1900032528</t>
  </si>
  <si>
    <t>1320010041-R</t>
  </si>
  <si>
    <t>-1393611233</t>
  </si>
  <si>
    <t>1320010051-R</t>
  </si>
  <si>
    <t>688333502</t>
  </si>
  <si>
    <t>460510273R</t>
  </si>
  <si>
    <t>Kanály do rýhy ze žlabů plastových šířky do 10 cm</t>
  </si>
  <si>
    <t>1570125699</t>
  </si>
  <si>
    <t>Kabelové prostupy, kanály a multikanály  kanály ze žlabů plastových včetně utěsnění, vyspárování a zakrytí víkem do rýhy, bez výkopových prací, vnější šířky do 10 cm</t>
  </si>
  <si>
    <t>7593500090</t>
  </si>
  <si>
    <t>Trasy kabelového vedení Kabelové žlaby (100x100) spodní + vrchní díl plast</t>
  </si>
  <si>
    <t>431075960</t>
  </si>
  <si>
    <t>7590525231</t>
  </si>
  <si>
    <t>Montáž kabelu návěstního volně uloženého s jádrem 1 mm Cu TCEKEZE, TCEKFE, TCEKPFLEY, TCEKPFLEZE do 16 P</t>
  </si>
  <si>
    <t>1634236076</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</si>
  <si>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</si>
  <si>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7590521534</t>
  </si>
  <si>
    <t>Venkovní vedení kabelová - metalické sítě Plněné, párované s ochr. vodičem TCEKPFLEY 12 P 1,0 D</t>
  </si>
  <si>
    <t>1387203028</t>
  </si>
  <si>
    <t>7590525560</t>
  </si>
  <si>
    <t>Montáž smršťovací spojky Raychem bez pancíře na dvouplášťovém celoplastovém kabelu do 32 žil</t>
  </si>
  <si>
    <t>1150138542</t>
  </si>
  <si>
    <t>Montáž smršťovací spojky Raychem bez pancíře na dvouplášťovém celoplastovém kabelu do 32 žil - nasazení manžety, spojení žil, převlečení manžety, nahřátí pro její tepelné smrštění, uložení spojky v jámě</t>
  </si>
  <si>
    <t>7590541429</t>
  </si>
  <si>
    <t>Slaboproudé rozvody, kabely pro přívod a vnitřní instalaci Spojky metalických kabelů a příslušenství Teplem smrštitelná zesílená spojka pro netlakované kabely XAGA 500-43/8-150/EY</t>
  </si>
  <si>
    <t>1246641123</t>
  </si>
  <si>
    <t>7590555198</t>
  </si>
  <si>
    <t>Montáž forma pro kabely TCEKPFLE, TCEKPFLEY, TCEKPFLEZE, TCEKPFLEZY svorkovice WAGO do 12 P 1,0</t>
  </si>
  <si>
    <t>1853722558</t>
  </si>
  <si>
    <t>Montáž forma pro kabely TCEKPFLE, TCEKPFLEY, TCEKPFLEZE, TCEKPFLEZY svorkovice WAGO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</si>
  <si>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7593505270</t>
  </si>
  <si>
    <t>Montáž kabelového označníku Ball Marker</t>
  </si>
  <si>
    <t>-1937634051</t>
  </si>
  <si>
    <t>Montáž kabelového označníku Ball Marker - upevnění kabelového označníku na plášť kabelu upevňovacími prvky</t>
  </si>
  <si>
    <t>7593501820</t>
  </si>
  <si>
    <t>Trasy kabelového vedení Lokátory a markery Ball Marker 1408-XR, fialový zabezpečováci</t>
  </si>
  <si>
    <t>1163888</t>
  </si>
  <si>
    <t>9902900200</t>
  </si>
  <si>
    <t>Naložení objemnějšího kusového materiálu, vybouraných hmot</t>
  </si>
  <si>
    <t>607839407</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</si>
  <si>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</si>
  <si>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-1646745650</t>
  </si>
  <si>
    <t>SO 05-02 - Oprava výhybky č. 16ab v žst. Opava východ - SSZT</t>
  </si>
  <si>
    <t>SO 05-02 -  Technologická část</t>
  </si>
  <si>
    <t>7590147050</t>
  </si>
  <si>
    <t>Demontáž závěru kabelového zabezpečovacího na betonový sloupek UKM 12</t>
  </si>
  <si>
    <t>-311051335</t>
  </si>
  <si>
    <t>1443018836</t>
  </si>
  <si>
    <t>-1400427334</t>
  </si>
  <si>
    <t>991329088</t>
  </si>
  <si>
    <t>Poznámka k položce:_x000D_
V16a,V16b</t>
  </si>
  <si>
    <t>7591015036</t>
  </si>
  <si>
    <t>Montáž elektromotorického přestavníku na výhybce s kontrolou jazyků s upevněním ve žlabovém pražci</t>
  </si>
  <si>
    <t>1330039381</t>
  </si>
  <si>
    <t>Montáž elektromotorického přestavníku na výhybce s kontrolou jazyků s upevněním ve žlabovém pražci - připevnění přestavníku do žlabového pražce a zatažení kabelu s kabelovou formou do kabelového závěru, mechanické přezkoušení chodu</t>
  </si>
  <si>
    <t>7591030213</t>
  </si>
  <si>
    <t>Kontrolní tyče Tyč kontrolní kloubová sestavená krátká pravá (CV031719003)</t>
  </si>
  <si>
    <t>-228506540</t>
  </si>
  <si>
    <t>7591030214</t>
  </si>
  <si>
    <t>Kontrolní tyče Tyč kontrolní kloubová sestavená krátká levá (CV031719004)</t>
  </si>
  <si>
    <t>-1052389342</t>
  </si>
  <si>
    <t>7591030223</t>
  </si>
  <si>
    <t>Kontrolní tyče Tyč kontrolní kloubová sestavená dlouhá pravá (CV031729003)</t>
  </si>
  <si>
    <t>1445113986</t>
  </si>
  <si>
    <t>7591030224</t>
  </si>
  <si>
    <t>Kontrolní tyče Tyč kontrolní kloubová sestavená dlouhá levá (CV031729004)</t>
  </si>
  <si>
    <t>372905527</t>
  </si>
  <si>
    <t>-1436076182</t>
  </si>
  <si>
    <t>2135765225</t>
  </si>
  <si>
    <t>1383883337</t>
  </si>
  <si>
    <t>890470010</t>
  </si>
  <si>
    <t>-555358632</t>
  </si>
  <si>
    <t>7591090130</t>
  </si>
  <si>
    <t>Díly pro zemní montáž přestavníků Ohrádka přestavníku POP ZP (HM0321859992107)</t>
  </si>
  <si>
    <t>-34526165</t>
  </si>
  <si>
    <t>-14294879</t>
  </si>
  <si>
    <t>7590555194</t>
  </si>
  <si>
    <t>Montáž forma pro kabely TCEKPFLE, TCEKPFLEY, TCEKPFLEZE, TCEKPFLEZY svorkovice WAGO do 4 P 1,0</t>
  </si>
  <si>
    <t>-403441341</t>
  </si>
  <si>
    <t>Montáž forma pro kabely TCEKPFLE, TCEKPFLEY, TCEKPFLEZE, TCEKPFLEZY svorkovice WAGO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</si>
  <si>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892876374</t>
  </si>
  <si>
    <t>-1579557446</t>
  </si>
  <si>
    <t>VON - Oprava výhybek v žst. Opava východ</t>
  </si>
  <si>
    <t>022121001</t>
  </si>
  <si>
    <t>Geodetické práce Diagnostika technické infrastruktury Vytýčení trasy inženýrských sítí</t>
  </si>
  <si>
    <t>594011088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</si>
  <si>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</si>
  <si>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</si>
  <si>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</si>
  <si>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</si>
  <si>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t>
  </si>
  <si>
    <t>-261938753</t>
  </si>
  <si>
    <t>Poznámka k položce:_x000D_
Základna pro výpočet - ZRN</t>
  </si>
  <si>
    <t>022101001</t>
  </si>
  <si>
    <t>Geodetické práce Geodetické práce před opravou</t>
  </si>
  <si>
    <t>328754902</t>
  </si>
  <si>
    <t>0,033+0,350+0,033+0,200+0,063</t>
  </si>
  <si>
    <t>022101011</t>
  </si>
  <si>
    <t>Geodetické práce Geodetické práce v průběhu opravy</t>
  </si>
  <si>
    <t>-240830200</t>
  </si>
  <si>
    <t>022101021</t>
  </si>
  <si>
    <t>Geodetické práce Geodetické práce po ukončení opravy</t>
  </si>
  <si>
    <t>1505594382</t>
  </si>
  <si>
    <t>033131001</t>
  </si>
  <si>
    <t>Provozní vlivy Organizační zajištění prací při zřizování a udržování BK kolejí a výhybek</t>
  </si>
  <si>
    <t>-544779631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</si>
  <si>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</si>
  <si>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33,23+350,00+33,23+100,00</t>
  </si>
  <si>
    <t>024101001</t>
  </si>
  <si>
    <t>Inženýrská činnost střežení pracovní skupiny zaměstnanců</t>
  </si>
  <si>
    <t>1813657366</t>
  </si>
  <si>
    <t>033121011</t>
  </si>
  <si>
    <t>Provozní vlivy Rušení prací železničním provozem širá trať nebo dopravny s kolejovým rozvětvením s počtem vlaků za směnu 8,5 hod. přes 25 do 50</t>
  </si>
  <si>
    <t>2075260041</t>
  </si>
  <si>
    <t xml:space="preserve">Poznámka k položce:_x000D_
SO 02-01 - pol.č. 1 - 27_x000D_
SO 02-02 - pol.č. 1 - 26_x000D_
</t>
  </si>
  <si>
    <t>033111001</t>
  </si>
  <si>
    <t>Provozní vlivy Výluka silničního provozu se zajištěním objížďky</t>
  </si>
  <si>
    <t>soubor</t>
  </si>
  <si>
    <t>-1697064222</t>
  </si>
  <si>
    <t>024101301</t>
  </si>
  <si>
    <t>Inženýrská činnost posudky (např. statické aj.) a dozory</t>
  </si>
  <si>
    <t>2144932518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</si>
</sst>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3"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1"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6" fillId="0" borderId="0" xfId="0" applyNumberFormat="1" applyFont="1" applyAlignment="1" applyProtection="1">
      <alignment vertical="center"/>
    </xf>
    <xf numFmtId="0" fontId="21" fillId="4" borderId="8" xfId="0" applyFont="1" applyFill="1" applyBorder="1" applyAlignment="1" applyProtection="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7"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0" fillId="0" borderId="0" xfId="0" applyFont="1" applyAlignment="1">
      <alignment horizontal="left" vertical="center"/>
    </xf>
    <xf numFmtId="0" fontId="20"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4"/>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92"/>
      <c r="AS2" s="292"/>
      <c r="AT2" s="292"/>
      <c r="AU2" s="292"/>
      <c r="AV2" s="292"/>
      <c r="AW2" s="292"/>
      <c r="AX2" s="292"/>
      <c r="AY2" s="292"/>
      <c r="AZ2" s="292"/>
      <c r="BA2" s="292"/>
      <c r="BB2" s="292"/>
      <c r="BC2" s="292"/>
      <c r="BD2" s="292"/>
      <c r="BE2" s="29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6" t="s">
        <v>14</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1"/>
      <c r="AQ5" s="21"/>
      <c r="AR5" s="19"/>
      <c r="BE5" s="273" t="s">
        <v>15</v>
      </c>
      <c r="BS5" s="16" t="s">
        <v>6</v>
      </c>
    </row>
    <row r="6" spans="1:74" s="1" customFormat="1" ht="36.950000000000003" customHeight="1">
      <c r="B6" s="20"/>
      <c r="C6" s="21"/>
      <c r="D6" s="27" t="s">
        <v>16</v>
      </c>
      <c r="E6" s="21"/>
      <c r="F6" s="21"/>
      <c r="G6" s="21"/>
      <c r="H6" s="21"/>
      <c r="I6" s="21"/>
      <c r="J6" s="21"/>
      <c r="K6" s="278" t="s">
        <v>17</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1"/>
      <c r="AQ6" s="21"/>
      <c r="AR6" s="19"/>
      <c r="BE6" s="274"/>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74"/>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74"/>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74"/>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74"/>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74"/>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74"/>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74"/>
      <c r="BS13" s="16" t="s">
        <v>6</v>
      </c>
    </row>
    <row r="14" spans="1:74" ht="12.75">
      <c r="B14" s="20"/>
      <c r="C14" s="21"/>
      <c r="D14" s="21"/>
      <c r="E14" s="279" t="s">
        <v>31</v>
      </c>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 t="s">
        <v>28</v>
      </c>
      <c r="AL14" s="21"/>
      <c r="AM14" s="21"/>
      <c r="AN14" s="30" t="s">
        <v>31</v>
      </c>
      <c r="AO14" s="21"/>
      <c r="AP14" s="21"/>
      <c r="AQ14" s="21"/>
      <c r="AR14" s="19"/>
      <c r="BE14" s="274"/>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74"/>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74"/>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74"/>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74"/>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74"/>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74"/>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74"/>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74"/>
    </row>
    <row r="23" spans="1:71" s="1" customFormat="1" ht="16.5" customHeight="1">
      <c r="B23" s="20"/>
      <c r="C23" s="21"/>
      <c r="D23" s="21"/>
      <c r="E23" s="281" t="s">
        <v>1</v>
      </c>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O23" s="21"/>
      <c r="AP23" s="21"/>
      <c r="AQ23" s="21"/>
      <c r="AR23" s="19"/>
      <c r="BE23" s="274"/>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74"/>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74"/>
    </row>
    <row r="26" spans="1:71" s="2" customFormat="1" ht="25.9"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82">
        <f>ROUND(AG94,2)</f>
        <v>0</v>
      </c>
      <c r="AL26" s="283"/>
      <c r="AM26" s="283"/>
      <c r="AN26" s="283"/>
      <c r="AO26" s="283"/>
      <c r="AP26" s="35"/>
      <c r="AQ26" s="35"/>
      <c r="AR26" s="38"/>
      <c r="BE26" s="274"/>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74"/>
    </row>
    <row r="28" spans="1:71" s="2" customFormat="1" ht="12.75">
      <c r="A28" s="33"/>
      <c r="B28" s="34"/>
      <c r="C28" s="35"/>
      <c r="D28" s="35"/>
      <c r="E28" s="35"/>
      <c r="F28" s="35"/>
      <c r="G28" s="35"/>
      <c r="H28" s="35"/>
      <c r="I28" s="35"/>
      <c r="J28" s="35"/>
      <c r="K28" s="35"/>
      <c r="L28" s="284" t="s">
        <v>38</v>
      </c>
      <c r="M28" s="284"/>
      <c r="N28" s="284"/>
      <c r="O28" s="284"/>
      <c r="P28" s="284"/>
      <c r="Q28" s="35"/>
      <c r="R28" s="35"/>
      <c r="S28" s="35"/>
      <c r="T28" s="35"/>
      <c r="U28" s="35"/>
      <c r="V28" s="35"/>
      <c r="W28" s="284" t="s">
        <v>39</v>
      </c>
      <c r="X28" s="284"/>
      <c r="Y28" s="284"/>
      <c r="Z28" s="284"/>
      <c r="AA28" s="284"/>
      <c r="AB28" s="284"/>
      <c r="AC28" s="284"/>
      <c r="AD28" s="284"/>
      <c r="AE28" s="284"/>
      <c r="AF28" s="35"/>
      <c r="AG28" s="35"/>
      <c r="AH28" s="35"/>
      <c r="AI28" s="35"/>
      <c r="AJ28" s="35"/>
      <c r="AK28" s="284" t="s">
        <v>40</v>
      </c>
      <c r="AL28" s="284"/>
      <c r="AM28" s="284"/>
      <c r="AN28" s="284"/>
      <c r="AO28" s="284"/>
      <c r="AP28" s="35"/>
      <c r="AQ28" s="35"/>
      <c r="AR28" s="38"/>
      <c r="BE28" s="274"/>
    </row>
    <row r="29" spans="1:71" s="3" customFormat="1" ht="14.45" customHeight="1">
      <c r="B29" s="39"/>
      <c r="C29" s="40"/>
      <c r="D29" s="28" t="s">
        <v>41</v>
      </c>
      <c r="E29" s="40"/>
      <c r="F29" s="28" t="s">
        <v>42</v>
      </c>
      <c r="G29" s="40"/>
      <c r="H29" s="40"/>
      <c r="I29" s="40"/>
      <c r="J29" s="40"/>
      <c r="K29" s="40"/>
      <c r="L29" s="287">
        <v>0.21</v>
      </c>
      <c r="M29" s="286"/>
      <c r="N29" s="286"/>
      <c r="O29" s="286"/>
      <c r="P29" s="286"/>
      <c r="Q29" s="40"/>
      <c r="R29" s="40"/>
      <c r="S29" s="40"/>
      <c r="T29" s="40"/>
      <c r="U29" s="40"/>
      <c r="V29" s="40"/>
      <c r="W29" s="285">
        <f>ROUND(AZ94, 2)</f>
        <v>0</v>
      </c>
      <c r="X29" s="286"/>
      <c r="Y29" s="286"/>
      <c r="Z29" s="286"/>
      <c r="AA29" s="286"/>
      <c r="AB29" s="286"/>
      <c r="AC29" s="286"/>
      <c r="AD29" s="286"/>
      <c r="AE29" s="286"/>
      <c r="AF29" s="40"/>
      <c r="AG29" s="40"/>
      <c r="AH29" s="40"/>
      <c r="AI29" s="40"/>
      <c r="AJ29" s="40"/>
      <c r="AK29" s="285">
        <f>ROUND(AV94, 2)</f>
        <v>0</v>
      </c>
      <c r="AL29" s="286"/>
      <c r="AM29" s="286"/>
      <c r="AN29" s="286"/>
      <c r="AO29" s="286"/>
      <c r="AP29" s="40"/>
      <c r="AQ29" s="40"/>
      <c r="AR29" s="41"/>
      <c r="BE29" s="275"/>
    </row>
    <row r="30" spans="1:71" s="3" customFormat="1" ht="14.45" customHeight="1">
      <c r="B30" s="39"/>
      <c r="C30" s="40"/>
      <c r="D30" s="40"/>
      <c r="E30" s="40"/>
      <c r="F30" s="28" t="s">
        <v>43</v>
      </c>
      <c r="G30" s="40"/>
      <c r="H30" s="40"/>
      <c r="I30" s="40"/>
      <c r="J30" s="40"/>
      <c r="K30" s="40"/>
      <c r="L30" s="287">
        <v>0.15</v>
      </c>
      <c r="M30" s="286"/>
      <c r="N30" s="286"/>
      <c r="O30" s="286"/>
      <c r="P30" s="286"/>
      <c r="Q30" s="40"/>
      <c r="R30" s="40"/>
      <c r="S30" s="40"/>
      <c r="T30" s="40"/>
      <c r="U30" s="40"/>
      <c r="V30" s="40"/>
      <c r="W30" s="285">
        <f>ROUND(BA94, 2)</f>
        <v>0</v>
      </c>
      <c r="X30" s="286"/>
      <c r="Y30" s="286"/>
      <c r="Z30" s="286"/>
      <c r="AA30" s="286"/>
      <c r="AB30" s="286"/>
      <c r="AC30" s="286"/>
      <c r="AD30" s="286"/>
      <c r="AE30" s="286"/>
      <c r="AF30" s="40"/>
      <c r="AG30" s="40"/>
      <c r="AH30" s="40"/>
      <c r="AI30" s="40"/>
      <c r="AJ30" s="40"/>
      <c r="AK30" s="285">
        <f>ROUND(AW94, 2)</f>
        <v>0</v>
      </c>
      <c r="AL30" s="286"/>
      <c r="AM30" s="286"/>
      <c r="AN30" s="286"/>
      <c r="AO30" s="286"/>
      <c r="AP30" s="40"/>
      <c r="AQ30" s="40"/>
      <c r="AR30" s="41"/>
      <c r="BE30" s="275"/>
    </row>
    <row r="31" spans="1:71" s="3" customFormat="1" ht="14.45" hidden="1" customHeight="1">
      <c r="B31" s="39"/>
      <c r="C31" s="40"/>
      <c r="D31" s="40"/>
      <c r="E31" s="40"/>
      <c r="F31" s="28" t="s">
        <v>44</v>
      </c>
      <c r="G31" s="40"/>
      <c r="H31" s="40"/>
      <c r="I31" s="40"/>
      <c r="J31" s="40"/>
      <c r="K31" s="40"/>
      <c r="L31" s="287">
        <v>0.21</v>
      </c>
      <c r="M31" s="286"/>
      <c r="N31" s="286"/>
      <c r="O31" s="286"/>
      <c r="P31" s="286"/>
      <c r="Q31" s="40"/>
      <c r="R31" s="40"/>
      <c r="S31" s="40"/>
      <c r="T31" s="40"/>
      <c r="U31" s="40"/>
      <c r="V31" s="40"/>
      <c r="W31" s="285">
        <f>ROUND(BB94, 2)</f>
        <v>0</v>
      </c>
      <c r="X31" s="286"/>
      <c r="Y31" s="286"/>
      <c r="Z31" s="286"/>
      <c r="AA31" s="286"/>
      <c r="AB31" s="286"/>
      <c r="AC31" s="286"/>
      <c r="AD31" s="286"/>
      <c r="AE31" s="286"/>
      <c r="AF31" s="40"/>
      <c r="AG31" s="40"/>
      <c r="AH31" s="40"/>
      <c r="AI31" s="40"/>
      <c r="AJ31" s="40"/>
      <c r="AK31" s="285">
        <v>0</v>
      </c>
      <c r="AL31" s="286"/>
      <c r="AM31" s="286"/>
      <c r="AN31" s="286"/>
      <c r="AO31" s="286"/>
      <c r="AP31" s="40"/>
      <c r="AQ31" s="40"/>
      <c r="AR31" s="41"/>
      <c r="BE31" s="275"/>
    </row>
    <row r="32" spans="1:71" s="3" customFormat="1" ht="14.45" hidden="1" customHeight="1">
      <c r="B32" s="39"/>
      <c r="C32" s="40"/>
      <c r="D32" s="40"/>
      <c r="E32" s="40"/>
      <c r="F32" s="28" t="s">
        <v>45</v>
      </c>
      <c r="G32" s="40"/>
      <c r="H32" s="40"/>
      <c r="I32" s="40"/>
      <c r="J32" s="40"/>
      <c r="K32" s="40"/>
      <c r="L32" s="287">
        <v>0.15</v>
      </c>
      <c r="M32" s="286"/>
      <c r="N32" s="286"/>
      <c r="O32" s="286"/>
      <c r="P32" s="286"/>
      <c r="Q32" s="40"/>
      <c r="R32" s="40"/>
      <c r="S32" s="40"/>
      <c r="T32" s="40"/>
      <c r="U32" s="40"/>
      <c r="V32" s="40"/>
      <c r="W32" s="285">
        <f>ROUND(BC94, 2)</f>
        <v>0</v>
      </c>
      <c r="X32" s="286"/>
      <c r="Y32" s="286"/>
      <c r="Z32" s="286"/>
      <c r="AA32" s="286"/>
      <c r="AB32" s="286"/>
      <c r="AC32" s="286"/>
      <c r="AD32" s="286"/>
      <c r="AE32" s="286"/>
      <c r="AF32" s="40"/>
      <c r="AG32" s="40"/>
      <c r="AH32" s="40"/>
      <c r="AI32" s="40"/>
      <c r="AJ32" s="40"/>
      <c r="AK32" s="285">
        <v>0</v>
      </c>
      <c r="AL32" s="286"/>
      <c r="AM32" s="286"/>
      <c r="AN32" s="286"/>
      <c r="AO32" s="286"/>
      <c r="AP32" s="40"/>
      <c r="AQ32" s="40"/>
      <c r="AR32" s="41"/>
      <c r="BE32" s="275"/>
    </row>
    <row r="33" spans="1:57" s="3" customFormat="1" ht="14.45" hidden="1" customHeight="1">
      <c r="B33" s="39"/>
      <c r="C33" s="40"/>
      <c r="D33" s="40"/>
      <c r="E33" s="40"/>
      <c r="F33" s="28" t="s">
        <v>46</v>
      </c>
      <c r="G33" s="40"/>
      <c r="H33" s="40"/>
      <c r="I33" s="40"/>
      <c r="J33" s="40"/>
      <c r="K33" s="40"/>
      <c r="L33" s="287">
        <v>0</v>
      </c>
      <c r="M33" s="286"/>
      <c r="N33" s="286"/>
      <c r="O33" s="286"/>
      <c r="P33" s="286"/>
      <c r="Q33" s="40"/>
      <c r="R33" s="40"/>
      <c r="S33" s="40"/>
      <c r="T33" s="40"/>
      <c r="U33" s="40"/>
      <c r="V33" s="40"/>
      <c r="W33" s="285">
        <f>ROUND(BD94, 2)</f>
        <v>0</v>
      </c>
      <c r="X33" s="286"/>
      <c r="Y33" s="286"/>
      <c r="Z33" s="286"/>
      <c r="AA33" s="286"/>
      <c r="AB33" s="286"/>
      <c r="AC33" s="286"/>
      <c r="AD33" s="286"/>
      <c r="AE33" s="286"/>
      <c r="AF33" s="40"/>
      <c r="AG33" s="40"/>
      <c r="AH33" s="40"/>
      <c r="AI33" s="40"/>
      <c r="AJ33" s="40"/>
      <c r="AK33" s="285">
        <v>0</v>
      </c>
      <c r="AL33" s="286"/>
      <c r="AM33" s="286"/>
      <c r="AN33" s="286"/>
      <c r="AO33" s="286"/>
      <c r="AP33" s="40"/>
      <c r="AQ33" s="40"/>
      <c r="AR33" s="41"/>
      <c r="BE33" s="275"/>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74"/>
    </row>
    <row r="35" spans="1:57" s="2" customFormat="1" ht="25.9"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91" t="s">
        <v>49</v>
      </c>
      <c r="Y35" s="289"/>
      <c r="Z35" s="289"/>
      <c r="AA35" s="289"/>
      <c r="AB35" s="289"/>
      <c r="AC35" s="44"/>
      <c r="AD35" s="44"/>
      <c r="AE35" s="44"/>
      <c r="AF35" s="44"/>
      <c r="AG35" s="44"/>
      <c r="AH35" s="44"/>
      <c r="AI35" s="44"/>
      <c r="AJ35" s="44"/>
      <c r="AK35" s="288">
        <f>SUM(AK26:AK33)</f>
        <v>0</v>
      </c>
      <c r="AL35" s="289"/>
      <c r="AM35" s="289"/>
      <c r="AN35" s="289"/>
      <c r="AO35" s="29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63520126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70" t="str">
        <f>K6</f>
        <v>Oprava výhybek v žst. Opava východ</v>
      </c>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Opava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98" t="str">
        <f>IF(AN8= "","",AN8)</f>
        <v>9. 4. 2020</v>
      </c>
      <c r="AN87" s="298"/>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99" t="str">
        <f>IF(E17="","",E17)</f>
        <v xml:space="preserve"> </v>
      </c>
      <c r="AN89" s="300"/>
      <c r="AO89" s="300"/>
      <c r="AP89" s="300"/>
      <c r="AQ89" s="35"/>
      <c r="AR89" s="38"/>
      <c r="AS89" s="303" t="s">
        <v>57</v>
      </c>
      <c r="AT89" s="304"/>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99" t="str">
        <f>IF(E20="","",E20)</f>
        <v xml:space="preserve"> </v>
      </c>
      <c r="AN90" s="300"/>
      <c r="AO90" s="300"/>
      <c r="AP90" s="300"/>
      <c r="AQ90" s="35"/>
      <c r="AR90" s="38"/>
      <c r="AS90" s="305"/>
      <c r="AT90" s="306"/>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307"/>
      <c r="AT91" s="308"/>
      <c r="AU91" s="70"/>
      <c r="AV91" s="70"/>
      <c r="AW91" s="70"/>
      <c r="AX91" s="70"/>
      <c r="AY91" s="70"/>
      <c r="AZ91" s="70"/>
      <c r="BA91" s="70"/>
      <c r="BB91" s="70"/>
      <c r="BC91" s="70"/>
      <c r="BD91" s="71"/>
      <c r="BE91" s="33"/>
    </row>
    <row r="92" spans="1:91" s="2" customFormat="1" ht="29.25" customHeight="1">
      <c r="A92" s="33"/>
      <c r="B92" s="34"/>
      <c r="C92" s="265" t="s">
        <v>58</v>
      </c>
      <c r="D92" s="266"/>
      <c r="E92" s="266"/>
      <c r="F92" s="266"/>
      <c r="G92" s="266"/>
      <c r="H92" s="72"/>
      <c r="I92" s="269" t="s">
        <v>59</v>
      </c>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97" t="s">
        <v>60</v>
      </c>
      <c r="AH92" s="266"/>
      <c r="AI92" s="266"/>
      <c r="AJ92" s="266"/>
      <c r="AK92" s="266"/>
      <c r="AL92" s="266"/>
      <c r="AM92" s="266"/>
      <c r="AN92" s="269" t="s">
        <v>61</v>
      </c>
      <c r="AO92" s="266"/>
      <c r="AP92" s="302"/>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2">
        <f>ROUND(AG95+AG98+AG101+AG104+AG107+AG112,2)</f>
        <v>0</v>
      </c>
      <c r="AH94" s="272"/>
      <c r="AI94" s="272"/>
      <c r="AJ94" s="272"/>
      <c r="AK94" s="272"/>
      <c r="AL94" s="272"/>
      <c r="AM94" s="272"/>
      <c r="AN94" s="310">
        <f t="shared" ref="AN94:AN112" si="0">SUM(AG94,AT94)</f>
        <v>0</v>
      </c>
      <c r="AO94" s="310"/>
      <c r="AP94" s="310"/>
      <c r="AQ94" s="84" t="s">
        <v>1</v>
      </c>
      <c r="AR94" s="85"/>
      <c r="AS94" s="86">
        <f>ROUND(AS95+AS98+AS101+AS104+AS107+AS112,2)</f>
        <v>0</v>
      </c>
      <c r="AT94" s="87">
        <f t="shared" ref="AT94:AT112" si="1">ROUND(SUM(AV94:AW94),2)</f>
        <v>0</v>
      </c>
      <c r="AU94" s="88">
        <f>ROUND(AU95+AU98+AU101+AU104+AU107+AU112,5)</f>
        <v>0</v>
      </c>
      <c r="AV94" s="87">
        <f>ROUND(AZ94*L29,2)</f>
        <v>0</v>
      </c>
      <c r="AW94" s="87">
        <f>ROUND(BA94*L30,2)</f>
        <v>0</v>
      </c>
      <c r="AX94" s="87">
        <f>ROUND(BB94*L29,2)</f>
        <v>0</v>
      </c>
      <c r="AY94" s="87">
        <f>ROUND(BC94*L30,2)</f>
        <v>0</v>
      </c>
      <c r="AZ94" s="87">
        <f>ROUND(AZ95+AZ98+AZ101+AZ104+AZ107+AZ112,2)</f>
        <v>0</v>
      </c>
      <c r="BA94" s="87">
        <f>ROUND(BA95+BA98+BA101+BA104+BA107+BA112,2)</f>
        <v>0</v>
      </c>
      <c r="BB94" s="87">
        <f>ROUND(BB95+BB98+BB101+BB104+BB107+BB112,2)</f>
        <v>0</v>
      </c>
      <c r="BC94" s="87">
        <f>ROUND(BC95+BC98+BC101+BC104+BC107+BC112,2)</f>
        <v>0</v>
      </c>
      <c r="BD94" s="89">
        <f>ROUND(BD95+BD98+BD101+BD104+BD107+BD112,2)</f>
        <v>0</v>
      </c>
      <c r="BS94" s="90" t="s">
        <v>76</v>
      </c>
      <c r="BT94" s="90" t="s">
        <v>77</v>
      </c>
      <c r="BU94" s="91" t="s">
        <v>78</v>
      </c>
      <c r="BV94" s="90" t="s">
        <v>79</v>
      </c>
      <c r="BW94" s="90" t="s">
        <v>5</v>
      </c>
      <c r="BX94" s="90" t="s">
        <v>80</v>
      </c>
      <c r="CL94" s="90" t="s">
        <v>1</v>
      </c>
    </row>
    <row r="95" spans="1:91" s="7" customFormat="1" ht="19.5" customHeight="1">
      <c r="B95" s="92"/>
      <c r="C95" s="93"/>
      <c r="D95" s="267" t="s">
        <v>81</v>
      </c>
      <c r="E95" s="267"/>
      <c r="F95" s="267"/>
      <c r="G95" s="267"/>
      <c r="H95" s="267"/>
      <c r="I95" s="94"/>
      <c r="J95" s="267" t="s">
        <v>82</v>
      </c>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93">
        <f>ROUND(SUM(AG96:AG97),2)</f>
        <v>0</v>
      </c>
      <c r="AH95" s="294"/>
      <c r="AI95" s="294"/>
      <c r="AJ95" s="294"/>
      <c r="AK95" s="294"/>
      <c r="AL95" s="294"/>
      <c r="AM95" s="294"/>
      <c r="AN95" s="301">
        <f t="shared" si="0"/>
        <v>0</v>
      </c>
      <c r="AO95" s="294"/>
      <c r="AP95" s="294"/>
      <c r="AQ95" s="95" t="s">
        <v>83</v>
      </c>
      <c r="AR95" s="96"/>
      <c r="AS95" s="97">
        <f>ROUND(SUM(AS96:AS97),2)</f>
        <v>0</v>
      </c>
      <c r="AT95" s="98">
        <f t="shared" si="1"/>
        <v>0</v>
      </c>
      <c r="AU95" s="99">
        <f>ROUND(SUM(AU96:AU97),5)</f>
        <v>0</v>
      </c>
      <c r="AV95" s="98">
        <f>ROUND(AZ95*L29,2)</f>
        <v>0</v>
      </c>
      <c r="AW95" s="98">
        <f>ROUND(BA95*L30,2)</f>
        <v>0</v>
      </c>
      <c r="AX95" s="98">
        <f>ROUND(BB95*L29,2)</f>
        <v>0</v>
      </c>
      <c r="AY95" s="98">
        <f>ROUND(BC95*L30,2)</f>
        <v>0</v>
      </c>
      <c r="AZ95" s="98">
        <f>ROUND(SUM(AZ96:AZ97),2)</f>
        <v>0</v>
      </c>
      <c r="BA95" s="98">
        <f>ROUND(SUM(BA96:BA97),2)</f>
        <v>0</v>
      </c>
      <c r="BB95" s="98">
        <f>ROUND(SUM(BB96:BB97),2)</f>
        <v>0</v>
      </c>
      <c r="BC95" s="98">
        <f>ROUND(SUM(BC96:BC97),2)</f>
        <v>0</v>
      </c>
      <c r="BD95" s="100">
        <f>ROUND(SUM(BD96:BD97),2)</f>
        <v>0</v>
      </c>
      <c r="BS95" s="101" t="s">
        <v>76</v>
      </c>
      <c r="BT95" s="101" t="s">
        <v>84</v>
      </c>
      <c r="BU95" s="101" t="s">
        <v>78</v>
      </c>
      <c r="BV95" s="101" t="s">
        <v>79</v>
      </c>
      <c r="BW95" s="101" t="s">
        <v>85</v>
      </c>
      <c r="BX95" s="101" t="s">
        <v>5</v>
      </c>
      <c r="CL95" s="101" t="s">
        <v>1</v>
      </c>
      <c r="CM95" s="101" t="s">
        <v>86</v>
      </c>
    </row>
    <row r="96" spans="1:91" s="4" customFormat="1" ht="19.5" customHeight="1">
      <c r="A96" s="102" t="s">
        <v>87</v>
      </c>
      <c r="B96" s="57"/>
      <c r="C96" s="103"/>
      <c r="D96" s="103"/>
      <c r="E96" s="268" t="s">
        <v>88</v>
      </c>
      <c r="F96" s="268"/>
      <c r="G96" s="268"/>
      <c r="H96" s="268"/>
      <c r="I96" s="268"/>
      <c r="J96" s="103"/>
      <c r="K96" s="268" t="s">
        <v>89</v>
      </c>
      <c r="L96" s="268"/>
      <c r="M96" s="268"/>
      <c r="N96" s="268"/>
      <c r="O96" s="268"/>
      <c r="P96" s="268"/>
      <c r="Q96" s="268"/>
      <c r="R96" s="268"/>
      <c r="S96" s="268"/>
      <c r="T96" s="268"/>
      <c r="U96" s="268"/>
      <c r="V96" s="268"/>
      <c r="W96" s="268"/>
      <c r="X96" s="268"/>
      <c r="Y96" s="268"/>
      <c r="Z96" s="268"/>
      <c r="AA96" s="268"/>
      <c r="AB96" s="268"/>
      <c r="AC96" s="268"/>
      <c r="AD96" s="268"/>
      <c r="AE96" s="268"/>
      <c r="AF96" s="268"/>
      <c r="AG96" s="295">
        <f>'SO 01-01 - Oprava výhybky...'!J32</f>
        <v>0</v>
      </c>
      <c r="AH96" s="296"/>
      <c r="AI96" s="296"/>
      <c r="AJ96" s="296"/>
      <c r="AK96" s="296"/>
      <c r="AL96" s="296"/>
      <c r="AM96" s="296"/>
      <c r="AN96" s="295">
        <f t="shared" si="0"/>
        <v>0</v>
      </c>
      <c r="AO96" s="296"/>
      <c r="AP96" s="296"/>
      <c r="AQ96" s="104" t="s">
        <v>90</v>
      </c>
      <c r="AR96" s="59"/>
      <c r="AS96" s="105">
        <v>0</v>
      </c>
      <c r="AT96" s="106">
        <f t="shared" si="1"/>
        <v>0</v>
      </c>
      <c r="AU96" s="107">
        <f>'SO 01-01 - Oprava výhybky...'!P123</f>
        <v>0</v>
      </c>
      <c r="AV96" s="106">
        <f>'SO 01-01 - Oprava výhybky...'!J35</f>
        <v>0</v>
      </c>
      <c r="AW96" s="106">
        <f>'SO 01-01 - Oprava výhybky...'!J36</f>
        <v>0</v>
      </c>
      <c r="AX96" s="106">
        <f>'SO 01-01 - Oprava výhybky...'!J37</f>
        <v>0</v>
      </c>
      <c r="AY96" s="106">
        <f>'SO 01-01 - Oprava výhybky...'!J38</f>
        <v>0</v>
      </c>
      <c r="AZ96" s="106">
        <f>'SO 01-01 - Oprava výhybky...'!F35</f>
        <v>0</v>
      </c>
      <c r="BA96" s="106">
        <f>'SO 01-01 - Oprava výhybky...'!F36</f>
        <v>0</v>
      </c>
      <c r="BB96" s="106">
        <f>'SO 01-01 - Oprava výhybky...'!F37</f>
        <v>0</v>
      </c>
      <c r="BC96" s="106">
        <f>'SO 01-01 - Oprava výhybky...'!F38</f>
        <v>0</v>
      </c>
      <c r="BD96" s="108">
        <f>'SO 01-01 - Oprava výhybky...'!F39</f>
        <v>0</v>
      </c>
      <c r="BT96" s="109" t="s">
        <v>86</v>
      </c>
      <c r="BV96" s="109" t="s">
        <v>79</v>
      </c>
      <c r="BW96" s="109" t="s">
        <v>91</v>
      </c>
      <c r="BX96" s="109" t="s">
        <v>85</v>
      </c>
      <c r="CL96" s="109" t="s">
        <v>1</v>
      </c>
    </row>
    <row r="97" spans="1:91" s="4" customFormat="1" ht="19.5" customHeight="1">
      <c r="A97" s="102" t="s">
        <v>87</v>
      </c>
      <c r="B97" s="57"/>
      <c r="C97" s="103"/>
      <c r="D97" s="103"/>
      <c r="E97" s="268" t="s">
        <v>92</v>
      </c>
      <c r="F97" s="268"/>
      <c r="G97" s="268"/>
      <c r="H97" s="268"/>
      <c r="I97" s="268"/>
      <c r="J97" s="103"/>
      <c r="K97" s="268" t="s">
        <v>93</v>
      </c>
      <c r="L97" s="268"/>
      <c r="M97" s="268"/>
      <c r="N97" s="268"/>
      <c r="O97" s="268"/>
      <c r="P97" s="268"/>
      <c r="Q97" s="268"/>
      <c r="R97" s="268"/>
      <c r="S97" s="268"/>
      <c r="T97" s="268"/>
      <c r="U97" s="268"/>
      <c r="V97" s="268"/>
      <c r="W97" s="268"/>
      <c r="X97" s="268"/>
      <c r="Y97" s="268"/>
      <c r="Z97" s="268"/>
      <c r="AA97" s="268"/>
      <c r="AB97" s="268"/>
      <c r="AC97" s="268"/>
      <c r="AD97" s="268"/>
      <c r="AE97" s="268"/>
      <c r="AF97" s="268"/>
      <c r="AG97" s="295">
        <f>'SO 01-02 - Oprava přípojů...'!J32</f>
        <v>0</v>
      </c>
      <c r="AH97" s="296"/>
      <c r="AI97" s="296"/>
      <c r="AJ97" s="296"/>
      <c r="AK97" s="296"/>
      <c r="AL97" s="296"/>
      <c r="AM97" s="296"/>
      <c r="AN97" s="295">
        <f t="shared" si="0"/>
        <v>0</v>
      </c>
      <c r="AO97" s="296"/>
      <c r="AP97" s="296"/>
      <c r="AQ97" s="104" t="s">
        <v>90</v>
      </c>
      <c r="AR97" s="59"/>
      <c r="AS97" s="105">
        <v>0</v>
      </c>
      <c r="AT97" s="106">
        <f t="shared" si="1"/>
        <v>0</v>
      </c>
      <c r="AU97" s="107">
        <f>'SO 01-02 - Oprava přípojů...'!P123</f>
        <v>0</v>
      </c>
      <c r="AV97" s="106">
        <f>'SO 01-02 - Oprava přípojů...'!J35</f>
        <v>0</v>
      </c>
      <c r="AW97" s="106">
        <f>'SO 01-02 - Oprava přípojů...'!J36</f>
        <v>0</v>
      </c>
      <c r="AX97" s="106">
        <f>'SO 01-02 - Oprava přípojů...'!J37</f>
        <v>0</v>
      </c>
      <c r="AY97" s="106">
        <f>'SO 01-02 - Oprava přípojů...'!J38</f>
        <v>0</v>
      </c>
      <c r="AZ97" s="106">
        <f>'SO 01-02 - Oprava přípojů...'!F35</f>
        <v>0</v>
      </c>
      <c r="BA97" s="106">
        <f>'SO 01-02 - Oprava přípojů...'!F36</f>
        <v>0</v>
      </c>
      <c r="BB97" s="106">
        <f>'SO 01-02 - Oprava přípojů...'!F37</f>
        <v>0</v>
      </c>
      <c r="BC97" s="106">
        <f>'SO 01-02 - Oprava přípojů...'!F38</f>
        <v>0</v>
      </c>
      <c r="BD97" s="108">
        <f>'SO 01-02 - Oprava přípojů...'!F39</f>
        <v>0</v>
      </c>
      <c r="BT97" s="109" t="s">
        <v>86</v>
      </c>
      <c r="BV97" s="109" t="s">
        <v>79</v>
      </c>
      <c r="BW97" s="109" t="s">
        <v>94</v>
      </c>
      <c r="BX97" s="109" t="s">
        <v>85</v>
      </c>
      <c r="CL97" s="109" t="s">
        <v>1</v>
      </c>
    </row>
    <row r="98" spans="1:91" s="7" customFormat="1" ht="19.5" customHeight="1">
      <c r="B98" s="92"/>
      <c r="C98" s="93"/>
      <c r="D98" s="267" t="s">
        <v>95</v>
      </c>
      <c r="E98" s="267"/>
      <c r="F98" s="267"/>
      <c r="G98" s="267"/>
      <c r="H98" s="267"/>
      <c r="I98" s="94"/>
      <c r="J98" s="267" t="s">
        <v>96</v>
      </c>
      <c r="K98" s="267"/>
      <c r="L98" s="267"/>
      <c r="M98" s="267"/>
      <c r="N98" s="267"/>
      <c r="O98" s="267"/>
      <c r="P98" s="267"/>
      <c r="Q98" s="267"/>
      <c r="R98" s="267"/>
      <c r="S98" s="267"/>
      <c r="T98" s="267"/>
      <c r="U98" s="267"/>
      <c r="V98" s="267"/>
      <c r="W98" s="267"/>
      <c r="X98" s="267"/>
      <c r="Y98" s="267"/>
      <c r="Z98" s="267"/>
      <c r="AA98" s="267"/>
      <c r="AB98" s="267"/>
      <c r="AC98" s="267"/>
      <c r="AD98" s="267"/>
      <c r="AE98" s="267"/>
      <c r="AF98" s="267"/>
      <c r="AG98" s="293">
        <f>ROUND(SUM(AG99:AG100),2)</f>
        <v>0</v>
      </c>
      <c r="AH98" s="294"/>
      <c r="AI98" s="294"/>
      <c r="AJ98" s="294"/>
      <c r="AK98" s="294"/>
      <c r="AL98" s="294"/>
      <c r="AM98" s="294"/>
      <c r="AN98" s="301">
        <f t="shared" si="0"/>
        <v>0</v>
      </c>
      <c r="AO98" s="294"/>
      <c r="AP98" s="294"/>
      <c r="AQ98" s="95" t="s">
        <v>83</v>
      </c>
      <c r="AR98" s="96"/>
      <c r="AS98" s="97">
        <f>ROUND(SUM(AS99:AS100),2)</f>
        <v>0</v>
      </c>
      <c r="AT98" s="98">
        <f t="shared" si="1"/>
        <v>0</v>
      </c>
      <c r="AU98" s="99">
        <f>ROUND(SUM(AU99:AU100),5)</f>
        <v>0</v>
      </c>
      <c r="AV98" s="98">
        <f>ROUND(AZ98*L29,2)</f>
        <v>0</v>
      </c>
      <c r="AW98" s="98">
        <f>ROUND(BA98*L30,2)</f>
        <v>0</v>
      </c>
      <c r="AX98" s="98">
        <f>ROUND(BB98*L29,2)</f>
        <v>0</v>
      </c>
      <c r="AY98" s="98">
        <f>ROUND(BC98*L30,2)</f>
        <v>0</v>
      </c>
      <c r="AZ98" s="98">
        <f>ROUND(SUM(AZ99:AZ100),2)</f>
        <v>0</v>
      </c>
      <c r="BA98" s="98">
        <f>ROUND(SUM(BA99:BA100),2)</f>
        <v>0</v>
      </c>
      <c r="BB98" s="98">
        <f>ROUND(SUM(BB99:BB100),2)</f>
        <v>0</v>
      </c>
      <c r="BC98" s="98">
        <f>ROUND(SUM(BC99:BC100),2)</f>
        <v>0</v>
      </c>
      <c r="BD98" s="100">
        <f>ROUND(SUM(BD99:BD100),2)</f>
        <v>0</v>
      </c>
      <c r="BS98" s="101" t="s">
        <v>76</v>
      </c>
      <c r="BT98" s="101" t="s">
        <v>84</v>
      </c>
      <c r="BU98" s="101" t="s">
        <v>78</v>
      </c>
      <c r="BV98" s="101" t="s">
        <v>79</v>
      </c>
      <c r="BW98" s="101" t="s">
        <v>97</v>
      </c>
      <c r="BX98" s="101" t="s">
        <v>5</v>
      </c>
      <c r="CL98" s="101" t="s">
        <v>1</v>
      </c>
      <c r="CM98" s="101" t="s">
        <v>86</v>
      </c>
    </row>
    <row r="99" spans="1:91" s="4" customFormat="1" ht="19.5" customHeight="1">
      <c r="A99" s="102" t="s">
        <v>87</v>
      </c>
      <c r="B99" s="57"/>
      <c r="C99" s="103"/>
      <c r="D99" s="103"/>
      <c r="E99" s="268" t="s">
        <v>98</v>
      </c>
      <c r="F99" s="268"/>
      <c r="G99" s="268"/>
      <c r="H99" s="268"/>
      <c r="I99" s="268"/>
      <c r="J99" s="103"/>
      <c r="K99" s="268" t="s">
        <v>99</v>
      </c>
      <c r="L99" s="268"/>
      <c r="M99" s="268"/>
      <c r="N99" s="268"/>
      <c r="O99" s="268"/>
      <c r="P99" s="268"/>
      <c r="Q99" s="268"/>
      <c r="R99" s="268"/>
      <c r="S99" s="268"/>
      <c r="T99" s="268"/>
      <c r="U99" s="268"/>
      <c r="V99" s="268"/>
      <c r="W99" s="268"/>
      <c r="X99" s="268"/>
      <c r="Y99" s="268"/>
      <c r="Z99" s="268"/>
      <c r="AA99" s="268"/>
      <c r="AB99" s="268"/>
      <c r="AC99" s="268"/>
      <c r="AD99" s="268"/>
      <c r="AE99" s="268"/>
      <c r="AF99" s="268"/>
      <c r="AG99" s="295">
        <f>'SO 02-01 - Oprava vyhýbky...'!J32</f>
        <v>0</v>
      </c>
      <c r="AH99" s="296"/>
      <c r="AI99" s="296"/>
      <c r="AJ99" s="296"/>
      <c r="AK99" s="296"/>
      <c r="AL99" s="296"/>
      <c r="AM99" s="296"/>
      <c r="AN99" s="295">
        <f t="shared" si="0"/>
        <v>0</v>
      </c>
      <c r="AO99" s="296"/>
      <c r="AP99" s="296"/>
      <c r="AQ99" s="104" t="s">
        <v>90</v>
      </c>
      <c r="AR99" s="59"/>
      <c r="AS99" s="105">
        <v>0</v>
      </c>
      <c r="AT99" s="106">
        <f t="shared" si="1"/>
        <v>0</v>
      </c>
      <c r="AU99" s="107">
        <f>'SO 02-01 - Oprava vyhýbky...'!P123</f>
        <v>0</v>
      </c>
      <c r="AV99" s="106">
        <f>'SO 02-01 - Oprava vyhýbky...'!J35</f>
        <v>0</v>
      </c>
      <c r="AW99" s="106">
        <f>'SO 02-01 - Oprava vyhýbky...'!J36</f>
        <v>0</v>
      </c>
      <c r="AX99" s="106">
        <f>'SO 02-01 - Oprava vyhýbky...'!J37</f>
        <v>0</v>
      </c>
      <c r="AY99" s="106">
        <f>'SO 02-01 - Oprava vyhýbky...'!J38</f>
        <v>0</v>
      </c>
      <c r="AZ99" s="106">
        <f>'SO 02-01 - Oprava vyhýbky...'!F35</f>
        <v>0</v>
      </c>
      <c r="BA99" s="106">
        <f>'SO 02-01 - Oprava vyhýbky...'!F36</f>
        <v>0</v>
      </c>
      <c r="BB99" s="106">
        <f>'SO 02-01 - Oprava vyhýbky...'!F37</f>
        <v>0</v>
      </c>
      <c r="BC99" s="106">
        <f>'SO 02-01 - Oprava vyhýbky...'!F38</f>
        <v>0</v>
      </c>
      <c r="BD99" s="108">
        <f>'SO 02-01 - Oprava vyhýbky...'!F39</f>
        <v>0</v>
      </c>
      <c r="BT99" s="109" t="s">
        <v>86</v>
      </c>
      <c r="BV99" s="109" t="s">
        <v>79</v>
      </c>
      <c r="BW99" s="109" t="s">
        <v>100</v>
      </c>
      <c r="BX99" s="109" t="s">
        <v>97</v>
      </c>
      <c r="CL99" s="109" t="s">
        <v>1</v>
      </c>
    </row>
    <row r="100" spans="1:91" s="4" customFormat="1" ht="19.5" customHeight="1">
      <c r="A100" s="102" t="s">
        <v>87</v>
      </c>
      <c r="B100" s="57"/>
      <c r="C100" s="103"/>
      <c r="D100" s="103"/>
      <c r="E100" s="268" t="s">
        <v>101</v>
      </c>
      <c r="F100" s="268"/>
      <c r="G100" s="268"/>
      <c r="H100" s="268"/>
      <c r="I100" s="268"/>
      <c r="J100" s="103"/>
      <c r="K100" s="268" t="s">
        <v>102</v>
      </c>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95">
        <f>'SO 02-02 - Oprava přípojů...'!J32</f>
        <v>0</v>
      </c>
      <c r="AH100" s="296"/>
      <c r="AI100" s="296"/>
      <c r="AJ100" s="296"/>
      <c r="AK100" s="296"/>
      <c r="AL100" s="296"/>
      <c r="AM100" s="296"/>
      <c r="AN100" s="295">
        <f t="shared" si="0"/>
        <v>0</v>
      </c>
      <c r="AO100" s="296"/>
      <c r="AP100" s="296"/>
      <c r="AQ100" s="104" t="s">
        <v>90</v>
      </c>
      <c r="AR100" s="59"/>
      <c r="AS100" s="105">
        <v>0</v>
      </c>
      <c r="AT100" s="106">
        <f t="shared" si="1"/>
        <v>0</v>
      </c>
      <c r="AU100" s="107">
        <f>'SO 02-02 - Oprava přípojů...'!P123</f>
        <v>0</v>
      </c>
      <c r="AV100" s="106">
        <f>'SO 02-02 - Oprava přípojů...'!J35</f>
        <v>0</v>
      </c>
      <c r="AW100" s="106">
        <f>'SO 02-02 - Oprava přípojů...'!J36</f>
        <v>0</v>
      </c>
      <c r="AX100" s="106">
        <f>'SO 02-02 - Oprava přípojů...'!J37</f>
        <v>0</v>
      </c>
      <c r="AY100" s="106">
        <f>'SO 02-02 - Oprava přípojů...'!J38</f>
        <v>0</v>
      </c>
      <c r="AZ100" s="106">
        <f>'SO 02-02 - Oprava přípojů...'!F35</f>
        <v>0</v>
      </c>
      <c r="BA100" s="106">
        <f>'SO 02-02 - Oprava přípojů...'!F36</f>
        <v>0</v>
      </c>
      <c r="BB100" s="106">
        <f>'SO 02-02 - Oprava přípojů...'!F37</f>
        <v>0</v>
      </c>
      <c r="BC100" s="106">
        <f>'SO 02-02 - Oprava přípojů...'!F38</f>
        <v>0</v>
      </c>
      <c r="BD100" s="108">
        <f>'SO 02-02 - Oprava přípojů...'!F39</f>
        <v>0</v>
      </c>
      <c r="BT100" s="109" t="s">
        <v>86</v>
      </c>
      <c r="BV100" s="109" t="s">
        <v>79</v>
      </c>
      <c r="BW100" s="109" t="s">
        <v>103</v>
      </c>
      <c r="BX100" s="109" t="s">
        <v>97</v>
      </c>
      <c r="CL100" s="109" t="s">
        <v>1</v>
      </c>
    </row>
    <row r="101" spans="1:91" s="7" customFormat="1" ht="19.5" customHeight="1">
      <c r="B101" s="92"/>
      <c r="C101" s="93"/>
      <c r="D101" s="267" t="s">
        <v>104</v>
      </c>
      <c r="E101" s="267"/>
      <c r="F101" s="267"/>
      <c r="G101" s="267"/>
      <c r="H101" s="267"/>
      <c r="I101" s="94"/>
      <c r="J101" s="267" t="s">
        <v>105</v>
      </c>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93">
        <f>ROUND(SUM(AG102:AG103),2)</f>
        <v>0</v>
      </c>
      <c r="AH101" s="294"/>
      <c r="AI101" s="294"/>
      <c r="AJ101" s="294"/>
      <c r="AK101" s="294"/>
      <c r="AL101" s="294"/>
      <c r="AM101" s="294"/>
      <c r="AN101" s="301">
        <f t="shared" si="0"/>
        <v>0</v>
      </c>
      <c r="AO101" s="294"/>
      <c r="AP101" s="294"/>
      <c r="AQ101" s="95" t="s">
        <v>83</v>
      </c>
      <c r="AR101" s="96"/>
      <c r="AS101" s="97">
        <f>ROUND(SUM(AS102:AS103),2)</f>
        <v>0</v>
      </c>
      <c r="AT101" s="98">
        <f t="shared" si="1"/>
        <v>0</v>
      </c>
      <c r="AU101" s="99">
        <f>ROUND(SUM(AU102:AU103),5)</f>
        <v>0</v>
      </c>
      <c r="AV101" s="98">
        <f>ROUND(AZ101*L29,2)</f>
        <v>0</v>
      </c>
      <c r="AW101" s="98">
        <f>ROUND(BA101*L30,2)</f>
        <v>0</v>
      </c>
      <c r="AX101" s="98">
        <f>ROUND(BB101*L29,2)</f>
        <v>0</v>
      </c>
      <c r="AY101" s="98">
        <f>ROUND(BC101*L30,2)</f>
        <v>0</v>
      </c>
      <c r="AZ101" s="98">
        <f>ROUND(SUM(AZ102:AZ103),2)</f>
        <v>0</v>
      </c>
      <c r="BA101" s="98">
        <f>ROUND(SUM(BA102:BA103),2)</f>
        <v>0</v>
      </c>
      <c r="BB101" s="98">
        <f>ROUND(SUM(BB102:BB103),2)</f>
        <v>0</v>
      </c>
      <c r="BC101" s="98">
        <f>ROUND(SUM(BC102:BC103),2)</f>
        <v>0</v>
      </c>
      <c r="BD101" s="100">
        <f>ROUND(SUM(BD102:BD103),2)</f>
        <v>0</v>
      </c>
      <c r="BS101" s="101" t="s">
        <v>76</v>
      </c>
      <c r="BT101" s="101" t="s">
        <v>84</v>
      </c>
      <c r="BU101" s="101" t="s">
        <v>78</v>
      </c>
      <c r="BV101" s="101" t="s">
        <v>79</v>
      </c>
      <c r="BW101" s="101" t="s">
        <v>106</v>
      </c>
      <c r="BX101" s="101" t="s">
        <v>5</v>
      </c>
      <c r="CL101" s="101" t="s">
        <v>1</v>
      </c>
      <c r="CM101" s="101" t="s">
        <v>86</v>
      </c>
    </row>
    <row r="102" spans="1:91" s="4" customFormat="1" ht="19.5" customHeight="1">
      <c r="A102" s="102" t="s">
        <v>87</v>
      </c>
      <c r="B102" s="57"/>
      <c r="C102" s="103"/>
      <c r="D102" s="103"/>
      <c r="E102" s="268" t="s">
        <v>107</v>
      </c>
      <c r="F102" s="268"/>
      <c r="G102" s="268"/>
      <c r="H102" s="268"/>
      <c r="I102" s="268"/>
      <c r="J102" s="103"/>
      <c r="K102" s="268" t="s">
        <v>108</v>
      </c>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95">
        <f>'SO 03-01 - Oprava přejezd...'!J32</f>
        <v>0</v>
      </c>
      <c r="AH102" s="296"/>
      <c r="AI102" s="296"/>
      <c r="AJ102" s="296"/>
      <c r="AK102" s="296"/>
      <c r="AL102" s="296"/>
      <c r="AM102" s="296"/>
      <c r="AN102" s="295">
        <f t="shared" si="0"/>
        <v>0</v>
      </c>
      <c r="AO102" s="296"/>
      <c r="AP102" s="296"/>
      <c r="AQ102" s="104" t="s">
        <v>90</v>
      </c>
      <c r="AR102" s="59"/>
      <c r="AS102" s="105">
        <v>0</v>
      </c>
      <c r="AT102" s="106">
        <f t="shared" si="1"/>
        <v>0</v>
      </c>
      <c r="AU102" s="107">
        <f>'SO 03-01 - Oprava přejezd...'!P123</f>
        <v>0</v>
      </c>
      <c r="AV102" s="106">
        <f>'SO 03-01 - Oprava přejezd...'!J35</f>
        <v>0</v>
      </c>
      <c r="AW102" s="106">
        <f>'SO 03-01 - Oprava přejezd...'!J36</f>
        <v>0</v>
      </c>
      <c r="AX102" s="106">
        <f>'SO 03-01 - Oprava přejezd...'!J37</f>
        <v>0</v>
      </c>
      <c r="AY102" s="106">
        <f>'SO 03-01 - Oprava přejezd...'!J38</f>
        <v>0</v>
      </c>
      <c r="AZ102" s="106">
        <f>'SO 03-01 - Oprava přejezd...'!F35</f>
        <v>0</v>
      </c>
      <c r="BA102" s="106">
        <f>'SO 03-01 - Oprava přejezd...'!F36</f>
        <v>0</v>
      </c>
      <c r="BB102" s="106">
        <f>'SO 03-01 - Oprava přejezd...'!F37</f>
        <v>0</v>
      </c>
      <c r="BC102" s="106">
        <f>'SO 03-01 - Oprava přejezd...'!F38</f>
        <v>0</v>
      </c>
      <c r="BD102" s="108">
        <f>'SO 03-01 - Oprava přejezd...'!F39</f>
        <v>0</v>
      </c>
      <c r="BT102" s="109" t="s">
        <v>86</v>
      </c>
      <c r="BV102" s="109" t="s">
        <v>79</v>
      </c>
      <c r="BW102" s="109" t="s">
        <v>109</v>
      </c>
      <c r="BX102" s="109" t="s">
        <v>106</v>
      </c>
      <c r="CL102" s="109" t="s">
        <v>1</v>
      </c>
    </row>
    <row r="103" spans="1:91" s="4" customFormat="1" ht="19.5" customHeight="1">
      <c r="A103" s="102" t="s">
        <v>87</v>
      </c>
      <c r="B103" s="57"/>
      <c r="C103" s="103"/>
      <c r="D103" s="103"/>
      <c r="E103" s="268" t="s">
        <v>110</v>
      </c>
      <c r="F103" s="268"/>
      <c r="G103" s="268"/>
      <c r="H103" s="268"/>
      <c r="I103" s="268"/>
      <c r="J103" s="103"/>
      <c r="K103" s="268" t="s">
        <v>111</v>
      </c>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95">
        <f>'SO 03-02 - Zrušení přejez...'!J32</f>
        <v>0</v>
      </c>
      <c r="AH103" s="296"/>
      <c r="AI103" s="296"/>
      <c r="AJ103" s="296"/>
      <c r="AK103" s="296"/>
      <c r="AL103" s="296"/>
      <c r="AM103" s="296"/>
      <c r="AN103" s="295">
        <f t="shared" si="0"/>
        <v>0</v>
      </c>
      <c r="AO103" s="296"/>
      <c r="AP103" s="296"/>
      <c r="AQ103" s="104" t="s">
        <v>90</v>
      </c>
      <c r="AR103" s="59"/>
      <c r="AS103" s="105">
        <v>0</v>
      </c>
      <c r="AT103" s="106">
        <f t="shared" si="1"/>
        <v>0</v>
      </c>
      <c r="AU103" s="107">
        <f>'SO 03-02 - Zrušení přejez...'!P123</f>
        <v>0</v>
      </c>
      <c r="AV103" s="106">
        <f>'SO 03-02 - Zrušení přejez...'!J35</f>
        <v>0</v>
      </c>
      <c r="AW103" s="106">
        <f>'SO 03-02 - Zrušení přejez...'!J36</f>
        <v>0</v>
      </c>
      <c r="AX103" s="106">
        <f>'SO 03-02 - Zrušení přejez...'!J37</f>
        <v>0</v>
      </c>
      <c r="AY103" s="106">
        <f>'SO 03-02 - Zrušení přejez...'!J38</f>
        <v>0</v>
      </c>
      <c r="AZ103" s="106">
        <f>'SO 03-02 - Zrušení přejez...'!F35</f>
        <v>0</v>
      </c>
      <c r="BA103" s="106">
        <f>'SO 03-02 - Zrušení přejez...'!F36</f>
        <v>0</v>
      </c>
      <c r="BB103" s="106">
        <f>'SO 03-02 - Zrušení přejez...'!F37</f>
        <v>0</v>
      </c>
      <c r="BC103" s="106">
        <f>'SO 03-02 - Zrušení přejez...'!F38</f>
        <v>0</v>
      </c>
      <c r="BD103" s="108">
        <f>'SO 03-02 - Zrušení přejez...'!F39</f>
        <v>0</v>
      </c>
      <c r="BT103" s="109" t="s">
        <v>86</v>
      </c>
      <c r="BV103" s="109" t="s">
        <v>79</v>
      </c>
      <c r="BW103" s="109" t="s">
        <v>112</v>
      </c>
      <c r="BX103" s="109" t="s">
        <v>106</v>
      </c>
      <c r="CL103" s="109" t="s">
        <v>1</v>
      </c>
    </row>
    <row r="104" spans="1:91" s="7" customFormat="1" ht="19.5" customHeight="1">
      <c r="B104" s="92"/>
      <c r="C104" s="93"/>
      <c r="D104" s="267" t="s">
        <v>113</v>
      </c>
      <c r="E104" s="267"/>
      <c r="F104" s="267"/>
      <c r="G104" s="267"/>
      <c r="H104" s="267"/>
      <c r="I104" s="94"/>
      <c r="J104" s="267" t="s">
        <v>114</v>
      </c>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93">
        <f>ROUND(SUM(AG105:AG106),2)</f>
        <v>0</v>
      </c>
      <c r="AH104" s="294"/>
      <c r="AI104" s="294"/>
      <c r="AJ104" s="294"/>
      <c r="AK104" s="294"/>
      <c r="AL104" s="294"/>
      <c r="AM104" s="294"/>
      <c r="AN104" s="301">
        <f t="shared" si="0"/>
        <v>0</v>
      </c>
      <c r="AO104" s="294"/>
      <c r="AP104" s="294"/>
      <c r="AQ104" s="95" t="s">
        <v>83</v>
      </c>
      <c r="AR104" s="96"/>
      <c r="AS104" s="97">
        <f>ROUND(SUM(AS105:AS106),2)</f>
        <v>0</v>
      </c>
      <c r="AT104" s="98">
        <f t="shared" si="1"/>
        <v>0</v>
      </c>
      <c r="AU104" s="99">
        <f>ROUND(SUM(AU105:AU106),5)</f>
        <v>0</v>
      </c>
      <c r="AV104" s="98">
        <f>ROUND(AZ104*L29,2)</f>
        <v>0</v>
      </c>
      <c r="AW104" s="98">
        <f>ROUND(BA104*L30,2)</f>
        <v>0</v>
      </c>
      <c r="AX104" s="98">
        <f>ROUND(BB104*L29,2)</f>
        <v>0</v>
      </c>
      <c r="AY104" s="98">
        <f>ROUND(BC104*L30,2)</f>
        <v>0</v>
      </c>
      <c r="AZ104" s="98">
        <f>ROUND(SUM(AZ105:AZ106),2)</f>
        <v>0</v>
      </c>
      <c r="BA104" s="98">
        <f>ROUND(SUM(BA105:BA106),2)</f>
        <v>0</v>
      </c>
      <c r="BB104" s="98">
        <f>ROUND(SUM(BB105:BB106),2)</f>
        <v>0</v>
      </c>
      <c r="BC104" s="98">
        <f>ROUND(SUM(BC105:BC106),2)</f>
        <v>0</v>
      </c>
      <c r="BD104" s="100">
        <f>ROUND(SUM(BD105:BD106),2)</f>
        <v>0</v>
      </c>
      <c r="BS104" s="101" t="s">
        <v>76</v>
      </c>
      <c r="BT104" s="101" t="s">
        <v>84</v>
      </c>
      <c r="BU104" s="101" t="s">
        <v>78</v>
      </c>
      <c r="BV104" s="101" t="s">
        <v>79</v>
      </c>
      <c r="BW104" s="101" t="s">
        <v>115</v>
      </c>
      <c r="BX104" s="101" t="s">
        <v>5</v>
      </c>
      <c r="CL104" s="101" t="s">
        <v>1</v>
      </c>
      <c r="CM104" s="101" t="s">
        <v>86</v>
      </c>
    </row>
    <row r="105" spans="1:91" s="4" customFormat="1" ht="19.5" customHeight="1">
      <c r="A105" s="102" t="s">
        <v>87</v>
      </c>
      <c r="B105" s="57"/>
      <c r="C105" s="103"/>
      <c r="D105" s="103"/>
      <c r="E105" s="268" t="s">
        <v>116</v>
      </c>
      <c r="F105" s="268"/>
      <c r="G105" s="268"/>
      <c r="H105" s="268"/>
      <c r="I105" s="268"/>
      <c r="J105" s="103"/>
      <c r="K105" s="268" t="s">
        <v>117</v>
      </c>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95">
        <f>'SO 04-01 - Oprava EOV výh...'!J32</f>
        <v>0</v>
      </c>
      <c r="AH105" s="296"/>
      <c r="AI105" s="296"/>
      <c r="AJ105" s="296"/>
      <c r="AK105" s="296"/>
      <c r="AL105" s="296"/>
      <c r="AM105" s="296"/>
      <c r="AN105" s="295">
        <f t="shared" si="0"/>
        <v>0</v>
      </c>
      <c r="AO105" s="296"/>
      <c r="AP105" s="296"/>
      <c r="AQ105" s="104" t="s">
        <v>90</v>
      </c>
      <c r="AR105" s="59"/>
      <c r="AS105" s="105">
        <v>0</v>
      </c>
      <c r="AT105" s="106">
        <f t="shared" si="1"/>
        <v>0</v>
      </c>
      <c r="AU105" s="107">
        <f>'SO 04-01 - Oprava EOV výh...'!P126</f>
        <v>0</v>
      </c>
      <c r="AV105" s="106">
        <f>'SO 04-01 - Oprava EOV výh...'!J35</f>
        <v>0</v>
      </c>
      <c r="AW105" s="106">
        <f>'SO 04-01 - Oprava EOV výh...'!J36</f>
        <v>0</v>
      </c>
      <c r="AX105" s="106">
        <f>'SO 04-01 - Oprava EOV výh...'!J37</f>
        <v>0</v>
      </c>
      <c r="AY105" s="106">
        <f>'SO 04-01 - Oprava EOV výh...'!J38</f>
        <v>0</v>
      </c>
      <c r="AZ105" s="106">
        <f>'SO 04-01 - Oprava EOV výh...'!F35</f>
        <v>0</v>
      </c>
      <c r="BA105" s="106">
        <f>'SO 04-01 - Oprava EOV výh...'!F36</f>
        <v>0</v>
      </c>
      <c r="BB105" s="106">
        <f>'SO 04-01 - Oprava EOV výh...'!F37</f>
        <v>0</v>
      </c>
      <c r="BC105" s="106">
        <f>'SO 04-01 - Oprava EOV výh...'!F38</f>
        <v>0</v>
      </c>
      <c r="BD105" s="108">
        <f>'SO 04-01 - Oprava EOV výh...'!F39</f>
        <v>0</v>
      </c>
      <c r="BT105" s="109" t="s">
        <v>86</v>
      </c>
      <c r="BV105" s="109" t="s">
        <v>79</v>
      </c>
      <c r="BW105" s="109" t="s">
        <v>118</v>
      </c>
      <c r="BX105" s="109" t="s">
        <v>115</v>
      </c>
      <c r="CL105" s="109" t="s">
        <v>119</v>
      </c>
    </row>
    <row r="106" spans="1:91" s="4" customFormat="1" ht="19.5" customHeight="1">
      <c r="A106" s="102" t="s">
        <v>87</v>
      </c>
      <c r="B106" s="57"/>
      <c r="C106" s="103"/>
      <c r="D106" s="103"/>
      <c r="E106" s="268" t="s">
        <v>120</v>
      </c>
      <c r="F106" s="268"/>
      <c r="G106" s="268"/>
      <c r="H106" s="268"/>
      <c r="I106" s="268"/>
      <c r="J106" s="103"/>
      <c r="K106" s="268" t="s">
        <v>121</v>
      </c>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95">
        <f>'SO 04-02 - Oprava EOV výh...'!J32</f>
        <v>0</v>
      </c>
      <c r="AH106" s="296"/>
      <c r="AI106" s="296"/>
      <c r="AJ106" s="296"/>
      <c r="AK106" s="296"/>
      <c r="AL106" s="296"/>
      <c r="AM106" s="296"/>
      <c r="AN106" s="295">
        <f t="shared" si="0"/>
        <v>0</v>
      </c>
      <c r="AO106" s="296"/>
      <c r="AP106" s="296"/>
      <c r="AQ106" s="104" t="s">
        <v>90</v>
      </c>
      <c r="AR106" s="59"/>
      <c r="AS106" s="105">
        <v>0</v>
      </c>
      <c r="AT106" s="106">
        <f t="shared" si="1"/>
        <v>0</v>
      </c>
      <c r="AU106" s="107">
        <f>'SO 04-02 - Oprava EOV výh...'!P126</f>
        <v>0</v>
      </c>
      <c r="AV106" s="106">
        <f>'SO 04-02 - Oprava EOV výh...'!J35</f>
        <v>0</v>
      </c>
      <c r="AW106" s="106">
        <f>'SO 04-02 - Oprava EOV výh...'!J36</f>
        <v>0</v>
      </c>
      <c r="AX106" s="106">
        <f>'SO 04-02 - Oprava EOV výh...'!J37</f>
        <v>0</v>
      </c>
      <c r="AY106" s="106">
        <f>'SO 04-02 - Oprava EOV výh...'!J38</f>
        <v>0</v>
      </c>
      <c r="AZ106" s="106">
        <f>'SO 04-02 - Oprava EOV výh...'!F35</f>
        <v>0</v>
      </c>
      <c r="BA106" s="106">
        <f>'SO 04-02 - Oprava EOV výh...'!F36</f>
        <v>0</v>
      </c>
      <c r="BB106" s="106">
        <f>'SO 04-02 - Oprava EOV výh...'!F37</f>
        <v>0</v>
      </c>
      <c r="BC106" s="106">
        <f>'SO 04-02 - Oprava EOV výh...'!F38</f>
        <v>0</v>
      </c>
      <c r="BD106" s="108">
        <f>'SO 04-02 - Oprava EOV výh...'!F39</f>
        <v>0</v>
      </c>
      <c r="BT106" s="109" t="s">
        <v>86</v>
      </c>
      <c r="BV106" s="109" t="s">
        <v>79</v>
      </c>
      <c r="BW106" s="109" t="s">
        <v>122</v>
      </c>
      <c r="BX106" s="109" t="s">
        <v>115</v>
      </c>
      <c r="CL106" s="109" t="s">
        <v>119</v>
      </c>
    </row>
    <row r="107" spans="1:91" s="7" customFormat="1" ht="19.5" customHeight="1">
      <c r="B107" s="92"/>
      <c r="C107" s="93"/>
      <c r="D107" s="267" t="s">
        <v>123</v>
      </c>
      <c r="E107" s="267"/>
      <c r="F107" s="267"/>
      <c r="G107" s="267"/>
      <c r="H107" s="267"/>
      <c r="I107" s="94"/>
      <c r="J107" s="267" t="s">
        <v>124</v>
      </c>
      <c r="K107" s="267"/>
      <c r="L107" s="267"/>
      <c r="M107" s="267"/>
      <c r="N107" s="267"/>
      <c r="O107" s="267"/>
      <c r="P107" s="267"/>
      <c r="Q107" s="267"/>
      <c r="R107" s="267"/>
      <c r="S107" s="267"/>
      <c r="T107" s="267"/>
      <c r="U107" s="267"/>
      <c r="V107" s="267"/>
      <c r="W107" s="267"/>
      <c r="X107" s="267"/>
      <c r="Y107" s="267"/>
      <c r="Z107" s="267"/>
      <c r="AA107" s="267"/>
      <c r="AB107" s="267"/>
      <c r="AC107" s="267"/>
      <c r="AD107" s="267"/>
      <c r="AE107" s="267"/>
      <c r="AF107" s="267"/>
      <c r="AG107" s="293">
        <f>ROUND(AG108+AG110,2)</f>
        <v>0</v>
      </c>
      <c r="AH107" s="294"/>
      <c r="AI107" s="294"/>
      <c r="AJ107" s="294"/>
      <c r="AK107" s="294"/>
      <c r="AL107" s="294"/>
      <c r="AM107" s="294"/>
      <c r="AN107" s="301">
        <f t="shared" si="0"/>
        <v>0</v>
      </c>
      <c r="AO107" s="294"/>
      <c r="AP107" s="294"/>
      <c r="AQ107" s="95" t="s">
        <v>125</v>
      </c>
      <c r="AR107" s="96"/>
      <c r="AS107" s="97">
        <f>ROUND(AS108+AS110,2)</f>
        <v>0</v>
      </c>
      <c r="AT107" s="98">
        <f t="shared" si="1"/>
        <v>0</v>
      </c>
      <c r="AU107" s="99">
        <f>ROUND(AU108+AU110,5)</f>
        <v>0</v>
      </c>
      <c r="AV107" s="98">
        <f>ROUND(AZ107*L29,2)</f>
        <v>0</v>
      </c>
      <c r="AW107" s="98">
        <f>ROUND(BA107*L30,2)</f>
        <v>0</v>
      </c>
      <c r="AX107" s="98">
        <f>ROUND(BB107*L29,2)</f>
        <v>0</v>
      </c>
      <c r="AY107" s="98">
        <f>ROUND(BC107*L30,2)</f>
        <v>0</v>
      </c>
      <c r="AZ107" s="98">
        <f>ROUND(AZ108+AZ110,2)</f>
        <v>0</v>
      </c>
      <c r="BA107" s="98">
        <f>ROUND(BA108+BA110,2)</f>
        <v>0</v>
      </c>
      <c r="BB107" s="98">
        <f>ROUND(BB108+BB110,2)</f>
        <v>0</v>
      </c>
      <c r="BC107" s="98">
        <f>ROUND(BC108+BC110,2)</f>
        <v>0</v>
      </c>
      <c r="BD107" s="100">
        <f>ROUND(BD108+BD110,2)</f>
        <v>0</v>
      </c>
      <c r="BS107" s="101" t="s">
        <v>76</v>
      </c>
      <c r="BT107" s="101" t="s">
        <v>84</v>
      </c>
      <c r="BU107" s="101" t="s">
        <v>78</v>
      </c>
      <c r="BV107" s="101" t="s">
        <v>79</v>
      </c>
      <c r="BW107" s="101" t="s">
        <v>126</v>
      </c>
      <c r="BX107" s="101" t="s">
        <v>5</v>
      </c>
      <c r="CL107" s="101" t="s">
        <v>1</v>
      </c>
      <c r="CM107" s="101" t="s">
        <v>86</v>
      </c>
    </row>
    <row r="108" spans="1:91" s="4" customFormat="1" ht="19.5" customHeight="1">
      <c r="B108" s="57"/>
      <c r="C108" s="103"/>
      <c r="D108" s="103"/>
      <c r="E108" s="268" t="s">
        <v>127</v>
      </c>
      <c r="F108" s="268"/>
      <c r="G108" s="268"/>
      <c r="H108" s="268"/>
      <c r="I108" s="268"/>
      <c r="J108" s="103"/>
      <c r="K108" s="268" t="s">
        <v>128</v>
      </c>
      <c r="L108" s="268"/>
      <c r="M108" s="268"/>
      <c r="N108" s="268"/>
      <c r="O108" s="268"/>
      <c r="P108" s="268"/>
      <c r="Q108" s="268"/>
      <c r="R108" s="268"/>
      <c r="S108" s="268"/>
      <c r="T108" s="268"/>
      <c r="U108" s="268"/>
      <c r="V108" s="268"/>
      <c r="W108" s="268"/>
      <c r="X108" s="268"/>
      <c r="Y108" s="268"/>
      <c r="Z108" s="268"/>
      <c r="AA108" s="268"/>
      <c r="AB108" s="268"/>
      <c r="AC108" s="268"/>
      <c r="AD108" s="268"/>
      <c r="AE108" s="268"/>
      <c r="AF108" s="268"/>
      <c r="AG108" s="309">
        <f>ROUND(AG109,2)</f>
        <v>0</v>
      </c>
      <c r="AH108" s="296"/>
      <c r="AI108" s="296"/>
      <c r="AJ108" s="296"/>
      <c r="AK108" s="296"/>
      <c r="AL108" s="296"/>
      <c r="AM108" s="296"/>
      <c r="AN108" s="295">
        <f t="shared" si="0"/>
        <v>0</v>
      </c>
      <c r="AO108" s="296"/>
      <c r="AP108" s="296"/>
      <c r="AQ108" s="104" t="s">
        <v>90</v>
      </c>
      <c r="AR108" s="59"/>
      <c r="AS108" s="105">
        <f>ROUND(AS109,2)</f>
        <v>0</v>
      </c>
      <c r="AT108" s="106">
        <f t="shared" si="1"/>
        <v>0</v>
      </c>
      <c r="AU108" s="107">
        <f>ROUND(AU109,5)</f>
        <v>0</v>
      </c>
      <c r="AV108" s="106">
        <f>ROUND(AZ108*L29,2)</f>
        <v>0</v>
      </c>
      <c r="AW108" s="106">
        <f>ROUND(BA108*L30,2)</f>
        <v>0</v>
      </c>
      <c r="AX108" s="106">
        <f>ROUND(BB108*L29,2)</f>
        <v>0</v>
      </c>
      <c r="AY108" s="106">
        <f>ROUND(BC108*L30,2)</f>
        <v>0</v>
      </c>
      <c r="AZ108" s="106">
        <f>ROUND(AZ109,2)</f>
        <v>0</v>
      </c>
      <c r="BA108" s="106">
        <f>ROUND(BA109,2)</f>
        <v>0</v>
      </c>
      <c r="BB108" s="106">
        <f>ROUND(BB109,2)</f>
        <v>0</v>
      </c>
      <c r="BC108" s="106">
        <f>ROUND(BC109,2)</f>
        <v>0</v>
      </c>
      <c r="BD108" s="108">
        <f>ROUND(BD109,2)</f>
        <v>0</v>
      </c>
      <c r="BS108" s="109" t="s">
        <v>76</v>
      </c>
      <c r="BT108" s="109" t="s">
        <v>86</v>
      </c>
      <c r="BU108" s="109" t="s">
        <v>78</v>
      </c>
      <c r="BV108" s="109" t="s">
        <v>79</v>
      </c>
      <c r="BW108" s="109" t="s">
        <v>129</v>
      </c>
      <c r="BX108" s="109" t="s">
        <v>126</v>
      </c>
      <c r="CL108" s="109" t="s">
        <v>1</v>
      </c>
    </row>
    <row r="109" spans="1:91" s="4" customFormat="1" ht="19.5" customHeight="1">
      <c r="A109" s="102" t="s">
        <v>87</v>
      </c>
      <c r="B109" s="57"/>
      <c r="C109" s="103"/>
      <c r="D109" s="103"/>
      <c r="E109" s="103"/>
      <c r="F109" s="268" t="s">
        <v>127</v>
      </c>
      <c r="G109" s="268"/>
      <c r="H109" s="268"/>
      <c r="I109" s="268"/>
      <c r="J109" s="268"/>
      <c r="K109" s="103"/>
      <c r="L109" s="268" t="s">
        <v>130</v>
      </c>
      <c r="M109" s="268"/>
      <c r="N109" s="268"/>
      <c r="O109" s="268"/>
      <c r="P109" s="268"/>
      <c r="Q109" s="268"/>
      <c r="R109" s="268"/>
      <c r="S109" s="268"/>
      <c r="T109" s="268"/>
      <c r="U109" s="268"/>
      <c r="V109" s="268"/>
      <c r="W109" s="268"/>
      <c r="X109" s="268"/>
      <c r="Y109" s="268"/>
      <c r="Z109" s="268"/>
      <c r="AA109" s="268"/>
      <c r="AB109" s="268"/>
      <c r="AC109" s="268"/>
      <c r="AD109" s="268"/>
      <c r="AE109" s="268"/>
      <c r="AF109" s="268"/>
      <c r="AG109" s="295">
        <f>'SO 05-01 - Technologická ...'!J34</f>
        <v>0</v>
      </c>
      <c r="AH109" s="296"/>
      <c r="AI109" s="296"/>
      <c r="AJ109" s="296"/>
      <c r="AK109" s="296"/>
      <c r="AL109" s="296"/>
      <c r="AM109" s="296"/>
      <c r="AN109" s="295">
        <f t="shared" si="0"/>
        <v>0</v>
      </c>
      <c r="AO109" s="296"/>
      <c r="AP109" s="296"/>
      <c r="AQ109" s="104" t="s">
        <v>90</v>
      </c>
      <c r="AR109" s="59"/>
      <c r="AS109" s="105">
        <v>0</v>
      </c>
      <c r="AT109" s="106">
        <f t="shared" si="1"/>
        <v>0</v>
      </c>
      <c r="AU109" s="107">
        <f>'SO 05-01 - Technologická ...'!P126</f>
        <v>0</v>
      </c>
      <c r="AV109" s="106">
        <f>'SO 05-01 - Technologická ...'!J37</f>
        <v>0</v>
      </c>
      <c r="AW109" s="106">
        <f>'SO 05-01 - Technologická ...'!J38</f>
        <v>0</v>
      </c>
      <c r="AX109" s="106">
        <f>'SO 05-01 - Technologická ...'!J39</f>
        <v>0</v>
      </c>
      <c r="AY109" s="106">
        <f>'SO 05-01 - Technologická ...'!J40</f>
        <v>0</v>
      </c>
      <c r="AZ109" s="106">
        <f>'SO 05-01 - Technologická ...'!F37</f>
        <v>0</v>
      </c>
      <c r="BA109" s="106">
        <f>'SO 05-01 - Technologická ...'!F38</f>
        <v>0</v>
      </c>
      <c r="BB109" s="106">
        <f>'SO 05-01 - Technologická ...'!F39</f>
        <v>0</v>
      </c>
      <c r="BC109" s="106">
        <f>'SO 05-01 - Technologická ...'!F40</f>
        <v>0</v>
      </c>
      <c r="BD109" s="108">
        <f>'SO 05-01 - Technologická ...'!F41</f>
        <v>0</v>
      </c>
      <c r="BT109" s="109" t="s">
        <v>131</v>
      </c>
      <c r="BV109" s="109" t="s">
        <v>79</v>
      </c>
      <c r="BW109" s="109" t="s">
        <v>132</v>
      </c>
      <c r="BX109" s="109" t="s">
        <v>129</v>
      </c>
      <c r="CL109" s="109" t="s">
        <v>1</v>
      </c>
    </row>
    <row r="110" spans="1:91" s="4" customFormat="1" ht="19.5" customHeight="1">
      <c r="B110" s="57"/>
      <c r="C110" s="103"/>
      <c r="D110" s="103"/>
      <c r="E110" s="268" t="s">
        <v>133</v>
      </c>
      <c r="F110" s="268"/>
      <c r="G110" s="268"/>
      <c r="H110" s="268"/>
      <c r="I110" s="268"/>
      <c r="J110" s="103"/>
      <c r="K110" s="268" t="s">
        <v>134</v>
      </c>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309">
        <f>ROUND(AG111,2)</f>
        <v>0</v>
      </c>
      <c r="AH110" s="296"/>
      <c r="AI110" s="296"/>
      <c r="AJ110" s="296"/>
      <c r="AK110" s="296"/>
      <c r="AL110" s="296"/>
      <c r="AM110" s="296"/>
      <c r="AN110" s="295">
        <f t="shared" si="0"/>
        <v>0</v>
      </c>
      <c r="AO110" s="296"/>
      <c r="AP110" s="296"/>
      <c r="AQ110" s="104" t="s">
        <v>90</v>
      </c>
      <c r="AR110" s="59"/>
      <c r="AS110" s="105">
        <f>ROUND(AS111,2)</f>
        <v>0</v>
      </c>
      <c r="AT110" s="106">
        <f t="shared" si="1"/>
        <v>0</v>
      </c>
      <c r="AU110" s="107">
        <f>ROUND(AU111,5)</f>
        <v>0</v>
      </c>
      <c r="AV110" s="106">
        <f>ROUND(AZ110*L29,2)</f>
        <v>0</v>
      </c>
      <c r="AW110" s="106">
        <f>ROUND(BA110*L30,2)</f>
        <v>0</v>
      </c>
      <c r="AX110" s="106">
        <f>ROUND(BB110*L29,2)</f>
        <v>0</v>
      </c>
      <c r="AY110" s="106">
        <f>ROUND(BC110*L30,2)</f>
        <v>0</v>
      </c>
      <c r="AZ110" s="106">
        <f>ROUND(AZ111,2)</f>
        <v>0</v>
      </c>
      <c r="BA110" s="106">
        <f>ROUND(BA111,2)</f>
        <v>0</v>
      </c>
      <c r="BB110" s="106">
        <f>ROUND(BB111,2)</f>
        <v>0</v>
      </c>
      <c r="BC110" s="106">
        <f>ROUND(BC111,2)</f>
        <v>0</v>
      </c>
      <c r="BD110" s="108">
        <f>ROUND(BD111,2)</f>
        <v>0</v>
      </c>
      <c r="BS110" s="109" t="s">
        <v>76</v>
      </c>
      <c r="BT110" s="109" t="s">
        <v>86</v>
      </c>
      <c r="BU110" s="109" t="s">
        <v>78</v>
      </c>
      <c r="BV110" s="109" t="s">
        <v>79</v>
      </c>
      <c r="BW110" s="109" t="s">
        <v>135</v>
      </c>
      <c r="BX110" s="109" t="s">
        <v>126</v>
      </c>
      <c r="CL110" s="109" t="s">
        <v>1</v>
      </c>
    </row>
    <row r="111" spans="1:91" s="4" customFormat="1" ht="19.5" customHeight="1">
      <c r="A111" s="102" t="s">
        <v>87</v>
      </c>
      <c r="B111" s="57"/>
      <c r="C111" s="103"/>
      <c r="D111" s="103"/>
      <c r="E111" s="103"/>
      <c r="F111" s="268" t="s">
        <v>133</v>
      </c>
      <c r="G111" s="268"/>
      <c r="H111" s="268"/>
      <c r="I111" s="268"/>
      <c r="J111" s="268"/>
      <c r="K111" s="103"/>
      <c r="L111" s="268" t="s">
        <v>136</v>
      </c>
      <c r="M111" s="268"/>
      <c r="N111" s="268"/>
      <c r="O111" s="268"/>
      <c r="P111" s="268"/>
      <c r="Q111" s="268"/>
      <c r="R111" s="268"/>
      <c r="S111" s="268"/>
      <c r="T111" s="268"/>
      <c r="U111" s="268"/>
      <c r="V111" s="268"/>
      <c r="W111" s="268"/>
      <c r="X111" s="268"/>
      <c r="Y111" s="268"/>
      <c r="Z111" s="268"/>
      <c r="AA111" s="268"/>
      <c r="AB111" s="268"/>
      <c r="AC111" s="268"/>
      <c r="AD111" s="268"/>
      <c r="AE111" s="268"/>
      <c r="AF111" s="268"/>
      <c r="AG111" s="295">
        <f>'SO 05-02 -  Technologická...'!J34</f>
        <v>0</v>
      </c>
      <c r="AH111" s="296"/>
      <c r="AI111" s="296"/>
      <c r="AJ111" s="296"/>
      <c r="AK111" s="296"/>
      <c r="AL111" s="296"/>
      <c r="AM111" s="296"/>
      <c r="AN111" s="295">
        <f t="shared" si="0"/>
        <v>0</v>
      </c>
      <c r="AO111" s="296"/>
      <c r="AP111" s="296"/>
      <c r="AQ111" s="104" t="s">
        <v>90</v>
      </c>
      <c r="AR111" s="59"/>
      <c r="AS111" s="105">
        <v>0</v>
      </c>
      <c r="AT111" s="106">
        <f t="shared" si="1"/>
        <v>0</v>
      </c>
      <c r="AU111" s="107">
        <f>'SO 05-02 -  Technologická...'!P125</f>
        <v>0</v>
      </c>
      <c r="AV111" s="106">
        <f>'SO 05-02 -  Technologická...'!J37</f>
        <v>0</v>
      </c>
      <c r="AW111" s="106">
        <f>'SO 05-02 -  Technologická...'!J38</f>
        <v>0</v>
      </c>
      <c r="AX111" s="106">
        <f>'SO 05-02 -  Technologická...'!J39</f>
        <v>0</v>
      </c>
      <c r="AY111" s="106">
        <f>'SO 05-02 -  Technologická...'!J40</f>
        <v>0</v>
      </c>
      <c r="AZ111" s="106">
        <f>'SO 05-02 -  Technologická...'!F37</f>
        <v>0</v>
      </c>
      <c r="BA111" s="106">
        <f>'SO 05-02 -  Technologická...'!F38</f>
        <v>0</v>
      </c>
      <c r="BB111" s="106">
        <f>'SO 05-02 -  Technologická...'!F39</f>
        <v>0</v>
      </c>
      <c r="BC111" s="106">
        <f>'SO 05-02 -  Technologická...'!F40</f>
        <v>0</v>
      </c>
      <c r="BD111" s="108">
        <f>'SO 05-02 -  Technologická...'!F41</f>
        <v>0</v>
      </c>
      <c r="BT111" s="109" t="s">
        <v>131</v>
      </c>
      <c r="BV111" s="109" t="s">
        <v>79</v>
      </c>
      <c r="BW111" s="109" t="s">
        <v>137</v>
      </c>
      <c r="BX111" s="109" t="s">
        <v>135</v>
      </c>
      <c r="CL111" s="109" t="s">
        <v>1</v>
      </c>
    </row>
    <row r="112" spans="1:91" s="7" customFormat="1" ht="19.5" customHeight="1">
      <c r="A112" s="102" t="s">
        <v>87</v>
      </c>
      <c r="B112" s="92"/>
      <c r="C112" s="93"/>
      <c r="D112" s="267" t="s">
        <v>138</v>
      </c>
      <c r="E112" s="267"/>
      <c r="F112" s="267"/>
      <c r="G112" s="267"/>
      <c r="H112" s="267"/>
      <c r="I112" s="94"/>
      <c r="J112" s="267" t="s">
        <v>17</v>
      </c>
      <c r="K112" s="267"/>
      <c r="L112" s="267"/>
      <c r="M112" s="267"/>
      <c r="N112" s="267"/>
      <c r="O112" s="267"/>
      <c r="P112" s="267"/>
      <c r="Q112" s="267"/>
      <c r="R112" s="267"/>
      <c r="S112" s="267"/>
      <c r="T112" s="267"/>
      <c r="U112" s="267"/>
      <c r="V112" s="267"/>
      <c r="W112" s="267"/>
      <c r="X112" s="267"/>
      <c r="Y112" s="267"/>
      <c r="Z112" s="267"/>
      <c r="AA112" s="267"/>
      <c r="AB112" s="267"/>
      <c r="AC112" s="267"/>
      <c r="AD112" s="267"/>
      <c r="AE112" s="267"/>
      <c r="AF112" s="267"/>
      <c r="AG112" s="301">
        <f>'VON - Oprava výhybek v žs...'!J30</f>
        <v>0</v>
      </c>
      <c r="AH112" s="294"/>
      <c r="AI112" s="294"/>
      <c r="AJ112" s="294"/>
      <c r="AK112" s="294"/>
      <c r="AL112" s="294"/>
      <c r="AM112" s="294"/>
      <c r="AN112" s="301">
        <f t="shared" si="0"/>
        <v>0</v>
      </c>
      <c r="AO112" s="294"/>
      <c r="AP112" s="294"/>
      <c r="AQ112" s="95" t="s">
        <v>83</v>
      </c>
      <c r="AR112" s="96"/>
      <c r="AS112" s="110">
        <v>0</v>
      </c>
      <c r="AT112" s="111">
        <f t="shared" si="1"/>
        <v>0</v>
      </c>
      <c r="AU112" s="112">
        <f>'VON - Oprava výhybek v žs...'!P117</f>
        <v>0</v>
      </c>
      <c r="AV112" s="111">
        <f>'VON - Oprava výhybek v žs...'!J33</f>
        <v>0</v>
      </c>
      <c r="AW112" s="111">
        <f>'VON - Oprava výhybek v žs...'!J34</f>
        <v>0</v>
      </c>
      <c r="AX112" s="111">
        <f>'VON - Oprava výhybek v žs...'!J35</f>
        <v>0</v>
      </c>
      <c r="AY112" s="111">
        <f>'VON - Oprava výhybek v žs...'!J36</f>
        <v>0</v>
      </c>
      <c r="AZ112" s="111">
        <f>'VON - Oprava výhybek v žs...'!F33</f>
        <v>0</v>
      </c>
      <c r="BA112" s="111">
        <f>'VON - Oprava výhybek v žs...'!F34</f>
        <v>0</v>
      </c>
      <c r="BB112" s="111">
        <f>'VON - Oprava výhybek v žs...'!F35</f>
        <v>0</v>
      </c>
      <c r="BC112" s="111">
        <f>'VON - Oprava výhybek v žs...'!F36</f>
        <v>0</v>
      </c>
      <c r="BD112" s="113">
        <f>'VON - Oprava výhybek v žs...'!F37</f>
        <v>0</v>
      </c>
      <c r="BT112" s="101" t="s">
        <v>84</v>
      </c>
      <c r="BV112" s="101" t="s">
        <v>79</v>
      </c>
      <c r="BW112" s="101" t="s">
        <v>139</v>
      </c>
      <c r="BX112" s="101" t="s">
        <v>5</v>
      </c>
      <c r="CL112" s="101" t="s">
        <v>1</v>
      </c>
      <c r="CM112" s="101" t="s">
        <v>86</v>
      </c>
    </row>
    <row r="113" spans="1:57" s="2" customFormat="1" ht="19.5" customHeight="1">
      <c r="A113" s="33"/>
      <c r="B113" s="34"/>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8"/>
      <c r="AS113" s="33"/>
      <c r="AT113" s="33"/>
      <c r="AU113" s="33"/>
      <c r="AV113" s="33"/>
      <c r="AW113" s="33"/>
      <c r="AX113" s="33"/>
      <c r="AY113" s="33"/>
      <c r="AZ113" s="33"/>
      <c r="BA113" s="33"/>
      <c r="BB113" s="33"/>
      <c r="BC113" s="33"/>
      <c r="BD113" s="33"/>
      <c r="BE113" s="33"/>
    </row>
    <row r="114" spans="1:57" s="2" customFormat="1" ht="6.95" customHeight="1">
      <c r="A114" s="33"/>
      <c r="B114" s="53"/>
      <c r="C114" s="54"/>
      <c r="D114" s="54"/>
      <c r="E114" s="54"/>
      <c r="F114" s="54"/>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c r="AE114" s="54"/>
      <c r="AF114" s="54"/>
      <c r="AG114" s="54"/>
      <c r="AH114" s="54"/>
      <c r="AI114" s="54"/>
      <c r="AJ114" s="54"/>
      <c r="AK114" s="54"/>
      <c r="AL114" s="54"/>
      <c r="AM114" s="54"/>
      <c r="AN114" s="54"/>
      <c r="AO114" s="54"/>
      <c r="AP114" s="54"/>
      <c r="AQ114" s="54"/>
      <c r="AR114" s="38"/>
      <c r="AS114" s="33"/>
      <c r="AT114" s="33"/>
      <c r="AU114" s="33"/>
      <c r="AV114" s="33"/>
      <c r="AW114" s="33"/>
      <c r="AX114" s="33"/>
      <c r="AY114" s="33"/>
      <c r="AZ114" s="33"/>
      <c r="BA114" s="33"/>
      <c r="BB114" s="33"/>
      <c r="BC114" s="33"/>
      <c r="BD114" s="33"/>
      <c r="BE114" s="33"/>
    </row>
  </sheetData>
  <sheetProtection algorithmName="SHA-512" hashValue="6K0fGIC/y5sl+YrtO7XlNE6LTB8o+saBL3SaW8o9JOX4q1E85NK8n+puPPbmORBE4q03IS+QiI/klyuGa69AbA==" saltValue="otwBRKY2F/Ioc6CaU5lxMGZ4fPSt9A9p10lFLtK0GbrB53FvJ21V78rSIFBDsUjw+bY+hxPjDE40EjYfQMHzrA==" spinCount="100000" sheet="1" objects="1" scenarios="1" formatColumns="0" formatRows="0"/>
  <mergeCells count="110">
    <mergeCell ref="AN109:AP109"/>
    <mergeCell ref="AG109:AM109"/>
    <mergeCell ref="AN110:AP110"/>
    <mergeCell ref="AG110:AM110"/>
    <mergeCell ref="AN111:AP111"/>
    <mergeCell ref="AG111:AM111"/>
    <mergeCell ref="AN112:AP112"/>
    <mergeCell ref="AG112:AM112"/>
    <mergeCell ref="AN94:AP94"/>
    <mergeCell ref="AS89:AT91"/>
    <mergeCell ref="AN105:AP105"/>
    <mergeCell ref="AG105:AM105"/>
    <mergeCell ref="AN106:AP106"/>
    <mergeCell ref="AG106:AM106"/>
    <mergeCell ref="AN107:AP107"/>
    <mergeCell ref="AG107:AM107"/>
    <mergeCell ref="AN108:AP108"/>
    <mergeCell ref="AG108:AM108"/>
    <mergeCell ref="AK35:AO35"/>
    <mergeCell ref="X35:AB35"/>
    <mergeCell ref="AR2:BE2"/>
    <mergeCell ref="AG98:AM98"/>
    <mergeCell ref="AG104:AM104"/>
    <mergeCell ref="AG103:AM103"/>
    <mergeCell ref="AG102:AM102"/>
    <mergeCell ref="AG101:AM101"/>
    <mergeCell ref="AG97:AM97"/>
    <mergeCell ref="AG100:AM100"/>
    <mergeCell ref="AG92:AM92"/>
    <mergeCell ref="AG95:AM95"/>
    <mergeCell ref="AG99:AM99"/>
    <mergeCell ref="AG96:AM96"/>
    <mergeCell ref="AM87:AN87"/>
    <mergeCell ref="AM89:AP89"/>
    <mergeCell ref="AM90:AP90"/>
    <mergeCell ref="AN95:AP95"/>
    <mergeCell ref="AN97:AP97"/>
    <mergeCell ref="AN104:AP104"/>
    <mergeCell ref="AN103:AP103"/>
    <mergeCell ref="AN96:AP96"/>
    <mergeCell ref="AN92:AP92"/>
    <mergeCell ref="AN102:AP10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F109:J109"/>
    <mergeCell ref="L109:AF109"/>
    <mergeCell ref="E110:I110"/>
    <mergeCell ref="K110:AF110"/>
    <mergeCell ref="F111:J111"/>
    <mergeCell ref="L111:AF111"/>
    <mergeCell ref="D112:H112"/>
    <mergeCell ref="J112:AF112"/>
    <mergeCell ref="AG94:AM94"/>
    <mergeCell ref="L85:AO85"/>
    <mergeCell ref="E105:I105"/>
    <mergeCell ref="K105:AF105"/>
    <mergeCell ref="E106:I106"/>
    <mergeCell ref="K106:AF106"/>
    <mergeCell ref="D107:H107"/>
    <mergeCell ref="J107:AF107"/>
    <mergeCell ref="E108:I108"/>
    <mergeCell ref="K108:AF108"/>
    <mergeCell ref="AN99:AP99"/>
    <mergeCell ref="AN101:AP101"/>
    <mergeCell ref="AN100:AP100"/>
    <mergeCell ref="AN98:AP98"/>
    <mergeCell ref="C92:G92"/>
    <mergeCell ref="D104:H104"/>
    <mergeCell ref="D98:H98"/>
    <mergeCell ref="D95:H95"/>
    <mergeCell ref="D101:H101"/>
    <mergeCell ref="E99:I99"/>
    <mergeCell ref="E96:I96"/>
    <mergeCell ref="E100:I100"/>
    <mergeCell ref="E102:I102"/>
    <mergeCell ref="E103:I103"/>
    <mergeCell ref="E97:I97"/>
    <mergeCell ref="I92:AF92"/>
    <mergeCell ref="J101:AF101"/>
    <mergeCell ref="J95:AF95"/>
    <mergeCell ref="J98:AF98"/>
    <mergeCell ref="J104:AF104"/>
    <mergeCell ref="K97:AF97"/>
    <mergeCell ref="K100:AF100"/>
    <mergeCell ref="K102:AF102"/>
    <mergeCell ref="K99:AF99"/>
    <mergeCell ref="K103:AF103"/>
    <mergeCell ref="K96:AF96"/>
  </mergeCells>
  <hyperlinks>
    <hyperlink ref="A96" location="'SO 01-01 - Oprava výhybky...'!C2" display="/"/>
    <hyperlink ref="A97" location="'SO 01-02 - Oprava přípojů...'!C2" display="/"/>
    <hyperlink ref="A99" location="'SO 02-01 - Oprava vyhýbky...'!C2" display="/"/>
    <hyperlink ref="A100" location="'SO 02-02 - Oprava přípojů...'!C2" display="/"/>
    <hyperlink ref="A102" location="'SO 03-01 - Oprava přejezd...'!C2" display="/"/>
    <hyperlink ref="A103" location="'SO 03-02 - Zrušení přejez...'!C2" display="/"/>
    <hyperlink ref="A105" location="'SO 04-01 - Oprava EOV výh...'!C2" display="/"/>
    <hyperlink ref="A106" location="'SO 04-02 - Oprava EOV výh...'!C2" display="/"/>
    <hyperlink ref="A109" location="'SO 05-01 - Technologická ...'!C2" display="/"/>
    <hyperlink ref="A111" location="'SO 05-02 -  Technologická...'!C2" display="/"/>
    <hyperlink ref="A112" location="'VON - Oprava výhybek v žs...'!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2"/>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132</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ht="12.75">
      <c r="B8" s="19"/>
      <c r="D8" s="120" t="s">
        <v>141</v>
      </c>
      <c r="L8" s="19"/>
    </row>
    <row r="9" spans="1:46" s="1" customFormat="1" ht="16.5" customHeight="1">
      <c r="B9" s="19"/>
      <c r="E9" s="311" t="s">
        <v>1090</v>
      </c>
      <c r="F9" s="292"/>
      <c r="G9" s="292"/>
      <c r="H9" s="292"/>
      <c r="I9" s="114"/>
      <c r="L9" s="19"/>
    </row>
    <row r="10" spans="1:46" s="1" customFormat="1" ht="12" customHeight="1">
      <c r="B10" s="19"/>
      <c r="D10" s="120" t="s">
        <v>143</v>
      </c>
      <c r="I10" s="114"/>
      <c r="L10" s="19"/>
    </row>
    <row r="11" spans="1:46" s="2" customFormat="1" ht="16.5" customHeight="1">
      <c r="A11" s="33"/>
      <c r="B11" s="38"/>
      <c r="C11" s="33"/>
      <c r="D11" s="33"/>
      <c r="E11" s="321" t="s">
        <v>1091</v>
      </c>
      <c r="F11" s="313"/>
      <c r="G11" s="313"/>
      <c r="H11" s="313"/>
      <c r="I11" s="121"/>
      <c r="J11" s="33"/>
      <c r="K11" s="33"/>
      <c r="L11" s="50"/>
      <c r="S11" s="33"/>
      <c r="T11" s="33"/>
      <c r="U11" s="33"/>
      <c r="V11" s="33"/>
      <c r="W11" s="33"/>
      <c r="X11" s="33"/>
      <c r="Y11" s="33"/>
      <c r="Z11" s="33"/>
      <c r="AA11" s="33"/>
      <c r="AB11" s="33"/>
      <c r="AC11" s="33"/>
      <c r="AD11" s="33"/>
      <c r="AE11" s="33"/>
    </row>
    <row r="12" spans="1:46" s="2" customFormat="1" ht="12" customHeight="1">
      <c r="A12" s="33"/>
      <c r="B12" s="38"/>
      <c r="C12" s="33"/>
      <c r="D12" s="120" t="s">
        <v>1092</v>
      </c>
      <c r="E12" s="33"/>
      <c r="F12" s="33"/>
      <c r="G12" s="33"/>
      <c r="H12" s="33"/>
      <c r="I12" s="121"/>
      <c r="J12" s="33"/>
      <c r="K12" s="33"/>
      <c r="L12" s="50"/>
      <c r="S12" s="33"/>
      <c r="T12" s="33"/>
      <c r="U12" s="33"/>
      <c r="V12" s="33"/>
      <c r="W12" s="33"/>
      <c r="X12" s="33"/>
      <c r="Y12" s="33"/>
      <c r="Z12" s="33"/>
      <c r="AA12" s="33"/>
      <c r="AB12" s="33"/>
      <c r="AC12" s="33"/>
      <c r="AD12" s="33"/>
      <c r="AE12" s="33"/>
    </row>
    <row r="13" spans="1:46" s="2" customFormat="1" ht="16.5" customHeight="1">
      <c r="A13" s="33"/>
      <c r="B13" s="38"/>
      <c r="C13" s="33"/>
      <c r="D13" s="33"/>
      <c r="E13" s="314" t="s">
        <v>1093</v>
      </c>
      <c r="F13" s="313"/>
      <c r="G13" s="313"/>
      <c r="H13" s="313"/>
      <c r="I13" s="121"/>
      <c r="J13" s="33"/>
      <c r="K13" s="33"/>
      <c r="L13" s="50"/>
      <c r="S13" s="33"/>
      <c r="T13" s="33"/>
      <c r="U13" s="33"/>
      <c r="V13" s="33"/>
      <c r="W13" s="33"/>
      <c r="X13" s="33"/>
      <c r="Y13" s="33"/>
      <c r="Z13" s="33"/>
      <c r="AA13" s="33"/>
      <c r="AB13" s="33"/>
      <c r="AC13" s="33"/>
      <c r="AD13" s="33"/>
      <c r="AE13" s="33"/>
    </row>
    <row r="14" spans="1:46" s="2" customFormat="1" ht="11.25">
      <c r="A14" s="33"/>
      <c r="B14" s="38"/>
      <c r="C14" s="33"/>
      <c r="D14" s="33"/>
      <c r="E14" s="33"/>
      <c r="F14" s="33"/>
      <c r="G14" s="33"/>
      <c r="H14" s="33"/>
      <c r="I14" s="121"/>
      <c r="J14" s="33"/>
      <c r="K14" s="33"/>
      <c r="L14" s="50"/>
      <c r="S14" s="33"/>
      <c r="T14" s="33"/>
      <c r="U14" s="33"/>
      <c r="V14" s="33"/>
      <c r="W14" s="33"/>
      <c r="X14" s="33"/>
      <c r="Y14" s="33"/>
      <c r="Z14" s="33"/>
      <c r="AA14" s="33"/>
      <c r="AB14" s="33"/>
      <c r="AC14" s="33"/>
      <c r="AD14" s="33"/>
      <c r="AE14" s="33"/>
    </row>
    <row r="15" spans="1:46" s="2" customFormat="1" ht="12" customHeight="1">
      <c r="A15" s="33"/>
      <c r="B15" s="38"/>
      <c r="C15" s="33"/>
      <c r="D15" s="120" t="s">
        <v>18</v>
      </c>
      <c r="E15" s="33"/>
      <c r="F15" s="109" t="s">
        <v>1</v>
      </c>
      <c r="G15" s="33"/>
      <c r="H15" s="33"/>
      <c r="I15" s="122" t="s">
        <v>19</v>
      </c>
      <c r="J15" s="109" t="s">
        <v>1</v>
      </c>
      <c r="K15" s="33"/>
      <c r="L15" s="50"/>
      <c r="S15" s="33"/>
      <c r="T15" s="33"/>
      <c r="U15" s="33"/>
      <c r="V15" s="33"/>
      <c r="W15" s="33"/>
      <c r="X15" s="33"/>
      <c r="Y15" s="33"/>
      <c r="Z15" s="33"/>
      <c r="AA15" s="33"/>
      <c r="AB15" s="33"/>
      <c r="AC15" s="33"/>
      <c r="AD15" s="33"/>
      <c r="AE15" s="33"/>
    </row>
    <row r="16" spans="1:46" s="2" customFormat="1" ht="12" customHeight="1">
      <c r="A16" s="33"/>
      <c r="B16" s="38"/>
      <c r="C16" s="33"/>
      <c r="D16" s="120" t="s">
        <v>20</v>
      </c>
      <c r="E16" s="33"/>
      <c r="F16" s="109" t="s">
        <v>21</v>
      </c>
      <c r="G16" s="33"/>
      <c r="H16" s="33"/>
      <c r="I16" s="122" t="s">
        <v>22</v>
      </c>
      <c r="J16" s="123" t="str">
        <f>'Rekapitulace stavby'!AN8</f>
        <v>9. 4. 2020</v>
      </c>
      <c r="K16" s="33"/>
      <c r="L16" s="50"/>
      <c r="S16" s="33"/>
      <c r="T16" s="33"/>
      <c r="U16" s="33"/>
      <c r="V16" s="33"/>
      <c r="W16" s="33"/>
      <c r="X16" s="33"/>
      <c r="Y16" s="33"/>
      <c r="Z16" s="33"/>
      <c r="AA16" s="33"/>
      <c r="AB16" s="33"/>
      <c r="AC16" s="33"/>
      <c r="AD16" s="33"/>
      <c r="AE16" s="33"/>
    </row>
    <row r="17" spans="1:31" s="2" customFormat="1" ht="10.9" customHeight="1">
      <c r="A17" s="33"/>
      <c r="B17" s="38"/>
      <c r="C17" s="33"/>
      <c r="D17" s="33"/>
      <c r="E17" s="33"/>
      <c r="F17" s="33"/>
      <c r="G17" s="33"/>
      <c r="H17" s="33"/>
      <c r="I17" s="121"/>
      <c r="J17" s="33"/>
      <c r="K17" s="33"/>
      <c r="L17" s="50"/>
      <c r="S17" s="33"/>
      <c r="T17" s="33"/>
      <c r="U17" s="33"/>
      <c r="V17" s="33"/>
      <c r="W17" s="33"/>
      <c r="X17" s="33"/>
      <c r="Y17" s="33"/>
      <c r="Z17" s="33"/>
      <c r="AA17" s="33"/>
      <c r="AB17" s="33"/>
      <c r="AC17" s="33"/>
      <c r="AD17" s="33"/>
      <c r="AE17" s="33"/>
    </row>
    <row r="18" spans="1:31" s="2" customFormat="1" ht="12" customHeight="1">
      <c r="A18" s="33"/>
      <c r="B18" s="38"/>
      <c r="C18" s="33"/>
      <c r="D18" s="120" t="s">
        <v>24</v>
      </c>
      <c r="E18" s="33"/>
      <c r="F18" s="33"/>
      <c r="G18" s="33"/>
      <c r="H18" s="33"/>
      <c r="I18" s="122" t="s">
        <v>25</v>
      </c>
      <c r="J18" s="109" t="s">
        <v>26</v>
      </c>
      <c r="K18" s="33"/>
      <c r="L18" s="50"/>
      <c r="S18" s="33"/>
      <c r="T18" s="33"/>
      <c r="U18" s="33"/>
      <c r="V18" s="33"/>
      <c r="W18" s="33"/>
      <c r="X18" s="33"/>
      <c r="Y18" s="33"/>
      <c r="Z18" s="33"/>
      <c r="AA18" s="33"/>
      <c r="AB18" s="33"/>
      <c r="AC18" s="33"/>
      <c r="AD18" s="33"/>
      <c r="AE18" s="33"/>
    </row>
    <row r="19" spans="1:31" s="2" customFormat="1" ht="18" customHeight="1">
      <c r="A19" s="33"/>
      <c r="B19" s="38"/>
      <c r="C19" s="33"/>
      <c r="D19" s="33"/>
      <c r="E19" s="109" t="s">
        <v>27</v>
      </c>
      <c r="F19" s="33"/>
      <c r="G19" s="33"/>
      <c r="H19" s="33"/>
      <c r="I19" s="122" t="s">
        <v>28</v>
      </c>
      <c r="J19" s="109" t="s">
        <v>29</v>
      </c>
      <c r="K19" s="33"/>
      <c r="L19" s="50"/>
      <c r="S19" s="33"/>
      <c r="T19" s="33"/>
      <c r="U19" s="33"/>
      <c r="V19" s="33"/>
      <c r="W19" s="33"/>
      <c r="X19" s="33"/>
      <c r="Y19" s="33"/>
      <c r="Z19" s="33"/>
      <c r="AA19" s="33"/>
      <c r="AB19" s="33"/>
      <c r="AC19" s="33"/>
      <c r="AD19" s="33"/>
      <c r="AE19" s="33"/>
    </row>
    <row r="20" spans="1:31" s="2" customFormat="1" ht="6.95" customHeight="1">
      <c r="A20" s="33"/>
      <c r="B20" s="38"/>
      <c r="C20" s="33"/>
      <c r="D20" s="33"/>
      <c r="E20" s="33"/>
      <c r="F20" s="33"/>
      <c r="G20" s="33"/>
      <c r="H20" s="33"/>
      <c r="I20" s="121"/>
      <c r="J20" s="33"/>
      <c r="K20" s="33"/>
      <c r="L20" s="50"/>
      <c r="S20" s="33"/>
      <c r="T20" s="33"/>
      <c r="U20" s="33"/>
      <c r="V20" s="33"/>
      <c r="W20" s="33"/>
      <c r="X20" s="33"/>
      <c r="Y20" s="33"/>
      <c r="Z20" s="33"/>
      <c r="AA20" s="33"/>
      <c r="AB20" s="33"/>
      <c r="AC20" s="33"/>
      <c r="AD20" s="33"/>
      <c r="AE20" s="33"/>
    </row>
    <row r="21" spans="1:31" s="2" customFormat="1" ht="12" customHeight="1">
      <c r="A21" s="33"/>
      <c r="B21" s="38"/>
      <c r="C21" s="33"/>
      <c r="D21" s="120" t="s">
        <v>30</v>
      </c>
      <c r="E21" s="33"/>
      <c r="F21" s="33"/>
      <c r="G21" s="33"/>
      <c r="H21" s="33"/>
      <c r="I21" s="122" t="s">
        <v>25</v>
      </c>
      <c r="J21" s="29" t="str">
        <f>'Rekapitulace stavby'!AN13</f>
        <v>Vyplň údaj</v>
      </c>
      <c r="K21" s="33"/>
      <c r="L21" s="50"/>
      <c r="S21" s="33"/>
      <c r="T21" s="33"/>
      <c r="U21" s="33"/>
      <c r="V21" s="33"/>
      <c r="W21" s="33"/>
      <c r="X21" s="33"/>
      <c r="Y21" s="33"/>
      <c r="Z21" s="33"/>
      <c r="AA21" s="33"/>
      <c r="AB21" s="33"/>
      <c r="AC21" s="33"/>
      <c r="AD21" s="33"/>
      <c r="AE21" s="33"/>
    </row>
    <row r="22" spans="1:31" s="2" customFormat="1" ht="18" customHeight="1">
      <c r="A22" s="33"/>
      <c r="B22" s="38"/>
      <c r="C22" s="33"/>
      <c r="D22" s="33"/>
      <c r="E22" s="315" t="str">
        <f>'Rekapitulace stavby'!E14</f>
        <v>Vyplň údaj</v>
      </c>
      <c r="F22" s="316"/>
      <c r="G22" s="316"/>
      <c r="H22" s="316"/>
      <c r="I22" s="122" t="s">
        <v>28</v>
      </c>
      <c r="J22" s="29" t="str">
        <f>'Rekapitulace stavby'!AN14</f>
        <v>Vyplň údaj</v>
      </c>
      <c r="K22" s="33"/>
      <c r="L22" s="50"/>
      <c r="S22" s="33"/>
      <c r="T22" s="33"/>
      <c r="U22" s="33"/>
      <c r="V22" s="33"/>
      <c r="W22" s="33"/>
      <c r="X22" s="33"/>
      <c r="Y22" s="33"/>
      <c r="Z22" s="33"/>
      <c r="AA22" s="33"/>
      <c r="AB22" s="33"/>
      <c r="AC22" s="33"/>
      <c r="AD22" s="33"/>
      <c r="AE22" s="33"/>
    </row>
    <row r="23" spans="1:31" s="2" customFormat="1" ht="6.95" customHeight="1">
      <c r="A23" s="33"/>
      <c r="B23" s="38"/>
      <c r="C23" s="33"/>
      <c r="D23" s="33"/>
      <c r="E23" s="33"/>
      <c r="F23" s="33"/>
      <c r="G23" s="33"/>
      <c r="H23" s="33"/>
      <c r="I23" s="121"/>
      <c r="J23" s="33"/>
      <c r="K23" s="33"/>
      <c r="L23" s="50"/>
      <c r="S23" s="33"/>
      <c r="T23" s="33"/>
      <c r="U23" s="33"/>
      <c r="V23" s="33"/>
      <c r="W23" s="33"/>
      <c r="X23" s="33"/>
      <c r="Y23" s="33"/>
      <c r="Z23" s="33"/>
      <c r="AA23" s="33"/>
      <c r="AB23" s="33"/>
      <c r="AC23" s="33"/>
      <c r="AD23" s="33"/>
      <c r="AE23" s="33"/>
    </row>
    <row r="24" spans="1:31" s="2" customFormat="1" ht="12" customHeight="1">
      <c r="A24" s="33"/>
      <c r="B24" s="38"/>
      <c r="C24" s="33"/>
      <c r="D24" s="120" t="s">
        <v>32</v>
      </c>
      <c r="E24" s="33"/>
      <c r="F24" s="33"/>
      <c r="G24" s="33"/>
      <c r="H24" s="33"/>
      <c r="I24" s="122" t="s">
        <v>25</v>
      </c>
      <c r="J24" s="109" t="str">
        <f>IF('Rekapitulace stavby'!AN16="","",'Rekapitulace stavby'!AN16)</f>
        <v/>
      </c>
      <c r="K24" s="33"/>
      <c r="L24" s="50"/>
      <c r="S24" s="33"/>
      <c r="T24" s="33"/>
      <c r="U24" s="33"/>
      <c r="V24" s="33"/>
      <c r="W24" s="33"/>
      <c r="X24" s="33"/>
      <c r="Y24" s="33"/>
      <c r="Z24" s="33"/>
      <c r="AA24" s="33"/>
      <c r="AB24" s="33"/>
      <c r="AC24" s="33"/>
      <c r="AD24" s="33"/>
      <c r="AE24" s="33"/>
    </row>
    <row r="25" spans="1:31" s="2" customFormat="1" ht="18" customHeight="1">
      <c r="A25" s="33"/>
      <c r="B25" s="38"/>
      <c r="C25" s="33"/>
      <c r="D25" s="33"/>
      <c r="E25" s="109" t="str">
        <f>IF('Rekapitulace stavby'!E17="","",'Rekapitulace stavby'!E17)</f>
        <v xml:space="preserve"> </v>
      </c>
      <c r="F25" s="33"/>
      <c r="G25" s="33"/>
      <c r="H25" s="33"/>
      <c r="I25" s="122" t="s">
        <v>28</v>
      </c>
      <c r="J25" s="109" t="str">
        <f>IF('Rekapitulace stavby'!AN17="","",'Rekapitulace stavby'!AN17)</f>
        <v/>
      </c>
      <c r="K25" s="33"/>
      <c r="L25" s="50"/>
      <c r="S25" s="33"/>
      <c r="T25" s="33"/>
      <c r="U25" s="33"/>
      <c r="V25" s="33"/>
      <c r="W25" s="33"/>
      <c r="X25" s="33"/>
      <c r="Y25" s="33"/>
      <c r="Z25" s="33"/>
      <c r="AA25" s="33"/>
      <c r="AB25" s="33"/>
      <c r="AC25" s="33"/>
      <c r="AD25" s="33"/>
      <c r="AE25" s="33"/>
    </row>
    <row r="26" spans="1:31" s="2" customFormat="1" ht="6.95" customHeight="1">
      <c r="A26" s="33"/>
      <c r="B26" s="38"/>
      <c r="C26" s="33"/>
      <c r="D26" s="33"/>
      <c r="E26" s="33"/>
      <c r="F26" s="33"/>
      <c r="G26" s="33"/>
      <c r="H26" s="33"/>
      <c r="I26" s="121"/>
      <c r="J26" s="33"/>
      <c r="K26" s="33"/>
      <c r="L26" s="50"/>
      <c r="S26" s="33"/>
      <c r="T26" s="33"/>
      <c r="U26" s="33"/>
      <c r="V26" s="33"/>
      <c r="W26" s="33"/>
      <c r="X26" s="33"/>
      <c r="Y26" s="33"/>
      <c r="Z26" s="33"/>
      <c r="AA26" s="33"/>
      <c r="AB26" s="33"/>
      <c r="AC26" s="33"/>
      <c r="AD26" s="33"/>
      <c r="AE26" s="33"/>
    </row>
    <row r="27" spans="1:31" s="2" customFormat="1" ht="12" customHeight="1">
      <c r="A27" s="33"/>
      <c r="B27" s="38"/>
      <c r="C27" s="33"/>
      <c r="D27" s="120" t="s">
        <v>35</v>
      </c>
      <c r="E27" s="33"/>
      <c r="F27" s="33"/>
      <c r="G27" s="33"/>
      <c r="H27" s="33"/>
      <c r="I27" s="122" t="s">
        <v>25</v>
      </c>
      <c r="J27" s="109" t="s">
        <v>1</v>
      </c>
      <c r="K27" s="33"/>
      <c r="L27" s="50"/>
      <c r="S27" s="33"/>
      <c r="T27" s="33"/>
      <c r="U27" s="33"/>
      <c r="V27" s="33"/>
      <c r="W27" s="33"/>
      <c r="X27" s="33"/>
      <c r="Y27" s="33"/>
      <c r="Z27" s="33"/>
      <c r="AA27" s="33"/>
      <c r="AB27" s="33"/>
      <c r="AC27" s="33"/>
      <c r="AD27" s="33"/>
      <c r="AE27" s="33"/>
    </row>
    <row r="28" spans="1:31" s="2" customFormat="1" ht="18" customHeight="1">
      <c r="A28" s="33"/>
      <c r="B28" s="38"/>
      <c r="C28" s="33"/>
      <c r="D28" s="33"/>
      <c r="E28" s="109" t="s">
        <v>1094</v>
      </c>
      <c r="F28" s="33"/>
      <c r="G28" s="33"/>
      <c r="H28" s="33"/>
      <c r="I28" s="122" t="s">
        <v>28</v>
      </c>
      <c r="J28" s="109" t="s">
        <v>1</v>
      </c>
      <c r="K28" s="33"/>
      <c r="L28" s="50"/>
      <c r="S28" s="33"/>
      <c r="T28" s="33"/>
      <c r="U28" s="33"/>
      <c r="V28" s="33"/>
      <c r="W28" s="33"/>
      <c r="X28" s="33"/>
      <c r="Y28" s="33"/>
      <c r="Z28" s="33"/>
      <c r="AA28" s="33"/>
      <c r="AB28" s="33"/>
      <c r="AC28" s="33"/>
      <c r="AD28" s="33"/>
      <c r="AE28" s="33"/>
    </row>
    <row r="29" spans="1:31" s="2" customFormat="1" ht="6.95" customHeight="1">
      <c r="A29" s="33"/>
      <c r="B29" s="38"/>
      <c r="C29" s="33"/>
      <c r="D29" s="33"/>
      <c r="E29" s="33"/>
      <c r="F29" s="33"/>
      <c r="G29" s="33"/>
      <c r="H29" s="33"/>
      <c r="I29" s="121"/>
      <c r="J29" s="33"/>
      <c r="K29" s="33"/>
      <c r="L29" s="50"/>
      <c r="S29" s="33"/>
      <c r="T29" s="33"/>
      <c r="U29" s="33"/>
      <c r="V29" s="33"/>
      <c r="W29" s="33"/>
      <c r="X29" s="33"/>
      <c r="Y29" s="33"/>
      <c r="Z29" s="33"/>
      <c r="AA29" s="33"/>
      <c r="AB29" s="33"/>
      <c r="AC29" s="33"/>
      <c r="AD29" s="33"/>
      <c r="AE29" s="33"/>
    </row>
    <row r="30" spans="1:31" s="2" customFormat="1" ht="12" customHeight="1">
      <c r="A30" s="33"/>
      <c r="B30" s="38"/>
      <c r="C30" s="33"/>
      <c r="D30" s="120" t="s">
        <v>36</v>
      </c>
      <c r="E30" s="33"/>
      <c r="F30" s="33"/>
      <c r="G30" s="33"/>
      <c r="H30" s="33"/>
      <c r="I30" s="121"/>
      <c r="J30" s="33"/>
      <c r="K30" s="33"/>
      <c r="L30" s="50"/>
      <c r="S30" s="33"/>
      <c r="T30" s="33"/>
      <c r="U30" s="33"/>
      <c r="V30" s="33"/>
      <c r="W30" s="33"/>
      <c r="X30" s="33"/>
      <c r="Y30" s="33"/>
      <c r="Z30" s="33"/>
      <c r="AA30" s="33"/>
      <c r="AB30" s="33"/>
      <c r="AC30" s="33"/>
      <c r="AD30" s="33"/>
      <c r="AE30" s="33"/>
    </row>
    <row r="31" spans="1:31" s="8" customFormat="1" ht="16.5" customHeight="1">
      <c r="A31" s="124"/>
      <c r="B31" s="125"/>
      <c r="C31" s="124"/>
      <c r="D31" s="124"/>
      <c r="E31" s="317" t="s">
        <v>1</v>
      </c>
      <c r="F31" s="317"/>
      <c r="G31" s="317"/>
      <c r="H31" s="317"/>
      <c r="I31" s="126"/>
      <c r="J31" s="124"/>
      <c r="K31" s="124"/>
      <c r="L31" s="127"/>
      <c r="S31" s="124"/>
      <c r="T31" s="124"/>
      <c r="U31" s="124"/>
      <c r="V31" s="124"/>
      <c r="W31" s="124"/>
      <c r="X31" s="124"/>
      <c r="Y31" s="124"/>
      <c r="Z31" s="124"/>
      <c r="AA31" s="124"/>
      <c r="AB31" s="124"/>
      <c r="AC31" s="124"/>
      <c r="AD31" s="124"/>
      <c r="AE31" s="124"/>
    </row>
    <row r="32" spans="1:31" s="2" customFormat="1" ht="6.95" customHeight="1">
      <c r="A32" s="33"/>
      <c r="B32" s="38"/>
      <c r="C32" s="33"/>
      <c r="D32" s="33"/>
      <c r="E32" s="33"/>
      <c r="F32" s="33"/>
      <c r="G32" s="33"/>
      <c r="H32" s="33"/>
      <c r="I32" s="121"/>
      <c r="J32" s="33"/>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25.35" customHeight="1">
      <c r="A34" s="33"/>
      <c r="B34" s="38"/>
      <c r="C34" s="33"/>
      <c r="D34" s="130" t="s">
        <v>37</v>
      </c>
      <c r="E34" s="33"/>
      <c r="F34" s="33"/>
      <c r="G34" s="33"/>
      <c r="H34" s="33"/>
      <c r="I34" s="121"/>
      <c r="J34" s="131">
        <f>ROUND(J126, 2)</f>
        <v>0</v>
      </c>
      <c r="K34" s="33"/>
      <c r="L34" s="50"/>
      <c r="S34" s="33"/>
      <c r="T34" s="33"/>
      <c r="U34" s="33"/>
      <c r="V34" s="33"/>
      <c r="W34" s="33"/>
      <c r="X34" s="33"/>
      <c r="Y34" s="33"/>
      <c r="Z34" s="33"/>
      <c r="AA34" s="33"/>
      <c r="AB34" s="33"/>
      <c r="AC34" s="33"/>
      <c r="AD34" s="33"/>
      <c r="AE34" s="33"/>
    </row>
    <row r="35" spans="1:31" s="2" customFormat="1" ht="6.95" customHeight="1">
      <c r="A35" s="33"/>
      <c r="B35" s="38"/>
      <c r="C35" s="33"/>
      <c r="D35" s="128"/>
      <c r="E35" s="128"/>
      <c r="F35" s="128"/>
      <c r="G35" s="128"/>
      <c r="H35" s="128"/>
      <c r="I35" s="129"/>
      <c r="J35" s="128"/>
      <c r="K35" s="128"/>
      <c r="L35" s="50"/>
      <c r="S35" s="33"/>
      <c r="T35" s="33"/>
      <c r="U35" s="33"/>
      <c r="V35" s="33"/>
      <c r="W35" s="33"/>
      <c r="X35" s="33"/>
      <c r="Y35" s="33"/>
      <c r="Z35" s="33"/>
      <c r="AA35" s="33"/>
      <c r="AB35" s="33"/>
      <c r="AC35" s="33"/>
      <c r="AD35" s="33"/>
      <c r="AE35" s="33"/>
    </row>
    <row r="36" spans="1:31" s="2" customFormat="1" ht="14.45" customHeight="1">
      <c r="A36" s="33"/>
      <c r="B36" s="38"/>
      <c r="C36" s="33"/>
      <c r="D36" s="33"/>
      <c r="E36" s="33"/>
      <c r="F36" s="132" t="s">
        <v>39</v>
      </c>
      <c r="G36" s="33"/>
      <c r="H36" s="33"/>
      <c r="I36" s="133" t="s">
        <v>38</v>
      </c>
      <c r="J36" s="132" t="s">
        <v>40</v>
      </c>
      <c r="K36" s="33"/>
      <c r="L36" s="50"/>
      <c r="S36" s="33"/>
      <c r="T36" s="33"/>
      <c r="U36" s="33"/>
      <c r="V36" s="33"/>
      <c r="W36" s="33"/>
      <c r="X36" s="33"/>
      <c r="Y36" s="33"/>
      <c r="Z36" s="33"/>
      <c r="AA36" s="33"/>
      <c r="AB36" s="33"/>
      <c r="AC36" s="33"/>
      <c r="AD36" s="33"/>
      <c r="AE36" s="33"/>
    </row>
    <row r="37" spans="1:31" s="2" customFormat="1" ht="14.45" customHeight="1">
      <c r="A37" s="33"/>
      <c r="B37" s="38"/>
      <c r="C37" s="33"/>
      <c r="D37" s="134" t="s">
        <v>41</v>
      </c>
      <c r="E37" s="120" t="s">
        <v>42</v>
      </c>
      <c r="F37" s="135">
        <f>ROUND((SUM(BE126:BE191)),  2)</f>
        <v>0</v>
      </c>
      <c r="G37" s="33"/>
      <c r="H37" s="33"/>
      <c r="I37" s="136">
        <v>0.21</v>
      </c>
      <c r="J37" s="135">
        <f>ROUND(((SUM(BE126:BE191))*I37),  2)</f>
        <v>0</v>
      </c>
      <c r="K37" s="33"/>
      <c r="L37" s="50"/>
      <c r="S37" s="33"/>
      <c r="T37" s="33"/>
      <c r="U37" s="33"/>
      <c r="V37" s="33"/>
      <c r="W37" s="33"/>
      <c r="X37" s="33"/>
      <c r="Y37" s="33"/>
      <c r="Z37" s="33"/>
      <c r="AA37" s="33"/>
      <c r="AB37" s="33"/>
      <c r="AC37" s="33"/>
      <c r="AD37" s="33"/>
      <c r="AE37" s="33"/>
    </row>
    <row r="38" spans="1:31" s="2" customFormat="1" ht="14.45" customHeight="1">
      <c r="A38" s="33"/>
      <c r="B38" s="38"/>
      <c r="C38" s="33"/>
      <c r="D38" s="33"/>
      <c r="E38" s="120" t="s">
        <v>43</v>
      </c>
      <c r="F38" s="135">
        <f>ROUND((SUM(BF126:BF191)),  2)</f>
        <v>0</v>
      </c>
      <c r="G38" s="33"/>
      <c r="H38" s="33"/>
      <c r="I38" s="136">
        <v>0.15</v>
      </c>
      <c r="J38" s="135">
        <f>ROUND(((SUM(BF126:BF191))*I38),  2)</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44</v>
      </c>
      <c r="F39" s="135">
        <f>ROUND((SUM(BG126:BG191)),  2)</f>
        <v>0</v>
      </c>
      <c r="G39" s="33"/>
      <c r="H39" s="33"/>
      <c r="I39" s="136">
        <v>0.21</v>
      </c>
      <c r="J39" s="135">
        <f>0</f>
        <v>0</v>
      </c>
      <c r="K39" s="33"/>
      <c r="L39" s="50"/>
      <c r="S39" s="33"/>
      <c r="T39" s="33"/>
      <c r="U39" s="33"/>
      <c r="V39" s="33"/>
      <c r="W39" s="33"/>
      <c r="X39" s="33"/>
      <c r="Y39" s="33"/>
      <c r="Z39" s="33"/>
      <c r="AA39" s="33"/>
      <c r="AB39" s="33"/>
      <c r="AC39" s="33"/>
      <c r="AD39" s="33"/>
      <c r="AE39" s="33"/>
    </row>
    <row r="40" spans="1:31" s="2" customFormat="1" ht="14.45" hidden="1" customHeight="1">
      <c r="A40" s="33"/>
      <c r="B40" s="38"/>
      <c r="C40" s="33"/>
      <c r="D40" s="33"/>
      <c r="E40" s="120" t="s">
        <v>45</v>
      </c>
      <c r="F40" s="135">
        <f>ROUND((SUM(BH126:BH191)),  2)</f>
        <v>0</v>
      </c>
      <c r="G40" s="33"/>
      <c r="H40" s="33"/>
      <c r="I40" s="136">
        <v>0.15</v>
      </c>
      <c r="J40" s="135">
        <f>0</f>
        <v>0</v>
      </c>
      <c r="K40" s="33"/>
      <c r="L40" s="50"/>
      <c r="S40" s="33"/>
      <c r="T40" s="33"/>
      <c r="U40" s="33"/>
      <c r="V40" s="33"/>
      <c r="W40" s="33"/>
      <c r="X40" s="33"/>
      <c r="Y40" s="33"/>
      <c r="Z40" s="33"/>
      <c r="AA40" s="33"/>
      <c r="AB40" s="33"/>
      <c r="AC40" s="33"/>
      <c r="AD40" s="33"/>
      <c r="AE40" s="33"/>
    </row>
    <row r="41" spans="1:31" s="2" customFormat="1" ht="14.45" hidden="1" customHeight="1">
      <c r="A41" s="33"/>
      <c r="B41" s="38"/>
      <c r="C41" s="33"/>
      <c r="D41" s="33"/>
      <c r="E41" s="120" t="s">
        <v>46</v>
      </c>
      <c r="F41" s="135">
        <f>ROUND((SUM(BI126:BI191)),  2)</f>
        <v>0</v>
      </c>
      <c r="G41" s="33"/>
      <c r="H41" s="33"/>
      <c r="I41" s="136">
        <v>0</v>
      </c>
      <c r="J41" s="135">
        <f>0</f>
        <v>0</v>
      </c>
      <c r="K41" s="33"/>
      <c r="L41" s="50"/>
      <c r="S41" s="33"/>
      <c r="T41" s="33"/>
      <c r="U41" s="33"/>
      <c r="V41" s="33"/>
      <c r="W41" s="33"/>
      <c r="X41" s="33"/>
      <c r="Y41" s="33"/>
      <c r="Z41" s="33"/>
      <c r="AA41" s="33"/>
      <c r="AB41" s="33"/>
      <c r="AC41" s="33"/>
      <c r="AD41" s="33"/>
      <c r="AE41" s="33"/>
    </row>
    <row r="42" spans="1:31" s="2" customFormat="1" ht="6.9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2" customFormat="1" ht="25.35" customHeight="1">
      <c r="A43" s="33"/>
      <c r="B43" s="38"/>
      <c r="C43" s="137"/>
      <c r="D43" s="138" t="s">
        <v>47</v>
      </c>
      <c r="E43" s="139"/>
      <c r="F43" s="139"/>
      <c r="G43" s="140" t="s">
        <v>48</v>
      </c>
      <c r="H43" s="141" t="s">
        <v>49</v>
      </c>
      <c r="I43" s="142"/>
      <c r="J43" s="143">
        <f>SUM(J34:J41)</f>
        <v>0</v>
      </c>
      <c r="K43" s="144"/>
      <c r="L43" s="50"/>
      <c r="S43" s="33"/>
      <c r="T43" s="33"/>
      <c r="U43" s="33"/>
      <c r="V43" s="33"/>
      <c r="W43" s="33"/>
      <c r="X43" s="33"/>
      <c r="Y43" s="33"/>
      <c r="Z43" s="33"/>
      <c r="AA43" s="33"/>
      <c r="AB43" s="33"/>
      <c r="AC43" s="33"/>
      <c r="AD43" s="33"/>
      <c r="AE43" s="33"/>
    </row>
    <row r="44" spans="1:31" s="2" customFormat="1" ht="14.45" customHeight="1">
      <c r="A44" s="33"/>
      <c r="B44" s="38"/>
      <c r="C44" s="33"/>
      <c r="D44" s="33"/>
      <c r="E44" s="33"/>
      <c r="F44" s="33"/>
      <c r="G44" s="33"/>
      <c r="H44" s="33"/>
      <c r="I44" s="121"/>
      <c r="J44" s="33"/>
      <c r="K44" s="33"/>
      <c r="L44" s="50"/>
      <c r="S44" s="33"/>
      <c r="T44" s="33"/>
      <c r="U44" s="33"/>
      <c r="V44" s="33"/>
      <c r="W44" s="33"/>
      <c r="X44" s="33"/>
      <c r="Y44" s="33"/>
      <c r="Z44" s="33"/>
      <c r="AA44" s="33"/>
      <c r="AB44" s="33"/>
      <c r="AC44" s="33"/>
      <c r="AD44" s="33"/>
      <c r="AE44" s="33"/>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1" customFormat="1" ht="16.5" customHeight="1">
      <c r="B87" s="20"/>
      <c r="C87" s="21"/>
      <c r="D87" s="21"/>
      <c r="E87" s="318" t="s">
        <v>1090</v>
      </c>
      <c r="F87" s="277"/>
      <c r="G87" s="277"/>
      <c r="H87" s="277"/>
      <c r="I87" s="114"/>
      <c r="J87" s="21"/>
      <c r="K87" s="21"/>
      <c r="L87" s="19"/>
    </row>
    <row r="88" spans="1:31" s="1" customFormat="1" ht="12" customHeight="1">
      <c r="B88" s="20"/>
      <c r="C88" s="28" t="s">
        <v>143</v>
      </c>
      <c r="D88" s="21"/>
      <c r="E88" s="21"/>
      <c r="F88" s="21"/>
      <c r="G88" s="21"/>
      <c r="H88" s="21"/>
      <c r="I88" s="114"/>
      <c r="J88" s="21"/>
      <c r="K88" s="21"/>
      <c r="L88" s="19"/>
    </row>
    <row r="89" spans="1:31" s="2" customFormat="1" ht="16.5" customHeight="1">
      <c r="A89" s="33"/>
      <c r="B89" s="34"/>
      <c r="C89" s="35"/>
      <c r="D89" s="35"/>
      <c r="E89" s="322" t="s">
        <v>1091</v>
      </c>
      <c r="F89" s="320"/>
      <c r="G89" s="320"/>
      <c r="H89" s="320"/>
      <c r="I89" s="121"/>
      <c r="J89" s="35"/>
      <c r="K89" s="35"/>
      <c r="L89" s="50"/>
      <c r="S89" s="33"/>
      <c r="T89" s="33"/>
      <c r="U89" s="33"/>
      <c r="V89" s="33"/>
      <c r="W89" s="33"/>
      <c r="X89" s="33"/>
      <c r="Y89" s="33"/>
      <c r="Z89" s="33"/>
      <c r="AA89" s="33"/>
      <c r="AB89" s="33"/>
      <c r="AC89" s="33"/>
      <c r="AD89" s="33"/>
      <c r="AE89" s="33"/>
    </row>
    <row r="90" spans="1:31" s="2" customFormat="1" ht="12" customHeight="1">
      <c r="A90" s="33"/>
      <c r="B90" s="34"/>
      <c r="C90" s="28" t="s">
        <v>1092</v>
      </c>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6.5" customHeight="1">
      <c r="A91" s="33"/>
      <c r="B91" s="34"/>
      <c r="C91" s="35"/>
      <c r="D91" s="35"/>
      <c r="E91" s="270" t="str">
        <f>E13</f>
        <v>SO 05-01 - Technologická část</v>
      </c>
      <c r="F91" s="320"/>
      <c r="G91" s="320"/>
      <c r="H91" s="320"/>
      <c r="I91" s="121"/>
      <c r="J91" s="35"/>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2" customHeight="1">
      <c r="A93" s="33"/>
      <c r="B93" s="34"/>
      <c r="C93" s="28" t="s">
        <v>20</v>
      </c>
      <c r="D93" s="35"/>
      <c r="E93" s="35"/>
      <c r="F93" s="26" t="str">
        <f>F16</f>
        <v>PS Opava</v>
      </c>
      <c r="G93" s="35"/>
      <c r="H93" s="35"/>
      <c r="I93" s="122" t="s">
        <v>22</v>
      </c>
      <c r="J93" s="65" t="str">
        <f>IF(J16="","",J16)</f>
        <v>9. 4. 2020</v>
      </c>
      <c r="K93" s="35"/>
      <c r="L93" s="50"/>
      <c r="S93" s="33"/>
      <c r="T93" s="33"/>
      <c r="U93" s="33"/>
      <c r="V93" s="33"/>
      <c r="W93" s="33"/>
      <c r="X93" s="33"/>
      <c r="Y93" s="33"/>
      <c r="Z93" s="33"/>
      <c r="AA93" s="33"/>
      <c r="AB93" s="33"/>
      <c r="AC93" s="33"/>
      <c r="AD93" s="33"/>
      <c r="AE93" s="33"/>
    </row>
    <row r="94" spans="1:31" s="2" customFormat="1" ht="6.95" customHeight="1">
      <c r="A94" s="33"/>
      <c r="B94" s="34"/>
      <c r="C94" s="35"/>
      <c r="D94" s="35"/>
      <c r="E94" s="35"/>
      <c r="F94" s="35"/>
      <c r="G94" s="35"/>
      <c r="H94" s="35"/>
      <c r="I94" s="121"/>
      <c r="J94" s="35"/>
      <c r="K94" s="35"/>
      <c r="L94" s="50"/>
      <c r="S94" s="33"/>
      <c r="T94" s="33"/>
      <c r="U94" s="33"/>
      <c r="V94" s="33"/>
      <c r="W94" s="33"/>
      <c r="X94" s="33"/>
      <c r="Y94" s="33"/>
      <c r="Z94" s="33"/>
      <c r="AA94" s="33"/>
      <c r="AB94" s="33"/>
      <c r="AC94" s="33"/>
      <c r="AD94" s="33"/>
      <c r="AE94" s="33"/>
    </row>
    <row r="95" spans="1:31" s="2" customFormat="1" ht="15.2" customHeight="1">
      <c r="A95" s="33"/>
      <c r="B95" s="34"/>
      <c r="C95" s="28" t="s">
        <v>24</v>
      </c>
      <c r="D95" s="35"/>
      <c r="E95" s="35"/>
      <c r="F95" s="26" t="str">
        <f>E19</f>
        <v>Správa železnic, státní organizace, OŘ Ostrava</v>
      </c>
      <c r="G95" s="35"/>
      <c r="H95" s="35"/>
      <c r="I95" s="122" t="s">
        <v>32</v>
      </c>
      <c r="J95" s="31" t="str">
        <f>E25</f>
        <v xml:space="preserve"> </v>
      </c>
      <c r="K95" s="35"/>
      <c r="L95" s="50"/>
      <c r="S95" s="33"/>
      <c r="T95" s="33"/>
      <c r="U95" s="33"/>
      <c r="V95" s="33"/>
      <c r="W95" s="33"/>
      <c r="X95" s="33"/>
      <c r="Y95" s="33"/>
      <c r="Z95" s="33"/>
      <c r="AA95" s="33"/>
      <c r="AB95" s="33"/>
      <c r="AC95" s="33"/>
      <c r="AD95" s="33"/>
      <c r="AE95" s="33"/>
    </row>
    <row r="96" spans="1:31" s="2" customFormat="1" ht="25.7" customHeight="1">
      <c r="A96" s="33"/>
      <c r="B96" s="34"/>
      <c r="C96" s="28" t="s">
        <v>30</v>
      </c>
      <c r="D96" s="35"/>
      <c r="E96" s="35"/>
      <c r="F96" s="26" t="str">
        <f>IF(E22="","",E22)</f>
        <v>Vyplň údaj</v>
      </c>
      <c r="G96" s="35"/>
      <c r="H96" s="35"/>
      <c r="I96" s="122" t="s">
        <v>35</v>
      </c>
      <c r="J96" s="31" t="str">
        <f>E28</f>
        <v>Ing. Hodulová Michaela</v>
      </c>
      <c r="K96" s="35"/>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9.25" customHeight="1">
      <c r="A98" s="33"/>
      <c r="B98" s="34"/>
      <c r="C98" s="161" t="s">
        <v>146</v>
      </c>
      <c r="D98" s="162"/>
      <c r="E98" s="162"/>
      <c r="F98" s="162"/>
      <c r="G98" s="162"/>
      <c r="H98" s="162"/>
      <c r="I98" s="163"/>
      <c r="J98" s="164" t="s">
        <v>147</v>
      </c>
      <c r="K98" s="162"/>
      <c r="L98" s="50"/>
      <c r="S98" s="33"/>
      <c r="T98" s="33"/>
      <c r="U98" s="33"/>
      <c r="V98" s="33"/>
      <c r="W98" s="33"/>
      <c r="X98" s="33"/>
      <c r="Y98" s="33"/>
      <c r="Z98" s="33"/>
      <c r="AA98" s="33"/>
      <c r="AB98" s="33"/>
      <c r="AC98" s="33"/>
      <c r="AD98" s="33"/>
      <c r="AE98" s="33"/>
    </row>
    <row r="99" spans="1:47" s="2" customFormat="1" ht="10.35" customHeight="1">
      <c r="A99" s="33"/>
      <c r="B99" s="34"/>
      <c r="C99" s="35"/>
      <c r="D99" s="35"/>
      <c r="E99" s="35"/>
      <c r="F99" s="35"/>
      <c r="G99" s="35"/>
      <c r="H99" s="35"/>
      <c r="I99" s="121"/>
      <c r="J99" s="35"/>
      <c r="K99" s="35"/>
      <c r="L99" s="50"/>
      <c r="S99" s="33"/>
      <c r="T99" s="33"/>
      <c r="U99" s="33"/>
      <c r="V99" s="33"/>
      <c r="W99" s="33"/>
      <c r="X99" s="33"/>
      <c r="Y99" s="33"/>
      <c r="Z99" s="33"/>
      <c r="AA99" s="33"/>
      <c r="AB99" s="33"/>
      <c r="AC99" s="33"/>
      <c r="AD99" s="33"/>
      <c r="AE99" s="33"/>
    </row>
    <row r="100" spans="1:47" s="2" customFormat="1" ht="22.9" customHeight="1">
      <c r="A100" s="33"/>
      <c r="B100" s="34"/>
      <c r="C100" s="165" t="s">
        <v>148</v>
      </c>
      <c r="D100" s="35"/>
      <c r="E100" s="35"/>
      <c r="F100" s="35"/>
      <c r="G100" s="35"/>
      <c r="H100" s="35"/>
      <c r="I100" s="121"/>
      <c r="J100" s="83">
        <f>J126</f>
        <v>0</v>
      </c>
      <c r="K100" s="35"/>
      <c r="L100" s="50"/>
      <c r="S100" s="33"/>
      <c r="T100" s="33"/>
      <c r="U100" s="33"/>
      <c r="V100" s="33"/>
      <c r="W100" s="33"/>
      <c r="X100" s="33"/>
      <c r="Y100" s="33"/>
      <c r="Z100" s="33"/>
      <c r="AA100" s="33"/>
      <c r="AB100" s="33"/>
      <c r="AC100" s="33"/>
      <c r="AD100" s="33"/>
      <c r="AE100" s="33"/>
      <c r="AU100" s="16" t="s">
        <v>149</v>
      </c>
    </row>
    <row r="101" spans="1:47" s="9" customFormat="1" ht="24.95" customHeight="1">
      <c r="B101" s="166"/>
      <c r="C101" s="167"/>
      <c r="D101" s="168" t="s">
        <v>152</v>
      </c>
      <c r="E101" s="169"/>
      <c r="F101" s="169"/>
      <c r="G101" s="169"/>
      <c r="H101" s="169"/>
      <c r="I101" s="170"/>
      <c r="J101" s="171">
        <f>J127</f>
        <v>0</v>
      </c>
      <c r="K101" s="167"/>
      <c r="L101" s="172"/>
    </row>
    <row r="102" spans="1:47" s="9" customFormat="1" ht="24.95" customHeight="1">
      <c r="B102" s="166"/>
      <c r="C102" s="167"/>
      <c r="D102" s="168" t="s">
        <v>1095</v>
      </c>
      <c r="E102" s="169"/>
      <c r="F102" s="169"/>
      <c r="G102" s="169"/>
      <c r="H102" s="169"/>
      <c r="I102" s="170"/>
      <c r="J102" s="171">
        <f>J153</f>
        <v>0</v>
      </c>
      <c r="K102" s="167"/>
      <c r="L102" s="172"/>
    </row>
    <row r="103" spans="1:47" s="2" customFormat="1" ht="21.75" customHeight="1">
      <c r="A103" s="33"/>
      <c r="B103" s="34"/>
      <c r="C103" s="35"/>
      <c r="D103" s="35"/>
      <c r="E103" s="35"/>
      <c r="F103" s="35"/>
      <c r="G103" s="35"/>
      <c r="H103" s="35"/>
      <c r="I103" s="121"/>
      <c r="J103" s="35"/>
      <c r="K103" s="35"/>
      <c r="L103" s="50"/>
      <c r="S103" s="33"/>
      <c r="T103" s="33"/>
      <c r="U103" s="33"/>
      <c r="V103" s="33"/>
      <c r="W103" s="33"/>
      <c r="X103" s="33"/>
      <c r="Y103" s="33"/>
      <c r="Z103" s="33"/>
      <c r="AA103" s="33"/>
      <c r="AB103" s="33"/>
      <c r="AC103" s="33"/>
      <c r="AD103" s="33"/>
      <c r="AE103" s="33"/>
    </row>
    <row r="104" spans="1:47" s="2" customFormat="1" ht="6.95" customHeight="1">
      <c r="A104" s="33"/>
      <c r="B104" s="53"/>
      <c r="C104" s="54"/>
      <c r="D104" s="54"/>
      <c r="E104" s="54"/>
      <c r="F104" s="54"/>
      <c r="G104" s="54"/>
      <c r="H104" s="54"/>
      <c r="I104" s="157"/>
      <c r="J104" s="54"/>
      <c r="K104" s="54"/>
      <c r="L104" s="50"/>
      <c r="S104" s="33"/>
      <c r="T104" s="33"/>
      <c r="U104" s="33"/>
      <c r="V104" s="33"/>
      <c r="W104" s="33"/>
      <c r="X104" s="33"/>
      <c r="Y104" s="33"/>
      <c r="Z104" s="33"/>
      <c r="AA104" s="33"/>
      <c r="AB104" s="33"/>
      <c r="AC104" s="33"/>
      <c r="AD104" s="33"/>
      <c r="AE104" s="33"/>
    </row>
    <row r="108" spans="1:47" s="2" customFormat="1" ht="6.95" customHeight="1">
      <c r="A108" s="33"/>
      <c r="B108" s="55"/>
      <c r="C108" s="56"/>
      <c r="D108" s="56"/>
      <c r="E108" s="56"/>
      <c r="F108" s="56"/>
      <c r="G108" s="56"/>
      <c r="H108" s="56"/>
      <c r="I108" s="160"/>
      <c r="J108" s="56"/>
      <c r="K108" s="56"/>
      <c r="L108" s="50"/>
      <c r="S108" s="33"/>
      <c r="T108" s="33"/>
      <c r="U108" s="33"/>
      <c r="V108" s="33"/>
      <c r="W108" s="33"/>
      <c r="X108" s="33"/>
      <c r="Y108" s="33"/>
      <c r="Z108" s="33"/>
      <c r="AA108" s="33"/>
      <c r="AB108" s="33"/>
      <c r="AC108" s="33"/>
      <c r="AD108" s="33"/>
      <c r="AE108" s="33"/>
    </row>
    <row r="109" spans="1:47" s="2" customFormat="1" ht="24.95" customHeight="1">
      <c r="A109" s="33"/>
      <c r="B109" s="34"/>
      <c r="C109" s="22" t="s">
        <v>153</v>
      </c>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6.95" customHeight="1">
      <c r="A110" s="33"/>
      <c r="B110" s="34"/>
      <c r="C110" s="35"/>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2" customHeight="1">
      <c r="A111" s="33"/>
      <c r="B111" s="34"/>
      <c r="C111" s="28" t="s">
        <v>16</v>
      </c>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47" s="2" customFormat="1" ht="16.5" customHeight="1">
      <c r="A112" s="33"/>
      <c r="B112" s="34"/>
      <c r="C112" s="35"/>
      <c r="D112" s="35"/>
      <c r="E112" s="318" t="str">
        <f>E7</f>
        <v>Oprava výhybek v žst. Opava východ</v>
      </c>
      <c r="F112" s="319"/>
      <c r="G112" s="319"/>
      <c r="H112" s="319"/>
      <c r="I112" s="121"/>
      <c r="J112" s="35"/>
      <c r="K112" s="35"/>
      <c r="L112" s="50"/>
      <c r="S112" s="33"/>
      <c r="T112" s="33"/>
      <c r="U112" s="33"/>
      <c r="V112" s="33"/>
      <c r="W112" s="33"/>
      <c r="X112" s="33"/>
      <c r="Y112" s="33"/>
      <c r="Z112" s="33"/>
      <c r="AA112" s="33"/>
      <c r="AB112" s="33"/>
      <c r="AC112" s="33"/>
      <c r="AD112" s="33"/>
      <c r="AE112" s="33"/>
    </row>
    <row r="113" spans="1:65" s="1" customFormat="1" ht="12" customHeight="1">
      <c r="B113" s="20"/>
      <c r="C113" s="28" t="s">
        <v>141</v>
      </c>
      <c r="D113" s="21"/>
      <c r="E113" s="21"/>
      <c r="F113" s="21"/>
      <c r="G113" s="21"/>
      <c r="H113" s="21"/>
      <c r="I113" s="114"/>
      <c r="J113" s="21"/>
      <c r="K113" s="21"/>
      <c r="L113" s="19"/>
    </row>
    <row r="114" spans="1:65" s="1" customFormat="1" ht="16.5" customHeight="1">
      <c r="B114" s="20"/>
      <c r="C114" s="21"/>
      <c r="D114" s="21"/>
      <c r="E114" s="318" t="s">
        <v>1090</v>
      </c>
      <c r="F114" s="277"/>
      <c r="G114" s="277"/>
      <c r="H114" s="277"/>
      <c r="I114" s="114"/>
      <c r="J114" s="21"/>
      <c r="K114" s="21"/>
      <c r="L114" s="19"/>
    </row>
    <row r="115" spans="1:65" s="1" customFormat="1" ht="12" customHeight="1">
      <c r="B115" s="20"/>
      <c r="C115" s="28" t="s">
        <v>143</v>
      </c>
      <c r="D115" s="21"/>
      <c r="E115" s="21"/>
      <c r="F115" s="21"/>
      <c r="G115" s="21"/>
      <c r="H115" s="21"/>
      <c r="I115" s="114"/>
      <c r="J115" s="21"/>
      <c r="K115" s="21"/>
      <c r="L115" s="19"/>
    </row>
    <row r="116" spans="1:65" s="2" customFormat="1" ht="16.5" customHeight="1">
      <c r="A116" s="33"/>
      <c r="B116" s="34"/>
      <c r="C116" s="35"/>
      <c r="D116" s="35"/>
      <c r="E116" s="322" t="s">
        <v>1091</v>
      </c>
      <c r="F116" s="320"/>
      <c r="G116" s="320"/>
      <c r="H116" s="320"/>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1092</v>
      </c>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5" s="2" customFormat="1" ht="16.5" customHeight="1">
      <c r="A118" s="33"/>
      <c r="B118" s="34"/>
      <c r="C118" s="35"/>
      <c r="D118" s="35"/>
      <c r="E118" s="270" t="str">
        <f>E13</f>
        <v>SO 05-01 - Technologická část</v>
      </c>
      <c r="F118" s="320"/>
      <c r="G118" s="320"/>
      <c r="H118" s="320"/>
      <c r="I118" s="121"/>
      <c r="J118" s="35"/>
      <c r="K118" s="35"/>
      <c r="L118" s="50"/>
      <c r="S118" s="33"/>
      <c r="T118" s="33"/>
      <c r="U118" s="33"/>
      <c r="V118" s="33"/>
      <c r="W118" s="33"/>
      <c r="X118" s="33"/>
      <c r="Y118" s="33"/>
      <c r="Z118" s="33"/>
      <c r="AA118" s="33"/>
      <c r="AB118" s="33"/>
      <c r="AC118" s="33"/>
      <c r="AD118" s="33"/>
      <c r="AE118" s="33"/>
    </row>
    <row r="119" spans="1:65" s="2" customFormat="1" ht="6.9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5" s="2" customFormat="1" ht="12" customHeight="1">
      <c r="A120" s="33"/>
      <c r="B120" s="34"/>
      <c r="C120" s="28" t="s">
        <v>20</v>
      </c>
      <c r="D120" s="35"/>
      <c r="E120" s="35"/>
      <c r="F120" s="26" t="str">
        <f>F16</f>
        <v>PS Opava</v>
      </c>
      <c r="G120" s="35"/>
      <c r="H120" s="35"/>
      <c r="I120" s="122" t="s">
        <v>22</v>
      </c>
      <c r="J120" s="65" t="str">
        <f>IF(J16="","",J16)</f>
        <v>9. 4. 2020</v>
      </c>
      <c r="K120" s="35"/>
      <c r="L120" s="50"/>
      <c r="S120" s="33"/>
      <c r="T120" s="33"/>
      <c r="U120" s="33"/>
      <c r="V120" s="33"/>
      <c r="W120" s="33"/>
      <c r="X120" s="33"/>
      <c r="Y120" s="33"/>
      <c r="Z120" s="33"/>
      <c r="AA120" s="33"/>
      <c r="AB120" s="33"/>
      <c r="AC120" s="33"/>
      <c r="AD120" s="33"/>
      <c r="AE120" s="33"/>
    </row>
    <row r="121" spans="1:65" s="2" customFormat="1" ht="6.9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2" customFormat="1" ht="15.2" customHeight="1">
      <c r="A122" s="33"/>
      <c r="B122" s="34"/>
      <c r="C122" s="28" t="s">
        <v>24</v>
      </c>
      <c r="D122" s="35"/>
      <c r="E122" s="35"/>
      <c r="F122" s="26" t="str">
        <f>E19</f>
        <v>Správa železnic, státní organizace, OŘ Ostrava</v>
      </c>
      <c r="G122" s="35"/>
      <c r="H122" s="35"/>
      <c r="I122" s="122" t="s">
        <v>32</v>
      </c>
      <c r="J122" s="31" t="str">
        <f>E25</f>
        <v xml:space="preserve"> </v>
      </c>
      <c r="K122" s="35"/>
      <c r="L122" s="50"/>
      <c r="S122" s="33"/>
      <c r="T122" s="33"/>
      <c r="U122" s="33"/>
      <c r="V122" s="33"/>
      <c r="W122" s="33"/>
      <c r="X122" s="33"/>
      <c r="Y122" s="33"/>
      <c r="Z122" s="33"/>
      <c r="AA122" s="33"/>
      <c r="AB122" s="33"/>
      <c r="AC122" s="33"/>
      <c r="AD122" s="33"/>
      <c r="AE122" s="33"/>
    </row>
    <row r="123" spans="1:65" s="2" customFormat="1" ht="25.7" customHeight="1">
      <c r="A123" s="33"/>
      <c r="B123" s="34"/>
      <c r="C123" s="28" t="s">
        <v>30</v>
      </c>
      <c r="D123" s="35"/>
      <c r="E123" s="35"/>
      <c r="F123" s="26" t="str">
        <f>IF(E22="","",E22)</f>
        <v>Vyplň údaj</v>
      </c>
      <c r="G123" s="35"/>
      <c r="H123" s="35"/>
      <c r="I123" s="122" t="s">
        <v>35</v>
      </c>
      <c r="J123" s="31" t="str">
        <f>E28</f>
        <v>Ing. Hodulová Michaela</v>
      </c>
      <c r="K123" s="35"/>
      <c r="L123" s="50"/>
      <c r="S123" s="33"/>
      <c r="T123" s="33"/>
      <c r="U123" s="33"/>
      <c r="V123" s="33"/>
      <c r="W123" s="33"/>
      <c r="X123" s="33"/>
      <c r="Y123" s="33"/>
      <c r="Z123" s="33"/>
      <c r="AA123" s="33"/>
      <c r="AB123" s="33"/>
      <c r="AC123" s="33"/>
      <c r="AD123" s="33"/>
      <c r="AE123" s="33"/>
    </row>
    <row r="124" spans="1:65" s="2" customFormat="1" ht="10.35" customHeight="1">
      <c r="A124" s="33"/>
      <c r="B124" s="34"/>
      <c r="C124" s="35"/>
      <c r="D124" s="35"/>
      <c r="E124" s="35"/>
      <c r="F124" s="35"/>
      <c r="G124" s="35"/>
      <c r="H124" s="35"/>
      <c r="I124" s="121"/>
      <c r="J124" s="35"/>
      <c r="K124" s="35"/>
      <c r="L124" s="50"/>
      <c r="S124" s="33"/>
      <c r="T124" s="33"/>
      <c r="U124" s="33"/>
      <c r="V124" s="33"/>
      <c r="W124" s="33"/>
      <c r="X124" s="33"/>
      <c r="Y124" s="33"/>
      <c r="Z124" s="33"/>
      <c r="AA124" s="33"/>
      <c r="AB124" s="33"/>
      <c r="AC124" s="33"/>
      <c r="AD124" s="33"/>
      <c r="AE124" s="33"/>
    </row>
    <row r="125" spans="1:65" s="11" customFormat="1" ht="29.25" customHeight="1">
      <c r="A125" s="179"/>
      <c r="B125" s="180"/>
      <c r="C125" s="181" t="s">
        <v>154</v>
      </c>
      <c r="D125" s="182" t="s">
        <v>62</v>
      </c>
      <c r="E125" s="182" t="s">
        <v>58</v>
      </c>
      <c r="F125" s="182" t="s">
        <v>59</v>
      </c>
      <c r="G125" s="182" t="s">
        <v>155</v>
      </c>
      <c r="H125" s="182" t="s">
        <v>156</v>
      </c>
      <c r="I125" s="183" t="s">
        <v>157</v>
      </c>
      <c r="J125" s="182" t="s">
        <v>147</v>
      </c>
      <c r="K125" s="184" t="s">
        <v>158</v>
      </c>
      <c r="L125" s="185"/>
      <c r="M125" s="74" t="s">
        <v>1</v>
      </c>
      <c r="N125" s="75" t="s">
        <v>41</v>
      </c>
      <c r="O125" s="75" t="s">
        <v>159</v>
      </c>
      <c r="P125" s="75" t="s">
        <v>160</v>
      </c>
      <c r="Q125" s="75" t="s">
        <v>161</v>
      </c>
      <c r="R125" s="75" t="s">
        <v>162</v>
      </c>
      <c r="S125" s="75" t="s">
        <v>163</v>
      </c>
      <c r="T125" s="76" t="s">
        <v>164</v>
      </c>
      <c r="U125" s="179"/>
      <c r="V125" s="179"/>
      <c r="W125" s="179"/>
      <c r="X125" s="179"/>
      <c r="Y125" s="179"/>
      <c r="Z125" s="179"/>
      <c r="AA125" s="179"/>
      <c r="AB125" s="179"/>
      <c r="AC125" s="179"/>
      <c r="AD125" s="179"/>
      <c r="AE125" s="179"/>
    </row>
    <row r="126" spans="1:65" s="2" customFormat="1" ht="22.9" customHeight="1">
      <c r="A126" s="33"/>
      <c r="B126" s="34"/>
      <c r="C126" s="81" t="s">
        <v>165</v>
      </c>
      <c r="D126" s="35"/>
      <c r="E126" s="35"/>
      <c r="F126" s="35"/>
      <c r="G126" s="35"/>
      <c r="H126" s="35"/>
      <c r="I126" s="121"/>
      <c r="J126" s="186">
        <f>BK126</f>
        <v>0</v>
      </c>
      <c r="K126" s="35"/>
      <c r="L126" s="38"/>
      <c r="M126" s="77"/>
      <c r="N126" s="187"/>
      <c r="O126" s="78"/>
      <c r="P126" s="188">
        <f>P127+P153</f>
        <v>0</v>
      </c>
      <c r="Q126" s="78"/>
      <c r="R126" s="188">
        <f>R127+R153</f>
        <v>0</v>
      </c>
      <c r="S126" s="78"/>
      <c r="T126" s="189">
        <f>T127+T153</f>
        <v>0</v>
      </c>
      <c r="U126" s="33"/>
      <c r="V126" s="33"/>
      <c r="W126" s="33"/>
      <c r="X126" s="33"/>
      <c r="Y126" s="33"/>
      <c r="Z126" s="33"/>
      <c r="AA126" s="33"/>
      <c r="AB126" s="33"/>
      <c r="AC126" s="33"/>
      <c r="AD126" s="33"/>
      <c r="AE126" s="33"/>
      <c r="AT126" s="16" t="s">
        <v>76</v>
      </c>
      <c r="AU126" s="16" t="s">
        <v>149</v>
      </c>
      <c r="BK126" s="190">
        <f>BK127+BK153</f>
        <v>0</v>
      </c>
    </row>
    <row r="127" spans="1:65" s="12" customFormat="1" ht="25.9" customHeight="1">
      <c r="B127" s="191"/>
      <c r="C127" s="192"/>
      <c r="D127" s="193" t="s">
        <v>76</v>
      </c>
      <c r="E127" s="194" t="s">
        <v>346</v>
      </c>
      <c r="F127" s="194" t="s">
        <v>347</v>
      </c>
      <c r="G127" s="192"/>
      <c r="H127" s="192"/>
      <c r="I127" s="195"/>
      <c r="J127" s="196">
        <f>BK127</f>
        <v>0</v>
      </c>
      <c r="K127" s="192"/>
      <c r="L127" s="197"/>
      <c r="M127" s="198"/>
      <c r="N127" s="199"/>
      <c r="O127" s="199"/>
      <c r="P127" s="200">
        <f>SUM(P128:P152)</f>
        <v>0</v>
      </c>
      <c r="Q127" s="199"/>
      <c r="R127" s="200">
        <f>SUM(R128:R152)</f>
        <v>0</v>
      </c>
      <c r="S127" s="199"/>
      <c r="T127" s="201">
        <f>SUM(T128:T152)</f>
        <v>0</v>
      </c>
      <c r="AR127" s="202" t="s">
        <v>176</v>
      </c>
      <c r="AT127" s="203" t="s">
        <v>76</v>
      </c>
      <c r="AU127" s="203" t="s">
        <v>77</v>
      </c>
      <c r="AY127" s="202" t="s">
        <v>168</v>
      </c>
      <c r="BK127" s="204">
        <f>SUM(BK128:BK152)</f>
        <v>0</v>
      </c>
    </row>
    <row r="128" spans="1:65" s="2" customFormat="1" ht="21.75" customHeight="1">
      <c r="A128" s="33"/>
      <c r="B128" s="34"/>
      <c r="C128" s="207" t="s">
        <v>84</v>
      </c>
      <c r="D128" s="207" t="s">
        <v>171</v>
      </c>
      <c r="E128" s="208" t="s">
        <v>1096</v>
      </c>
      <c r="F128" s="209" t="s">
        <v>1097</v>
      </c>
      <c r="G128" s="210" t="s">
        <v>184</v>
      </c>
      <c r="H128" s="211">
        <v>1</v>
      </c>
      <c r="I128" s="212"/>
      <c r="J128" s="213">
        <f>ROUND(I128*H128,2)</f>
        <v>0</v>
      </c>
      <c r="K128" s="209" t="s">
        <v>175</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351</v>
      </c>
      <c r="AT128" s="218" t="s">
        <v>171</v>
      </c>
      <c r="AU128" s="218" t="s">
        <v>84</v>
      </c>
      <c r="AY128" s="16" t="s">
        <v>168</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351</v>
      </c>
      <c r="BM128" s="218" t="s">
        <v>1098</v>
      </c>
    </row>
    <row r="129" spans="1:65" s="2" customFormat="1" ht="11.25">
      <c r="A129" s="33"/>
      <c r="B129" s="34"/>
      <c r="C129" s="35"/>
      <c r="D129" s="220" t="s">
        <v>178</v>
      </c>
      <c r="E129" s="35"/>
      <c r="F129" s="221" t="s">
        <v>1097</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178</v>
      </c>
      <c r="AU129" s="16" t="s">
        <v>84</v>
      </c>
    </row>
    <row r="130" spans="1:65" s="2" customFormat="1" ht="21.75" customHeight="1">
      <c r="A130" s="33"/>
      <c r="B130" s="34"/>
      <c r="C130" s="207" t="s">
        <v>86</v>
      </c>
      <c r="D130" s="207" t="s">
        <v>171</v>
      </c>
      <c r="E130" s="208" t="s">
        <v>1099</v>
      </c>
      <c r="F130" s="209" t="s">
        <v>1100</v>
      </c>
      <c r="G130" s="210" t="s">
        <v>184</v>
      </c>
      <c r="H130" s="211">
        <v>1</v>
      </c>
      <c r="I130" s="212"/>
      <c r="J130" s="213">
        <f>ROUND(I130*H130,2)</f>
        <v>0</v>
      </c>
      <c r="K130" s="209" t="s">
        <v>175</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351</v>
      </c>
      <c r="AT130" s="218" t="s">
        <v>171</v>
      </c>
      <c r="AU130" s="218" t="s">
        <v>84</v>
      </c>
      <c r="AY130" s="16" t="s">
        <v>168</v>
      </c>
      <c r="BE130" s="219">
        <f>IF(N130="základní",J130,0)</f>
        <v>0</v>
      </c>
      <c r="BF130" s="219">
        <f>IF(N130="snížená",J130,0)</f>
        <v>0</v>
      </c>
      <c r="BG130" s="219">
        <f>IF(N130="zákl. přenesená",J130,0)</f>
        <v>0</v>
      </c>
      <c r="BH130" s="219">
        <f>IF(N130="sníž. přenesená",J130,0)</f>
        <v>0</v>
      </c>
      <c r="BI130" s="219">
        <f>IF(N130="nulová",J130,0)</f>
        <v>0</v>
      </c>
      <c r="BJ130" s="16" t="s">
        <v>84</v>
      </c>
      <c r="BK130" s="219">
        <f>ROUND(I130*H130,2)</f>
        <v>0</v>
      </c>
      <c r="BL130" s="16" t="s">
        <v>351</v>
      </c>
      <c r="BM130" s="218" t="s">
        <v>1101</v>
      </c>
    </row>
    <row r="131" spans="1:65" s="2" customFormat="1" ht="19.5">
      <c r="A131" s="33"/>
      <c r="B131" s="34"/>
      <c r="C131" s="35"/>
      <c r="D131" s="220" t="s">
        <v>178</v>
      </c>
      <c r="E131" s="35"/>
      <c r="F131" s="221" t="s">
        <v>1102</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178</v>
      </c>
      <c r="AU131" s="16" t="s">
        <v>84</v>
      </c>
    </row>
    <row r="132" spans="1:65" s="2" customFormat="1" ht="21.75" customHeight="1">
      <c r="A132" s="33"/>
      <c r="B132" s="34"/>
      <c r="C132" s="247" t="s">
        <v>131</v>
      </c>
      <c r="D132" s="247" t="s">
        <v>311</v>
      </c>
      <c r="E132" s="248" t="s">
        <v>1103</v>
      </c>
      <c r="F132" s="249" t="s">
        <v>1104</v>
      </c>
      <c r="G132" s="250" t="s">
        <v>184</v>
      </c>
      <c r="H132" s="251">
        <v>1</v>
      </c>
      <c r="I132" s="252"/>
      <c r="J132" s="253">
        <f>ROUND(I132*H132,2)</f>
        <v>0</v>
      </c>
      <c r="K132" s="249" t="s">
        <v>175</v>
      </c>
      <c r="L132" s="254"/>
      <c r="M132" s="255" t="s">
        <v>1</v>
      </c>
      <c r="N132" s="256"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642</v>
      </c>
      <c r="AT132" s="218" t="s">
        <v>311</v>
      </c>
      <c r="AU132" s="218" t="s">
        <v>84</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642</v>
      </c>
      <c r="BM132" s="218" t="s">
        <v>1105</v>
      </c>
    </row>
    <row r="133" spans="1:65" s="2" customFormat="1" ht="11.25">
      <c r="A133" s="33"/>
      <c r="B133" s="34"/>
      <c r="C133" s="35"/>
      <c r="D133" s="220" t="s">
        <v>178</v>
      </c>
      <c r="E133" s="35"/>
      <c r="F133" s="221" t="s">
        <v>1104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84</v>
      </c>
    </row>
    <row r="134" spans="1:65" s="2" customFormat="1" ht="21.75" customHeight="1">
      <c r="A134" s="33"/>
      <c r="B134" s="34"/>
      <c r="C134" s="207" t="s">
        <v>176</v>
      </c>
      <c r="D134" s="207" t="s">
        <v>171</v>
      </c>
      <c r="E134" s="208" t="s">
        <v>1106</v>
      </c>
      <c r="F134" s="209" t="s">
        <v>1107</v>
      </c>
      <c r="G134" s="210" t="s">
        <v>184</v>
      </c>
      <c r="H134" s="211">
        <v>1</v>
      </c>
      <c r="I134" s="212"/>
      <c r="J134" s="213">
        <f>ROUND(I134*H134,2)</f>
        <v>0</v>
      </c>
      <c r="K134" s="209" t="s">
        <v>175</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1001</v>
      </c>
      <c r="AT134" s="218" t="s">
        <v>171</v>
      </c>
      <c r="AU134" s="218" t="s">
        <v>84</v>
      </c>
      <c r="AY134" s="16" t="s">
        <v>168</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1001</v>
      </c>
      <c r="BM134" s="218" t="s">
        <v>1108</v>
      </c>
    </row>
    <row r="135" spans="1:65" s="2" customFormat="1" ht="11.25">
      <c r="A135" s="33"/>
      <c r="B135" s="34"/>
      <c r="C135" s="35"/>
      <c r="D135" s="220" t="s">
        <v>178</v>
      </c>
      <c r="E135" s="35"/>
      <c r="F135" s="221" t="s">
        <v>1107</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178</v>
      </c>
      <c r="AU135" s="16" t="s">
        <v>84</v>
      </c>
    </row>
    <row r="136" spans="1:65" s="2" customFormat="1" ht="21.75" customHeight="1">
      <c r="A136" s="33"/>
      <c r="B136" s="34"/>
      <c r="C136" s="207" t="s">
        <v>169</v>
      </c>
      <c r="D136" s="207" t="s">
        <v>171</v>
      </c>
      <c r="E136" s="208" t="s">
        <v>1109</v>
      </c>
      <c r="F136" s="209" t="s">
        <v>1110</v>
      </c>
      <c r="G136" s="210" t="s">
        <v>184</v>
      </c>
      <c r="H136" s="211">
        <v>1</v>
      </c>
      <c r="I136" s="212"/>
      <c r="J136" s="213">
        <f>ROUND(I136*H136,2)</f>
        <v>0</v>
      </c>
      <c r="K136" s="209" t="s">
        <v>175</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84</v>
      </c>
      <c r="AT136" s="218" t="s">
        <v>171</v>
      </c>
      <c r="AU136" s="218" t="s">
        <v>84</v>
      </c>
      <c r="AY136" s="16" t="s">
        <v>168</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84</v>
      </c>
      <c r="BM136" s="218" t="s">
        <v>1111</v>
      </c>
    </row>
    <row r="137" spans="1:65" s="2" customFormat="1" ht="19.5">
      <c r="A137" s="33"/>
      <c r="B137" s="34"/>
      <c r="C137" s="35"/>
      <c r="D137" s="220" t="s">
        <v>178</v>
      </c>
      <c r="E137" s="35"/>
      <c r="F137" s="221" t="s">
        <v>1112</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178</v>
      </c>
      <c r="AU137" s="16" t="s">
        <v>84</v>
      </c>
    </row>
    <row r="138" spans="1:65" s="2" customFormat="1" ht="19.5">
      <c r="A138" s="33"/>
      <c r="B138" s="34"/>
      <c r="C138" s="35"/>
      <c r="D138" s="220" t="s">
        <v>180</v>
      </c>
      <c r="E138" s="35"/>
      <c r="F138" s="224" t="s">
        <v>1113</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180</v>
      </c>
      <c r="AU138" s="16" t="s">
        <v>84</v>
      </c>
    </row>
    <row r="139" spans="1:65" s="2" customFormat="1" ht="21.75" customHeight="1">
      <c r="A139" s="33"/>
      <c r="B139" s="34"/>
      <c r="C139" s="207" t="s">
        <v>204</v>
      </c>
      <c r="D139" s="207" t="s">
        <v>171</v>
      </c>
      <c r="E139" s="208" t="s">
        <v>1114</v>
      </c>
      <c r="F139" s="209" t="s">
        <v>1115</v>
      </c>
      <c r="G139" s="210" t="s">
        <v>184</v>
      </c>
      <c r="H139" s="211">
        <v>1</v>
      </c>
      <c r="I139" s="212"/>
      <c r="J139" s="213">
        <f>ROUND(I139*H139,2)</f>
        <v>0</v>
      </c>
      <c r="K139" s="209" t="s">
        <v>175</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84</v>
      </c>
      <c r="AT139" s="218" t="s">
        <v>171</v>
      </c>
      <c r="AU139" s="218" t="s">
        <v>84</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84</v>
      </c>
      <c r="BM139" s="218" t="s">
        <v>1116</v>
      </c>
    </row>
    <row r="140" spans="1:65" s="2" customFormat="1" ht="19.5">
      <c r="A140" s="33"/>
      <c r="B140" s="34"/>
      <c r="C140" s="35"/>
      <c r="D140" s="220" t="s">
        <v>178</v>
      </c>
      <c r="E140" s="35"/>
      <c r="F140" s="221" t="s">
        <v>1117</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84</v>
      </c>
    </row>
    <row r="141" spans="1:65" s="2" customFormat="1" ht="21.75" customHeight="1">
      <c r="A141" s="33"/>
      <c r="B141" s="34"/>
      <c r="C141" s="207" t="s">
        <v>212</v>
      </c>
      <c r="D141" s="207" t="s">
        <v>171</v>
      </c>
      <c r="E141" s="208" t="s">
        <v>1118</v>
      </c>
      <c r="F141" s="209" t="s">
        <v>1119</v>
      </c>
      <c r="G141" s="210" t="s">
        <v>184</v>
      </c>
      <c r="H141" s="211">
        <v>1</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84</v>
      </c>
      <c r="AT141" s="218" t="s">
        <v>171</v>
      </c>
      <c r="AU141" s="218" t="s">
        <v>84</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84</v>
      </c>
      <c r="BM141" s="218" t="s">
        <v>1120</v>
      </c>
    </row>
    <row r="142" spans="1:65" s="2" customFormat="1" ht="11.25">
      <c r="A142" s="33"/>
      <c r="B142" s="34"/>
      <c r="C142" s="35"/>
      <c r="D142" s="220" t="s">
        <v>178</v>
      </c>
      <c r="E142" s="35"/>
      <c r="F142" s="221" t="s">
        <v>1119</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84</v>
      </c>
    </row>
    <row r="143" spans="1:65" s="2" customFormat="1" ht="21.75" customHeight="1">
      <c r="A143" s="33"/>
      <c r="B143" s="34"/>
      <c r="C143" s="207" t="s">
        <v>219</v>
      </c>
      <c r="D143" s="207" t="s">
        <v>171</v>
      </c>
      <c r="E143" s="208" t="s">
        <v>1121</v>
      </c>
      <c r="F143" s="209" t="s">
        <v>1122</v>
      </c>
      <c r="G143" s="210" t="s">
        <v>184</v>
      </c>
      <c r="H143" s="211">
        <v>1</v>
      </c>
      <c r="I143" s="212"/>
      <c r="J143" s="213">
        <f>ROUND(I143*H143,2)</f>
        <v>0</v>
      </c>
      <c r="K143" s="209" t="s">
        <v>175</v>
      </c>
      <c r="L143" s="38"/>
      <c r="M143" s="214" t="s">
        <v>1</v>
      </c>
      <c r="N143" s="215"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84</v>
      </c>
      <c r="AT143" s="218" t="s">
        <v>171</v>
      </c>
      <c r="AU143" s="218" t="s">
        <v>84</v>
      </c>
      <c r="AY143" s="16" t="s">
        <v>168</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84</v>
      </c>
      <c r="BM143" s="218" t="s">
        <v>1123</v>
      </c>
    </row>
    <row r="144" spans="1:65" s="2" customFormat="1" ht="11.25">
      <c r="A144" s="33"/>
      <c r="B144" s="34"/>
      <c r="C144" s="35"/>
      <c r="D144" s="220" t="s">
        <v>178</v>
      </c>
      <c r="E144" s="35"/>
      <c r="F144" s="221" t="s">
        <v>1122</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178</v>
      </c>
      <c r="AU144" s="16" t="s">
        <v>84</v>
      </c>
    </row>
    <row r="145" spans="1:65" s="2" customFormat="1" ht="21.75" customHeight="1">
      <c r="A145" s="33"/>
      <c r="B145" s="34"/>
      <c r="C145" s="247" t="s">
        <v>225</v>
      </c>
      <c r="D145" s="247" t="s">
        <v>311</v>
      </c>
      <c r="E145" s="248" t="s">
        <v>1124</v>
      </c>
      <c r="F145" s="249" t="s">
        <v>1125</v>
      </c>
      <c r="G145" s="250" t="s">
        <v>184</v>
      </c>
      <c r="H145" s="251">
        <v>1</v>
      </c>
      <c r="I145" s="252"/>
      <c r="J145" s="253">
        <f>ROUND(I145*H145,2)</f>
        <v>0</v>
      </c>
      <c r="K145" s="249" t="s">
        <v>175</v>
      </c>
      <c r="L145" s="254"/>
      <c r="M145" s="255" t="s">
        <v>1</v>
      </c>
      <c r="N145" s="256"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86</v>
      </c>
      <c r="AT145" s="218" t="s">
        <v>311</v>
      </c>
      <c r="AU145" s="218" t="s">
        <v>84</v>
      </c>
      <c r="AY145" s="16" t="s">
        <v>168</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84</v>
      </c>
      <c r="BM145" s="218" t="s">
        <v>1126</v>
      </c>
    </row>
    <row r="146" spans="1:65" s="2" customFormat="1" ht="11.25">
      <c r="A146" s="33"/>
      <c r="B146" s="34"/>
      <c r="C146" s="35"/>
      <c r="D146" s="220" t="s">
        <v>178</v>
      </c>
      <c r="E146" s="35"/>
      <c r="F146" s="221" t="s">
        <v>1125</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178</v>
      </c>
      <c r="AU146" s="16" t="s">
        <v>84</v>
      </c>
    </row>
    <row r="147" spans="1:65" s="2" customFormat="1" ht="21.75" customHeight="1">
      <c r="A147" s="33"/>
      <c r="B147" s="34"/>
      <c r="C147" s="207" t="s">
        <v>230</v>
      </c>
      <c r="D147" s="207" t="s">
        <v>171</v>
      </c>
      <c r="E147" s="208" t="s">
        <v>1127</v>
      </c>
      <c r="F147" s="209" t="s">
        <v>1128</v>
      </c>
      <c r="G147" s="210" t="s">
        <v>184</v>
      </c>
      <c r="H147" s="211">
        <v>1</v>
      </c>
      <c r="I147" s="212"/>
      <c r="J147" s="213">
        <f>ROUND(I147*H147,2)</f>
        <v>0</v>
      </c>
      <c r="K147" s="209" t="s">
        <v>175</v>
      </c>
      <c r="L147" s="38"/>
      <c r="M147" s="214" t="s">
        <v>1</v>
      </c>
      <c r="N147" s="215"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84</v>
      </c>
      <c r="AT147" s="218" t="s">
        <v>171</v>
      </c>
      <c r="AU147" s="218" t="s">
        <v>84</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84</v>
      </c>
      <c r="BM147" s="218" t="s">
        <v>1129</v>
      </c>
    </row>
    <row r="148" spans="1:65" s="2" customFormat="1" ht="11.25">
      <c r="A148" s="33"/>
      <c r="B148" s="34"/>
      <c r="C148" s="35"/>
      <c r="D148" s="220" t="s">
        <v>178</v>
      </c>
      <c r="E148" s="35"/>
      <c r="F148" s="221" t="s">
        <v>1128</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84</v>
      </c>
    </row>
    <row r="149" spans="1:65" s="2" customFormat="1" ht="21.75" customHeight="1">
      <c r="A149" s="33"/>
      <c r="B149" s="34"/>
      <c r="C149" s="247" t="s">
        <v>236</v>
      </c>
      <c r="D149" s="247" t="s">
        <v>311</v>
      </c>
      <c r="E149" s="248" t="s">
        <v>1130</v>
      </c>
      <c r="F149" s="249" t="s">
        <v>1131</v>
      </c>
      <c r="G149" s="250" t="s">
        <v>184</v>
      </c>
      <c r="H149" s="251">
        <v>1</v>
      </c>
      <c r="I149" s="252"/>
      <c r="J149" s="253">
        <f>ROUND(I149*H149,2)</f>
        <v>0</v>
      </c>
      <c r="K149" s="249" t="s">
        <v>175</v>
      </c>
      <c r="L149" s="254"/>
      <c r="M149" s="255" t="s">
        <v>1</v>
      </c>
      <c r="N149" s="256"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642</v>
      </c>
      <c r="AT149" s="218" t="s">
        <v>311</v>
      </c>
      <c r="AU149" s="218" t="s">
        <v>84</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642</v>
      </c>
      <c r="BM149" s="218" t="s">
        <v>1132</v>
      </c>
    </row>
    <row r="150" spans="1:65" s="2" customFormat="1" ht="11.25">
      <c r="A150" s="33"/>
      <c r="B150" s="34"/>
      <c r="C150" s="35"/>
      <c r="D150" s="220" t="s">
        <v>178</v>
      </c>
      <c r="E150" s="35"/>
      <c r="F150" s="221" t="s">
        <v>1131</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84</v>
      </c>
    </row>
    <row r="151" spans="1:65" s="2" customFormat="1" ht="21.75" customHeight="1">
      <c r="A151" s="33"/>
      <c r="B151" s="34"/>
      <c r="C151" s="207" t="s">
        <v>241</v>
      </c>
      <c r="D151" s="207" t="s">
        <v>171</v>
      </c>
      <c r="E151" s="208" t="s">
        <v>1133</v>
      </c>
      <c r="F151" s="209" t="s">
        <v>1134</v>
      </c>
      <c r="G151" s="210" t="s">
        <v>184</v>
      </c>
      <c r="H151" s="211">
        <v>1</v>
      </c>
      <c r="I151" s="212"/>
      <c r="J151" s="213">
        <f>ROUND(I151*H151,2)</f>
        <v>0</v>
      </c>
      <c r="K151" s="209" t="s">
        <v>175</v>
      </c>
      <c r="L151" s="38"/>
      <c r="M151" s="214" t="s">
        <v>1</v>
      </c>
      <c r="N151" s="215"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84</v>
      </c>
      <c r="AT151" s="218" t="s">
        <v>171</v>
      </c>
      <c r="AU151" s="218" t="s">
        <v>84</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84</v>
      </c>
      <c r="BM151" s="218" t="s">
        <v>1135</v>
      </c>
    </row>
    <row r="152" spans="1:65" s="2" customFormat="1" ht="29.25">
      <c r="A152" s="33"/>
      <c r="B152" s="34"/>
      <c r="C152" s="35"/>
      <c r="D152" s="220" t="s">
        <v>178</v>
      </c>
      <c r="E152" s="35"/>
      <c r="F152" s="221" t="s">
        <v>1136</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84</v>
      </c>
    </row>
    <row r="153" spans="1:65" s="12" customFormat="1" ht="25.9" customHeight="1">
      <c r="B153" s="191"/>
      <c r="C153" s="192"/>
      <c r="D153" s="193" t="s">
        <v>76</v>
      </c>
      <c r="E153" s="194" t="s">
        <v>1137</v>
      </c>
      <c r="F153" s="194" t="s">
        <v>1138</v>
      </c>
      <c r="G153" s="192"/>
      <c r="H153" s="192"/>
      <c r="I153" s="195"/>
      <c r="J153" s="196">
        <f>BK153</f>
        <v>0</v>
      </c>
      <c r="K153" s="192"/>
      <c r="L153" s="197"/>
      <c r="M153" s="198"/>
      <c r="N153" s="199"/>
      <c r="O153" s="199"/>
      <c r="P153" s="200">
        <f>SUM(P154:P191)</f>
        <v>0</v>
      </c>
      <c r="Q153" s="199"/>
      <c r="R153" s="200">
        <f>SUM(R154:R191)</f>
        <v>0</v>
      </c>
      <c r="S153" s="199"/>
      <c r="T153" s="201">
        <f>SUM(T154:T191)</f>
        <v>0</v>
      </c>
      <c r="AR153" s="202" t="s">
        <v>176</v>
      </c>
      <c r="AT153" s="203" t="s">
        <v>76</v>
      </c>
      <c r="AU153" s="203" t="s">
        <v>77</v>
      </c>
      <c r="AY153" s="202" t="s">
        <v>168</v>
      </c>
      <c r="BK153" s="204">
        <f>SUM(BK154:BK191)</f>
        <v>0</v>
      </c>
    </row>
    <row r="154" spans="1:65" s="2" customFormat="1" ht="21.75" customHeight="1">
      <c r="A154" s="33"/>
      <c r="B154" s="34"/>
      <c r="C154" s="207" t="s">
        <v>246</v>
      </c>
      <c r="D154" s="207" t="s">
        <v>171</v>
      </c>
      <c r="E154" s="208" t="s">
        <v>1139</v>
      </c>
      <c r="F154" s="209" t="s">
        <v>945</v>
      </c>
      <c r="G154" s="210" t="s">
        <v>233</v>
      </c>
      <c r="H154" s="211">
        <v>3</v>
      </c>
      <c r="I154" s="212"/>
      <c r="J154" s="213">
        <f>ROUND(I154*H154,2)</f>
        <v>0</v>
      </c>
      <c r="K154" s="209" t="s">
        <v>175</v>
      </c>
      <c r="L154" s="38"/>
      <c r="M154" s="214" t="s">
        <v>1</v>
      </c>
      <c r="N154" s="215" t="s">
        <v>42</v>
      </c>
      <c r="O154" s="70"/>
      <c r="P154" s="216">
        <f>O154*H154</f>
        <v>0</v>
      </c>
      <c r="Q154" s="216">
        <v>0</v>
      </c>
      <c r="R154" s="216">
        <f>Q154*H154</f>
        <v>0</v>
      </c>
      <c r="S154" s="216">
        <v>0</v>
      </c>
      <c r="T154" s="217">
        <f>S154*H154</f>
        <v>0</v>
      </c>
      <c r="U154" s="33"/>
      <c r="V154" s="33"/>
      <c r="W154" s="33"/>
      <c r="X154" s="33"/>
      <c r="Y154" s="33"/>
      <c r="Z154" s="33"/>
      <c r="AA154" s="33"/>
      <c r="AB154" s="33"/>
      <c r="AC154" s="33"/>
      <c r="AD154" s="33"/>
      <c r="AE154" s="33"/>
      <c r="AR154" s="218" t="s">
        <v>84</v>
      </c>
      <c r="AT154" s="218" t="s">
        <v>171</v>
      </c>
      <c r="AU154" s="218" t="s">
        <v>84</v>
      </c>
      <c r="AY154" s="16" t="s">
        <v>168</v>
      </c>
      <c r="BE154" s="219">
        <f>IF(N154="základní",J154,0)</f>
        <v>0</v>
      </c>
      <c r="BF154" s="219">
        <f>IF(N154="snížená",J154,0)</f>
        <v>0</v>
      </c>
      <c r="BG154" s="219">
        <f>IF(N154="zákl. přenesená",J154,0)</f>
        <v>0</v>
      </c>
      <c r="BH154" s="219">
        <f>IF(N154="sníž. přenesená",J154,0)</f>
        <v>0</v>
      </c>
      <c r="BI154" s="219">
        <f>IF(N154="nulová",J154,0)</f>
        <v>0</v>
      </c>
      <c r="BJ154" s="16" t="s">
        <v>84</v>
      </c>
      <c r="BK154" s="219">
        <f>ROUND(I154*H154,2)</f>
        <v>0</v>
      </c>
      <c r="BL154" s="16" t="s">
        <v>84</v>
      </c>
      <c r="BM154" s="218" t="s">
        <v>1140</v>
      </c>
    </row>
    <row r="155" spans="1:65" s="2" customFormat="1" ht="11.25">
      <c r="A155" s="33"/>
      <c r="B155" s="34"/>
      <c r="C155" s="35"/>
      <c r="D155" s="220" t="s">
        <v>178</v>
      </c>
      <c r="E155" s="35"/>
      <c r="F155" s="221" t="s">
        <v>945</v>
      </c>
      <c r="G155" s="35"/>
      <c r="H155" s="35"/>
      <c r="I155" s="121"/>
      <c r="J155" s="35"/>
      <c r="K155" s="35"/>
      <c r="L155" s="38"/>
      <c r="M155" s="222"/>
      <c r="N155" s="223"/>
      <c r="O155" s="70"/>
      <c r="P155" s="70"/>
      <c r="Q155" s="70"/>
      <c r="R155" s="70"/>
      <c r="S155" s="70"/>
      <c r="T155" s="71"/>
      <c r="U155" s="33"/>
      <c r="V155" s="33"/>
      <c r="W155" s="33"/>
      <c r="X155" s="33"/>
      <c r="Y155" s="33"/>
      <c r="Z155" s="33"/>
      <c r="AA155" s="33"/>
      <c r="AB155" s="33"/>
      <c r="AC155" s="33"/>
      <c r="AD155" s="33"/>
      <c r="AE155" s="33"/>
      <c r="AT155" s="16" t="s">
        <v>178</v>
      </c>
      <c r="AU155" s="16" t="s">
        <v>84</v>
      </c>
    </row>
    <row r="156" spans="1:65" s="2" customFormat="1" ht="21.75" customHeight="1">
      <c r="A156" s="33"/>
      <c r="B156" s="34"/>
      <c r="C156" s="207" t="s">
        <v>252</v>
      </c>
      <c r="D156" s="207" t="s">
        <v>171</v>
      </c>
      <c r="E156" s="208" t="s">
        <v>1141</v>
      </c>
      <c r="F156" s="209" t="s">
        <v>948</v>
      </c>
      <c r="G156" s="210" t="s">
        <v>233</v>
      </c>
      <c r="H156" s="211">
        <v>3</v>
      </c>
      <c r="I156" s="212"/>
      <c r="J156" s="213">
        <f>ROUND(I156*H156,2)</f>
        <v>0</v>
      </c>
      <c r="K156" s="209" t="s">
        <v>175</v>
      </c>
      <c r="L156" s="38"/>
      <c r="M156" s="214" t="s">
        <v>1</v>
      </c>
      <c r="N156" s="21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84</v>
      </c>
      <c r="AT156" s="218" t="s">
        <v>171</v>
      </c>
      <c r="AU156" s="218" t="s">
        <v>84</v>
      </c>
      <c r="AY156" s="16" t="s">
        <v>168</v>
      </c>
      <c r="BE156" s="219">
        <f>IF(N156="základní",J156,0)</f>
        <v>0</v>
      </c>
      <c r="BF156" s="219">
        <f>IF(N156="snížená",J156,0)</f>
        <v>0</v>
      </c>
      <c r="BG156" s="219">
        <f>IF(N156="zákl. přenesená",J156,0)</f>
        <v>0</v>
      </c>
      <c r="BH156" s="219">
        <f>IF(N156="sníž. přenesená",J156,0)</f>
        <v>0</v>
      </c>
      <c r="BI156" s="219">
        <f>IF(N156="nulová",J156,0)</f>
        <v>0</v>
      </c>
      <c r="BJ156" s="16" t="s">
        <v>84</v>
      </c>
      <c r="BK156" s="219">
        <f>ROUND(I156*H156,2)</f>
        <v>0</v>
      </c>
      <c r="BL156" s="16" t="s">
        <v>84</v>
      </c>
      <c r="BM156" s="218" t="s">
        <v>1142</v>
      </c>
    </row>
    <row r="157" spans="1:65" s="2" customFormat="1" ht="11.25">
      <c r="A157" s="33"/>
      <c r="B157" s="34"/>
      <c r="C157" s="35"/>
      <c r="D157" s="220" t="s">
        <v>178</v>
      </c>
      <c r="E157" s="35"/>
      <c r="F157" s="221" t="s">
        <v>948</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178</v>
      </c>
      <c r="AU157" s="16" t="s">
        <v>84</v>
      </c>
    </row>
    <row r="158" spans="1:65" s="2" customFormat="1" ht="21.75" customHeight="1">
      <c r="A158" s="33"/>
      <c r="B158" s="34"/>
      <c r="C158" s="207" t="s">
        <v>8</v>
      </c>
      <c r="D158" s="207" t="s">
        <v>171</v>
      </c>
      <c r="E158" s="208" t="s">
        <v>1143</v>
      </c>
      <c r="F158" s="209" t="s">
        <v>951</v>
      </c>
      <c r="G158" s="210" t="s">
        <v>233</v>
      </c>
      <c r="H158" s="211">
        <v>3</v>
      </c>
      <c r="I158" s="212"/>
      <c r="J158" s="213">
        <f>ROUND(I158*H158,2)</f>
        <v>0</v>
      </c>
      <c r="K158" s="209" t="s">
        <v>175</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84</v>
      </c>
      <c r="AT158" s="218" t="s">
        <v>171</v>
      </c>
      <c r="AU158" s="218" t="s">
        <v>84</v>
      </c>
      <c r="AY158" s="16" t="s">
        <v>168</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84</v>
      </c>
      <c r="BM158" s="218" t="s">
        <v>1144</v>
      </c>
    </row>
    <row r="159" spans="1:65" s="2" customFormat="1" ht="11.25">
      <c r="A159" s="33"/>
      <c r="B159" s="34"/>
      <c r="C159" s="35"/>
      <c r="D159" s="220" t="s">
        <v>178</v>
      </c>
      <c r="E159" s="35"/>
      <c r="F159" s="221" t="s">
        <v>951</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178</v>
      </c>
      <c r="AU159" s="16" t="s">
        <v>84</v>
      </c>
    </row>
    <row r="160" spans="1:65" s="2" customFormat="1" ht="21.75" customHeight="1">
      <c r="A160" s="33"/>
      <c r="B160" s="34"/>
      <c r="C160" s="207" t="s">
        <v>261</v>
      </c>
      <c r="D160" s="207" t="s">
        <v>171</v>
      </c>
      <c r="E160" s="208" t="s">
        <v>1145</v>
      </c>
      <c r="F160" s="209" t="s">
        <v>954</v>
      </c>
      <c r="G160" s="210" t="s">
        <v>233</v>
      </c>
      <c r="H160" s="211">
        <v>3</v>
      </c>
      <c r="I160" s="212"/>
      <c r="J160" s="213">
        <f>ROUND(I160*H160,2)</f>
        <v>0</v>
      </c>
      <c r="K160" s="209" t="s">
        <v>175</v>
      </c>
      <c r="L160" s="38"/>
      <c r="M160" s="214" t="s">
        <v>1</v>
      </c>
      <c r="N160" s="21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84</v>
      </c>
      <c r="AT160" s="218" t="s">
        <v>171</v>
      </c>
      <c r="AU160" s="218" t="s">
        <v>84</v>
      </c>
      <c r="AY160" s="16" t="s">
        <v>168</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84</v>
      </c>
      <c r="BM160" s="218" t="s">
        <v>1146</v>
      </c>
    </row>
    <row r="161" spans="1:65" s="2" customFormat="1" ht="11.25">
      <c r="A161" s="33"/>
      <c r="B161" s="34"/>
      <c r="C161" s="35"/>
      <c r="D161" s="220" t="s">
        <v>178</v>
      </c>
      <c r="E161" s="35"/>
      <c r="F161" s="221" t="s">
        <v>954</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178</v>
      </c>
      <c r="AU161" s="16" t="s">
        <v>84</v>
      </c>
    </row>
    <row r="162" spans="1:65" s="2" customFormat="1" ht="21.75" customHeight="1">
      <c r="A162" s="33"/>
      <c r="B162" s="34"/>
      <c r="C162" s="247" t="s">
        <v>267</v>
      </c>
      <c r="D162" s="247" t="s">
        <v>311</v>
      </c>
      <c r="E162" s="248" t="s">
        <v>1147</v>
      </c>
      <c r="F162" s="249" t="s">
        <v>1148</v>
      </c>
      <c r="G162" s="250" t="s">
        <v>233</v>
      </c>
      <c r="H162" s="251">
        <v>3</v>
      </c>
      <c r="I162" s="252"/>
      <c r="J162" s="253">
        <f>ROUND(I162*H162,2)</f>
        <v>0</v>
      </c>
      <c r="K162" s="249" t="s">
        <v>175</v>
      </c>
      <c r="L162" s="254"/>
      <c r="M162" s="255" t="s">
        <v>1</v>
      </c>
      <c r="N162" s="256"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86</v>
      </c>
      <c r="AT162" s="218" t="s">
        <v>311</v>
      </c>
      <c r="AU162" s="218" t="s">
        <v>84</v>
      </c>
      <c r="AY162" s="16" t="s">
        <v>168</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84</v>
      </c>
      <c r="BM162" s="218" t="s">
        <v>1149</v>
      </c>
    </row>
    <row r="163" spans="1:65" s="2" customFormat="1" ht="11.25">
      <c r="A163" s="33"/>
      <c r="B163" s="34"/>
      <c r="C163" s="35"/>
      <c r="D163" s="220" t="s">
        <v>178</v>
      </c>
      <c r="E163" s="35"/>
      <c r="F163" s="221" t="s">
        <v>1148</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178</v>
      </c>
      <c r="AU163" s="16" t="s">
        <v>84</v>
      </c>
    </row>
    <row r="164" spans="1:65" s="2" customFormat="1" ht="21.75" customHeight="1">
      <c r="A164" s="33"/>
      <c r="B164" s="34"/>
      <c r="C164" s="207" t="s">
        <v>272</v>
      </c>
      <c r="D164" s="207" t="s">
        <v>171</v>
      </c>
      <c r="E164" s="208" t="s">
        <v>1150</v>
      </c>
      <c r="F164" s="209" t="s">
        <v>1151</v>
      </c>
      <c r="G164" s="210" t="s">
        <v>233</v>
      </c>
      <c r="H164" s="211">
        <v>3</v>
      </c>
      <c r="I164" s="212"/>
      <c r="J164" s="213">
        <f>ROUND(I164*H164,2)</f>
        <v>0</v>
      </c>
      <c r="K164" s="209" t="s">
        <v>175</v>
      </c>
      <c r="L164" s="38"/>
      <c r="M164" s="214" t="s">
        <v>1</v>
      </c>
      <c r="N164" s="215" t="s">
        <v>42</v>
      </c>
      <c r="O164" s="70"/>
      <c r="P164" s="216">
        <f>O164*H164</f>
        <v>0</v>
      </c>
      <c r="Q164" s="216">
        <v>0</v>
      </c>
      <c r="R164" s="216">
        <f>Q164*H164</f>
        <v>0</v>
      </c>
      <c r="S164" s="216">
        <v>0</v>
      </c>
      <c r="T164" s="217">
        <f>S164*H164</f>
        <v>0</v>
      </c>
      <c r="U164" s="33"/>
      <c r="V164" s="33"/>
      <c r="W164" s="33"/>
      <c r="X164" s="33"/>
      <c r="Y164" s="33"/>
      <c r="Z164" s="33"/>
      <c r="AA164" s="33"/>
      <c r="AB164" s="33"/>
      <c r="AC164" s="33"/>
      <c r="AD164" s="33"/>
      <c r="AE164" s="33"/>
      <c r="AR164" s="218" t="s">
        <v>84</v>
      </c>
      <c r="AT164" s="218" t="s">
        <v>171</v>
      </c>
      <c r="AU164" s="218" t="s">
        <v>84</v>
      </c>
      <c r="AY164" s="16" t="s">
        <v>168</v>
      </c>
      <c r="BE164" s="219">
        <f>IF(N164="základní",J164,0)</f>
        <v>0</v>
      </c>
      <c r="BF164" s="219">
        <f>IF(N164="snížená",J164,0)</f>
        <v>0</v>
      </c>
      <c r="BG164" s="219">
        <f>IF(N164="zákl. přenesená",J164,0)</f>
        <v>0</v>
      </c>
      <c r="BH164" s="219">
        <f>IF(N164="sníž. přenesená",J164,0)</f>
        <v>0</v>
      </c>
      <c r="BI164" s="219">
        <f>IF(N164="nulová",J164,0)</f>
        <v>0</v>
      </c>
      <c r="BJ164" s="16" t="s">
        <v>84</v>
      </c>
      <c r="BK164" s="219">
        <f>ROUND(I164*H164,2)</f>
        <v>0</v>
      </c>
      <c r="BL164" s="16" t="s">
        <v>84</v>
      </c>
      <c r="BM164" s="218" t="s">
        <v>1152</v>
      </c>
    </row>
    <row r="165" spans="1:65" s="2" customFormat="1" ht="11.25">
      <c r="A165" s="33"/>
      <c r="B165" s="34"/>
      <c r="C165" s="35"/>
      <c r="D165" s="220" t="s">
        <v>178</v>
      </c>
      <c r="E165" s="35"/>
      <c r="F165" s="221" t="s">
        <v>1151</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178</v>
      </c>
      <c r="AU165" s="16" t="s">
        <v>84</v>
      </c>
    </row>
    <row r="166" spans="1:65" s="2" customFormat="1" ht="21.75" customHeight="1">
      <c r="A166" s="33"/>
      <c r="B166" s="34"/>
      <c r="C166" s="207" t="s">
        <v>277</v>
      </c>
      <c r="D166" s="207" t="s">
        <v>171</v>
      </c>
      <c r="E166" s="208" t="s">
        <v>1153</v>
      </c>
      <c r="F166" s="209" t="s">
        <v>960</v>
      </c>
      <c r="G166" s="210" t="s">
        <v>233</v>
      </c>
      <c r="H166" s="211">
        <v>3</v>
      </c>
      <c r="I166" s="212"/>
      <c r="J166" s="213">
        <f>ROUND(I166*H166,2)</f>
        <v>0</v>
      </c>
      <c r="K166" s="209" t="s">
        <v>175</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84</v>
      </c>
      <c r="AT166" s="218" t="s">
        <v>171</v>
      </c>
      <c r="AU166" s="218" t="s">
        <v>84</v>
      </c>
      <c r="AY166" s="16" t="s">
        <v>168</v>
      </c>
      <c r="BE166" s="219">
        <f>IF(N166="základní",J166,0)</f>
        <v>0</v>
      </c>
      <c r="BF166" s="219">
        <f>IF(N166="snížená",J166,0)</f>
        <v>0</v>
      </c>
      <c r="BG166" s="219">
        <f>IF(N166="zákl. přenesená",J166,0)</f>
        <v>0</v>
      </c>
      <c r="BH166" s="219">
        <f>IF(N166="sníž. přenesená",J166,0)</f>
        <v>0</v>
      </c>
      <c r="BI166" s="219">
        <f>IF(N166="nulová",J166,0)</f>
        <v>0</v>
      </c>
      <c r="BJ166" s="16" t="s">
        <v>84</v>
      </c>
      <c r="BK166" s="219">
        <f>ROUND(I166*H166,2)</f>
        <v>0</v>
      </c>
      <c r="BL166" s="16" t="s">
        <v>84</v>
      </c>
      <c r="BM166" s="218" t="s">
        <v>1154</v>
      </c>
    </row>
    <row r="167" spans="1:65" s="2" customFormat="1" ht="11.25">
      <c r="A167" s="33"/>
      <c r="B167" s="34"/>
      <c r="C167" s="35"/>
      <c r="D167" s="220" t="s">
        <v>178</v>
      </c>
      <c r="E167" s="35"/>
      <c r="F167" s="221" t="s">
        <v>960</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178</v>
      </c>
      <c r="AU167" s="16" t="s">
        <v>84</v>
      </c>
    </row>
    <row r="168" spans="1:65" s="2" customFormat="1" ht="21.75" customHeight="1">
      <c r="A168" s="33"/>
      <c r="B168" s="34"/>
      <c r="C168" s="207" t="s">
        <v>283</v>
      </c>
      <c r="D168" s="207" t="s">
        <v>171</v>
      </c>
      <c r="E168" s="208" t="s">
        <v>1155</v>
      </c>
      <c r="F168" s="209" t="s">
        <v>963</v>
      </c>
      <c r="G168" s="210" t="s">
        <v>233</v>
      </c>
      <c r="H168" s="211">
        <v>3</v>
      </c>
      <c r="I168" s="212"/>
      <c r="J168" s="213">
        <f>ROUND(I168*H168,2)</f>
        <v>0</v>
      </c>
      <c r="K168" s="209" t="s">
        <v>175</v>
      </c>
      <c r="L168" s="38"/>
      <c r="M168" s="214" t="s">
        <v>1</v>
      </c>
      <c r="N168" s="215" t="s">
        <v>42</v>
      </c>
      <c r="O168" s="70"/>
      <c r="P168" s="216">
        <f>O168*H168</f>
        <v>0</v>
      </c>
      <c r="Q168" s="216">
        <v>0</v>
      </c>
      <c r="R168" s="216">
        <f>Q168*H168</f>
        <v>0</v>
      </c>
      <c r="S168" s="216">
        <v>0</v>
      </c>
      <c r="T168" s="217">
        <f>S168*H168</f>
        <v>0</v>
      </c>
      <c r="U168" s="33"/>
      <c r="V168" s="33"/>
      <c r="W168" s="33"/>
      <c r="X168" s="33"/>
      <c r="Y168" s="33"/>
      <c r="Z168" s="33"/>
      <c r="AA168" s="33"/>
      <c r="AB168" s="33"/>
      <c r="AC168" s="33"/>
      <c r="AD168" s="33"/>
      <c r="AE168" s="33"/>
      <c r="AR168" s="218" t="s">
        <v>84</v>
      </c>
      <c r="AT168" s="218" t="s">
        <v>171</v>
      </c>
      <c r="AU168" s="218" t="s">
        <v>84</v>
      </c>
      <c r="AY168" s="16" t="s">
        <v>168</v>
      </c>
      <c r="BE168" s="219">
        <f>IF(N168="základní",J168,0)</f>
        <v>0</v>
      </c>
      <c r="BF168" s="219">
        <f>IF(N168="snížená",J168,0)</f>
        <v>0</v>
      </c>
      <c r="BG168" s="219">
        <f>IF(N168="zákl. přenesená",J168,0)</f>
        <v>0</v>
      </c>
      <c r="BH168" s="219">
        <f>IF(N168="sníž. přenesená",J168,0)</f>
        <v>0</v>
      </c>
      <c r="BI168" s="219">
        <f>IF(N168="nulová",J168,0)</f>
        <v>0</v>
      </c>
      <c r="BJ168" s="16" t="s">
        <v>84</v>
      </c>
      <c r="BK168" s="219">
        <f>ROUND(I168*H168,2)</f>
        <v>0</v>
      </c>
      <c r="BL168" s="16" t="s">
        <v>84</v>
      </c>
      <c r="BM168" s="218" t="s">
        <v>1156</v>
      </c>
    </row>
    <row r="169" spans="1:65" s="2" customFormat="1" ht="11.25">
      <c r="A169" s="33"/>
      <c r="B169" s="34"/>
      <c r="C169" s="35"/>
      <c r="D169" s="220" t="s">
        <v>178</v>
      </c>
      <c r="E169" s="35"/>
      <c r="F169" s="221" t="s">
        <v>963</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178</v>
      </c>
      <c r="AU169" s="16" t="s">
        <v>84</v>
      </c>
    </row>
    <row r="170" spans="1:65" s="2" customFormat="1" ht="16.5" customHeight="1">
      <c r="A170" s="33"/>
      <c r="B170" s="34"/>
      <c r="C170" s="207" t="s">
        <v>7</v>
      </c>
      <c r="D170" s="207" t="s">
        <v>171</v>
      </c>
      <c r="E170" s="208" t="s">
        <v>1157</v>
      </c>
      <c r="F170" s="209" t="s">
        <v>1158</v>
      </c>
      <c r="G170" s="210" t="s">
        <v>233</v>
      </c>
      <c r="H170" s="211">
        <v>3</v>
      </c>
      <c r="I170" s="212"/>
      <c r="J170" s="213">
        <f>ROUND(I170*H170,2)</f>
        <v>0</v>
      </c>
      <c r="K170" s="209" t="s">
        <v>1</v>
      </c>
      <c r="L170" s="38"/>
      <c r="M170" s="214" t="s">
        <v>1</v>
      </c>
      <c r="N170" s="215" t="s">
        <v>42</v>
      </c>
      <c r="O170" s="70"/>
      <c r="P170" s="216">
        <f>O170*H170</f>
        <v>0</v>
      </c>
      <c r="Q170" s="216">
        <v>0</v>
      </c>
      <c r="R170" s="216">
        <f>Q170*H170</f>
        <v>0</v>
      </c>
      <c r="S170" s="216">
        <v>0</v>
      </c>
      <c r="T170" s="217">
        <f>S170*H170</f>
        <v>0</v>
      </c>
      <c r="U170" s="33"/>
      <c r="V170" s="33"/>
      <c r="W170" s="33"/>
      <c r="X170" s="33"/>
      <c r="Y170" s="33"/>
      <c r="Z170" s="33"/>
      <c r="AA170" s="33"/>
      <c r="AB170" s="33"/>
      <c r="AC170" s="33"/>
      <c r="AD170" s="33"/>
      <c r="AE170" s="33"/>
      <c r="AR170" s="218" t="s">
        <v>1001</v>
      </c>
      <c r="AT170" s="218" t="s">
        <v>171</v>
      </c>
      <c r="AU170" s="218" t="s">
        <v>84</v>
      </c>
      <c r="AY170" s="16" t="s">
        <v>168</v>
      </c>
      <c r="BE170" s="219">
        <f>IF(N170="základní",J170,0)</f>
        <v>0</v>
      </c>
      <c r="BF170" s="219">
        <f>IF(N170="snížená",J170,0)</f>
        <v>0</v>
      </c>
      <c r="BG170" s="219">
        <f>IF(N170="zákl. přenesená",J170,0)</f>
        <v>0</v>
      </c>
      <c r="BH170" s="219">
        <f>IF(N170="sníž. přenesená",J170,0)</f>
        <v>0</v>
      </c>
      <c r="BI170" s="219">
        <f>IF(N170="nulová",J170,0)</f>
        <v>0</v>
      </c>
      <c r="BJ170" s="16" t="s">
        <v>84</v>
      </c>
      <c r="BK170" s="219">
        <f>ROUND(I170*H170,2)</f>
        <v>0</v>
      </c>
      <c r="BL170" s="16" t="s">
        <v>1001</v>
      </c>
      <c r="BM170" s="218" t="s">
        <v>1159</v>
      </c>
    </row>
    <row r="171" spans="1:65" s="2" customFormat="1" ht="19.5">
      <c r="A171" s="33"/>
      <c r="B171" s="34"/>
      <c r="C171" s="35"/>
      <c r="D171" s="220" t="s">
        <v>178</v>
      </c>
      <c r="E171" s="35"/>
      <c r="F171" s="221" t="s">
        <v>1160</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178</v>
      </c>
      <c r="AU171" s="16" t="s">
        <v>84</v>
      </c>
    </row>
    <row r="172" spans="1:65" s="2" customFormat="1" ht="21.75" customHeight="1">
      <c r="A172" s="33"/>
      <c r="B172" s="34"/>
      <c r="C172" s="247" t="s">
        <v>293</v>
      </c>
      <c r="D172" s="247" t="s">
        <v>311</v>
      </c>
      <c r="E172" s="248" t="s">
        <v>1161</v>
      </c>
      <c r="F172" s="249" t="s">
        <v>1162</v>
      </c>
      <c r="G172" s="250" t="s">
        <v>233</v>
      </c>
      <c r="H172" s="251">
        <v>3</v>
      </c>
      <c r="I172" s="252"/>
      <c r="J172" s="253">
        <f>ROUND(I172*H172,2)</f>
        <v>0</v>
      </c>
      <c r="K172" s="249" t="s">
        <v>175</v>
      </c>
      <c r="L172" s="254"/>
      <c r="M172" s="255" t="s">
        <v>1</v>
      </c>
      <c r="N172" s="256"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86</v>
      </c>
      <c r="AT172" s="218" t="s">
        <v>311</v>
      </c>
      <c r="AU172" s="218" t="s">
        <v>84</v>
      </c>
      <c r="AY172" s="16" t="s">
        <v>168</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84</v>
      </c>
      <c r="BM172" s="218" t="s">
        <v>1163</v>
      </c>
    </row>
    <row r="173" spans="1:65" s="2" customFormat="1" ht="11.25">
      <c r="A173" s="33"/>
      <c r="B173" s="34"/>
      <c r="C173" s="35"/>
      <c r="D173" s="220" t="s">
        <v>178</v>
      </c>
      <c r="E173" s="35"/>
      <c r="F173" s="221" t="s">
        <v>1162</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178</v>
      </c>
      <c r="AU173" s="16" t="s">
        <v>84</v>
      </c>
    </row>
    <row r="174" spans="1:65" s="2" customFormat="1" ht="21.75" customHeight="1">
      <c r="A174" s="33"/>
      <c r="B174" s="34"/>
      <c r="C174" s="207" t="s">
        <v>299</v>
      </c>
      <c r="D174" s="207" t="s">
        <v>171</v>
      </c>
      <c r="E174" s="208" t="s">
        <v>1164</v>
      </c>
      <c r="F174" s="209" t="s">
        <v>1165</v>
      </c>
      <c r="G174" s="210" t="s">
        <v>233</v>
      </c>
      <c r="H174" s="211">
        <v>3</v>
      </c>
      <c r="I174" s="212"/>
      <c r="J174" s="213">
        <f>ROUND(I174*H174,2)</f>
        <v>0</v>
      </c>
      <c r="K174" s="209" t="s">
        <v>175</v>
      </c>
      <c r="L174" s="38"/>
      <c r="M174" s="214" t="s">
        <v>1</v>
      </c>
      <c r="N174" s="215"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84</v>
      </c>
      <c r="AT174" s="218" t="s">
        <v>171</v>
      </c>
      <c r="AU174" s="218" t="s">
        <v>84</v>
      </c>
      <c r="AY174" s="16" t="s">
        <v>168</v>
      </c>
      <c r="BE174" s="219">
        <f>IF(N174="základní",J174,0)</f>
        <v>0</v>
      </c>
      <c r="BF174" s="219">
        <f>IF(N174="snížená",J174,0)</f>
        <v>0</v>
      </c>
      <c r="BG174" s="219">
        <f>IF(N174="zákl. přenesená",J174,0)</f>
        <v>0</v>
      </c>
      <c r="BH174" s="219">
        <f>IF(N174="sníž. přenesená",J174,0)</f>
        <v>0</v>
      </c>
      <c r="BI174" s="219">
        <f>IF(N174="nulová",J174,0)</f>
        <v>0</v>
      </c>
      <c r="BJ174" s="16" t="s">
        <v>84</v>
      </c>
      <c r="BK174" s="219">
        <f>ROUND(I174*H174,2)</f>
        <v>0</v>
      </c>
      <c r="BL174" s="16" t="s">
        <v>84</v>
      </c>
      <c r="BM174" s="218" t="s">
        <v>1166</v>
      </c>
    </row>
    <row r="175" spans="1:65" s="2" customFormat="1" ht="39">
      <c r="A175" s="33"/>
      <c r="B175" s="34"/>
      <c r="C175" s="35"/>
      <c r="D175" s="220" t="s">
        <v>178</v>
      </c>
      <c r="E175" s="35"/>
      <c r="F175" s="221" t="s">
        <v>1167</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178</v>
      </c>
      <c r="AU175" s="16" t="s">
        <v>84</v>
      </c>
    </row>
    <row r="176" spans="1:65" s="2" customFormat="1" ht="21.75" customHeight="1">
      <c r="A176" s="33"/>
      <c r="B176" s="34"/>
      <c r="C176" s="247" t="s">
        <v>305</v>
      </c>
      <c r="D176" s="247" t="s">
        <v>311</v>
      </c>
      <c r="E176" s="248" t="s">
        <v>1168</v>
      </c>
      <c r="F176" s="249" t="s">
        <v>1169</v>
      </c>
      <c r="G176" s="250" t="s">
        <v>233</v>
      </c>
      <c r="H176" s="251">
        <v>3</v>
      </c>
      <c r="I176" s="252"/>
      <c r="J176" s="253">
        <f>ROUND(I176*H176,2)</f>
        <v>0</v>
      </c>
      <c r="K176" s="249" t="s">
        <v>175</v>
      </c>
      <c r="L176" s="254"/>
      <c r="M176" s="255" t="s">
        <v>1</v>
      </c>
      <c r="N176" s="256" t="s">
        <v>42</v>
      </c>
      <c r="O176" s="70"/>
      <c r="P176" s="216">
        <f>O176*H176</f>
        <v>0</v>
      </c>
      <c r="Q176" s="216">
        <v>0</v>
      </c>
      <c r="R176" s="216">
        <f>Q176*H176</f>
        <v>0</v>
      </c>
      <c r="S176" s="216">
        <v>0</v>
      </c>
      <c r="T176" s="217">
        <f>S176*H176</f>
        <v>0</v>
      </c>
      <c r="U176" s="33"/>
      <c r="V176" s="33"/>
      <c r="W176" s="33"/>
      <c r="X176" s="33"/>
      <c r="Y176" s="33"/>
      <c r="Z176" s="33"/>
      <c r="AA176" s="33"/>
      <c r="AB176" s="33"/>
      <c r="AC176" s="33"/>
      <c r="AD176" s="33"/>
      <c r="AE176" s="33"/>
      <c r="AR176" s="218" t="s">
        <v>86</v>
      </c>
      <c r="AT176" s="218" t="s">
        <v>311</v>
      </c>
      <c r="AU176" s="218" t="s">
        <v>84</v>
      </c>
      <c r="AY176" s="16" t="s">
        <v>168</v>
      </c>
      <c r="BE176" s="219">
        <f>IF(N176="základní",J176,0)</f>
        <v>0</v>
      </c>
      <c r="BF176" s="219">
        <f>IF(N176="snížená",J176,0)</f>
        <v>0</v>
      </c>
      <c r="BG176" s="219">
        <f>IF(N176="zákl. přenesená",J176,0)</f>
        <v>0</v>
      </c>
      <c r="BH176" s="219">
        <f>IF(N176="sníž. přenesená",J176,0)</f>
        <v>0</v>
      </c>
      <c r="BI176" s="219">
        <f>IF(N176="nulová",J176,0)</f>
        <v>0</v>
      </c>
      <c r="BJ176" s="16" t="s">
        <v>84</v>
      </c>
      <c r="BK176" s="219">
        <f>ROUND(I176*H176,2)</f>
        <v>0</v>
      </c>
      <c r="BL176" s="16" t="s">
        <v>84</v>
      </c>
      <c r="BM176" s="218" t="s">
        <v>1170</v>
      </c>
    </row>
    <row r="177" spans="1:65" s="2" customFormat="1" ht="11.25">
      <c r="A177" s="33"/>
      <c r="B177" s="34"/>
      <c r="C177" s="35"/>
      <c r="D177" s="220" t="s">
        <v>178</v>
      </c>
      <c r="E177" s="35"/>
      <c r="F177" s="221" t="s">
        <v>1169</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178</v>
      </c>
      <c r="AU177" s="16" t="s">
        <v>84</v>
      </c>
    </row>
    <row r="178" spans="1:65" s="2" customFormat="1" ht="21.75" customHeight="1">
      <c r="A178" s="33"/>
      <c r="B178" s="34"/>
      <c r="C178" s="207" t="s">
        <v>310</v>
      </c>
      <c r="D178" s="207" t="s">
        <v>171</v>
      </c>
      <c r="E178" s="208" t="s">
        <v>1171</v>
      </c>
      <c r="F178" s="209" t="s">
        <v>1172</v>
      </c>
      <c r="G178" s="210" t="s">
        <v>184</v>
      </c>
      <c r="H178" s="211">
        <v>1</v>
      </c>
      <c r="I178" s="212"/>
      <c r="J178" s="213">
        <f>ROUND(I178*H178,2)</f>
        <v>0</v>
      </c>
      <c r="K178" s="209" t="s">
        <v>175</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84</v>
      </c>
      <c r="AT178" s="218" t="s">
        <v>171</v>
      </c>
      <c r="AU178" s="218" t="s">
        <v>84</v>
      </c>
      <c r="AY178" s="16" t="s">
        <v>168</v>
      </c>
      <c r="BE178" s="219">
        <f>IF(N178="základní",J178,0)</f>
        <v>0</v>
      </c>
      <c r="BF178" s="219">
        <f>IF(N178="snížená",J178,0)</f>
        <v>0</v>
      </c>
      <c r="BG178" s="219">
        <f>IF(N178="zákl. přenesená",J178,0)</f>
        <v>0</v>
      </c>
      <c r="BH178" s="219">
        <f>IF(N178="sníž. přenesená",J178,0)</f>
        <v>0</v>
      </c>
      <c r="BI178" s="219">
        <f>IF(N178="nulová",J178,0)</f>
        <v>0</v>
      </c>
      <c r="BJ178" s="16" t="s">
        <v>84</v>
      </c>
      <c r="BK178" s="219">
        <f>ROUND(I178*H178,2)</f>
        <v>0</v>
      </c>
      <c r="BL178" s="16" t="s">
        <v>84</v>
      </c>
      <c r="BM178" s="218" t="s">
        <v>1173</v>
      </c>
    </row>
    <row r="179" spans="1:65" s="2" customFormat="1" ht="19.5">
      <c r="A179" s="33"/>
      <c r="B179" s="34"/>
      <c r="C179" s="35"/>
      <c r="D179" s="220" t="s">
        <v>178</v>
      </c>
      <c r="E179" s="35"/>
      <c r="F179" s="221" t="s">
        <v>1174</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178</v>
      </c>
      <c r="AU179" s="16" t="s">
        <v>84</v>
      </c>
    </row>
    <row r="180" spans="1:65" s="2" customFormat="1" ht="21.75" customHeight="1">
      <c r="A180" s="33"/>
      <c r="B180" s="34"/>
      <c r="C180" s="247" t="s">
        <v>316</v>
      </c>
      <c r="D180" s="247" t="s">
        <v>311</v>
      </c>
      <c r="E180" s="248" t="s">
        <v>1175</v>
      </c>
      <c r="F180" s="249" t="s">
        <v>1176</v>
      </c>
      <c r="G180" s="250" t="s">
        <v>184</v>
      </c>
      <c r="H180" s="251">
        <v>1</v>
      </c>
      <c r="I180" s="252"/>
      <c r="J180" s="253">
        <f>ROUND(I180*H180,2)</f>
        <v>0</v>
      </c>
      <c r="K180" s="249" t="s">
        <v>175</v>
      </c>
      <c r="L180" s="254"/>
      <c r="M180" s="255" t="s">
        <v>1</v>
      </c>
      <c r="N180" s="256" t="s">
        <v>42</v>
      </c>
      <c r="O180" s="70"/>
      <c r="P180" s="216">
        <f>O180*H180</f>
        <v>0</v>
      </c>
      <c r="Q180" s="216">
        <v>0</v>
      </c>
      <c r="R180" s="216">
        <f>Q180*H180</f>
        <v>0</v>
      </c>
      <c r="S180" s="216">
        <v>0</v>
      </c>
      <c r="T180" s="217">
        <f>S180*H180</f>
        <v>0</v>
      </c>
      <c r="U180" s="33"/>
      <c r="V180" s="33"/>
      <c r="W180" s="33"/>
      <c r="X180" s="33"/>
      <c r="Y180" s="33"/>
      <c r="Z180" s="33"/>
      <c r="AA180" s="33"/>
      <c r="AB180" s="33"/>
      <c r="AC180" s="33"/>
      <c r="AD180" s="33"/>
      <c r="AE180" s="33"/>
      <c r="AR180" s="218" t="s">
        <v>642</v>
      </c>
      <c r="AT180" s="218" t="s">
        <v>311</v>
      </c>
      <c r="AU180" s="218" t="s">
        <v>84</v>
      </c>
      <c r="AY180" s="16" t="s">
        <v>168</v>
      </c>
      <c r="BE180" s="219">
        <f>IF(N180="základní",J180,0)</f>
        <v>0</v>
      </c>
      <c r="BF180" s="219">
        <f>IF(N180="snížená",J180,0)</f>
        <v>0</v>
      </c>
      <c r="BG180" s="219">
        <f>IF(N180="zákl. přenesená",J180,0)</f>
        <v>0</v>
      </c>
      <c r="BH180" s="219">
        <f>IF(N180="sníž. přenesená",J180,0)</f>
        <v>0</v>
      </c>
      <c r="BI180" s="219">
        <f>IF(N180="nulová",J180,0)</f>
        <v>0</v>
      </c>
      <c r="BJ180" s="16" t="s">
        <v>84</v>
      </c>
      <c r="BK180" s="219">
        <f>ROUND(I180*H180,2)</f>
        <v>0</v>
      </c>
      <c r="BL180" s="16" t="s">
        <v>642</v>
      </c>
      <c r="BM180" s="218" t="s">
        <v>1177</v>
      </c>
    </row>
    <row r="181" spans="1:65" s="2" customFormat="1" ht="19.5">
      <c r="A181" s="33"/>
      <c r="B181" s="34"/>
      <c r="C181" s="35"/>
      <c r="D181" s="220" t="s">
        <v>178</v>
      </c>
      <c r="E181" s="35"/>
      <c r="F181" s="221" t="s">
        <v>1176</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178</v>
      </c>
      <c r="AU181" s="16" t="s">
        <v>84</v>
      </c>
    </row>
    <row r="182" spans="1:65" s="2" customFormat="1" ht="21.75" customHeight="1">
      <c r="A182" s="33"/>
      <c r="B182" s="34"/>
      <c r="C182" s="207" t="s">
        <v>321</v>
      </c>
      <c r="D182" s="207" t="s">
        <v>171</v>
      </c>
      <c r="E182" s="208" t="s">
        <v>1178</v>
      </c>
      <c r="F182" s="209" t="s">
        <v>1179</v>
      </c>
      <c r="G182" s="210" t="s">
        <v>184</v>
      </c>
      <c r="H182" s="211">
        <v>1</v>
      </c>
      <c r="I182" s="212"/>
      <c r="J182" s="213">
        <f>ROUND(I182*H182,2)</f>
        <v>0</v>
      </c>
      <c r="K182" s="209" t="s">
        <v>175</v>
      </c>
      <c r="L182" s="38"/>
      <c r="M182" s="214" t="s">
        <v>1</v>
      </c>
      <c r="N182" s="21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84</v>
      </c>
      <c r="AT182" s="218" t="s">
        <v>171</v>
      </c>
      <c r="AU182" s="218" t="s">
        <v>84</v>
      </c>
      <c r="AY182" s="16" t="s">
        <v>168</v>
      </c>
      <c r="BE182" s="219">
        <f>IF(N182="základní",J182,0)</f>
        <v>0</v>
      </c>
      <c r="BF182" s="219">
        <f>IF(N182="snížená",J182,0)</f>
        <v>0</v>
      </c>
      <c r="BG182" s="219">
        <f>IF(N182="zákl. přenesená",J182,0)</f>
        <v>0</v>
      </c>
      <c r="BH182" s="219">
        <f>IF(N182="sníž. přenesená",J182,0)</f>
        <v>0</v>
      </c>
      <c r="BI182" s="219">
        <f>IF(N182="nulová",J182,0)</f>
        <v>0</v>
      </c>
      <c r="BJ182" s="16" t="s">
        <v>84</v>
      </c>
      <c r="BK182" s="219">
        <f>ROUND(I182*H182,2)</f>
        <v>0</v>
      </c>
      <c r="BL182" s="16" t="s">
        <v>84</v>
      </c>
      <c r="BM182" s="218" t="s">
        <v>1180</v>
      </c>
    </row>
    <row r="183" spans="1:65" s="2" customFormat="1" ht="29.25">
      <c r="A183" s="33"/>
      <c r="B183" s="34"/>
      <c r="C183" s="35"/>
      <c r="D183" s="220" t="s">
        <v>178</v>
      </c>
      <c r="E183" s="35"/>
      <c r="F183" s="221" t="s">
        <v>1181</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178</v>
      </c>
      <c r="AU183" s="16" t="s">
        <v>84</v>
      </c>
    </row>
    <row r="184" spans="1:65" s="2" customFormat="1" ht="21.75" customHeight="1">
      <c r="A184" s="33"/>
      <c r="B184" s="34"/>
      <c r="C184" s="207" t="s">
        <v>326</v>
      </c>
      <c r="D184" s="207" t="s">
        <v>171</v>
      </c>
      <c r="E184" s="208" t="s">
        <v>1182</v>
      </c>
      <c r="F184" s="209" t="s">
        <v>1183</v>
      </c>
      <c r="G184" s="210" t="s">
        <v>184</v>
      </c>
      <c r="H184" s="211">
        <v>1</v>
      </c>
      <c r="I184" s="212"/>
      <c r="J184" s="213">
        <f>ROUND(I184*H184,2)</f>
        <v>0</v>
      </c>
      <c r="K184" s="209" t="s">
        <v>175</v>
      </c>
      <c r="L184" s="38"/>
      <c r="M184" s="214" t="s">
        <v>1</v>
      </c>
      <c r="N184" s="21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84</v>
      </c>
      <c r="AT184" s="218" t="s">
        <v>171</v>
      </c>
      <c r="AU184" s="218" t="s">
        <v>84</v>
      </c>
      <c r="AY184" s="16" t="s">
        <v>168</v>
      </c>
      <c r="BE184" s="219">
        <f>IF(N184="základní",J184,0)</f>
        <v>0</v>
      </c>
      <c r="BF184" s="219">
        <f>IF(N184="snížená",J184,0)</f>
        <v>0</v>
      </c>
      <c r="BG184" s="219">
        <f>IF(N184="zákl. přenesená",J184,0)</f>
        <v>0</v>
      </c>
      <c r="BH184" s="219">
        <f>IF(N184="sníž. přenesená",J184,0)</f>
        <v>0</v>
      </c>
      <c r="BI184" s="219">
        <f>IF(N184="nulová",J184,0)</f>
        <v>0</v>
      </c>
      <c r="BJ184" s="16" t="s">
        <v>84</v>
      </c>
      <c r="BK184" s="219">
        <f>ROUND(I184*H184,2)</f>
        <v>0</v>
      </c>
      <c r="BL184" s="16" t="s">
        <v>84</v>
      </c>
      <c r="BM184" s="218" t="s">
        <v>1184</v>
      </c>
    </row>
    <row r="185" spans="1:65" s="2" customFormat="1" ht="11.25">
      <c r="A185" s="33"/>
      <c r="B185" s="34"/>
      <c r="C185" s="35"/>
      <c r="D185" s="220" t="s">
        <v>178</v>
      </c>
      <c r="E185" s="35"/>
      <c r="F185" s="221" t="s">
        <v>1185</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178</v>
      </c>
      <c r="AU185" s="16" t="s">
        <v>84</v>
      </c>
    </row>
    <row r="186" spans="1:65" s="2" customFormat="1" ht="21.75" customHeight="1">
      <c r="A186" s="33"/>
      <c r="B186" s="34"/>
      <c r="C186" s="247" t="s">
        <v>331</v>
      </c>
      <c r="D186" s="247" t="s">
        <v>311</v>
      </c>
      <c r="E186" s="248" t="s">
        <v>1186</v>
      </c>
      <c r="F186" s="249" t="s">
        <v>1187</v>
      </c>
      <c r="G186" s="250" t="s">
        <v>184</v>
      </c>
      <c r="H186" s="251">
        <v>1</v>
      </c>
      <c r="I186" s="252"/>
      <c r="J186" s="253">
        <f>ROUND(I186*H186,2)</f>
        <v>0</v>
      </c>
      <c r="K186" s="249" t="s">
        <v>175</v>
      </c>
      <c r="L186" s="254"/>
      <c r="M186" s="255" t="s">
        <v>1</v>
      </c>
      <c r="N186" s="256"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642</v>
      </c>
      <c r="AT186" s="218" t="s">
        <v>311</v>
      </c>
      <c r="AU186" s="218" t="s">
        <v>84</v>
      </c>
      <c r="AY186" s="16" t="s">
        <v>168</v>
      </c>
      <c r="BE186" s="219">
        <f>IF(N186="základní",J186,0)</f>
        <v>0</v>
      </c>
      <c r="BF186" s="219">
        <f>IF(N186="snížená",J186,0)</f>
        <v>0</v>
      </c>
      <c r="BG186" s="219">
        <f>IF(N186="zákl. přenesená",J186,0)</f>
        <v>0</v>
      </c>
      <c r="BH186" s="219">
        <f>IF(N186="sníž. přenesená",J186,0)</f>
        <v>0</v>
      </c>
      <c r="BI186" s="219">
        <f>IF(N186="nulová",J186,0)</f>
        <v>0</v>
      </c>
      <c r="BJ186" s="16" t="s">
        <v>84</v>
      </c>
      <c r="BK186" s="219">
        <f>ROUND(I186*H186,2)</f>
        <v>0</v>
      </c>
      <c r="BL186" s="16" t="s">
        <v>642</v>
      </c>
      <c r="BM186" s="218" t="s">
        <v>1188</v>
      </c>
    </row>
    <row r="187" spans="1:65" s="2" customFormat="1" ht="11.25">
      <c r="A187" s="33"/>
      <c r="B187" s="34"/>
      <c r="C187" s="35"/>
      <c r="D187" s="220" t="s">
        <v>178</v>
      </c>
      <c r="E187" s="35"/>
      <c r="F187" s="221" t="s">
        <v>1187</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178</v>
      </c>
      <c r="AU187" s="16" t="s">
        <v>84</v>
      </c>
    </row>
    <row r="188" spans="1:65" s="2" customFormat="1" ht="21.75" customHeight="1">
      <c r="A188" s="33"/>
      <c r="B188" s="34"/>
      <c r="C188" s="207" t="s">
        <v>336</v>
      </c>
      <c r="D188" s="207" t="s">
        <v>171</v>
      </c>
      <c r="E188" s="208" t="s">
        <v>1189</v>
      </c>
      <c r="F188" s="209" t="s">
        <v>1190</v>
      </c>
      <c r="G188" s="210" t="s">
        <v>197</v>
      </c>
      <c r="H188" s="211">
        <v>0.25</v>
      </c>
      <c r="I188" s="212"/>
      <c r="J188" s="213">
        <f>ROUND(I188*H188,2)</f>
        <v>0</v>
      </c>
      <c r="K188" s="209" t="s">
        <v>175</v>
      </c>
      <c r="L188" s="38"/>
      <c r="M188" s="214" t="s">
        <v>1</v>
      </c>
      <c r="N188" s="215" t="s">
        <v>42</v>
      </c>
      <c r="O188" s="70"/>
      <c r="P188" s="216">
        <f>O188*H188</f>
        <v>0</v>
      </c>
      <c r="Q188" s="216">
        <v>0</v>
      </c>
      <c r="R188" s="216">
        <f>Q188*H188</f>
        <v>0</v>
      </c>
      <c r="S188" s="216">
        <v>0</v>
      </c>
      <c r="T188" s="217">
        <f>S188*H188</f>
        <v>0</v>
      </c>
      <c r="U188" s="33"/>
      <c r="V188" s="33"/>
      <c r="W188" s="33"/>
      <c r="X188" s="33"/>
      <c r="Y188" s="33"/>
      <c r="Z188" s="33"/>
      <c r="AA188" s="33"/>
      <c r="AB188" s="33"/>
      <c r="AC188" s="33"/>
      <c r="AD188" s="33"/>
      <c r="AE188" s="33"/>
      <c r="AR188" s="218" t="s">
        <v>84</v>
      </c>
      <c r="AT188" s="218" t="s">
        <v>171</v>
      </c>
      <c r="AU188" s="218" t="s">
        <v>84</v>
      </c>
      <c r="AY188" s="16" t="s">
        <v>168</v>
      </c>
      <c r="BE188" s="219">
        <f>IF(N188="základní",J188,0)</f>
        <v>0</v>
      </c>
      <c r="BF188" s="219">
        <f>IF(N188="snížená",J188,0)</f>
        <v>0</v>
      </c>
      <c r="BG188" s="219">
        <f>IF(N188="zákl. přenesená",J188,0)</f>
        <v>0</v>
      </c>
      <c r="BH188" s="219">
        <f>IF(N188="sníž. přenesená",J188,0)</f>
        <v>0</v>
      </c>
      <c r="BI188" s="219">
        <f>IF(N188="nulová",J188,0)</f>
        <v>0</v>
      </c>
      <c r="BJ188" s="16" t="s">
        <v>84</v>
      </c>
      <c r="BK188" s="219">
        <f>ROUND(I188*H188,2)</f>
        <v>0</v>
      </c>
      <c r="BL188" s="16" t="s">
        <v>84</v>
      </c>
      <c r="BM188" s="218" t="s">
        <v>1191</v>
      </c>
    </row>
    <row r="189" spans="1:65" s="2" customFormat="1" ht="29.25">
      <c r="A189" s="33"/>
      <c r="B189" s="34"/>
      <c r="C189" s="35"/>
      <c r="D189" s="220" t="s">
        <v>178</v>
      </c>
      <c r="E189" s="35"/>
      <c r="F189" s="221" t="s">
        <v>1192</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178</v>
      </c>
      <c r="AU189" s="16" t="s">
        <v>84</v>
      </c>
    </row>
    <row r="190" spans="1:65" s="2" customFormat="1" ht="21.75" customHeight="1">
      <c r="A190" s="33"/>
      <c r="B190" s="34"/>
      <c r="C190" s="207" t="s">
        <v>341</v>
      </c>
      <c r="D190" s="207" t="s">
        <v>171</v>
      </c>
      <c r="E190" s="208" t="s">
        <v>369</v>
      </c>
      <c r="F190" s="209" t="s">
        <v>370</v>
      </c>
      <c r="G190" s="210" t="s">
        <v>197</v>
      </c>
      <c r="H190" s="211">
        <v>0.25</v>
      </c>
      <c r="I190" s="212"/>
      <c r="J190" s="213">
        <f>ROUND(I190*H190,2)</f>
        <v>0</v>
      </c>
      <c r="K190" s="209" t="s">
        <v>175</v>
      </c>
      <c r="L190" s="38"/>
      <c r="M190" s="214" t="s">
        <v>1</v>
      </c>
      <c r="N190" s="215" t="s">
        <v>42</v>
      </c>
      <c r="O190" s="70"/>
      <c r="P190" s="216">
        <f>O190*H190</f>
        <v>0</v>
      </c>
      <c r="Q190" s="216">
        <v>0</v>
      </c>
      <c r="R190" s="216">
        <f>Q190*H190</f>
        <v>0</v>
      </c>
      <c r="S190" s="216">
        <v>0</v>
      </c>
      <c r="T190" s="217">
        <f>S190*H190</f>
        <v>0</v>
      </c>
      <c r="U190" s="33"/>
      <c r="V190" s="33"/>
      <c r="W190" s="33"/>
      <c r="X190" s="33"/>
      <c r="Y190" s="33"/>
      <c r="Z190" s="33"/>
      <c r="AA190" s="33"/>
      <c r="AB190" s="33"/>
      <c r="AC190" s="33"/>
      <c r="AD190" s="33"/>
      <c r="AE190" s="33"/>
      <c r="AR190" s="218" t="s">
        <v>84</v>
      </c>
      <c r="AT190" s="218" t="s">
        <v>171</v>
      </c>
      <c r="AU190" s="218" t="s">
        <v>84</v>
      </c>
      <c r="AY190" s="16" t="s">
        <v>168</v>
      </c>
      <c r="BE190" s="219">
        <f>IF(N190="základní",J190,0)</f>
        <v>0</v>
      </c>
      <c r="BF190" s="219">
        <f>IF(N190="snížená",J190,0)</f>
        <v>0</v>
      </c>
      <c r="BG190" s="219">
        <f>IF(N190="zákl. přenesená",J190,0)</f>
        <v>0</v>
      </c>
      <c r="BH190" s="219">
        <f>IF(N190="sníž. přenesená",J190,0)</f>
        <v>0</v>
      </c>
      <c r="BI190" s="219">
        <f>IF(N190="nulová",J190,0)</f>
        <v>0</v>
      </c>
      <c r="BJ190" s="16" t="s">
        <v>84</v>
      </c>
      <c r="BK190" s="219">
        <f>ROUND(I190*H190,2)</f>
        <v>0</v>
      </c>
      <c r="BL190" s="16" t="s">
        <v>84</v>
      </c>
      <c r="BM190" s="218" t="s">
        <v>1193</v>
      </c>
    </row>
    <row r="191" spans="1:65" s="2" customFormat="1" ht="29.25">
      <c r="A191" s="33"/>
      <c r="B191" s="34"/>
      <c r="C191" s="35"/>
      <c r="D191" s="220" t="s">
        <v>178</v>
      </c>
      <c r="E191" s="35"/>
      <c r="F191" s="221" t="s">
        <v>372</v>
      </c>
      <c r="G191" s="35"/>
      <c r="H191" s="35"/>
      <c r="I191" s="121"/>
      <c r="J191" s="35"/>
      <c r="K191" s="35"/>
      <c r="L191" s="38"/>
      <c r="M191" s="260"/>
      <c r="N191" s="261"/>
      <c r="O191" s="262"/>
      <c r="P191" s="262"/>
      <c r="Q191" s="262"/>
      <c r="R191" s="262"/>
      <c r="S191" s="262"/>
      <c r="T191" s="263"/>
      <c r="U191" s="33"/>
      <c r="V191" s="33"/>
      <c r="W191" s="33"/>
      <c r="X191" s="33"/>
      <c r="Y191" s="33"/>
      <c r="Z191" s="33"/>
      <c r="AA191" s="33"/>
      <c r="AB191" s="33"/>
      <c r="AC191" s="33"/>
      <c r="AD191" s="33"/>
      <c r="AE191" s="33"/>
      <c r="AT191" s="16" t="s">
        <v>178</v>
      </c>
      <c r="AU191" s="16" t="s">
        <v>84</v>
      </c>
    </row>
    <row r="192" spans="1:65" s="2" customFormat="1" ht="6.95" customHeight="1">
      <c r="A192" s="33"/>
      <c r="B192" s="53"/>
      <c r="C192" s="54"/>
      <c r="D192" s="54"/>
      <c r="E192" s="54"/>
      <c r="F192" s="54"/>
      <c r="G192" s="54"/>
      <c r="H192" s="54"/>
      <c r="I192" s="157"/>
      <c r="J192" s="54"/>
      <c r="K192" s="54"/>
      <c r="L192" s="38"/>
      <c r="M192" s="33"/>
      <c r="O192" s="33"/>
      <c r="P192" s="33"/>
      <c r="Q192" s="33"/>
      <c r="R192" s="33"/>
      <c r="S192" s="33"/>
      <c r="T192" s="33"/>
      <c r="U192" s="33"/>
      <c r="V192" s="33"/>
      <c r="W192" s="33"/>
      <c r="X192" s="33"/>
      <c r="Y192" s="33"/>
      <c r="Z192" s="33"/>
      <c r="AA192" s="33"/>
      <c r="AB192" s="33"/>
      <c r="AC192" s="33"/>
      <c r="AD192" s="33"/>
      <c r="AE192" s="33"/>
    </row>
  </sheetData>
  <sheetProtection algorithmName="SHA-512" hashValue="Q0DyW8Anlhm1DJesw1TpJgsVfk2MC4dslvTCpokQ8jJI3RmPA5BRqTCper0A5I3zWgMbAdlG2ghojKTufra6NQ==" saltValue="QGIa33yLdJwScNWQ7cO1MWFKdo95VaMk7JR6Jl3fFFrWOiwmItIkULUHMBjVKDZ6ZWoxs0CkjMADW08L/65jMQ==" spinCount="100000" sheet="1" objects="1" scenarios="1" formatColumns="0" formatRows="0" autoFilter="0"/>
  <autoFilter ref="C125:K191"/>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7"/>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137</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ht="12.75">
      <c r="B8" s="19"/>
      <c r="D8" s="120" t="s">
        <v>141</v>
      </c>
      <c r="L8" s="19"/>
    </row>
    <row r="9" spans="1:46" s="1" customFormat="1" ht="16.5" customHeight="1">
      <c r="B9" s="19"/>
      <c r="E9" s="311" t="s">
        <v>1090</v>
      </c>
      <c r="F9" s="292"/>
      <c r="G9" s="292"/>
      <c r="H9" s="292"/>
      <c r="I9" s="114"/>
      <c r="L9" s="19"/>
    </row>
    <row r="10" spans="1:46" s="1" customFormat="1" ht="12" customHeight="1">
      <c r="B10" s="19"/>
      <c r="D10" s="120" t="s">
        <v>143</v>
      </c>
      <c r="I10" s="114"/>
      <c r="L10" s="19"/>
    </row>
    <row r="11" spans="1:46" s="2" customFormat="1" ht="16.5" customHeight="1">
      <c r="A11" s="33"/>
      <c r="B11" s="38"/>
      <c r="C11" s="33"/>
      <c r="D11" s="33"/>
      <c r="E11" s="321" t="s">
        <v>1194</v>
      </c>
      <c r="F11" s="313"/>
      <c r="G11" s="313"/>
      <c r="H11" s="313"/>
      <c r="I11" s="121"/>
      <c r="J11" s="33"/>
      <c r="K11" s="33"/>
      <c r="L11" s="50"/>
      <c r="S11" s="33"/>
      <c r="T11" s="33"/>
      <c r="U11" s="33"/>
      <c r="V11" s="33"/>
      <c r="W11" s="33"/>
      <c r="X11" s="33"/>
      <c r="Y11" s="33"/>
      <c r="Z11" s="33"/>
      <c r="AA11" s="33"/>
      <c r="AB11" s="33"/>
      <c r="AC11" s="33"/>
      <c r="AD11" s="33"/>
      <c r="AE11" s="33"/>
    </row>
    <row r="12" spans="1:46" s="2" customFormat="1" ht="12" customHeight="1">
      <c r="A12" s="33"/>
      <c r="B12" s="38"/>
      <c r="C12" s="33"/>
      <c r="D12" s="120" t="s">
        <v>1092</v>
      </c>
      <c r="E12" s="33"/>
      <c r="F12" s="33"/>
      <c r="G12" s="33"/>
      <c r="H12" s="33"/>
      <c r="I12" s="121"/>
      <c r="J12" s="33"/>
      <c r="K12" s="33"/>
      <c r="L12" s="50"/>
      <c r="S12" s="33"/>
      <c r="T12" s="33"/>
      <c r="U12" s="33"/>
      <c r="V12" s="33"/>
      <c r="W12" s="33"/>
      <c r="X12" s="33"/>
      <c r="Y12" s="33"/>
      <c r="Z12" s="33"/>
      <c r="AA12" s="33"/>
      <c r="AB12" s="33"/>
      <c r="AC12" s="33"/>
      <c r="AD12" s="33"/>
      <c r="AE12" s="33"/>
    </row>
    <row r="13" spans="1:46" s="2" customFormat="1" ht="16.5" customHeight="1">
      <c r="A13" s="33"/>
      <c r="B13" s="38"/>
      <c r="C13" s="33"/>
      <c r="D13" s="33"/>
      <c r="E13" s="314" t="s">
        <v>1195</v>
      </c>
      <c r="F13" s="313"/>
      <c r="G13" s="313"/>
      <c r="H13" s="313"/>
      <c r="I13" s="121"/>
      <c r="J13" s="33"/>
      <c r="K13" s="33"/>
      <c r="L13" s="50"/>
      <c r="S13" s="33"/>
      <c r="T13" s="33"/>
      <c r="U13" s="33"/>
      <c r="V13" s="33"/>
      <c r="W13" s="33"/>
      <c r="X13" s="33"/>
      <c r="Y13" s="33"/>
      <c r="Z13" s="33"/>
      <c r="AA13" s="33"/>
      <c r="AB13" s="33"/>
      <c r="AC13" s="33"/>
      <c r="AD13" s="33"/>
      <c r="AE13" s="33"/>
    </row>
    <row r="14" spans="1:46" s="2" customFormat="1" ht="11.25">
      <c r="A14" s="33"/>
      <c r="B14" s="38"/>
      <c r="C14" s="33"/>
      <c r="D14" s="33"/>
      <c r="E14" s="33"/>
      <c r="F14" s="33"/>
      <c r="G14" s="33"/>
      <c r="H14" s="33"/>
      <c r="I14" s="121"/>
      <c r="J14" s="33"/>
      <c r="K14" s="33"/>
      <c r="L14" s="50"/>
      <c r="S14" s="33"/>
      <c r="T14" s="33"/>
      <c r="U14" s="33"/>
      <c r="V14" s="33"/>
      <c r="W14" s="33"/>
      <c r="X14" s="33"/>
      <c r="Y14" s="33"/>
      <c r="Z14" s="33"/>
      <c r="AA14" s="33"/>
      <c r="AB14" s="33"/>
      <c r="AC14" s="33"/>
      <c r="AD14" s="33"/>
      <c r="AE14" s="33"/>
    </row>
    <row r="15" spans="1:46" s="2" customFormat="1" ht="12" customHeight="1">
      <c r="A15" s="33"/>
      <c r="B15" s="38"/>
      <c r="C15" s="33"/>
      <c r="D15" s="120" t="s">
        <v>18</v>
      </c>
      <c r="E15" s="33"/>
      <c r="F15" s="109" t="s">
        <v>1</v>
      </c>
      <c r="G15" s="33"/>
      <c r="H15" s="33"/>
      <c r="I15" s="122" t="s">
        <v>19</v>
      </c>
      <c r="J15" s="109" t="s">
        <v>1</v>
      </c>
      <c r="K15" s="33"/>
      <c r="L15" s="50"/>
      <c r="S15" s="33"/>
      <c r="T15" s="33"/>
      <c r="U15" s="33"/>
      <c r="V15" s="33"/>
      <c r="W15" s="33"/>
      <c r="X15" s="33"/>
      <c r="Y15" s="33"/>
      <c r="Z15" s="33"/>
      <c r="AA15" s="33"/>
      <c r="AB15" s="33"/>
      <c r="AC15" s="33"/>
      <c r="AD15" s="33"/>
      <c r="AE15" s="33"/>
    </row>
    <row r="16" spans="1:46" s="2" customFormat="1" ht="12" customHeight="1">
      <c r="A16" s="33"/>
      <c r="B16" s="38"/>
      <c r="C16" s="33"/>
      <c r="D16" s="120" t="s">
        <v>20</v>
      </c>
      <c r="E16" s="33"/>
      <c r="F16" s="109" t="s">
        <v>21</v>
      </c>
      <c r="G16" s="33"/>
      <c r="H16" s="33"/>
      <c r="I16" s="122" t="s">
        <v>22</v>
      </c>
      <c r="J16" s="123" t="str">
        <f>'Rekapitulace stavby'!AN8</f>
        <v>9. 4. 2020</v>
      </c>
      <c r="K16" s="33"/>
      <c r="L16" s="50"/>
      <c r="S16" s="33"/>
      <c r="T16" s="33"/>
      <c r="U16" s="33"/>
      <c r="V16" s="33"/>
      <c r="W16" s="33"/>
      <c r="X16" s="33"/>
      <c r="Y16" s="33"/>
      <c r="Z16" s="33"/>
      <c r="AA16" s="33"/>
      <c r="AB16" s="33"/>
      <c r="AC16" s="33"/>
      <c r="AD16" s="33"/>
      <c r="AE16" s="33"/>
    </row>
    <row r="17" spans="1:31" s="2" customFormat="1" ht="10.9" customHeight="1">
      <c r="A17" s="33"/>
      <c r="B17" s="38"/>
      <c r="C17" s="33"/>
      <c r="D17" s="33"/>
      <c r="E17" s="33"/>
      <c r="F17" s="33"/>
      <c r="G17" s="33"/>
      <c r="H17" s="33"/>
      <c r="I17" s="121"/>
      <c r="J17" s="33"/>
      <c r="K17" s="33"/>
      <c r="L17" s="50"/>
      <c r="S17" s="33"/>
      <c r="T17" s="33"/>
      <c r="U17" s="33"/>
      <c r="V17" s="33"/>
      <c r="W17" s="33"/>
      <c r="X17" s="33"/>
      <c r="Y17" s="33"/>
      <c r="Z17" s="33"/>
      <c r="AA17" s="33"/>
      <c r="AB17" s="33"/>
      <c r="AC17" s="33"/>
      <c r="AD17" s="33"/>
      <c r="AE17" s="33"/>
    </row>
    <row r="18" spans="1:31" s="2" customFormat="1" ht="12" customHeight="1">
      <c r="A18" s="33"/>
      <c r="B18" s="38"/>
      <c r="C18" s="33"/>
      <c r="D18" s="120" t="s">
        <v>24</v>
      </c>
      <c r="E18" s="33"/>
      <c r="F18" s="33"/>
      <c r="G18" s="33"/>
      <c r="H18" s="33"/>
      <c r="I18" s="122" t="s">
        <v>25</v>
      </c>
      <c r="J18" s="109" t="s">
        <v>26</v>
      </c>
      <c r="K18" s="33"/>
      <c r="L18" s="50"/>
      <c r="S18" s="33"/>
      <c r="T18" s="33"/>
      <c r="U18" s="33"/>
      <c r="V18" s="33"/>
      <c r="W18" s="33"/>
      <c r="X18" s="33"/>
      <c r="Y18" s="33"/>
      <c r="Z18" s="33"/>
      <c r="AA18" s="33"/>
      <c r="AB18" s="33"/>
      <c r="AC18" s="33"/>
      <c r="AD18" s="33"/>
      <c r="AE18" s="33"/>
    </row>
    <row r="19" spans="1:31" s="2" customFormat="1" ht="18" customHeight="1">
      <c r="A19" s="33"/>
      <c r="B19" s="38"/>
      <c r="C19" s="33"/>
      <c r="D19" s="33"/>
      <c r="E19" s="109" t="s">
        <v>27</v>
      </c>
      <c r="F19" s="33"/>
      <c r="G19" s="33"/>
      <c r="H19" s="33"/>
      <c r="I19" s="122" t="s">
        <v>28</v>
      </c>
      <c r="J19" s="109" t="s">
        <v>29</v>
      </c>
      <c r="K19" s="33"/>
      <c r="L19" s="50"/>
      <c r="S19" s="33"/>
      <c r="T19" s="33"/>
      <c r="U19" s="33"/>
      <c r="V19" s="33"/>
      <c r="W19" s="33"/>
      <c r="X19" s="33"/>
      <c r="Y19" s="33"/>
      <c r="Z19" s="33"/>
      <c r="AA19" s="33"/>
      <c r="AB19" s="33"/>
      <c r="AC19" s="33"/>
      <c r="AD19" s="33"/>
      <c r="AE19" s="33"/>
    </row>
    <row r="20" spans="1:31" s="2" customFormat="1" ht="6.95" customHeight="1">
      <c r="A20" s="33"/>
      <c r="B20" s="38"/>
      <c r="C20" s="33"/>
      <c r="D20" s="33"/>
      <c r="E20" s="33"/>
      <c r="F20" s="33"/>
      <c r="G20" s="33"/>
      <c r="H20" s="33"/>
      <c r="I20" s="121"/>
      <c r="J20" s="33"/>
      <c r="K20" s="33"/>
      <c r="L20" s="50"/>
      <c r="S20" s="33"/>
      <c r="T20" s="33"/>
      <c r="U20" s="33"/>
      <c r="V20" s="33"/>
      <c r="W20" s="33"/>
      <c r="X20" s="33"/>
      <c r="Y20" s="33"/>
      <c r="Z20" s="33"/>
      <c r="AA20" s="33"/>
      <c r="AB20" s="33"/>
      <c r="AC20" s="33"/>
      <c r="AD20" s="33"/>
      <c r="AE20" s="33"/>
    </row>
    <row r="21" spans="1:31" s="2" customFormat="1" ht="12" customHeight="1">
      <c r="A21" s="33"/>
      <c r="B21" s="38"/>
      <c r="C21" s="33"/>
      <c r="D21" s="120" t="s">
        <v>30</v>
      </c>
      <c r="E21" s="33"/>
      <c r="F21" s="33"/>
      <c r="G21" s="33"/>
      <c r="H21" s="33"/>
      <c r="I21" s="122" t="s">
        <v>25</v>
      </c>
      <c r="J21" s="29" t="str">
        <f>'Rekapitulace stavby'!AN13</f>
        <v>Vyplň údaj</v>
      </c>
      <c r="K21" s="33"/>
      <c r="L21" s="50"/>
      <c r="S21" s="33"/>
      <c r="T21" s="33"/>
      <c r="U21" s="33"/>
      <c r="V21" s="33"/>
      <c r="W21" s="33"/>
      <c r="X21" s="33"/>
      <c r="Y21" s="33"/>
      <c r="Z21" s="33"/>
      <c r="AA21" s="33"/>
      <c r="AB21" s="33"/>
      <c r="AC21" s="33"/>
      <c r="AD21" s="33"/>
      <c r="AE21" s="33"/>
    </row>
    <row r="22" spans="1:31" s="2" customFormat="1" ht="18" customHeight="1">
      <c r="A22" s="33"/>
      <c r="B22" s="38"/>
      <c r="C22" s="33"/>
      <c r="D22" s="33"/>
      <c r="E22" s="315" t="str">
        <f>'Rekapitulace stavby'!E14</f>
        <v>Vyplň údaj</v>
      </c>
      <c r="F22" s="316"/>
      <c r="G22" s="316"/>
      <c r="H22" s="316"/>
      <c r="I22" s="122" t="s">
        <v>28</v>
      </c>
      <c r="J22" s="29" t="str">
        <f>'Rekapitulace stavby'!AN14</f>
        <v>Vyplň údaj</v>
      </c>
      <c r="K22" s="33"/>
      <c r="L22" s="50"/>
      <c r="S22" s="33"/>
      <c r="T22" s="33"/>
      <c r="U22" s="33"/>
      <c r="V22" s="33"/>
      <c r="W22" s="33"/>
      <c r="X22" s="33"/>
      <c r="Y22" s="33"/>
      <c r="Z22" s="33"/>
      <c r="AA22" s="33"/>
      <c r="AB22" s="33"/>
      <c r="AC22" s="33"/>
      <c r="AD22" s="33"/>
      <c r="AE22" s="33"/>
    </row>
    <row r="23" spans="1:31" s="2" customFormat="1" ht="6.95" customHeight="1">
      <c r="A23" s="33"/>
      <c r="B23" s="38"/>
      <c r="C23" s="33"/>
      <c r="D23" s="33"/>
      <c r="E23" s="33"/>
      <c r="F23" s="33"/>
      <c r="G23" s="33"/>
      <c r="H23" s="33"/>
      <c r="I23" s="121"/>
      <c r="J23" s="33"/>
      <c r="K23" s="33"/>
      <c r="L23" s="50"/>
      <c r="S23" s="33"/>
      <c r="T23" s="33"/>
      <c r="U23" s="33"/>
      <c r="V23" s="33"/>
      <c r="W23" s="33"/>
      <c r="X23" s="33"/>
      <c r="Y23" s="33"/>
      <c r="Z23" s="33"/>
      <c r="AA23" s="33"/>
      <c r="AB23" s="33"/>
      <c r="AC23" s="33"/>
      <c r="AD23" s="33"/>
      <c r="AE23" s="33"/>
    </row>
    <row r="24" spans="1:31" s="2" customFormat="1" ht="12" customHeight="1">
      <c r="A24" s="33"/>
      <c r="B24" s="38"/>
      <c r="C24" s="33"/>
      <c r="D24" s="120" t="s">
        <v>32</v>
      </c>
      <c r="E24" s="33"/>
      <c r="F24" s="33"/>
      <c r="G24" s="33"/>
      <c r="H24" s="33"/>
      <c r="I24" s="122" t="s">
        <v>25</v>
      </c>
      <c r="J24" s="109" t="str">
        <f>IF('Rekapitulace stavby'!AN16="","",'Rekapitulace stavby'!AN16)</f>
        <v/>
      </c>
      <c r="K24" s="33"/>
      <c r="L24" s="50"/>
      <c r="S24" s="33"/>
      <c r="T24" s="33"/>
      <c r="U24" s="33"/>
      <c r="V24" s="33"/>
      <c r="W24" s="33"/>
      <c r="X24" s="33"/>
      <c r="Y24" s="33"/>
      <c r="Z24" s="33"/>
      <c r="AA24" s="33"/>
      <c r="AB24" s="33"/>
      <c r="AC24" s="33"/>
      <c r="AD24" s="33"/>
      <c r="AE24" s="33"/>
    </row>
    <row r="25" spans="1:31" s="2" customFormat="1" ht="18" customHeight="1">
      <c r="A25" s="33"/>
      <c r="B25" s="38"/>
      <c r="C25" s="33"/>
      <c r="D25" s="33"/>
      <c r="E25" s="109" t="str">
        <f>IF('Rekapitulace stavby'!E17="","",'Rekapitulace stavby'!E17)</f>
        <v xml:space="preserve"> </v>
      </c>
      <c r="F25" s="33"/>
      <c r="G25" s="33"/>
      <c r="H25" s="33"/>
      <c r="I25" s="122" t="s">
        <v>28</v>
      </c>
      <c r="J25" s="109" t="str">
        <f>IF('Rekapitulace stavby'!AN17="","",'Rekapitulace stavby'!AN17)</f>
        <v/>
      </c>
      <c r="K25" s="33"/>
      <c r="L25" s="50"/>
      <c r="S25" s="33"/>
      <c r="T25" s="33"/>
      <c r="U25" s="33"/>
      <c r="V25" s="33"/>
      <c r="W25" s="33"/>
      <c r="X25" s="33"/>
      <c r="Y25" s="33"/>
      <c r="Z25" s="33"/>
      <c r="AA25" s="33"/>
      <c r="AB25" s="33"/>
      <c r="AC25" s="33"/>
      <c r="AD25" s="33"/>
      <c r="AE25" s="33"/>
    </row>
    <row r="26" spans="1:31" s="2" customFormat="1" ht="6.95" customHeight="1">
      <c r="A26" s="33"/>
      <c r="B26" s="38"/>
      <c r="C26" s="33"/>
      <c r="D26" s="33"/>
      <c r="E26" s="33"/>
      <c r="F26" s="33"/>
      <c r="G26" s="33"/>
      <c r="H26" s="33"/>
      <c r="I26" s="121"/>
      <c r="J26" s="33"/>
      <c r="K26" s="33"/>
      <c r="L26" s="50"/>
      <c r="S26" s="33"/>
      <c r="T26" s="33"/>
      <c r="U26" s="33"/>
      <c r="V26" s="33"/>
      <c r="W26" s="33"/>
      <c r="X26" s="33"/>
      <c r="Y26" s="33"/>
      <c r="Z26" s="33"/>
      <c r="AA26" s="33"/>
      <c r="AB26" s="33"/>
      <c r="AC26" s="33"/>
      <c r="AD26" s="33"/>
      <c r="AE26" s="33"/>
    </row>
    <row r="27" spans="1:31" s="2" customFormat="1" ht="12" customHeight="1">
      <c r="A27" s="33"/>
      <c r="B27" s="38"/>
      <c r="C27" s="33"/>
      <c r="D27" s="120" t="s">
        <v>35</v>
      </c>
      <c r="E27" s="33"/>
      <c r="F27" s="33"/>
      <c r="G27" s="33"/>
      <c r="H27" s="33"/>
      <c r="I27" s="122" t="s">
        <v>25</v>
      </c>
      <c r="J27" s="109" t="s">
        <v>1</v>
      </c>
      <c r="K27" s="33"/>
      <c r="L27" s="50"/>
      <c r="S27" s="33"/>
      <c r="T27" s="33"/>
      <c r="U27" s="33"/>
      <c r="V27" s="33"/>
      <c r="W27" s="33"/>
      <c r="X27" s="33"/>
      <c r="Y27" s="33"/>
      <c r="Z27" s="33"/>
      <c r="AA27" s="33"/>
      <c r="AB27" s="33"/>
      <c r="AC27" s="33"/>
      <c r="AD27" s="33"/>
      <c r="AE27" s="33"/>
    </row>
    <row r="28" spans="1:31" s="2" customFormat="1" ht="18" customHeight="1">
      <c r="A28" s="33"/>
      <c r="B28" s="38"/>
      <c r="C28" s="33"/>
      <c r="D28" s="33"/>
      <c r="E28" s="109" t="s">
        <v>1094</v>
      </c>
      <c r="F28" s="33"/>
      <c r="G28" s="33"/>
      <c r="H28" s="33"/>
      <c r="I28" s="122" t="s">
        <v>28</v>
      </c>
      <c r="J28" s="109" t="s">
        <v>1</v>
      </c>
      <c r="K28" s="33"/>
      <c r="L28" s="50"/>
      <c r="S28" s="33"/>
      <c r="T28" s="33"/>
      <c r="U28" s="33"/>
      <c r="V28" s="33"/>
      <c r="W28" s="33"/>
      <c r="X28" s="33"/>
      <c r="Y28" s="33"/>
      <c r="Z28" s="33"/>
      <c r="AA28" s="33"/>
      <c r="AB28" s="33"/>
      <c r="AC28" s="33"/>
      <c r="AD28" s="33"/>
      <c r="AE28" s="33"/>
    </row>
    <row r="29" spans="1:31" s="2" customFormat="1" ht="6.95" customHeight="1">
      <c r="A29" s="33"/>
      <c r="B29" s="38"/>
      <c r="C29" s="33"/>
      <c r="D29" s="33"/>
      <c r="E29" s="33"/>
      <c r="F29" s="33"/>
      <c r="G29" s="33"/>
      <c r="H29" s="33"/>
      <c r="I29" s="121"/>
      <c r="J29" s="33"/>
      <c r="K29" s="33"/>
      <c r="L29" s="50"/>
      <c r="S29" s="33"/>
      <c r="T29" s="33"/>
      <c r="U29" s="33"/>
      <c r="V29" s="33"/>
      <c r="W29" s="33"/>
      <c r="X29" s="33"/>
      <c r="Y29" s="33"/>
      <c r="Z29" s="33"/>
      <c r="AA29" s="33"/>
      <c r="AB29" s="33"/>
      <c r="AC29" s="33"/>
      <c r="AD29" s="33"/>
      <c r="AE29" s="33"/>
    </row>
    <row r="30" spans="1:31" s="2" customFormat="1" ht="12" customHeight="1">
      <c r="A30" s="33"/>
      <c r="B30" s="38"/>
      <c r="C30" s="33"/>
      <c r="D30" s="120" t="s">
        <v>36</v>
      </c>
      <c r="E30" s="33"/>
      <c r="F30" s="33"/>
      <c r="G30" s="33"/>
      <c r="H30" s="33"/>
      <c r="I30" s="121"/>
      <c r="J30" s="33"/>
      <c r="K30" s="33"/>
      <c r="L30" s="50"/>
      <c r="S30" s="33"/>
      <c r="T30" s="33"/>
      <c r="U30" s="33"/>
      <c r="V30" s="33"/>
      <c r="W30" s="33"/>
      <c r="X30" s="33"/>
      <c r="Y30" s="33"/>
      <c r="Z30" s="33"/>
      <c r="AA30" s="33"/>
      <c r="AB30" s="33"/>
      <c r="AC30" s="33"/>
      <c r="AD30" s="33"/>
      <c r="AE30" s="33"/>
    </row>
    <row r="31" spans="1:31" s="8" customFormat="1" ht="16.5" customHeight="1">
      <c r="A31" s="124"/>
      <c r="B31" s="125"/>
      <c r="C31" s="124"/>
      <c r="D31" s="124"/>
      <c r="E31" s="317" t="s">
        <v>1</v>
      </c>
      <c r="F31" s="317"/>
      <c r="G31" s="317"/>
      <c r="H31" s="317"/>
      <c r="I31" s="126"/>
      <c r="J31" s="124"/>
      <c r="K31" s="124"/>
      <c r="L31" s="127"/>
      <c r="S31" s="124"/>
      <c r="T31" s="124"/>
      <c r="U31" s="124"/>
      <c r="V31" s="124"/>
      <c r="W31" s="124"/>
      <c r="X31" s="124"/>
      <c r="Y31" s="124"/>
      <c r="Z31" s="124"/>
      <c r="AA31" s="124"/>
      <c r="AB31" s="124"/>
      <c r="AC31" s="124"/>
      <c r="AD31" s="124"/>
      <c r="AE31" s="124"/>
    </row>
    <row r="32" spans="1:31" s="2" customFormat="1" ht="6.95" customHeight="1">
      <c r="A32" s="33"/>
      <c r="B32" s="38"/>
      <c r="C32" s="33"/>
      <c r="D32" s="33"/>
      <c r="E32" s="33"/>
      <c r="F32" s="33"/>
      <c r="G32" s="33"/>
      <c r="H32" s="33"/>
      <c r="I32" s="121"/>
      <c r="J32" s="33"/>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25.35" customHeight="1">
      <c r="A34" s="33"/>
      <c r="B34" s="38"/>
      <c r="C34" s="33"/>
      <c r="D34" s="130" t="s">
        <v>37</v>
      </c>
      <c r="E34" s="33"/>
      <c r="F34" s="33"/>
      <c r="G34" s="33"/>
      <c r="H34" s="33"/>
      <c r="I34" s="121"/>
      <c r="J34" s="131">
        <f>ROUND(J125, 2)</f>
        <v>0</v>
      </c>
      <c r="K34" s="33"/>
      <c r="L34" s="50"/>
      <c r="S34" s="33"/>
      <c r="T34" s="33"/>
      <c r="U34" s="33"/>
      <c r="V34" s="33"/>
      <c r="W34" s="33"/>
      <c r="X34" s="33"/>
      <c r="Y34" s="33"/>
      <c r="Z34" s="33"/>
      <c r="AA34" s="33"/>
      <c r="AB34" s="33"/>
      <c r="AC34" s="33"/>
      <c r="AD34" s="33"/>
      <c r="AE34" s="33"/>
    </row>
    <row r="35" spans="1:31" s="2" customFormat="1" ht="6.95" customHeight="1">
      <c r="A35" s="33"/>
      <c r="B35" s="38"/>
      <c r="C35" s="33"/>
      <c r="D35" s="128"/>
      <c r="E35" s="128"/>
      <c r="F35" s="128"/>
      <c r="G35" s="128"/>
      <c r="H35" s="128"/>
      <c r="I35" s="129"/>
      <c r="J35" s="128"/>
      <c r="K35" s="128"/>
      <c r="L35" s="50"/>
      <c r="S35" s="33"/>
      <c r="T35" s="33"/>
      <c r="U35" s="33"/>
      <c r="V35" s="33"/>
      <c r="W35" s="33"/>
      <c r="X35" s="33"/>
      <c r="Y35" s="33"/>
      <c r="Z35" s="33"/>
      <c r="AA35" s="33"/>
      <c r="AB35" s="33"/>
      <c r="AC35" s="33"/>
      <c r="AD35" s="33"/>
      <c r="AE35" s="33"/>
    </row>
    <row r="36" spans="1:31" s="2" customFormat="1" ht="14.45" customHeight="1">
      <c r="A36" s="33"/>
      <c r="B36" s="38"/>
      <c r="C36" s="33"/>
      <c r="D36" s="33"/>
      <c r="E36" s="33"/>
      <c r="F36" s="132" t="s">
        <v>39</v>
      </c>
      <c r="G36" s="33"/>
      <c r="H36" s="33"/>
      <c r="I36" s="133" t="s">
        <v>38</v>
      </c>
      <c r="J36" s="132" t="s">
        <v>40</v>
      </c>
      <c r="K36" s="33"/>
      <c r="L36" s="50"/>
      <c r="S36" s="33"/>
      <c r="T36" s="33"/>
      <c r="U36" s="33"/>
      <c r="V36" s="33"/>
      <c r="W36" s="33"/>
      <c r="X36" s="33"/>
      <c r="Y36" s="33"/>
      <c r="Z36" s="33"/>
      <c r="AA36" s="33"/>
      <c r="AB36" s="33"/>
      <c r="AC36" s="33"/>
      <c r="AD36" s="33"/>
      <c r="AE36" s="33"/>
    </row>
    <row r="37" spans="1:31" s="2" customFormat="1" ht="14.45" customHeight="1">
      <c r="A37" s="33"/>
      <c r="B37" s="38"/>
      <c r="C37" s="33"/>
      <c r="D37" s="134" t="s">
        <v>41</v>
      </c>
      <c r="E37" s="120" t="s">
        <v>42</v>
      </c>
      <c r="F37" s="135">
        <f>ROUND((SUM(BE125:BE166)),  2)</f>
        <v>0</v>
      </c>
      <c r="G37" s="33"/>
      <c r="H37" s="33"/>
      <c r="I37" s="136">
        <v>0.21</v>
      </c>
      <c r="J37" s="135">
        <f>ROUND(((SUM(BE125:BE166))*I37),  2)</f>
        <v>0</v>
      </c>
      <c r="K37" s="33"/>
      <c r="L37" s="50"/>
      <c r="S37" s="33"/>
      <c r="T37" s="33"/>
      <c r="U37" s="33"/>
      <c r="V37" s="33"/>
      <c r="W37" s="33"/>
      <c r="X37" s="33"/>
      <c r="Y37" s="33"/>
      <c r="Z37" s="33"/>
      <c r="AA37" s="33"/>
      <c r="AB37" s="33"/>
      <c r="AC37" s="33"/>
      <c r="AD37" s="33"/>
      <c r="AE37" s="33"/>
    </row>
    <row r="38" spans="1:31" s="2" customFormat="1" ht="14.45" customHeight="1">
      <c r="A38" s="33"/>
      <c r="B38" s="38"/>
      <c r="C38" s="33"/>
      <c r="D38" s="33"/>
      <c r="E38" s="120" t="s">
        <v>43</v>
      </c>
      <c r="F38" s="135">
        <f>ROUND((SUM(BF125:BF166)),  2)</f>
        <v>0</v>
      </c>
      <c r="G38" s="33"/>
      <c r="H38" s="33"/>
      <c r="I38" s="136">
        <v>0.15</v>
      </c>
      <c r="J38" s="135">
        <f>ROUND(((SUM(BF125:BF166))*I38),  2)</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44</v>
      </c>
      <c r="F39" s="135">
        <f>ROUND((SUM(BG125:BG166)),  2)</f>
        <v>0</v>
      </c>
      <c r="G39" s="33"/>
      <c r="H39" s="33"/>
      <c r="I39" s="136">
        <v>0.21</v>
      </c>
      <c r="J39" s="135">
        <f>0</f>
        <v>0</v>
      </c>
      <c r="K39" s="33"/>
      <c r="L39" s="50"/>
      <c r="S39" s="33"/>
      <c r="T39" s="33"/>
      <c r="U39" s="33"/>
      <c r="V39" s="33"/>
      <c r="W39" s="33"/>
      <c r="X39" s="33"/>
      <c r="Y39" s="33"/>
      <c r="Z39" s="33"/>
      <c r="AA39" s="33"/>
      <c r="AB39" s="33"/>
      <c r="AC39" s="33"/>
      <c r="AD39" s="33"/>
      <c r="AE39" s="33"/>
    </row>
    <row r="40" spans="1:31" s="2" customFormat="1" ht="14.45" hidden="1" customHeight="1">
      <c r="A40" s="33"/>
      <c r="B40" s="38"/>
      <c r="C40" s="33"/>
      <c r="D40" s="33"/>
      <c r="E40" s="120" t="s">
        <v>45</v>
      </c>
      <c r="F40" s="135">
        <f>ROUND((SUM(BH125:BH166)),  2)</f>
        <v>0</v>
      </c>
      <c r="G40" s="33"/>
      <c r="H40" s="33"/>
      <c r="I40" s="136">
        <v>0.15</v>
      </c>
      <c r="J40" s="135">
        <f>0</f>
        <v>0</v>
      </c>
      <c r="K40" s="33"/>
      <c r="L40" s="50"/>
      <c r="S40" s="33"/>
      <c r="T40" s="33"/>
      <c r="U40" s="33"/>
      <c r="V40" s="33"/>
      <c r="W40" s="33"/>
      <c r="X40" s="33"/>
      <c r="Y40" s="33"/>
      <c r="Z40" s="33"/>
      <c r="AA40" s="33"/>
      <c r="AB40" s="33"/>
      <c r="AC40" s="33"/>
      <c r="AD40" s="33"/>
      <c r="AE40" s="33"/>
    </row>
    <row r="41" spans="1:31" s="2" customFormat="1" ht="14.45" hidden="1" customHeight="1">
      <c r="A41" s="33"/>
      <c r="B41" s="38"/>
      <c r="C41" s="33"/>
      <c r="D41" s="33"/>
      <c r="E41" s="120" t="s">
        <v>46</v>
      </c>
      <c r="F41" s="135">
        <f>ROUND((SUM(BI125:BI166)),  2)</f>
        <v>0</v>
      </c>
      <c r="G41" s="33"/>
      <c r="H41" s="33"/>
      <c r="I41" s="136">
        <v>0</v>
      </c>
      <c r="J41" s="135">
        <f>0</f>
        <v>0</v>
      </c>
      <c r="K41" s="33"/>
      <c r="L41" s="50"/>
      <c r="S41" s="33"/>
      <c r="T41" s="33"/>
      <c r="U41" s="33"/>
      <c r="V41" s="33"/>
      <c r="W41" s="33"/>
      <c r="X41" s="33"/>
      <c r="Y41" s="33"/>
      <c r="Z41" s="33"/>
      <c r="AA41" s="33"/>
      <c r="AB41" s="33"/>
      <c r="AC41" s="33"/>
      <c r="AD41" s="33"/>
      <c r="AE41" s="33"/>
    </row>
    <row r="42" spans="1:31" s="2" customFormat="1" ht="6.9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2" customFormat="1" ht="25.35" customHeight="1">
      <c r="A43" s="33"/>
      <c r="B43" s="38"/>
      <c r="C43" s="137"/>
      <c r="D43" s="138" t="s">
        <v>47</v>
      </c>
      <c r="E43" s="139"/>
      <c r="F43" s="139"/>
      <c r="G43" s="140" t="s">
        <v>48</v>
      </c>
      <c r="H43" s="141" t="s">
        <v>49</v>
      </c>
      <c r="I43" s="142"/>
      <c r="J43" s="143">
        <f>SUM(J34:J41)</f>
        <v>0</v>
      </c>
      <c r="K43" s="144"/>
      <c r="L43" s="50"/>
      <c r="S43" s="33"/>
      <c r="T43" s="33"/>
      <c r="U43" s="33"/>
      <c r="V43" s="33"/>
      <c r="W43" s="33"/>
      <c r="X43" s="33"/>
      <c r="Y43" s="33"/>
      <c r="Z43" s="33"/>
      <c r="AA43" s="33"/>
      <c r="AB43" s="33"/>
      <c r="AC43" s="33"/>
      <c r="AD43" s="33"/>
      <c r="AE43" s="33"/>
    </row>
    <row r="44" spans="1:31" s="2" customFormat="1" ht="14.45" customHeight="1">
      <c r="A44" s="33"/>
      <c r="B44" s="38"/>
      <c r="C44" s="33"/>
      <c r="D44" s="33"/>
      <c r="E44" s="33"/>
      <c r="F44" s="33"/>
      <c r="G44" s="33"/>
      <c r="H44" s="33"/>
      <c r="I44" s="121"/>
      <c r="J44" s="33"/>
      <c r="K44" s="33"/>
      <c r="L44" s="50"/>
      <c r="S44" s="33"/>
      <c r="T44" s="33"/>
      <c r="U44" s="33"/>
      <c r="V44" s="33"/>
      <c r="W44" s="33"/>
      <c r="X44" s="33"/>
      <c r="Y44" s="33"/>
      <c r="Z44" s="33"/>
      <c r="AA44" s="33"/>
      <c r="AB44" s="33"/>
      <c r="AC44" s="33"/>
      <c r="AD44" s="33"/>
      <c r="AE44" s="33"/>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1" customFormat="1" ht="16.5" customHeight="1">
      <c r="B87" s="20"/>
      <c r="C87" s="21"/>
      <c r="D87" s="21"/>
      <c r="E87" s="318" t="s">
        <v>1090</v>
      </c>
      <c r="F87" s="277"/>
      <c r="G87" s="277"/>
      <c r="H87" s="277"/>
      <c r="I87" s="114"/>
      <c r="J87" s="21"/>
      <c r="K87" s="21"/>
      <c r="L87" s="19"/>
    </row>
    <row r="88" spans="1:31" s="1" customFormat="1" ht="12" customHeight="1">
      <c r="B88" s="20"/>
      <c r="C88" s="28" t="s">
        <v>143</v>
      </c>
      <c r="D88" s="21"/>
      <c r="E88" s="21"/>
      <c r="F88" s="21"/>
      <c r="G88" s="21"/>
      <c r="H88" s="21"/>
      <c r="I88" s="114"/>
      <c r="J88" s="21"/>
      <c r="K88" s="21"/>
      <c r="L88" s="19"/>
    </row>
    <row r="89" spans="1:31" s="2" customFormat="1" ht="16.5" customHeight="1">
      <c r="A89" s="33"/>
      <c r="B89" s="34"/>
      <c r="C89" s="35"/>
      <c r="D89" s="35"/>
      <c r="E89" s="322" t="s">
        <v>1194</v>
      </c>
      <c r="F89" s="320"/>
      <c r="G89" s="320"/>
      <c r="H89" s="320"/>
      <c r="I89" s="121"/>
      <c r="J89" s="35"/>
      <c r="K89" s="35"/>
      <c r="L89" s="50"/>
      <c r="S89" s="33"/>
      <c r="T89" s="33"/>
      <c r="U89" s="33"/>
      <c r="V89" s="33"/>
      <c r="W89" s="33"/>
      <c r="X89" s="33"/>
      <c r="Y89" s="33"/>
      <c r="Z89" s="33"/>
      <c r="AA89" s="33"/>
      <c r="AB89" s="33"/>
      <c r="AC89" s="33"/>
      <c r="AD89" s="33"/>
      <c r="AE89" s="33"/>
    </row>
    <row r="90" spans="1:31" s="2" customFormat="1" ht="12" customHeight="1">
      <c r="A90" s="33"/>
      <c r="B90" s="34"/>
      <c r="C90" s="28" t="s">
        <v>1092</v>
      </c>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6.5" customHeight="1">
      <c r="A91" s="33"/>
      <c r="B91" s="34"/>
      <c r="C91" s="35"/>
      <c r="D91" s="35"/>
      <c r="E91" s="270" t="str">
        <f>E13</f>
        <v>SO 05-02 -  Technologická část</v>
      </c>
      <c r="F91" s="320"/>
      <c r="G91" s="320"/>
      <c r="H91" s="320"/>
      <c r="I91" s="121"/>
      <c r="J91" s="35"/>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2" customHeight="1">
      <c r="A93" s="33"/>
      <c r="B93" s="34"/>
      <c r="C93" s="28" t="s">
        <v>20</v>
      </c>
      <c r="D93" s="35"/>
      <c r="E93" s="35"/>
      <c r="F93" s="26" t="str">
        <f>F16</f>
        <v>PS Opava</v>
      </c>
      <c r="G93" s="35"/>
      <c r="H93" s="35"/>
      <c r="I93" s="122" t="s">
        <v>22</v>
      </c>
      <c r="J93" s="65" t="str">
        <f>IF(J16="","",J16)</f>
        <v>9. 4. 2020</v>
      </c>
      <c r="K93" s="35"/>
      <c r="L93" s="50"/>
      <c r="S93" s="33"/>
      <c r="T93" s="33"/>
      <c r="U93" s="33"/>
      <c r="V93" s="33"/>
      <c r="W93" s="33"/>
      <c r="X93" s="33"/>
      <c r="Y93" s="33"/>
      <c r="Z93" s="33"/>
      <c r="AA93" s="33"/>
      <c r="AB93" s="33"/>
      <c r="AC93" s="33"/>
      <c r="AD93" s="33"/>
      <c r="AE93" s="33"/>
    </row>
    <row r="94" spans="1:31" s="2" customFormat="1" ht="6.95" customHeight="1">
      <c r="A94" s="33"/>
      <c r="B94" s="34"/>
      <c r="C94" s="35"/>
      <c r="D94" s="35"/>
      <c r="E94" s="35"/>
      <c r="F94" s="35"/>
      <c r="G94" s="35"/>
      <c r="H94" s="35"/>
      <c r="I94" s="121"/>
      <c r="J94" s="35"/>
      <c r="K94" s="35"/>
      <c r="L94" s="50"/>
      <c r="S94" s="33"/>
      <c r="T94" s="33"/>
      <c r="U94" s="33"/>
      <c r="V94" s="33"/>
      <c r="W94" s="33"/>
      <c r="X94" s="33"/>
      <c r="Y94" s="33"/>
      <c r="Z94" s="33"/>
      <c r="AA94" s="33"/>
      <c r="AB94" s="33"/>
      <c r="AC94" s="33"/>
      <c r="AD94" s="33"/>
      <c r="AE94" s="33"/>
    </row>
    <row r="95" spans="1:31" s="2" customFormat="1" ht="15.2" customHeight="1">
      <c r="A95" s="33"/>
      <c r="B95" s="34"/>
      <c r="C95" s="28" t="s">
        <v>24</v>
      </c>
      <c r="D95" s="35"/>
      <c r="E95" s="35"/>
      <c r="F95" s="26" t="str">
        <f>E19</f>
        <v>Správa železnic, státní organizace, OŘ Ostrava</v>
      </c>
      <c r="G95" s="35"/>
      <c r="H95" s="35"/>
      <c r="I95" s="122" t="s">
        <v>32</v>
      </c>
      <c r="J95" s="31" t="str">
        <f>E25</f>
        <v xml:space="preserve"> </v>
      </c>
      <c r="K95" s="35"/>
      <c r="L95" s="50"/>
      <c r="S95" s="33"/>
      <c r="T95" s="33"/>
      <c r="U95" s="33"/>
      <c r="V95" s="33"/>
      <c r="W95" s="33"/>
      <c r="X95" s="33"/>
      <c r="Y95" s="33"/>
      <c r="Z95" s="33"/>
      <c r="AA95" s="33"/>
      <c r="AB95" s="33"/>
      <c r="AC95" s="33"/>
      <c r="AD95" s="33"/>
      <c r="AE95" s="33"/>
    </row>
    <row r="96" spans="1:31" s="2" customFormat="1" ht="25.7" customHeight="1">
      <c r="A96" s="33"/>
      <c r="B96" s="34"/>
      <c r="C96" s="28" t="s">
        <v>30</v>
      </c>
      <c r="D96" s="35"/>
      <c r="E96" s="35"/>
      <c r="F96" s="26" t="str">
        <f>IF(E22="","",E22)</f>
        <v>Vyplň údaj</v>
      </c>
      <c r="G96" s="35"/>
      <c r="H96" s="35"/>
      <c r="I96" s="122" t="s">
        <v>35</v>
      </c>
      <c r="J96" s="31" t="str">
        <f>E28</f>
        <v>Ing. Hodulová Michaela</v>
      </c>
      <c r="K96" s="35"/>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9.25" customHeight="1">
      <c r="A98" s="33"/>
      <c r="B98" s="34"/>
      <c r="C98" s="161" t="s">
        <v>146</v>
      </c>
      <c r="D98" s="162"/>
      <c r="E98" s="162"/>
      <c r="F98" s="162"/>
      <c r="G98" s="162"/>
      <c r="H98" s="162"/>
      <c r="I98" s="163"/>
      <c r="J98" s="164" t="s">
        <v>147</v>
      </c>
      <c r="K98" s="162"/>
      <c r="L98" s="50"/>
      <c r="S98" s="33"/>
      <c r="T98" s="33"/>
      <c r="U98" s="33"/>
      <c r="V98" s="33"/>
      <c r="W98" s="33"/>
      <c r="X98" s="33"/>
      <c r="Y98" s="33"/>
      <c r="Z98" s="33"/>
      <c r="AA98" s="33"/>
      <c r="AB98" s="33"/>
      <c r="AC98" s="33"/>
      <c r="AD98" s="33"/>
      <c r="AE98" s="33"/>
    </row>
    <row r="99" spans="1:47" s="2" customFormat="1" ht="10.35" customHeight="1">
      <c r="A99" s="33"/>
      <c r="B99" s="34"/>
      <c r="C99" s="35"/>
      <c r="D99" s="35"/>
      <c r="E99" s="35"/>
      <c r="F99" s="35"/>
      <c r="G99" s="35"/>
      <c r="H99" s="35"/>
      <c r="I99" s="121"/>
      <c r="J99" s="35"/>
      <c r="K99" s="35"/>
      <c r="L99" s="50"/>
      <c r="S99" s="33"/>
      <c r="T99" s="33"/>
      <c r="U99" s="33"/>
      <c r="V99" s="33"/>
      <c r="W99" s="33"/>
      <c r="X99" s="33"/>
      <c r="Y99" s="33"/>
      <c r="Z99" s="33"/>
      <c r="AA99" s="33"/>
      <c r="AB99" s="33"/>
      <c r="AC99" s="33"/>
      <c r="AD99" s="33"/>
      <c r="AE99" s="33"/>
    </row>
    <row r="100" spans="1:47" s="2" customFormat="1" ht="22.9" customHeight="1">
      <c r="A100" s="33"/>
      <c r="B100" s="34"/>
      <c r="C100" s="165" t="s">
        <v>148</v>
      </c>
      <c r="D100" s="35"/>
      <c r="E100" s="35"/>
      <c r="F100" s="35"/>
      <c r="G100" s="35"/>
      <c r="H100" s="35"/>
      <c r="I100" s="121"/>
      <c r="J100" s="83">
        <f>J125</f>
        <v>0</v>
      </c>
      <c r="K100" s="35"/>
      <c r="L100" s="50"/>
      <c r="S100" s="33"/>
      <c r="T100" s="33"/>
      <c r="U100" s="33"/>
      <c r="V100" s="33"/>
      <c r="W100" s="33"/>
      <c r="X100" s="33"/>
      <c r="Y100" s="33"/>
      <c r="Z100" s="33"/>
      <c r="AA100" s="33"/>
      <c r="AB100" s="33"/>
      <c r="AC100" s="33"/>
      <c r="AD100" s="33"/>
      <c r="AE100" s="33"/>
      <c r="AU100" s="16" t="s">
        <v>149</v>
      </c>
    </row>
    <row r="101" spans="1:47" s="9" customFormat="1" ht="24.95" customHeight="1">
      <c r="B101" s="166"/>
      <c r="C101" s="167"/>
      <c r="D101" s="168" t="s">
        <v>152</v>
      </c>
      <c r="E101" s="169"/>
      <c r="F101" s="169"/>
      <c r="G101" s="169"/>
      <c r="H101" s="169"/>
      <c r="I101" s="170"/>
      <c r="J101" s="171">
        <f>J126</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1" customFormat="1" ht="16.5" customHeight="1">
      <c r="B113" s="20"/>
      <c r="C113" s="21"/>
      <c r="D113" s="21"/>
      <c r="E113" s="318" t="s">
        <v>1090</v>
      </c>
      <c r="F113" s="277"/>
      <c r="G113" s="277"/>
      <c r="H113" s="277"/>
      <c r="I113" s="114"/>
      <c r="J113" s="21"/>
      <c r="K113" s="21"/>
      <c r="L113" s="19"/>
    </row>
    <row r="114" spans="1:65" s="1" customFormat="1" ht="12" customHeight="1">
      <c r="B114" s="20"/>
      <c r="C114" s="28" t="s">
        <v>143</v>
      </c>
      <c r="D114" s="21"/>
      <c r="E114" s="21"/>
      <c r="F114" s="21"/>
      <c r="G114" s="21"/>
      <c r="H114" s="21"/>
      <c r="I114" s="114"/>
      <c r="J114" s="21"/>
      <c r="K114" s="21"/>
      <c r="L114" s="19"/>
    </row>
    <row r="115" spans="1:65" s="2" customFormat="1" ht="16.5" customHeight="1">
      <c r="A115" s="33"/>
      <c r="B115" s="34"/>
      <c r="C115" s="35"/>
      <c r="D115" s="35"/>
      <c r="E115" s="322" t="s">
        <v>1194</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1092</v>
      </c>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6.5" customHeight="1">
      <c r="A117" s="33"/>
      <c r="B117" s="34"/>
      <c r="C117" s="35"/>
      <c r="D117" s="35"/>
      <c r="E117" s="270" t="str">
        <f>E13</f>
        <v>SO 05-02 -  Technologická část</v>
      </c>
      <c r="F117" s="320"/>
      <c r="G117" s="320"/>
      <c r="H117" s="320"/>
      <c r="I117" s="121"/>
      <c r="J117" s="35"/>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2" customHeight="1">
      <c r="A119" s="33"/>
      <c r="B119" s="34"/>
      <c r="C119" s="28" t="s">
        <v>20</v>
      </c>
      <c r="D119" s="35"/>
      <c r="E119" s="35"/>
      <c r="F119" s="26" t="str">
        <f>F16</f>
        <v>PS Opava</v>
      </c>
      <c r="G119" s="35"/>
      <c r="H119" s="35"/>
      <c r="I119" s="122" t="s">
        <v>22</v>
      </c>
      <c r="J119" s="65" t="str">
        <f>IF(J16="","",J16)</f>
        <v>9. 4. 2020</v>
      </c>
      <c r="K119" s="35"/>
      <c r="L119" s="50"/>
      <c r="S119" s="33"/>
      <c r="T119" s="33"/>
      <c r="U119" s="33"/>
      <c r="V119" s="33"/>
      <c r="W119" s="33"/>
      <c r="X119" s="33"/>
      <c r="Y119" s="33"/>
      <c r="Z119" s="33"/>
      <c r="AA119" s="33"/>
      <c r="AB119" s="33"/>
      <c r="AC119" s="33"/>
      <c r="AD119" s="33"/>
      <c r="AE119" s="33"/>
    </row>
    <row r="120" spans="1:65" s="2" customFormat="1" ht="6.95" customHeight="1">
      <c r="A120" s="33"/>
      <c r="B120" s="34"/>
      <c r="C120" s="35"/>
      <c r="D120" s="35"/>
      <c r="E120" s="35"/>
      <c r="F120" s="35"/>
      <c r="G120" s="35"/>
      <c r="H120" s="35"/>
      <c r="I120" s="121"/>
      <c r="J120" s="35"/>
      <c r="K120" s="35"/>
      <c r="L120" s="50"/>
      <c r="S120" s="33"/>
      <c r="T120" s="33"/>
      <c r="U120" s="33"/>
      <c r="V120" s="33"/>
      <c r="W120" s="33"/>
      <c r="X120" s="33"/>
      <c r="Y120" s="33"/>
      <c r="Z120" s="33"/>
      <c r="AA120" s="33"/>
      <c r="AB120" s="33"/>
      <c r="AC120" s="33"/>
      <c r="AD120" s="33"/>
      <c r="AE120" s="33"/>
    </row>
    <row r="121" spans="1:65" s="2" customFormat="1" ht="15.2" customHeight="1">
      <c r="A121" s="33"/>
      <c r="B121" s="34"/>
      <c r="C121" s="28" t="s">
        <v>24</v>
      </c>
      <c r="D121" s="35"/>
      <c r="E121" s="35"/>
      <c r="F121" s="26" t="str">
        <f>E19</f>
        <v>Správa železnic, státní organizace, OŘ Ostrava</v>
      </c>
      <c r="G121" s="35"/>
      <c r="H121" s="35"/>
      <c r="I121" s="122" t="s">
        <v>32</v>
      </c>
      <c r="J121" s="31" t="str">
        <f>E25</f>
        <v xml:space="preserve"> </v>
      </c>
      <c r="K121" s="35"/>
      <c r="L121" s="50"/>
      <c r="S121" s="33"/>
      <c r="T121" s="33"/>
      <c r="U121" s="33"/>
      <c r="V121" s="33"/>
      <c r="W121" s="33"/>
      <c r="X121" s="33"/>
      <c r="Y121" s="33"/>
      <c r="Z121" s="33"/>
      <c r="AA121" s="33"/>
      <c r="AB121" s="33"/>
      <c r="AC121" s="33"/>
      <c r="AD121" s="33"/>
      <c r="AE121" s="33"/>
    </row>
    <row r="122" spans="1:65" s="2" customFormat="1" ht="25.7" customHeight="1">
      <c r="A122" s="33"/>
      <c r="B122" s="34"/>
      <c r="C122" s="28" t="s">
        <v>30</v>
      </c>
      <c r="D122" s="35"/>
      <c r="E122" s="35"/>
      <c r="F122" s="26" t="str">
        <f>IF(E22="","",E22)</f>
        <v>Vyplň údaj</v>
      </c>
      <c r="G122" s="35"/>
      <c r="H122" s="35"/>
      <c r="I122" s="122" t="s">
        <v>35</v>
      </c>
      <c r="J122" s="31" t="str">
        <f>E28</f>
        <v>Ing. Hodulová Michaela</v>
      </c>
      <c r="K122" s="35"/>
      <c r="L122" s="50"/>
      <c r="S122" s="33"/>
      <c r="T122" s="33"/>
      <c r="U122" s="33"/>
      <c r="V122" s="33"/>
      <c r="W122" s="33"/>
      <c r="X122" s="33"/>
      <c r="Y122" s="33"/>
      <c r="Z122" s="33"/>
      <c r="AA122" s="33"/>
      <c r="AB122" s="33"/>
      <c r="AC122" s="33"/>
      <c r="AD122" s="33"/>
      <c r="AE122" s="33"/>
    </row>
    <row r="123" spans="1:65" s="2" customFormat="1" ht="10.35" customHeight="1">
      <c r="A123" s="33"/>
      <c r="B123" s="34"/>
      <c r="C123" s="35"/>
      <c r="D123" s="35"/>
      <c r="E123" s="35"/>
      <c r="F123" s="35"/>
      <c r="G123" s="35"/>
      <c r="H123" s="35"/>
      <c r="I123" s="121"/>
      <c r="J123" s="35"/>
      <c r="K123" s="35"/>
      <c r="L123" s="50"/>
      <c r="S123" s="33"/>
      <c r="T123" s="33"/>
      <c r="U123" s="33"/>
      <c r="V123" s="33"/>
      <c r="W123" s="33"/>
      <c r="X123" s="33"/>
      <c r="Y123" s="33"/>
      <c r="Z123" s="33"/>
      <c r="AA123" s="33"/>
      <c r="AB123" s="33"/>
      <c r="AC123" s="33"/>
      <c r="AD123" s="33"/>
      <c r="AE123" s="33"/>
    </row>
    <row r="124" spans="1:65" s="11" customFormat="1" ht="29.25" customHeight="1">
      <c r="A124" s="179"/>
      <c r="B124" s="180"/>
      <c r="C124" s="181" t="s">
        <v>154</v>
      </c>
      <c r="D124" s="182" t="s">
        <v>62</v>
      </c>
      <c r="E124" s="182" t="s">
        <v>58</v>
      </c>
      <c r="F124" s="182" t="s">
        <v>59</v>
      </c>
      <c r="G124" s="182" t="s">
        <v>155</v>
      </c>
      <c r="H124" s="182" t="s">
        <v>156</v>
      </c>
      <c r="I124" s="183" t="s">
        <v>157</v>
      </c>
      <c r="J124" s="182" t="s">
        <v>147</v>
      </c>
      <c r="K124" s="184" t="s">
        <v>158</v>
      </c>
      <c r="L124" s="185"/>
      <c r="M124" s="74" t="s">
        <v>1</v>
      </c>
      <c r="N124" s="75" t="s">
        <v>41</v>
      </c>
      <c r="O124" s="75" t="s">
        <v>159</v>
      </c>
      <c r="P124" s="75" t="s">
        <v>160</v>
      </c>
      <c r="Q124" s="75" t="s">
        <v>161</v>
      </c>
      <c r="R124" s="75" t="s">
        <v>162</v>
      </c>
      <c r="S124" s="75" t="s">
        <v>163</v>
      </c>
      <c r="T124" s="76" t="s">
        <v>164</v>
      </c>
      <c r="U124" s="179"/>
      <c r="V124" s="179"/>
      <c r="W124" s="179"/>
      <c r="X124" s="179"/>
      <c r="Y124" s="179"/>
      <c r="Z124" s="179"/>
      <c r="AA124" s="179"/>
      <c r="AB124" s="179"/>
      <c r="AC124" s="179"/>
      <c r="AD124" s="179"/>
      <c r="AE124" s="179"/>
    </row>
    <row r="125" spans="1:65" s="2" customFormat="1" ht="22.9" customHeight="1">
      <c r="A125" s="33"/>
      <c r="B125" s="34"/>
      <c r="C125" s="81" t="s">
        <v>165</v>
      </c>
      <c r="D125" s="35"/>
      <c r="E125" s="35"/>
      <c r="F125" s="35"/>
      <c r="G125" s="35"/>
      <c r="H125" s="35"/>
      <c r="I125" s="121"/>
      <c r="J125" s="186">
        <f>BK125</f>
        <v>0</v>
      </c>
      <c r="K125" s="35"/>
      <c r="L125" s="38"/>
      <c r="M125" s="77"/>
      <c r="N125" s="187"/>
      <c r="O125" s="78"/>
      <c r="P125" s="188">
        <f>P126</f>
        <v>0</v>
      </c>
      <c r="Q125" s="78"/>
      <c r="R125" s="188">
        <f>R126</f>
        <v>0</v>
      </c>
      <c r="S125" s="78"/>
      <c r="T125" s="189">
        <f>T126</f>
        <v>0</v>
      </c>
      <c r="U125" s="33"/>
      <c r="V125" s="33"/>
      <c r="W125" s="33"/>
      <c r="X125" s="33"/>
      <c r="Y125" s="33"/>
      <c r="Z125" s="33"/>
      <c r="AA125" s="33"/>
      <c r="AB125" s="33"/>
      <c r="AC125" s="33"/>
      <c r="AD125" s="33"/>
      <c r="AE125" s="33"/>
      <c r="AT125" s="16" t="s">
        <v>76</v>
      </c>
      <c r="AU125" s="16" t="s">
        <v>149</v>
      </c>
      <c r="BK125" s="190">
        <f>BK126</f>
        <v>0</v>
      </c>
    </row>
    <row r="126" spans="1:65" s="12" customFormat="1" ht="25.9" customHeight="1">
      <c r="B126" s="191"/>
      <c r="C126" s="192"/>
      <c r="D126" s="193" t="s">
        <v>76</v>
      </c>
      <c r="E126" s="194" t="s">
        <v>346</v>
      </c>
      <c r="F126" s="194" t="s">
        <v>347</v>
      </c>
      <c r="G126" s="192"/>
      <c r="H126" s="192"/>
      <c r="I126" s="195"/>
      <c r="J126" s="196">
        <f>BK126</f>
        <v>0</v>
      </c>
      <c r="K126" s="192"/>
      <c r="L126" s="197"/>
      <c r="M126" s="198"/>
      <c r="N126" s="199"/>
      <c r="O126" s="199"/>
      <c r="P126" s="200">
        <f>SUM(P127:P166)</f>
        <v>0</v>
      </c>
      <c r="Q126" s="199"/>
      <c r="R126" s="200">
        <f>SUM(R127:R166)</f>
        <v>0</v>
      </c>
      <c r="S126" s="199"/>
      <c r="T126" s="201">
        <f>SUM(T127:T166)</f>
        <v>0</v>
      </c>
      <c r="AR126" s="202" t="s">
        <v>176</v>
      </c>
      <c r="AT126" s="203" t="s">
        <v>76</v>
      </c>
      <c r="AU126" s="203" t="s">
        <v>77</v>
      </c>
      <c r="AY126" s="202" t="s">
        <v>168</v>
      </c>
      <c r="BK126" s="204">
        <f>SUM(BK127:BK166)</f>
        <v>0</v>
      </c>
    </row>
    <row r="127" spans="1:65" s="2" customFormat="1" ht="21.75" customHeight="1">
      <c r="A127" s="33"/>
      <c r="B127" s="34"/>
      <c r="C127" s="207" t="s">
        <v>84</v>
      </c>
      <c r="D127" s="207" t="s">
        <v>171</v>
      </c>
      <c r="E127" s="208" t="s">
        <v>1196</v>
      </c>
      <c r="F127" s="209" t="s">
        <v>1197</v>
      </c>
      <c r="G127" s="210" t="s">
        <v>184</v>
      </c>
      <c r="H127" s="211">
        <v>2</v>
      </c>
      <c r="I127" s="212"/>
      <c r="J127" s="213">
        <f>ROUND(I127*H127,2)</f>
        <v>0</v>
      </c>
      <c r="K127" s="209" t="s">
        <v>175</v>
      </c>
      <c r="L127" s="38"/>
      <c r="M127" s="214" t="s">
        <v>1</v>
      </c>
      <c r="N127" s="215" t="s">
        <v>42</v>
      </c>
      <c r="O127" s="70"/>
      <c r="P127" s="216">
        <f>O127*H127</f>
        <v>0</v>
      </c>
      <c r="Q127" s="216">
        <v>0</v>
      </c>
      <c r="R127" s="216">
        <f>Q127*H127</f>
        <v>0</v>
      </c>
      <c r="S127" s="216">
        <v>0</v>
      </c>
      <c r="T127" s="217">
        <f>S127*H127</f>
        <v>0</v>
      </c>
      <c r="U127" s="33"/>
      <c r="V127" s="33"/>
      <c r="W127" s="33"/>
      <c r="X127" s="33"/>
      <c r="Y127" s="33"/>
      <c r="Z127" s="33"/>
      <c r="AA127" s="33"/>
      <c r="AB127" s="33"/>
      <c r="AC127" s="33"/>
      <c r="AD127" s="33"/>
      <c r="AE127" s="33"/>
      <c r="AR127" s="218" t="s">
        <v>84</v>
      </c>
      <c r="AT127" s="218" t="s">
        <v>171</v>
      </c>
      <c r="AU127" s="218" t="s">
        <v>84</v>
      </c>
      <c r="AY127" s="16" t="s">
        <v>168</v>
      </c>
      <c r="BE127" s="219">
        <f>IF(N127="základní",J127,0)</f>
        <v>0</v>
      </c>
      <c r="BF127" s="219">
        <f>IF(N127="snížená",J127,0)</f>
        <v>0</v>
      </c>
      <c r="BG127" s="219">
        <f>IF(N127="zákl. přenesená",J127,0)</f>
        <v>0</v>
      </c>
      <c r="BH127" s="219">
        <f>IF(N127="sníž. přenesená",J127,0)</f>
        <v>0</v>
      </c>
      <c r="BI127" s="219">
        <f>IF(N127="nulová",J127,0)</f>
        <v>0</v>
      </c>
      <c r="BJ127" s="16" t="s">
        <v>84</v>
      </c>
      <c r="BK127" s="219">
        <f>ROUND(I127*H127,2)</f>
        <v>0</v>
      </c>
      <c r="BL127" s="16" t="s">
        <v>84</v>
      </c>
      <c r="BM127" s="218" t="s">
        <v>1198</v>
      </c>
    </row>
    <row r="128" spans="1:65" s="2" customFormat="1" ht="11.25">
      <c r="A128" s="33"/>
      <c r="B128" s="34"/>
      <c r="C128" s="35"/>
      <c r="D128" s="220" t="s">
        <v>178</v>
      </c>
      <c r="E128" s="35"/>
      <c r="F128" s="221" t="s">
        <v>1197</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178</v>
      </c>
      <c r="AU128" s="16" t="s">
        <v>84</v>
      </c>
    </row>
    <row r="129" spans="1:65" s="2" customFormat="1" ht="21.75" customHeight="1">
      <c r="A129" s="33"/>
      <c r="B129" s="34"/>
      <c r="C129" s="207" t="s">
        <v>86</v>
      </c>
      <c r="D129" s="207" t="s">
        <v>171</v>
      </c>
      <c r="E129" s="208" t="s">
        <v>1099</v>
      </c>
      <c r="F129" s="209" t="s">
        <v>1100</v>
      </c>
      <c r="G129" s="210" t="s">
        <v>184</v>
      </c>
      <c r="H129" s="211">
        <v>2</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84</v>
      </c>
      <c r="AT129" s="218" t="s">
        <v>171</v>
      </c>
      <c r="AU129" s="218" t="s">
        <v>84</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84</v>
      </c>
      <c r="BM129" s="218" t="s">
        <v>1199</v>
      </c>
    </row>
    <row r="130" spans="1:65" s="2" customFormat="1" ht="19.5">
      <c r="A130" s="33"/>
      <c r="B130" s="34"/>
      <c r="C130" s="35"/>
      <c r="D130" s="220" t="s">
        <v>178</v>
      </c>
      <c r="E130" s="35"/>
      <c r="F130" s="221" t="s">
        <v>1102</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84</v>
      </c>
    </row>
    <row r="131" spans="1:65" s="2" customFormat="1" ht="21.75" customHeight="1">
      <c r="A131" s="33"/>
      <c r="B131" s="34"/>
      <c r="C131" s="247" t="s">
        <v>131</v>
      </c>
      <c r="D131" s="247" t="s">
        <v>311</v>
      </c>
      <c r="E131" s="248" t="s">
        <v>1103</v>
      </c>
      <c r="F131" s="249" t="s">
        <v>1104</v>
      </c>
      <c r="G131" s="250" t="s">
        <v>184</v>
      </c>
      <c r="H131" s="251">
        <v>2</v>
      </c>
      <c r="I131" s="252"/>
      <c r="J131" s="253">
        <f>ROUND(I131*H131,2)</f>
        <v>0</v>
      </c>
      <c r="K131" s="249" t="s">
        <v>175</v>
      </c>
      <c r="L131" s="254"/>
      <c r="M131" s="255" t="s">
        <v>1</v>
      </c>
      <c r="N131" s="256"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642</v>
      </c>
      <c r="AT131" s="218" t="s">
        <v>311</v>
      </c>
      <c r="AU131" s="218" t="s">
        <v>84</v>
      </c>
      <c r="AY131" s="16" t="s">
        <v>168</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642</v>
      </c>
      <c r="BM131" s="218" t="s">
        <v>1200</v>
      </c>
    </row>
    <row r="132" spans="1:65" s="2" customFormat="1" ht="11.25">
      <c r="A132" s="33"/>
      <c r="B132" s="34"/>
      <c r="C132" s="35"/>
      <c r="D132" s="220" t="s">
        <v>178</v>
      </c>
      <c r="E132" s="35"/>
      <c r="F132" s="221" t="s">
        <v>1104</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178</v>
      </c>
      <c r="AU132" s="16" t="s">
        <v>84</v>
      </c>
    </row>
    <row r="133" spans="1:65" s="2" customFormat="1" ht="21.75" customHeight="1">
      <c r="A133" s="33"/>
      <c r="B133" s="34"/>
      <c r="C133" s="207" t="s">
        <v>176</v>
      </c>
      <c r="D133" s="207" t="s">
        <v>171</v>
      </c>
      <c r="E133" s="208" t="s">
        <v>1106</v>
      </c>
      <c r="F133" s="209" t="s">
        <v>1107</v>
      </c>
      <c r="G133" s="210" t="s">
        <v>184</v>
      </c>
      <c r="H133" s="211">
        <v>2</v>
      </c>
      <c r="I133" s="212"/>
      <c r="J133" s="213">
        <f>ROUND(I133*H133,2)</f>
        <v>0</v>
      </c>
      <c r="K133" s="209" t="s">
        <v>175</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351</v>
      </c>
      <c r="AT133" s="218" t="s">
        <v>171</v>
      </c>
      <c r="AU133" s="218" t="s">
        <v>84</v>
      </c>
      <c r="AY133" s="16" t="s">
        <v>168</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351</v>
      </c>
      <c r="BM133" s="218" t="s">
        <v>1201</v>
      </c>
    </row>
    <row r="134" spans="1:65" s="2" customFormat="1" ht="11.25">
      <c r="A134" s="33"/>
      <c r="B134" s="34"/>
      <c r="C134" s="35"/>
      <c r="D134" s="220" t="s">
        <v>178</v>
      </c>
      <c r="E134" s="35"/>
      <c r="F134" s="221" t="s">
        <v>1107</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178</v>
      </c>
      <c r="AU134" s="16" t="s">
        <v>84</v>
      </c>
    </row>
    <row r="135" spans="1:65" s="2" customFormat="1" ht="19.5">
      <c r="A135" s="33"/>
      <c r="B135" s="34"/>
      <c r="C135" s="35"/>
      <c r="D135" s="220" t="s">
        <v>180</v>
      </c>
      <c r="E135" s="35"/>
      <c r="F135" s="224" t="s">
        <v>1202</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180</v>
      </c>
      <c r="AU135" s="16" t="s">
        <v>84</v>
      </c>
    </row>
    <row r="136" spans="1:65" s="2" customFormat="1" ht="21.75" customHeight="1">
      <c r="A136" s="33"/>
      <c r="B136" s="34"/>
      <c r="C136" s="207" t="s">
        <v>169</v>
      </c>
      <c r="D136" s="207" t="s">
        <v>171</v>
      </c>
      <c r="E136" s="208" t="s">
        <v>1203</v>
      </c>
      <c r="F136" s="209" t="s">
        <v>1204</v>
      </c>
      <c r="G136" s="210" t="s">
        <v>184</v>
      </c>
      <c r="H136" s="211">
        <v>2</v>
      </c>
      <c r="I136" s="212"/>
      <c r="J136" s="213">
        <f>ROUND(I136*H136,2)</f>
        <v>0</v>
      </c>
      <c r="K136" s="209" t="s">
        <v>175</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84</v>
      </c>
      <c r="AT136" s="218" t="s">
        <v>171</v>
      </c>
      <c r="AU136" s="218" t="s">
        <v>84</v>
      </c>
      <c r="AY136" s="16" t="s">
        <v>168</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84</v>
      </c>
      <c r="BM136" s="218" t="s">
        <v>1205</v>
      </c>
    </row>
    <row r="137" spans="1:65" s="2" customFormat="1" ht="19.5">
      <c r="A137" s="33"/>
      <c r="B137" s="34"/>
      <c r="C137" s="35"/>
      <c r="D137" s="220" t="s">
        <v>178</v>
      </c>
      <c r="E137" s="35"/>
      <c r="F137" s="221" t="s">
        <v>1206</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178</v>
      </c>
      <c r="AU137" s="16" t="s">
        <v>84</v>
      </c>
    </row>
    <row r="138" spans="1:65" s="2" customFormat="1" ht="19.5">
      <c r="A138" s="33"/>
      <c r="B138" s="34"/>
      <c r="C138" s="35"/>
      <c r="D138" s="220" t="s">
        <v>180</v>
      </c>
      <c r="E138" s="35"/>
      <c r="F138" s="224" t="s">
        <v>1202</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180</v>
      </c>
      <c r="AU138" s="16" t="s">
        <v>84</v>
      </c>
    </row>
    <row r="139" spans="1:65" s="2" customFormat="1" ht="21.75" customHeight="1">
      <c r="A139" s="33"/>
      <c r="B139" s="34"/>
      <c r="C139" s="247" t="s">
        <v>204</v>
      </c>
      <c r="D139" s="247" t="s">
        <v>311</v>
      </c>
      <c r="E139" s="248" t="s">
        <v>1207</v>
      </c>
      <c r="F139" s="249" t="s">
        <v>1208</v>
      </c>
      <c r="G139" s="250" t="s">
        <v>184</v>
      </c>
      <c r="H139" s="251">
        <v>1</v>
      </c>
      <c r="I139" s="252"/>
      <c r="J139" s="253">
        <f>ROUND(I139*H139,2)</f>
        <v>0</v>
      </c>
      <c r="K139" s="249" t="s">
        <v>175</v>
      </c>
      <c r="L139" s="254"/>
      <c r="M139" s="255" t="s">
        <v>1</v>
      </c>
      <c r="N139" s="256"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86</v>
      </c>
      <c r="AT139" s="218" t="s">
        <v>311</v>
      </c>
      <c r="AU139" s="218" t="s">
        <v>84</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84</v>
      </c>
      <c r="BM139" s="218" t="s">
        <v>1209</v>
      </c>
    </row>
    <row r="140" spans="1:65" s="2" customFormat="1" ht="11.25">
      <c r="A140" s="33"/>
      <c r="B140" s="34"/>
      <c r="C140" s="35"/>
      <c r="D140" s="220" t="s">
        <v>178</v>
      </c>
      <c r="E140" s="35"/>
      <c r="F140" s="221" t="s">
        <v>1208</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84</v>
      </c>
    </row>
    <row r="141" spans="1:65" s="2" customFormat="1" ht="21.75" customHeight="1">
      <c r="A141" s="33"/>
      <c r="B141" s="34"/>
      <c r="C141" s="247" t="s">
        <v>212</v>
      </c>
      <c r="D141" s="247" t="s">
        <v>311</v>
      </c>
      <c r="E141" s="248" t="s">
        <v>1210</v>
      </c>
      <c r="F141" s="249" t="s">
        <v>1211</v>
      </c>
      <c r="G141" s="250" t="s">
        <v>184</v>
      </c>
      <c r="H141" s="251">
        <v>1</v>
      </c>
      <c r="I141" s="252"/>
      <c r="J141" s="253">
        <f>ROUND(I141*H141,2)</f>
        <v>0</v>
      </c>
      <c r="K141" s="249" t="s">
        <v>175</v>
      </c>
      <c r="L141" s="254"/>
      <c r="M141" s="255" t="s">
        <v>1</v>
      </c>
      <c r="N141" s="256"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86</v>
      </c>
      <c r="AT141" s="218" t="s">
        <v>311</v>
      </c>
      <c r="AU141" s="218" t="s">
        <v>84</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84</v>
      </c>
      <c r="BM141" s="218" t="s">
        <v>1212</v>
      </c>
    </row>
    <row r="142" spans="1:65" s="2" customFormat="1" ht="11.25">
      <c r="A142" s="33"/>
      <c r="B142" s="34"/>
      <c r="C142" s="35"/>
      <c r="D142" s="220" t="s">
        <v>178</v>
      </c>
      <c r="E142" s="35"/>
      <c r="F142" s="221" t="s">
        <v>1211</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84</v>
      </c>
    </row>
    <row r="143" spans="1:65" s="2" customFormat="1" ht="21.75" customHeight="1">
      <c r="A143" s="33"/>
      <c r="B143" s="34"/>
      <c r="C143" s="247" t="s">
        <v>219</v>
      </c>
      <c r="D143" s="247" t="s">
        <v>311</v>
      </c>
      <c r="E143" s="248" t="s">
        <v>1213</v>
      </c>
      <c r="F143" s="249" t="s">
        <v>1214</v>
      </c>
      <c r="G143" s="250" t="s">
        <v>184</v>
      </c>
      <c r="H143" s="251">
        <v>1</v>
      </c>
      <c r="I143" s="252"/>
      <c r="J143" s="253">
        <f>ROUND(I143*H143,2)</f>
        <v>0</v>
      </c>
      <c r="K143" s="249" t="s">
        <v>175</v>
      </c>
      <c r="L143" s="254"/>
      <c r="M143" s="255" t="s">
        <v>1</v>
      </c>
      <c r="N143" s="256"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86</v>
      </c>
      <c r="AT143" s="218" t="s">
        <v>311</v>
      </c>
      <c r="AU143" s="218" t="s">
        <v>84</v>
      </c>
      <c r="AY143" s="16" t="s">
        <v>168</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84</v>
      </c>
      <c r="BM143" s="218" t="s">
        <v>1215</v>
      </c>
    </row>
    <row r="144" spans="1:65" s="2" customFormat="1" ht="11.25">
      <c r="A144" s="33"/>
      <c r="B144" s="34"/>
      <c r="C144" s="35"/>
      <c r="D144" s="220" t="s">
        <v>178</v>
      </c>
      <c r="E144" s="35"/>
      <c r="F144" s="221" t="s">
        <v>1214</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178</v>
      </c>
      <c r="AU144" s="16" t="s">
        <v>84</v>
      </c>
    </row>
    <row r="145" spans="1:65" s="2" customFormat="1" ht="21.75" customHeight="1">
      <c r="A145" s="33"/>
      <c r="B145" s="34"/>
      <c r="C145" s="247" t="s">
        <v>225</v>
      </c>
      <c r="D145" s="247" t="s">
        <v>311</v>
      </c>
      <c r="E145" s="248" t="s">
        <v>1216</v>
      </c>
      <c r="F145" s="249" t="s">
        <v>1217</v>
      </c>
      <c r="G145" s="250" t="s">
        <v>184</v>
      </c>
      <c r="H145" s="251">
        <v>1</v>
      </c>
      <c r="I145" s="252"/>
      <c r="J145" s="253">
        <f>ROUND(I145*H145,2)</f>
        <v>0</v>
      </c>
      <c r="K145" s="249" t="s">
        <v>175</v>
      </c>
      <c r="L145" s="254"/>
      <c r="M145" s="255" t="s">
        <v>1</v>
      </c>
      <c r="N145" s="256"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86</v>
      </c>
      <c r="AT145" s="218" t="s">
        <v>311</v>
      </c>
      <c r="AU145" s="218" t="s">
        <v>84</v>
      </c>
      <c r="AY145" s="16" t="s">
        <v>168</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84</v>
      </c>
      <c r="BM145" s="218" t="s">
        <v>1218</v>
      </c>
    </row>
    <row r="146" spans="1:65" s="2" customFormat="1" ht="11.25">
      <c r="A146" s="33"/>
      <c r="B146" s="34"/>
      <c r="C146" s="35"/>
      <c r="D146" s="220" t="s">
        <v>178</v>
      </c>
      <c r="E146" s="35"/>
      <c r="F146" s="221" t="s">
        <v>1217</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178</v>
      </c>
      <c r="AU146" s="16" t="s">
        <v>84</v>
      </c>
    </row>
    <row r="147" spans="1:65" s="2" customFormat="1" ht="21.75" customHeight="1">
      <c r="A147" s="33"/>
      <c r="B147" s="34"/>
      <c r="C147" s="207" t="s">
        <v>230</v>
      </c>
      <c r="D147" s="207" t="s">
        <v>171</v>
      </c>
      <c r="E147" s="208" t="s">
        <v>1114</v>
      </c>
      <c r="F147" s="209" t="s">
        <v>1115</v>
      </c>
      <c r="G147" s="210" t="s">
        <v>184</v>
      </c>
      <c r="H147" s="211">
        <v>2</v>
      </c>
      <c r="I147" s="212"/>
      <c r="J147" s="213">
        <f>ROUND(I147*H147,2)</f>
        <v>0</v>
      </c>
      <c r="K147" s="209" t="s">
        <v>175</v>
      </c>
      <c r="L147" s="38"/>
      <c r="M147" s="214" t="s">
        <v>1</v>
      </c>
      <c r="N147" s="215"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84</v>
      </c>
      <c r="AT147" s="218" t="s">
        <v>171</v>
      </c>
      <c r="AU147" s="218" t="s">
        <v>84</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84</v>
      </c>
      <c r="BM147" s="218" t="s">
        <v>1219</v>
      </c>
    </row>
    <row r="148" spans="1:65" s="2" customFormat="1" ht="19.5">
      <c r="A148" s="33"/>
      <c r="B148" s="34"/>
      <c r="C148" s="35"/>
      <c r="D148" s="220" t="s">
        <v>178</v>
      </c>
      <c r="E148" s="35"/>
      <c r="F148" s="221" t="s">
        <v>1117</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84</v>
      </c>
    </row>
    <row r="149" spans="1:65" s="2" customFormat="1" ht="21.75" customHeight="1">
      <c r="A149" s="33"/>
      <c r="B149" s="34"/>
      <c r="C149" s="207" t="s">
        <v>236</v>
      </c>
      <c r="D149" s="207" t="s">
        <v>171</v>
      </c>
      <c r="E149" s="208" t="s">
        <v>1118</v>
      </c>
      <c r="F149" s="209" t="s">
        <v>1119</v>
      </c>
      <c r="G149" s="210" t="s">
        <v>184</v>
      </c>
      <c r="H149" s="211">
        <v>2</v>
      </c>
      <c r="I149" s="212"/>
      <c r="J149" s="213">
        <f>ROUND(I149*H149,2)</f>
        <v>0</v>
      </c>
      <c r="K149" s="209" t="s">
        <v>175</v>
      </c>
      <c r="L149" s="38"/>
      <c r="M149" s="214" t="s">
        <v>1</v>
      </c>
      <c r="N149" s="215"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84</v>
      </c>
      <c r="AT149" s="218" t="s">
        <v>171</v>
      </c>
      <c r="AU149" s="218" t="s">
        <v>84</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84</v>
      </c>
      <c r="BM149" s="218" t="s">
        <v>1220</v>
      </c>
    </row>
    <row r="150" spans="1:65" s="2" customFormat="1" ht="11.25">
      <c r="A150" s="33"/>
      <c r="B150" s="34"/>
      <c r="C150" s="35"/>
      <c r="D150" s="220" t="s">
        <v>178</v>
      </c>
      <c r="E150" s="35"/>
      <c r="F150" s="221" t="s">
        <v>1119</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84</v>
      </c>
    </row>
    <row r="151" spans="1:65" s="2" customFormat="1" ht="21.75" customHeight="1">
      <c r="A151" s="33"/>
      <c r="B151" s="34"/>
      <c r="C151" s="207" t="s">
        <v>241</v>
      </c>
      <c r="D151" s="207" t="s">
        <v>171</v>
      </c>
      <c r="E151" s="208" t="s">
        <v>1121</v>
      </c>
      <c r="F151" s="209" t="s">
        <v>1122</v>
      </c>
      <c r="G151" s="210" t="s">
        <v>184</v>
      </c>
      <c r="H151" s="211">
        <v>2</v>
      </c>
      <c r="I151" s="212"/>
      <c r="J151" s="213">
        <f>ROUND(I151*H151,2)</f>
        <v>0</v>
      </c>
      <c r="K151" s="209" t="s">
        <v>175</v>
      </c>
      <c r="L151" s="38"/>
      <c r="M151" s="214" t="s">
        <v>1</v>
      </c>
      <c r="N151" s="215"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84</v>
      </c>
      <c r="AT151" s="218" t="s">
        <v>171</v>
      </c>
      <c r="AU151" s="218" t="s">
        <v>84</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84</v>
      </c>
      <c r="BM151" s="218" t="s">
        <v>1221</v>
      </c>
    </row>
    <row r="152" spans="1:65" s="2" customFormat="1" ht="11.25">
      <c r="A152" s="33"/>
      <c r="B152" s="34"/>
      <c r="C152" s="35"/>
      <c r="D152" s="220" t="s">
        <v>178</v>
      </c>
      <c r="E152" s="35"/>
      <c r="F152" s="221" t="s">
        <v>1122</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84</v>
      </c>
    </row>
    <row r="153" spans="1:65" s="2" customFormat="1" ht="21.75" customHeight="1">
      <c r="A153" s="33"/>
      <c r="B153" s="34"/>
      <c r="C153" s="247" t="s">
        <v>246</v>
      </c>
      <c r="D153" s="247" t="s">
        <v>311</v>
      </c>
      <c r="E153" s="248" t="s">
        <v>1124</v>
      </c>
      <c r="F153" s="249" t="s">
        <v>1125</v>
      </c>
      <c r="G153" s="250" t="s">
        <v>184</v>
      </c>
      <c r="H153" s="251">
        <v>2</v>
      </c>
      <c r="I153" s="252"/>
      <c r="J153" s="253">
        <f>ROUND(I153*H153,2)</f>
        <v>0</v>
      </c>
      <c r="K153" s="249" t="s">
        <v>175</v>
      </c>
      <c r="L153" s="254"/>
      <c r="M153" s="255" t="s">
        <v>1</v>
      </c>
      <c r="N153" s="256"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86</v>
      </c>
      <c r="AT153" s="218" t="s">
        <v>311</v>
      </c>
      <c r="AU153" s="218" t="s">
        <v>84</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84</v>
      </c>
      <c r="BM153" s="218" t="s">
        <v>1222</v>
      </c>
    </row>
    <row r="154" spans="1:65" s="2" customFormat="1" ht="11.25">
      <c r="A154" s="33"/>
      <c r="B154" s="34"/>
      <c r="C154" s="35"/>
      <c r="D154" s="220" t="s">
        <v>178</v>
      </c>
      <c r="E154" s="35"/>
      <c r="F154" s="221" t="s">
        <v>1125</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84</v>
      </c>
    </row>
    <row r="155" spans="1:65" s="2" customFormat="1" ht="21.75" customHeight="1">
      <c r="A155" s="33"/>
      <c r="B155" s="34"/>
      <c r="C155" s="207" t="s">
        <v>252</v>
      </c>
      <c r="D155" s="207" t="s">
        <v>171</v>
      </c>
      <c r="E155" s="208" t="s">
        <v>1127</v>
      </c>
      <c r="F155" s="209" t="s">
        <v>1128</v>
      </c>
      <c r="G155" s="210" t="s">
        <v>184</v>
      </c>
      <c r="H155" s="211">
        <v>2</v>
      </c>
      <c r="I155" s="212"/>
      <c r="J155" s="213">
        <f>ROUND(I155*H155,2)</f>
        <v>0</v>
      </c>
      <c r="K155" s="209" t="s">
        <v>175</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84</v>
      </c>
      <c r="AT155" s="218" t="s">
        <v>171</v>
      </c>
      <c r="AU155" s="218" t="s">
        <v>84</v>
      </c>
      <c r="AY155" s="16" t="s">
        <v>168</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84</v>
      </c>
      <c r="BM155" s="218" t="s">
        <v>1223</v>
      </c>
    </row>
    <row r="156" spans="1:65" s="2" customFormat="1" ht="11.25">
      <c r="A156" s="33"/>
      <c r="B156" s="34"/>
      <c r="C156" s="35"/>
      <c r="D156" s="220" t="s">
        <v>178</v>
      </c>
      <c r="E156" s="35"/>
      <c r="F156" s="221" t="s">
        <v>1128</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178</v>
      </c>
      <c r="AU156" s="16" t="s">
        <v>84</v>
      </c>
    </row>
    <row r="157" spans="1:65" s="2" customFormat="1" ht="21.75" customHeight="1">
      <c r="A157" s="33"/>
      <c r="B157" s="34"/>
      <c r="C157" s="247" t="s">
        <v>8</v>
      </c>
      <c r="D157" s="247" t="s">
        <v>311</v>
      </c>
      <c r="E157" s="248" t="s">
        <v>1224</v>
      </c>
      <c r="F157" s="249" t="s">
        <v>1225</v>
      </c>
      <c r="G157" s="250" t="s">
        <v>184</v>
      </c>
      <c r="H157" s="251">
        <v>2</v>
      </c>
      <c r="I157" s="252"/>
      <c r="J157" s="253">
        <f>ROUND(I157*H157,2)</f>
        <v>0</v>
      </c>
      <c r="K157" s="249" t="s">
        <v>175</v>
      </c>
      <c r="L157" s="254"/>
      <c r="M157" s="255" t="s">
        <v>1</v>
      </c>
      <c r="N157" s="256"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642</v>
      </c>
      <c r="AT157" s="218" t="s">
        <v>311</v>
      </c>
      <c r="AU157" s="218" t="s">
        <v>84</v>
      </c>
      <c r="AY157" s="16" t="s">
        <v>168</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642</v>
      </c>
      <c r="BM157" s="218" t="s">
        <v>1226</v>
      </c>
    </row>
    <row r="158" spans="1:65" s="2" customFormat="1" ht="11.25">
      <c r="A158" s="33"/>
      <c r="B158" s="34"/>
      <c r="C158" s="35"/>
      <c r="D158" s="220" t="s">
        <v>178</v>
      </c>
      <c r="E158" s="35"/>
      <c r="F158" s="221" t="s">
        <v>1225</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178</v>
      </c>
      <c r="AU158" s="16" t="s">
        <v>84</v>
      </c>
    </row>
    <row r="159" spans="1:65" s="2" customFormat="1" ht="21.75" customHeight="1">
      <c r="A159" s="33"/>
      <c r="B159" s="34"/>
      <c r="C159" s="207" t="s">
        <v>261</v>
      </c>
      <c r="D159" s="207" t="s">
        <v>171</v>
      </c>
      <c r="E159" s="208" t="s">
        <v>1133</v>
      </c>
      <c r="F159" s="209" t="s">
        <v>1134</v>
      </c>
      <c r="G159" s="210" t="s">
        <v>184</v>
      </c>
      <c r="H159" s="211">
        <v>2</v>
      </c>
      <c r="I159" s="212"/>
      <c r="J159" s="213">
        <f>ROUND(I159*H159,2)</f>
        <v>0</v>
      </c>
      <c r="K159" s="209" t="s">
        <v>175</v>
      </c>
      <c r="L159" s="38"/>
      <c r="M159" s="214" t="s">
        <v>1</v>
      </c>
      <c r="N159" s="215"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84</v>
      </c>
      <c r="AT159" s="218" t="s">
        <v>171</v>
      </c>
      <c r="AU159" s="218" t="s">
        <v>84</v>
      </c>
      <c r="AY159" s="16" t="s">
        <v>168</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84</v>
      </c>
      <c r="BM159" s="218" t="s">
        <v>1227</v>
      </c>
    </row>
    <row r="160" spans="1:65" s="2" customFormat="1" ht="29.25">
      <c r="A160" s="33"/>
      <c r="B160" s="34"/>
      <c r="C160" s="35"/>
      <c r="D160" s="220" t="s">
        <v>178</v>
      </c>
      <c r="E160" s="35"/>
      <c r="F160" s="221" t="s">
        <v>1136</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178</v>
      </c>
      <c r="AU160" s="16" t="s">
        <v>84</v>
      </c>
    </row>
    <row r="161" spans="1:65" s="2" customFormat="1" ht="21.75" customHeight="1">
      <c r="A161" s="33"/>
      <c r="B161" s="34"/>
      <c r="C161" s="207" t="s">
        <v>267</v>
      </c>
      <c r="D161" s="207" t="s">
        <v>171</v>
      </c>
      <c r="E161" s="208" t="s">
        <v>1228</v>
      </c>
      <c r="F161" s="209" t="s">
        <v>1229</v>
      </c>
      <c r="G161" s="210" t="s">
        <v>184</v>
      </c>
      <c r="H161" s="211">
        <v>2</v>
      </c>
      <c r="I161" s="212"/>
      <c r="J161" s="213">
        <f>ROUND(I161*H161,2)</f>
        <v>0</v>
      </c>
      <c r="K161" s="209" t="s">
        <v>175</v>
      </c>
      <c r="L161" s="38"/>
      <c r="M161" s="214" t="s">
        <v>1</v>
      </c>
      <c r="N161" s="215"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84</v>
      </c>
      <c r="AT161" s="218" t="s">
        <v>171</v>
      </c>
      <c r="AU161" s="218" t="s">
        <v>84</v>
      </c>
      <c r="AY161" s="16" t="s">
        <v>168</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84</v>
      </c>
      <c r="BM161" s="218" t="s">
        <v>1230</v>
      </c>
    </row>
    <row r="162" spans="1:65" s="2" customFormat="1" ht="29.25">
      <c r="A162" s="33"/>
      <c r="B162" s="34"/>
      <c r="C162" s="35"/>
      <c r="D162" s="220" t="s">
        <v>178</v>
      </c>
      <c r="E162" s="35"/>
      <c r="F162" s="221" t="s">
        <v>1231</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178</v>
      </c>
      <c r="AU162" s="16" t="s">
        <v>84</v>
      </c>
    </row>
    <row r="163" spans="1:65" s="2" customFormat="1" ht="21.75" customHeight="1">
      <c r="A163" s="33"/>
      <c r="B163" s="34"/>
      <c r="C163" s="207" t="s">
        <v>272</v>
      </c>
      <c r="D163" s="207" t="s">
        <v>171</v>
      </c>
      <c r="E163" s="208" t="s">
        <v>1189</v>
      </c>
      <c r="F163" s="209" t="s">
        <v>1190</v>
      </c>
      <c r="G163" s="210" t="s">
        <v>197</v>
      </c>
      <c r="H163" s="211">
        <v>0.5</v>
      </c>
      <c r="I163" s="212"/>
      <c r="J163" s="213">
        <f>ROUND(I163*H163,2)</f>
        <v>0</v>
      </c>
      <c r="K163" s="209" t="s">
        <v>175</v>
      </c>
      <c r="L163" s="38"/>
      <c r="M163" s="214" t="s">
        <v>1</v>
      </c>
      <c r="N163" s="215"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84</v>
      </c>
      <c r="AT163" s="218" t="s">
        <v>171</v>
      </c>
      <c r="AU163" s="218" t="s">
        <v>84</v>
      </c>
      <c r="AY163" s="16" t="s">
        <v>168</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84</v>
      </c>
      <c r="BM163" s="218" t="s">
        <v>1232</v>
      </c>
    </row>
    <row r="164" spans="1:65" s="2" customFormat="1" ht="29.25">
      <c r="A164" s="33"/>
      <c r="B164" s="34"/>
      <c r="C164" s="35"/>
      <c r="D164" s="220" t="s">
        <v>178</v>
      </c>
      <c r="E164" s="35"/>
      <c r="F164" s="221" t="s">
        <v>1192</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178</v>
      </c>
      <c r="AU164" s="16" t="s">
        <v>84</v>
      </c>
    </row>
    <row r="165" spans="1:65" s="2" customFormat="1" ht="21.75" customHeight="1">
      <c r="A165" s="33"/>
      <c r="B165" s="34"/>
      <c r="C165" s="207" t="s">
        <v>277</v>
      </c>
      <c r="D165" s="207" t="s">
        <v>171</v>
      </c>
      <c r="E165" s="208" t="s">
        <v>369</v>
      </c>
      <c r="F165" s="209" t="s">
        <v>370</v>
      </c>
      <c r="G165" s="210" t="s">
        <v>197</v>
      </c>
      <c r="H165" s="211">
        <v>0.5</v>
      </c>
      <c r="I165" s="212"/>
      <c r="J165" s="213">
        <f>ROUND(I165*H165,2)</f>
        <v>0</v>
      </c>
      <c r="K165" s="209" t="s">
        <v>175</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84</v>
      </c>
      <c r="AT165" s="218" t="s">
        <v>171</v>
      </c>
      <c r="AU165" s="218" t="s">
        <v>84</v>
      </c>
      <c r="AY165" s="16" t="s">
        <v>168</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84</v>
      </c>
      <c r="BM165" s="218" t="s">
        <v>1233</v>
      </c>
    </row>
    <row r="166" spans="1:65" s="2" customFormat="1" ht="29.25">
      <c r="A166" s="33"/>
      <c r="B166" s="34"/>
      <c r="C166" s="35"/>
      <c r="D166" s="220" t="s">
        <v>178</v>
      </c>
      <c r="E166" s="35"/>
      <c r="F166" s="221" t="s">
        <v>372</v>
      </c>
      <c r="G166" s="35"/>
      <c r="H166" s="35"/>
      <c r="I166" s="121"/>
      <c r="J166" s="35"/>
      <c r="K166" s="35"/>
      <c r="L166" s="38"/>
      <c r="M166" s="260"/>
      <c r="N166" s="261"/>
      <c r="O166" s="262"/>
      <c r="P166" s="262"/>
      <c r="Q166" s="262"/>
      <c r="R166" s="262"/>
      <c r="S166" s="262"/>
      <c r="T166" s="263"/>
      <c r="U166" s="33"/>
      <c r="V166" s="33"/>
      <c r="W166" s="33"/>
      <c r="X166" s="33"/>
      <c r="Y166" s="33"/>
      <c r="Z166" s="33"/>
      <c r="AA166" s="33"/>
      <c r="AB166" s="33"/>
      <c r="AC166" s="33"/>
      <c r="AD166" s="33"/>
      <c r="AE166" s="33"/>
      <c r="AT166" s="16" t="s">
        <v>178</v>
      </c>
      <c r="AU166" s="16" t="s">
        <v>84</v>
      </c>
    </row>
    <row r="167" spans="1:65" s="2" customFormat="1" ht="6.95" customHeight="1">
      <c r="A167" s="33"/>
      <c r="B167" s="53"/>
      <c r="C167" s="54"/>
      <c r="D167" s="54"/>
      <c r="E167" s="54"/>
      <c r="F167" s="54"/>
      <c r="G167" s="54"/>
      <c r="H167" s="54"/>
      <c r="I167" s="157"/>
      <c r="J167" s="54"/>
      <c r="K167" s="54"/>
      <c r="L167" s="38"/>
      <c r="M167" s="33"/>
      <c r="O167" s="33"/>
      <c r="P167" s="33"/>
      <c r="Q167" s="33"/>
      <c r="R167" s="33"/>
      <c r="S167" s="33"/>
      <c r="T167" s="33"/>
      <c r="U167" s="33"/>
      <c r="V167" s="33"/>
      <c r="W167" s="33"/>
      <c r="X167" s="33"/>
      <c r="Y167" s="33"/>
      <c r="Z167" s="33"/>
      <c r="AA167" s="33"/>
      <c r="AB167" s="33"/>
      <c r="AC167" s="33"/>
      <c r="AD167" s="33"/>
      <c r="AE167" s="33"/>
    </row>
  </sheetData>
  <sheetProtection algorithmName="SHA-512" hashValue="+ZxMysUezki2DjIvpvOtIq/ZZNVsZYc/X9v3/8rPW1nO5n37IeSNOtJsEzv0YKKeW1P9rYSzvP/0FLWy2KVrog==" saltValue="xPTvuELdDtm9Yftk2fjKe8+4PTqHlpWe9QIUTtmqmw07dLpHTzCR5z6upDer2WjpRvhgvFyAL0hU9jWRuYeyAg==" spinCount="100000" sheet="1" objects="1" scenarios="1" formatColumns="0" formatRows="0" autoFilter="0"/>
  <autoFilter ref="C124:K166"/>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139</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2" customFormat="1" ht="12" customHeight="1">
      <c r="A8" s="33"/>
      <c r="B8" s="38"/>
      <c r="C8" s="33"/>
      <c r="D8" s="120" t="s">
        <v>141</v>
      </c>
      <c r="E8" s="33"/>
      <c r="F8" s="33"/>
      <c r="G8" s="33"/>
      <c r="H8" s="33"/>
      <c r="I8" s="121"/>
      <c r="J8" s="33"/>
      <c r="K8" s="33"/>
      <c r="L8" s="50"/>
      <c r="S8" s="33"/>
      <c r="T8" s="33"/>
      <c r="U8" s="33"/>
      <c r="V8" s="33"/>
      <c r="W8" s="33"/>
      <c r="X8" s="33"/>
      <c r="Y8" s="33"/>
      <c r="Z8" s="33"/>
      <c r="AA8" s="33"/>
      <c r="AB8" s="33"/>
      <c r="AC8" s="33"/>
      <c r="AD8" s="33"/>
      <c r="AE8" s="33"/>
    </row>
    <row r="9" spans="1:46" s="2" customFormat="1" ht="16.5" customHeight="1">
      <c r="A9" s="33"/>
      <c r="B9" s="38"/>
      <c r="C9" s="33"/>
      <c r="D9" s="33"/>
      <c r="E9" s="314" t="s">
        <v>1234</v>
      </c>
      <c r="F9" s="313"/>
      <c r="G9" s="313"/>
      <c r="H9" s="313"/>
      <c r="I9" s="121"/>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121"/>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20" t="s">
        <v>18</v>
      </c>
      <c r="E11" s="33"/>
      <c r="F11" s="109" t="s">
        <v>1</v>
      </c>
      <c r="G11" s="33"/>
      <c r="H11" s="33"/>
      <c r="I11" s="122"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20" t="s">
        <v>20</v>
      </c>
      <c r="E12" s="33"/>
      <c r="F12" s="109" t="s">
        <v>21</v>
      </c>
      <c r="G12" s="33"/>
      <c r="H12" s="33"/>
      <c r="I12" s="122" t="s">
        <v>22</v>
      </c>
      <c r="J12" s="123" t="str">
        <f>'Rekapitulace stavby'!AN8</f>
        <v>9. 4. 2020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121"/>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20" t="s">
        <v>24</v>
      </c>
      <c r="E14" s="33"/>
      <c r="F14" s="33"/>
      <c r="G14" s="33"/>
      <c r="H14" s="33"/>
      <c r="I14" s="122"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22"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21"/>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20" t="s">
        <v>30</v>
      </c>
      <c r="E17" s="33"/>
      <c r="F17" s="33"/>
      <c r="G17" s="33"/>
      <c r="H17" s="33"/>
      <c r="I17" s="122"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15" t="str">
        <f>'Rekapitulace stavby'!E14</f>
        <v>Vyplň údaj</v>
      </c>
      <c r="F18" s="316"/>
      <c r="G18" s="316"/>
      <c r="H18" s="316"/>
      <c r="I18" s="122"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21"/>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20" t="s">
        <v>32</v>
      </c>
      <c r="E20" s="33"/>
      <c r="F20" s="33"/>
      <c r="G20" s="33"/>
      <c r="H20" s="33"/>
      <c r="I20" s="122"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22"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21"/>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20" t="s">
        <v>35</v>
      </c>
      <c r="E23" s="33"/>
      <c r="F23" s="33"/>
      <c r="G23" s="33"/>
      <c r="H23" s="33"/>
      <c r="I23" s="122"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22"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21"/>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20" t="s">
        <v>36</v>
      </c>
      <c r="E26" s="33"/>
      <c r="F26" s="33"/>
      <c r="G26" s="33"/>
      <c r="H26" s="33"/>
      <c r="I26" s="121"/>
      <c r="J26" s="33"/>
      <c r="K26" s="33"/>
      <c r="L26" s="50"/>
      <c r="S26" s="33"/>
      <c r="T26" s="33"/>
      <c r="U26" s="33"/>
      <c r="V26" s="33"/>
      <c r="W26" s="33"/>
      <c r="X26" s="33"/>
      <c r="Y26" s="33"/>
      <c r="Z26" s="33"/>
      <c r="AA26" s="33"/>
      <c r="AB26" s="33"/>
      <c r="AC26" s="33"/>
      <c r="AD26" s="33"/>
      <c r="AE26" s="33"/>
    </row>
    <row r="27" spans="1:31" s="8" customFormat="1" ht="16.5" customHeight="1">
      <c r="A27" s="124"/>
      <c r="B27" s="125"/>
      <c r="C27" s="124"/>
      <c r="D27" s="124"/>
      <c r="E27" s="317" t="s">
        <v>1</v>
      </c>
      <c r="F27" s="317"/>
      <c r="G27" s="317"/>
      <c r="H27" s="317"/>
      <c r="I27" s="126"/>
      <c r="J27" s="124"/>
      <c r="K27" s="124"/>
      <c r="L27" s="127"/>
      <c r="S27" s="124"/>
      <c r="T27" s="124"/>
      <c r="U27" s="124"/>
      <c r="V27" s="124"/>
      <c r="W27" s="124"/>
      <c r="X27" s="124"/>
      <c r="Y27" s="124"/>
      <c r="Z27" s="124"/>
      <c r="AA27" s="124"/>
      <c r="AB27" s="124"/>
      <c r="AC27" s="124"/>
      <c r="AD27" s="124"/>
      <c r="AE27" s="124"/>
    </row>
    <row r="28" spans="1:31" s="2" customFormat="1" ht="6.95" customHeight="1">
      <c r="A28" s="33"/>
      <c r="B28" s="38"/>
      <c r="C28" s="33"/>
      <c r="D28" s="33"/>
      <c r="E28" s="33"/>
      <c r="F28" s="33"/>
      <c r="G28" s="33"/>
      <c r="H28" s="33"/>
      <c r="I28" s="121"/>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8"/>
      <c r="E29" s="128"/>
      <c r="F29" s="128"/>
      <c r="G29" s="128"/>
      <c r="H29" s="128"/>
      <c r="I29" s="129"/>
      <c r="J29" s="128"/>
      <c r="K29" s="128"/>
      <c r="L29" s="50"/>
      <c r="S29" s="33"/>
      <c r="T29" s="33"/>
      <c r="U29" s="33"/>
      <c r="V29" s="33"/>
      <c r="W29" s="33"/>
      <c r="X29" s="33"/>
      <c r="Y29" s="33"/>
      <c r="Z29" s="33"/>
      <c r="AA29" s="33"/>
      <c r="AB29" s="33"/>
      <c r="AC29" s="33"/>
      <c r="AD29" s="33"/>
      <c r="AE29" s="33"/>
    </row>
    <row r="30" spans="1:31" s="2" customFormat="1" ht="25.35" customHeight="1">
      <c r="A30" s="33"/>
      <c r="B30" s="38"/>
      <c r="C30" s="33"/>
      <c r="D30" s="130" t="s">
        <v>37</v>
      </c>
      <c r="E30" s="33"/>
      <c r="F30" s="33"/>
      <c r="G30" s="33"/>
      <c r="H30" s="33"/>
      <c r="I30" s="121"/>
      <c r="J30" s="131">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32" t="s">
        <v>39</v>
      </c>
      <c r="G32" s="33"/>
      <c r="H32" s="33"/>
      <c r="I32" s="133" t="s">
        <v>38</v>
      </c>
      <c r="J32" s="132"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34" t="s">
        <v>41</v>
      </c>
      <c r="E33" s="120" t="s">
        <v>42</v>
      </c>
      <c r="F33" s="135">
        <f>ROUND((SUM(BE117:BE148)),  2)</f>
        <v>0</v>
      </c>
      <c r="G33" s="33"/>
      <c r="H33" s="33"/>
      <c r="I33" s="136">
        <v>0.21</v>
      </c>
      <c r="J33" s="135">
        <f>ROUND(((SUM(BE117:BE148))*I33),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20" t="s">
        <v>43</v>
      </c>
      <c r="F34" s="135">
        <f>ROUND((SUM(BF117:BF148)),  2)</f>
        <v>0</v>
      </c>
      <c r="G34" s="33"/>
      <c r="H34" s="33"/>
      <c r="I34" s="136">
        <v>0.15</v>
      </c>
      <c r="J34" s="135">
        <f>ROUND(((SUM(BF117:BF148))*I34),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20" t="s">
        <v>44</v>
      </c>
      <c r="F35" s="135">
        <f>ROUND((SUM(BG117:BG148)),  2)</f>
        <v>0</v>
      </c>
      <c r="G35" s="33"/>
      <c r="H35" s="33"/>
      <c r="I35" s="136">
        <v>0.21</v>
      </c>
      <c r="J35" s="135">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20" t="s">
        <v>45</v>
      </c>
      <c r="F36" s="135">
        <f>ROUND((SUM(BH117:BH148)),  2)</f>
        <v>0</v>
      </c>
      <c r="G36" s="33"/>
      <c r="H36" s="33"/>
      <c r="I36" s="136">
        <v>0.15</v>
      </c>
      <c r="J36" s="135">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46</v>
      </c>
      <c r="F37" s="135">
        <f>ROUND((SUM(BI117:BI148)),  2)</f>
        <v>0</v>
      </c>
      <c r="G37" s="33"/>
      <c r="H37" s="33"/>
      <c r="I37" s="136">
        <v>0</v>
      </c>
      <c r="J37" s="135">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21"/>
      <c r="J38" s="33"/>
      <c r="K38" s="33"/>
      <c r="L38" s="50"/>
      <c r="S38" s="33"/>
      <c r="T38" s="33"/>
      <c r="U38" s="33"/>
      <c r="V38" s="33"/>
      <c r="W38" s="33"/>
      <c r="X38" s="33"/>
      <c r="Y38" s="33"/>
      <c r="Z38" s="33"/>
      <c r="AA38" s="33"/>
      <c r="AB38" s="33"/>
      <c r="AC38" s="33"/>
      <c r="AD38" s="33"/>
      <c r="AE38" s="33"/>
    </row>
    <row r="39" spans="1:31" s="2" customFormat="1" ht="25.35" customHeight="1">
      <c r="A39" s="33"/>
      <c r="B39" s="38"/>
      <c r="C39" s="137"/>
      <c r="D39" s="138" t="s">
        <v>47</v>
      </c>
      <c r="E39" s="139"/>
      <c r="F39" s="139"/>
      <c r="G39" s="140" t="s">
        <v>48</v>
      </c>
      <c r="H39" s="141" t="s">
        <v>49</v>
      </c>
      <c r="I39" s="142"/>
      <c r="J39" s="143">
        <f>SUM(J30:J37)</f>
        <v>0</v>
      </c>
      <c r="K39" s="144"/>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1" customFormat="1" ht="14.45" customHeight="1">
      <c r="B41" s="19"/>
      <c r="I41" s="114"/>
      <c r="L41" s="19"/>
    </row>
    <row r="42" spans="1:31" s="1" customFormat="1" ht="14.45" customHeight="1">
      <c r="B42" s="19"/>
      <c r="I42" s="114"/>
      <c r="L42" s="19"/>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47"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47"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47" s="2" customFormat="1" ht="12" customHeight="1">
      <c r="A86" s="33"/>
      <c r="B86" s="34"/>
      <c r="C86" s="28" t="s">
        <v>141</v>
      </c>
      <c r="D86" s="35"/>
      <c r="E86" s="35"/>
      <c r="F86" s="35"/>
      <c r="G86" s="35"/>
      <c r="H86" s="35"/>
      <c r="I86" s="121"/>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0" t="str">
        <f>E9</f>
        <v>VON - Oprava výhybek v žst. Opava východ</v>
      </c>
      <c r="F87" s="320"/>
      <c r="G87" s="320"/>
      <c r="H87" s="320"/>
      <c r="I87" s="121"/>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21"/>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122" t="s">
        <v>22</v>
      </c>
      <c r="J89" s="65" t="str">
        <f>IF(J12="","",J12)</f>
        <v>9. 4. 2020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Správa železnic, státní organizace, OŘ Ostrava</v>
      </c>
      <c r="G91" s="35"/>
      <c r="H91" s="35"/>
      <c r="I91" s="122" t="s">
        <v>32</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30</v>
      </c>
      <c r="D92" s="35"/>
      <c r="E92" s="35"/>
      <c r="F92" s="26" t="str">
        <f>IF(E18="","",E18)</f>
        <v>Vyplň údaj</v>
      </c>
      <c r="G92" s="35"/>
      <c r="H92" s="35"/>
      <c r="I92" s="122"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21"/>
      <c r="J93" s="35"/>
      <c r="K93" s="35"/>
      <c r="L93" s="50"/>
      <c r="S93" s="33"/>
      <c r="T93" s="33"/>
      <c r="U93" s="33"/>
      <c r="V93" s="33"/>
      <c r="W93" s="33"/>
      <c r="X93" s="33"/>
      <c r="Y93" s="33"/>
      <c r="Z93" s="33"/>
      <c r="AA93" s="33"/>
      <c r="AB93" s="33"/>
      <c r="AC93" s="33"/>
      <c r="AD93" s="33"/>
      <c r="AE93" s="33"/>
    </row>
    <row r="94" spans="1:47" s="2" customFormat="1" ht="29.25" customHeight="1">
      <c r="A94" s="33"/>
      <c r="B94" s="34"/>
      <c r="C94" s="161" t="s">
        <v>146</v>
      </c>
      <c r="D94" s="162"/>
      <c r="E94" s="162"/>
      <c r="F94" s="162"/>
      <c r="G94" s="162"/>
      <c r="H94" s="162"/>
      <c r="I94" s="163"/>
      <c r="J94" s="164" t="s">
        <v>147</v>
      </c>
      <c r="K94" s="162"/>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47" s="2" customFormat="1" ht="22.9" customHeight="1">
      <c r="A96" s="33"/>
      <c r="B96" s="34"/>
      <c r="C96" s="165" t="s">
        <v>148</v>
      </c>
      <c r="D96" s="35"/>
      <c r="E96" s="35"/>
      <c r="F96" s="35"/>
      <c r="G96" s="35"/>
      <c r="H96" s="35"/>
      <c r="I96" s="121"/>
      <c r="J96" s="83">
        <f>J117</f>
        <v>0</v>
      </c>
      <c r="K96" s="35"/>
      <c r="L96" s="50"/>
      <c r="S96" s="33"/>
      <c r="T96" s="33"/>
      <c r="U96" s="33"/>
      <c r="V96" s="33"/>
      <c r="W96" s="33"/>
      <c r="X96" s="33"/>
      <c r="Y96" s="33"/>
      <c r="Z96" s="33"/>
      <c r="AA96" s="33"/>
      <c r="AB96" s="33"/>
      <c r="AC96" s="33"/>
      <c r="AD96" s="33"/>
      <c r="AE96" s="33"/>
      <c r="AU96" s="16" t="s">
        <v>149</v>
      </c>
    </row>
    <row r="97" spans="1:31" s="9" customFormat="1" ht="24.95" customHeight="1">
      <c r="B97" s="166"/>
      <c r="C97" s="167"/>
      <c r="D97" s="168" t="s">
        <v>942</v>
      </c>
      <c r="E97" s="169"/>
      <c r="F97" s="169"/>
      <c r="G97" s="169"/>
      <c r="H97" s="169"/>
      <c r="I97" s="170"/>
      <c r="J97" s="171">
        <f>J118</f>
        <v>0</v>
      </c>
      <c r="K97" s="167"/>
      <c r="L97" s="172"/>
    </row>
    <row r="98" spans="1:31" s="2" customFormat="1" ht="21.75" customHeight="1">
      <c r="A98" s="33"/>
      <c r="B98" s="34"/>
      <c r="C98" s="35"/>
      <c r="D98" s="35"/>
      <c r="E98" s="35"/>
      <c r="F98" s="35"/>
      <c r="G98" s="35"/>
      <c r="H98" s="35"/>
      <c r="I98" s="121"/>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157"/>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160"/>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153</v>
      </c>
      <c r="D104" s="35"/>
      <c r="E104" s="35"/>
      <c r="F104" s="35"/>
      <c r="G104" s="35"/>
      <c r="H104" s="35"/>
      <c r="I104" s="121"/>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121"/>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318" t="str">
        <f>E7</f>
        <v>Oprava výhybek v žst. Opava východ</v>
      </c>
      <c r="F107" s="319"/>
      <c r="G107" s="319"/>
      <c r="H107" s="319"/>
      <c r="I107" s="121"/>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141</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70" t="str">
        <f>E9</f>
        <v>VON - Oprava výhybek v žst. Opava východ</v>
      </c>
      <c r="F109" s="320"/>
      <c r="G109" s="320"/>
      <c r="H109" s="320"/>
      <c r="I109" s="121"/>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Opava</v>
      </c>
      <c r="G111" s="35"/>
      <c r="H111" s="35"/>
      <c r="I111" s="122" t="s">
        <v>22</v>
      </c>
      <c r="J111" s="65" t="str">
        <f>IF(J12="","",J12)</f>
        <v>9. 4. 2020</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Správa železnic, státní organizace, OŘ Ostrava</v>
      </c>
      <c r="G113" s="35"/>
      <c r="H113" s="35"/>
      <c r="I113" s="122"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30</v>
      </c>
      <c r="D114" s="35"/>
      <c r="E114" s="35"/>
      <c r="F114" s="26" t="str">
        <f>IF(E18="","",E18)</f>
        <v>Vyplň údaj</v>
      </c>
      <c r="G114" s="35"/>
      <c r="H114" s="35"/>
      <c r="I114" s="122"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65" s="11" customFormat="1" ht="29.25" customHeight="1">
      <c r="A116" s="179"/>
      <c r="B116" s="180"/>
      <c r="C116" s="181" t="s">
        <v>154</v>
      </c>
      <c r="D116" s="182" t="s">
        <v>62</v>
      </c>
      <c r="E116" s="182" t="s">
        <v>58</v>
      </c>
      <c r="F116" s="182" t="s">
        <v>59</v>
      </c>
      <c r="G116" s="182" t="s">
        <v>155</v>
      </c>
      <c r="H116" s="182" t="s">
        <v>156</v>
      </c>
      <c r="I116" s="183" t="s">
        <v>157</v>
      </c>
      <c r="J116" s="182" t="s">
        <v>147</v>
      </c>
      <c r="K116" s="184" t="s">
        <v>158</v>
      </c>
      <c r="L116" s="185"/>
      <c r="M116" s="74" t="s">
        <v>1</v>
      </c>
      <c r="N116" s="75" t="s">
        <v>41</v>
      </c>
      <c r="O116" s="75" t="s">
        <v>159</v>
      </c>
      <c r="P116" s="75" t="s">
        <v>160</v>
      </c>
      <c r="Q116" s="75" t="s">
        <v>161</v>
      </c>
      <c r="R116" s="75" t="s">
        <v>162</v>
      </c>
      <c r="S116" s="75" t="s">
        <v>163</v>
      </c>
      <c r="T116" s="76" t="s">
        <v>164</v>
      </c>
      <c r="U116" s="179"/>
      <c r="V116" s="179"/>
      <c r="W116" s="179"/>
      <c r="X116" s="179"/>
      <c r="Y116" s="179"/>
      <c r="Z116" s="179"/>
      <c r="AA116" s="179"/>
      <c r="AB116" s="179"/>
      <c r="AC116" s="179"/>
      <c r="AD116" s="179"/>
      <c r="AE116" s="179"/>
    </row>
    <row r="117" spans="1:65" s="2" customFormat="1" ht="22.9" customHeight="1">
      <c r="A117" s="33"/>
      <c r="B117" s="34"/>
      <c r="C117" s="81" t="s">
        <v>165</v>
      </c>
      <c r="D117" s="35"/>
      <c r="E117" s="35"/>
      <c r="F117" s="35"/>
      <c r="G117" s="35"/>
      <c r="H117" s="35"/>
      <c r="I117" s="121"/>
      <c r="J117" s="186">
        <f>BK117</f>
        <v>0</v>
      </c>
      <c r="K117" s="35"/>
      <c r="L117" s="38"/>
      <c r="M117" s="77"/>
      <c r="N117" s="187"/>
      <c r="O117" s="78"/>
      <c r="P117" s="188">
        <f>P118</f>
        <v>0</v>
      </c>
      <c r="Q117" s="78"/>
      <c r="R117" s="188">
        <f>R118</f>
        <v>0</v>
      </c>
      <c r="S117" s="78"/>
      <c r="T117" s="189">
        <f>T118</f>
        <v>0</v>
      </c>
      <c r="U117" s="33"/>
      <c r="V117" s="33"/>
      <c r="W117" s="33"/>
      <c r="X117" s="33"/>
      <c r="Y117" s="33"/>
      <c r="Z117" s="33"/>
      <c r="AA117" s="33"/>
      <c r="AB117" s="33"/>
      <c r="AC117" s="33"/>
      <c r="AD117" s="33"/>
      <c r="AE117" s="33"/>
      <c r="AT117" s="16" t="s">
        <v>76</v>
      </c>
      <c r="AU117" s="16" t="s">
        <v>149</v>
      </c>
      <c r="BK117" s="190">
        <f>BK118</f>
        <v>0</v>
      </c>
    </row>
    <row r="118" spans="1:65" s="12" customFormat="1" ht="25.9" customHeight="1">
      <c r="B118" s="191"/>
      <c r="C118" s="192"/>
      <c r="D118" s="193" t="s">
        <v>76</v>
      </c>
      <c r="E118" s="194" t="s">
        <v>1047</v>
      </c>
      <c r="F118" s="194" t="s">
        <v>1048</v>
      </c>
      <c r="G118" s="192"/>
      <c r="H118" s="192"/>
      <c r="I118" s="195"/>
      <c r="J118" s="196">
        <f>BK118</f>
        <v>0</v>
      </c>
      <c r="K118" s="192"/>
      <c r="L118" s="197"/>
      <c r="M118" s="198"/>
      <c r="N118" s="199"/>
      <c r="O118" s="199"/>
      <c r="P118" s="200">
        <f>SUM(P119:P148)</f>
        <v>0</v>
      </c>
      <c r="Q118" s="199"/>
      <c r="R118" s="200">
        <f>SUM(R119:R148)</f>
        <v>0</v>
      </c>
      <c r="S118" s="199"/>
      <c r="T118" s="201">
        <f>SUM(T119:T148)</f>
        <v>0</v>
      </c>
      <c r="AR118" s="202" t="s">
        <v>169</v>
      </c>
      <c r="AT118" s="203" t="s">
        <v>76</v>
      </c>
      <c r="AU118" s="203" t="s">
        <v>77</v>
      </c>
      <c r="AY118" s="202" t="s">
        <v>168</v>
      </c>
      <c r="BK118" s="204">
        <f>SUM(BK119:BK148)</f>
        <v>0</v>
      </c>
    </row>
    <row r="119" spans="1:65" s="2" customFormat="1" ht="21.75" customHeight="1">
      <c r="A119" s="33"/>
      <c r="B119" s="34"/>
      <c r="C119" s="207" t="s">
        <v>84</v>
      </c>
      <c r="D119" s="207" t="s">
        <v>171</v>
      </c>
      <c r="E119" s="208" t="s">
        <v>1235</v>
      </c>
      <c r="F119" s="209" t="s">
        <v>1236</v>
      </c>
      <c r="G119" s="210" t="s">
        <v>1044</v>
      </c>
      <c r="H119" s="211">
        <v>16</v>
      </c>
      <c r="I119" s="212"/>
      <c r="J119" s="213">
        <f>ROUND(I119*H119,2)</f>
        <v>0</v>
      </c>
      <c r="K119" s="209" t="s">
        <v>175</v>
      </c>
      <c r="L119" s="38"/>
      <c r="M119" s="214" t="s">
        <v>1</v>
      </c>
      <c r="N119" s="215" t="s">
        <v>42</v>
      </c>
      <c r="O119" s="70"/>
      <c r="P119" s="216">
        <f>O119*H119</f>
        <v>0</v>
      </c>
      <c r="Q119" s="216">
        <v>0</v>
      </c>
      <c r="R119" s="216">
        <f>Q119*H119</f>
        <v>0</v>
      </c>
      <c r="S119" s="216">
        <v>0</v>
      </c>
      <c r="T119" s="217">
        <f>S119*H119</f>
        <v>0</v>
      </c>
      <c r="U119" s="33"/>
      <c r="V119" s="33"/>
      <c r="W119" s="33"/>
      <c r="X119" s="33"/>
      <c r="Y119" s="33"/>
      <c r="Z119" s="33"/>
      <c r="AA119" s="33"/>
      <c r="AB119" s="33"/>
      <c r="AC119" s="33"/>
      <c r="AD119" s="33"/>
      <c r="AE119" s="33"/>
      <c r="AR119" s="218" t="s">
        <v>176</v>
      </c>
      <c r="AT119" s="218" t="s">
        <v>171</v>
      </c>
      <c r="AU119" s="218" t="s">
        <v>84</v>
      </c>
      <c r="AY119" s="16" t="s">
        <v>168</v>
      </c>
      <c r="BE119" s="219">
        <f>IF(N119="základní",J119,0)</f>
        <v>0</v>
      </c>
      <c r="BF119" s="219">
        <f>IF(N119="snížená",J119,0)</f>
        <v>0</v>
      </c>
      <c r="BG119" s="219">
        <f>IF(N119="zákl. přenesená",J119,0)</f>
        <v>0</v>
      </c>
      <c r="BH119" s="219">
        <f>IF(N119="sníž. přenesená",J119,0)</f>
        <v>0</v>
      </c>
      <c r="BI119" s="219">
        <f>IF(N119="nulová",J119,0)</f>
        <v>0</v>
      </c>
      <c r="BJ119" s="16" t="s">
        <v>84</v>
      </c>
      <c r="BK119" s="219">
        <f>ROUND(I119*H119,2)</f>
        <v>0</v>
      </c>
      <c r="BL119" s="16" t="s">
        <v>176</v>
      </c>
      <c r="BM119" s="218" t="s">
        <v>1237</v>
      </c>
    </row>
    <row r="120" spans="1:65" s="2" customFormat="1" ht="29.25">
      <c r="A120" s="33"/>
      <c r="B120" s="34"/>
      <c r="C120" s="35"/>
      <c r="D120" s="220" t="s">
        <v>178</v>
      </c>
      <c r="E120" s="35"/>
      <c r="F120" s="221" t="s">
        <v>1238</v>
      </c>
      <c r="G120" s="35"/>
      <c r="H120" s="35"/>
      <c r="I120" s="121"/>
      <c r="J120" s="35"/>
      <c r="K120" s="35"/>
      <c r="L120" s="38"/>
      <c r="M120" s="222"/>
      <c r="N120" s="223"/>
      <c r="O120" s="70"/>
      <c r="P120" s="70"/>
      <c r="Q120" s="70"/>
      <c r="R120" s="70"/>
      <c r="S120" s="70"/>
      <c r="T120" s="71"/>
      <c r="U120" s="33"/>
      <c r="V120" s="33"/>
      <c r="W120" s="33"/>
      <c r="X120" s="33"/>
      <c r="Y120" s="33"/>
      <c r="Z120" s="33"/>
      <c r="AA120" s="33"/>
      <c r="AB120" s="33"/>
      <c r="AC120" s="33"/>
      <c r="AD120" s="33"/>
      <c r="AE120" s="33"/>
      <c r="AT120" s="16" t="s">
        <v>178</v>
      </c>
      <c r="AU120" s="16" t="s">
        <v>84</v>
      </c>
    </row>
    <row r="121" spans="1:65" s="2" customFormat="1" ht="19.5">
      <c r="A121" s="33"/>
      <c r="B121" s="34"/>
      <c r="C121" s="35"/>
      <c r="D121" s="220" t="s">
        <v>180</v>
      </c>
      <c r="E121" s="35"/>
      <c r="F121" s="224" t="s">
        <v>1239</v>
      </c>
      <c r="G121" s="35"/>
      <c r="H121" s="35"/>
      <c r="I121" s="121"/>
      <c r="J121" s="35"/>
      <c r="K121" s="35"/>
      <c r="L121" s="38"/>
      <c r="M121" s="222"/>
      <c r="N121" s="223"/>
      <c r="O121" s="70"/>
      <c r="P121" s="70"/>
      <c r="Q121" s="70"/>
      <c r="R121" s="70"/>
      <c r="S121" s="70"/>
      <c r="T121" s="71"/>
      <c r="U121" s="33"/>
      <c r="V121" s="33"/>
      <c r="W121" s="33"/>
      <c r="X121" s="33"/>
      <c r="Y121" s="33"/>
      <c r="Z121" s="33"/>
      <c r="AA121" s="33"/>
      <c r="AB121" s="33"/>
      <c r="AC121" s="33"/>
      <c r="AD121" s="33"/>
      <c r="AE121" s="33"/>
      <c r="AT121" s="16" t="s">
        <v>180</v>
      </c>
      <c r="AU121" s="16" t="s">
        <v>84</v>
      </c>
    </row>
    <row r="122" spans="1:65" s="2" customFormat="1" ht="33" customHeight="1">
      <c r="A122" s="33"/>
      <c r="B122" s="34"/>
      <c r="C122" s="207" t="s">
        <v>86</v>
      </c>
      <c r="D122" s="207" t="s">
        <v>171</v>
      </c>
      <c r="E122" s="208" t="s">
        <v>1240</v>
      </c>
      <c r="F122" s="209" t="s">
        <v>1241</v>
      </c>
      <c r="G122" s="210" t="s">
        <v>1242</v>
      </c>
      <c r="H122" s="264">
        <v>0.01</v>
      </c>
      <c r="I122" s="212"/>
      <c r="J122" s="213">
        <f>ROUND(I122*H122,2)</f>
        <v>0</v>
      </c>
      <c r="K122" s="209" t="s">
        <v>175</v>
      </c>
      <c r="L122" s="38"/>
      <c r="M122" s="214" t="s">
        <v>1</v>
      </c>
      <c r="N122" s="215" t="s">
        <v>42</v>
      </c>
      <c r="O122" s="70"/>
      <c r="P122" s="216">
        <f>O122*H122</f>
        <v>0</v>
      </c>
      <c r="Q122" s="216">
        <v>0</v>
      </c>
      <c r="R122" s="216">
        <f>Q122*H122</f>
        <v>0</v>
      </c>
      <c r="S122" s="216">
        <v>0</v>
      </c>
      <c r="T122" s="217">
        <f>S122*H122</f>
        <v>0</v>
      </c>
      <c r="U122" s="33"/>
      <c r="V122" s="33"/>
      <c r="W122" s="33"/>
      <c r="X122" s="33"/>
      <c r="Y122" s="33"/>
      <c r="Z122" s="33"/>
      <c r="AA122" s="33"/>
      <c r="AB122" s="33"/>
      <c r="AC122" s="33"/>
      <c r="AD122" s="33"/>
      <c r="AE122" s="33"/>
      <c r="AR122" s="218" t="s">
        <v>176</v>
      </c>
      <c r="AT122" s="218" t="s">
        <v>171</v>
      </c>
      <c r="AU122" s="218" t="s">
        <v>84</v>
      </c>
      <c r="AY122" s="16" t="s">
        <v>168</v>
      </c>
      <c r="BE122" s="219">
        <f>IF(N122="základní",J122,0)</f>
        <v>0</v>
      </c>
      <c r="BF122" s="219">
        <f>IF(N122="snížená",J122,0)</f>
        <v>0</v>
      </c>
      <c r="BG122" s="219">
        <f>IF(N122="zákl. přenesená",J122,0)</f>
        <v>0</v>
      </c>
      <c r="BH122" s="219">
        <f>IF(N122="sníž. přenesená",J122,0)</f>
        <v>0</v>
      </c>
      <c r="BI122" s="219">
        <f>IF(N122="nulová",J122,0)</f>
        <v>0</v>
      </c>
      <c r="BJ122" s="16" t="s">
        <v>84</v>
      </c>
      <c r="BK122" s="219">
        <f>ROUND(I122*H122,2)</f>
        <v>0</v>
      </c>
      <c r="BL122" s="16" t="s">
        <v>176</v>
      </c>
      <c r="BM122" s="218" t="s">
        <v>1243</v>
      </c>
    </row>
    <row r="123" spans="1:65" s="2" customFormat="1" ht="19.5">
      <c r="A123" s="33"/>
      <c r="B123" s="34"/>
      <c r="C123" s="35"/>
      <c r="D123" s="220" t="s">
        <v>178</v>
      </c>
      <c r="E123" s="35"/>
      <c r="F123" s="221" t="s">
        <v>1241</v>
      </c>
      <c r="G123" s="35"/>
      <c r="H123" s="35"/>
      <c r="I123" s="121"/>
      <c r="J123" s="35"/>
      <c r="K123" s="35"/>
      <c r="L123" s="38"/>
      <c r="M123" s="222"/>
      <c r="N123" s="223"/>
      <c r="O123" s="70"/>
      <c r="P123" s="70"/>
      <c r="Q123" s="70"/>
      <c r="R123" s="70"/>
      <c r="S123" s="70"/>
      <c r="T123" s="71"/>
      <c r="U123" s="33"/>
      <c r="V123" s="33"/>
      <c r="W123" s="33"/>
      <c r="X123" s="33"/>
      <c r="Y123" s="33"/>
      <c r="Z123" s="33"/>
      <c r="AA123" s="33"/>
      <c r="AB123" s="33"/>
      <c r="AC123" s="33"/>
      <c r="AD123" s="33"/>
      <c r="AE123" s="33"/>
      <c r="AT123" s="16" t="s">
        <v>178</v>
      </c>
      <c r="AU123" s="16" t="s">
        <v>84</v>
      </c>
    </row>
    <row r="124" spans="1:65" s="2" customFormat="1" ht="19.5">
      <c r="A124" s="33"/>
      <c r="B124" s="34"/>
      <c r="C124" s="35"/>
      <c r="D124" s="220" t="s">
        <v>180</v>
      </c>
      <c r="E124" s="35"/>
      <c r="F124" s="224" t="s">
        <v>1244</v>
      </c>
      <c r="G124" s="35"/>
      <c r="H124" s="35"/>
      <c r="I124" s="121"/>
      <c r="J124" s="35"/>
      <c r="K124" s="35"/>
      <c r="L124" s="38"/>
      <c r="M124" s="222"/>
      <c r="N124" s="223"/>
      <c r="O124" s="70"/>
      <c r="P124" s="70"/>
      <c r="Q124" s="70"/>
      <c r="R124" s="70"/>
      <c r="S124" s="70"/>
      <c r="T124" s="71"/>
      <c r="U124" s="33"/>
      <c r="V124" s="33"/>
      <c r="W124" s="33"/>
      <c r="X124" s="33"/>
      <c r="Y124" s="33"/>
      <c r="Z124" s="33"/>
      <c r="AA124" s="33"/>
      <c r="AB124" s="33"/>
      <c r="AC124" s="33"/>
      <c r="AD124" s="33"/>
      <c r="AE124" s="33"/>
      <c r="AT124" s="16" t="s">
        <v>180</v>
      </c>
      <c r="AU124" s="16" t="s">
        <v>84</v>
      </c>
    </row>
    <row r="125" spans="1:65" s="2" customFormat="1" ht="21.75" customHeight="1">
      <c r="A125" s="33"/>
      <c r="B125" s="34"/>
      <c r="C125" s="207" t="s">
        <v>131</v>
      </c>
      <c r="D125" s="207" t="s">
        <v>171</v>
      </c>
      <c r="E125" s="208" t="s">
        <v>1245</v>
      </c>
      <c r="F125" s="209" t="s">
        <v>1246</v>
      </c>
      <c r="G125" s="210" t="s">
        <v>432</v>
      </c>
      <c r="H125" s="211">
        <v>0.67900000000000005</v>
      </c>
      <c r="I125" s="212"/>
      <c r="J125" s="213">
        <f>ROUND(I125*H125,2)</f>
        <v>0</v>
      </c>
      <c r="K125" s="209" t="s">
        <v>175</v>
      </c>
      <c r="L125" s="38"/>
      <c r="M125" s="214" t="s">
        <v>1</v>
      </c>
      <c r="N125" s="215" t="s">
        <v>42</v>
      </c>
      <c r="O125" s="70"/>
      <c r="P125" s="216">
        <f>O125*H125</f>
        <v>0</v>
      </c>
      <c r="Q125" s="216">
        <v>0</v>
      </c>
      <c r="R125" s="216">
        <f>Q125*H125</f>
        <v>0</v>
      </c>
      <c r="S125" s="216">
        <v>0</v>
      </c>
      <c r="T125" s="217">
        <f>S125*H125</f>
        <v>0</v>
      </c>
      <c r="U125" s="33"/>
      <c r="V125" s="33"/>
      <c r="W125" s="33"/>
      <c r="X125" s="33"/>
      <c r="Y125" s="33"/>
      <c r="Z125" s="33"/>
      <c r="AA125" s="33"/>
      <c r="AB125" s="33"/>
      <c r="AC125" s="33"/>
      <c r="AD125" s="33"/>
      <c r="AE125" s="33"/>
      <c r="AR125" s="218" t="s">
        <v>176</v>
      </c>
      <c r="AT125" s="218" t="s">
        <v>171</v>
      </c>
      <c r="AU125" s="218" t="s">
        <v>84</v>
      </c>
      <c r="AY125" s="16" t="s">
        <v>168</v>
      </c>
      <c r="BE125" s="219">
        <f>IF(N125="základní",J125,0)</f>
        <v>0</v>
      </c>
      <c r="BF125" s="219">
        <f>IF(N125="snížená",J125,0)</f>
        <v>0</v>
      </c>
      <c r="BG125" s="219">
        <f>IF(N125="zákl. přenesená",J125,0)</f>
        <v>0</v>
      </c>
      <c r="BH125" s="219">
        <f>IF(N125="sníž. přenesená",J125,0)</f>
        <v>0</v>
      </c>
      <c r="BI125" s="219">
        <f>IF(N125="nulová",J125,0)</f>
        <v>0</v>
      </c>
      <c r="BJ125" s="16" t="s">
        <v>84</v>
      </c>
      <c r="BK125" s="219">
        <f>ROUND(I125*H125,2)</f>
        <v>0</v>
      </c>
      <c r="BL125" s="16" t="s">
        <v>176</v>
      </c>
      <c r="BM125" s="218" t="s">
        <v>1247</v>
      </c>
    </row>
    <row r="126" spans="1:65" s="2" customFormat="1" ht="11.25">
      <c r="A126" s="33"/>
      <c r="B126" s="34"/>
      <c r="C126" s="35"/>
      <c r="D126" s="220" t="s">
        <v>178</v>
      </c>
      <c r="E126" s="35"/>
      <c r="F126" s="221" t="s">
        <v>1246</v>
      </c>
      <c r="G126" s="35"/>
      <c r="H126" s="35"/>
      <c r="I126" s="121"/>
      <c r="J126" s="35"/>
      <c r="K126" s="35"/>
      <c r="L126" s="38"/>
      <c r="M126" s="222"/>
      <c r="N126" s="223"/>
      <c r="O126" s="70"/>
      <c r="P126" s="70"/>
      <c r="Q126" s="70"/>
      <c r="R126" s="70"/>
      <c r="S126" s="70"/>
      <c r="T126" s="71"/>
      <c r="U126" s="33"/>
      <c r="V126" s="33"/>
      <c r="W126" s="33"/>
      <c r="X126" s="33"/>
      <c r="Y126" s="33"/>
      <c r="Z126" s="33"/>
      <c r="AA126" s="33"/>
      <c r="AB126" s="33"/>
      <c r="AC126" s="33"/>
      <c r="AD126" s="33"/>
      <c r="AE126" s="33"/>
      <c r="AT126" s="16" t="s">
        <v>178</v>
      </c>
      <c r="AU126" s="16" t="s">
        <v>84</v>
      </c>
    </row>
    <row r="127" spans="1:65" s="13" customFormat="1" ht="11.25">
      <c r="B127" s="225"/>
      <c r="C127" s="226"/>
      <c r="D127" s="220" t="s">
        <v>193</v>
      </c>
      <c r="E127" s="227" t="s">
        <v>1</v>
      </c>
      <c r="F127" s="228" t="s">
        <v>1248</v>
      </c>
      <c r="G127" s="226"/>
      <c r="H127" s="229">
        <v>0.67900000000000005</v>
      </c>
      <c r="I127" s="230"/>
      <c r="J127" s="226"/>
      <c r="K127" s="226"/>
      <c r="L127" s="231"/>
      <c r="M127" s="232"/>
      <c r="N127" s="233"/>
      <c r="O127" s="233"/>
      <c r="P127" s="233"/>
      <c r="Q127" s="233"/>
      <c r="R127" s="233"/>
      <c r="S127" s="233"/>
      <c r="T127" s="234"/>
      <c r="AT127" s="235" t="s">
        <v>193</v>
      </c>
      <c r="AU127" s="235" t="s">
        <v>84</v>
      </c>
      <c r="AV127" s="13" t="s">
        <v>86</v>
      </c>
      <c r="AW127" s="13" t="s">
        <v>34</v>
      </c>
      <c r="AX127" s="13" t="s">
        <v>84</v>
      </c>
      <c r="AY127" s="235" t="s">
        <v>168</v>
      </c>
    </row>
    <row r="128" spans="1:65" s="2" customFormat="1" ht="21.75" customHeight="1">
      <c r="A128" s="33"/>
      <c r="B128" s="34"/>
      <c r="C128" s="207" t="s">
        <v>176</v>
      </c>
      <c r="D128" s="207" t="s">
        <v>171</v>
      </c>
      <c r="E128" s="208" t="s">
        <v>1249</v>
      </c>
      <c r="F128" s="209" t="s">
        <v>1250</v>
      </c>
      <c r="G128" s="210" t="s">
        <v>432</v>
      </c>
      <c r="H128" s="211">
        <v>0.67900000000000005</v>
      </c>
      <c r="I128" s="212"/>
      <c r="J128" s="213">
        <f>ROUND(I128*H128,2)</f>
        <v>0</v>
      </c>
      <c r="K128" s="209" t="s">
        <v>175</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176</v>
      </c>
      <c r="AT128" s="218" t="s">
        <v>171</v>
      </c>
      <c r="AU128" s="218" t="s">
        <v>84</v>
      </c>
      <c r="AY128" s="16" t="s">
        <v>168</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176</v>
      </c>
      <c r="BM128" s="218" t="s">
        <v>1251</v>
      </c>
    </row>
    <row r="129" spans="1:65" s="2" customFormat="1" ht="11.25">
      <c r="A129" s="33"/>
      <c r="B129" s="34"/>
      <c r="C129" s="35"/>
      <c r="D129" s="220" t="s">
        <v>178</v>
      </c>
      <c r="E129" s="35"/>
      <c r="F129" s="221" t="s">
        <v>1250</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178</v>
      </c>
      <c r="AU129" s="16" t="s">
        <v>84</v>
      </c>
    </row>
    <row r="130" spans="1:65" s="13" customFormat="1" ht="11.25">
      <c r="B130" s="225"/>
      <c r="C130" s="226"/>
      <c r="D130" s="220" t="s">
        <v>193</v>
      </c>
      <c r="E130" s="227" t="s">
        <v>1</v>
      </c>
      <c r="F130" s="228" t="s">
        <v>1248</v>
      </c>
      <c r="G130" s="226"/>
      <c r="H130" s="229">
        <v>0.67900000000000005</v>
      </c>
      <c r="I130" s="230"/>
      <c r="J130" s="226"/>
      <c r="K130" s="226"/>
      <c r="L130" s="231"/>
      <c r="M130" s="232"/>
      <c r="N130" s="233"/>
      <c r="O130" s="233"/>
      <c r="P130" s="233"/>
      <c r="Q130" s="233"/>
      <c r="R130" s="233"/>
      <c r="S130" s="233"/>
      <c r="T130" s="234"/>
      <c r="AT130" s="235" t="s">
        <v>193</v>
      </c>
      <c r="AU130" s="235" t="s">
        <v>84</v>
      </c>
      <c r="AV130" s="13" t="s">
        <v>86</v>
      </c>
      <c r="AW130" s="13" t="s">
        <v>34</v>
      </c>
      <c r="AX130" s="13" t="s">
        <v>84</v>
      </c>
      <c r="AY130" s="235" t="s">
        <v>168</v>
      </c>
    </row>
    <row r="131" spans="1:65" s="2" customFormat="1" ht="21.75" customHeight="1">
      <c r="A131" s="33"/>
      <c r="B131" s="34"/>
      <c r="C131" s="207" t="s">
        <v>169</v>
      </c>
      <c r="D131" s="207" t="s">
        <v>171</v>
      </c>
      <c r="E131" s="208" t="s">
        <v>1252</v>
      </c>
      <c r="F131" s="209" t="s">
        <v>1253</v>
      </c>
      <c r="G131" s="210" t="s">
        <v>432</v>
      </c>
      <c r="H131" s="211">
        <v>0.67900000000000005</v>
      </c>
      <c r="I131" s="212"/>
      <c r="J131" s="213">
        <f>ROUND(I131*H131,2)</f>
        <v>0</v>
      </c>
      <c r="K131" s="209" t="s">
        <v>175</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176</v>
      </c>
      <c r="AT131" s="218" t="s">
        <v>171</v>
      </c>
      <c r="AU131" s="218" t="s">
        <v>84</v>
      </c>
      <c r="AY131" s="16" t="s">
        <v>168</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176</v>
      </c>
      <c r="BM131" s="218" t="s">
        <v>1254</v>
      </c>
    </row>
    <row r="132" spans="1:65" s="2" customFormat="1" ht="11.25">
      <c r="A132" s="33"/>
      <c r="B132" s="34"/>
      <c r="C132" s="35"/>
      <c r="D132" s="220" t="s">
        <v>178</v>
      </c>
      <c r="E132" s="35"/>
      <c r="F132" s="221" t="s">
        <v>1253</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178</v>
      </c>
      <c r="AU132" s="16" t="s">
        <v>84</v>
      </c>
    </row>
    <row r="133" spans="1:65" s="13" customFormat="1" ht="11.25">
      <c r="B133" s="225"/>
      <c r="C133" s="226"/>
      <c r="D133" s="220" t="s">
        <v>193</v>
      </c>
      <c r="E133" s="227" t="s">
        <v>1</v>
      </c>
      <c r="F133" s="228" t="s">
        <v>1248</v>
      </c>
      <c r="G133" s="226"/>
      <c r="H133" s="229">
        <v>0.67900000000000005</v>
      </c>
      <c r="I133" s="230"/>
      <c r="J133" s="226"/>
      <c r="K133" s="226"/>
      <c r="L133" s="231"/>
      <c r="M133" s="232"/>
      <c r="N133" s="233"/>
      <c r="O133" s="233"/>
      <c r="P133" s="233"/>
      <c r="Q133" s="233"/>
      <c r="R133" s="233"/>
      <c r="S133" s="233"/>
      <c r="T133" s="234"/>
      <c r="AT133" s="235" t="s">
        <v>193</v>
      </c>
      <c r="AU133" s="235" t="s">
        <v>84</v>
      </c>
      <c r="AV133" s="13" t="s">
        <v>86</v>
      </c>
      <c r="AW133" s="13" t="s">
        <v>34</v>
      </c>
      <c r="AX133" s="13" t="s">
        <v>84</v>
      </c>
      <c r="AY133" s="235" t="s">
        <v>168</v>
      </c>
    </row>
    <row r="134" spans="1:65" s="2" customFormat="1" ht="21.75" customHeight="1">
      <c r="A134" s="33"/>
      <c r="B134" s="34"/>
      <c r="C134" s="207" t="s">
        <v>204</v>
      </c>
      <c r="D134" s="207" t="s">
        <v>171</v>
      </c>
      <c r="E134" s="208" t="s">
        <v>1255</v>
      </c>
      <c r="F134" s="209" t="s">
        <v>1256</v>
      </c>
      <c r="G134" s="210" t="s">
        <v>233</v>
      </c>
      <c r="H134" s="211">
        <v>516.46</v>
      </c>
      <c r="I134" s="212"/>
      <c r="J134" s="213">
        <f>ROUND(I134*H134,2)</f>
        <v>0</v>
      </c>
      <c r="K134" s="209" t="s">
        <v>175</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176</v>
      </c>
      <c r="AT134" s="218" t="s">
        <v>171</v>
      </c>
      <c r="AU134" s="218" t="s">
        <v>84</v>
      </c>
      <c r="AY134" s="16" t="s">
        <v>168</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176</v>
      </c>
      <c r="BM134" s="218" t="s">
        <v>1257</v>
      </c>
    </row>
    <row r="135" spans="1:65" s="2" customFormat="1" ht="29.25">
      <c r="A135" s="33"/>
      <c r="B135" s="34"/>
      <c r="C135" s="35"/>
      <c r="D135" s="220" t="s">
        <v>178</v>
      </c>
      <c r="E135" s="35"/>
      <c r="F135" s="221" t="s">
        <v>1258</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178</v>
      </c>
      <c r="AU135" s="16" t="s">
        <v>84</v>
      </c>
    </row>
    <row r="136" spans="1:65" s="13" customFormat="1" ht="11.25">
      <c r="B136" s="225"/>
      <c r="C136" s="226"/>
      <c r="D136" s="220" t="s">
        <v>193</v>
      </c>
      <c r="E136" s="227" t="s">
        <v>1</v>
      </c>
      <c r="F136" s="228" t="s">
        <v>1259</v>
      </c>
      <c r="G136" s="226"/>
      <c r="H136" s="229">
        <v>516.46</v>
      </c>
      <c r="I136" s="230"/>
      <c r="J136" s="226"/>
      <c r="K136" s="226"/>
      <c r="L136" s="231"/>
      <c r="M136" s="232"/>
      <c r="N136" s="233"/>
      <c r="O136" s="233"/>
      <c r="P136" s="233"/>
      <c r="Q136" s="233"/>
      <c r="R136" s="233"/>
      <c r="S136" s="233"/>
      <c r="T136" s="234"/>
      <c r="AT136" s="235" t="s">
        <v>193</v>
      </c>
      <c r="AU136" s="235" t="s">
        <v>84</v>
      </c>
      <c r="AV136" s="13" t="s">
        <v>86</v>
      </c>
      <c r="AW136" s="13" t="s">
        <v>34</v>
      </c>
      <c r="AX136" s="13" t="s">
        <v>84</v>
      </c>
      <c r="AY136" s="235" t="s">
        <v>168</v>
      </c>
    </row>
    <row r="137" spans="1:65" s="2" customFormat="1" ht="21.75" customHeight="1">
      <c r="A137" s="33"/>
      <c r="B137" s="34"/>
      <c r="C137" s="207" t="s">
        <v>212</v>
      </c>
      <c r="D137" s="207" t="s">
        <v>171</v>
      </c>
      <c r="E137" s="208" t="s">
        <v>1260</v>
      </c>
      <c r="F137" s="209" t="s">
        <v>1261</v>
      </c>
      <c r="G137" s="210" t="s">
        <v>1044</v>
      </c>
      <c r="H137" s="211">
        <v>130</v>
      </c>
      <c r="I137" s="212"/>
      <c r="J137" s="213">
        <f>ROUND(I137*H137,2)</f>
        <v>0</v>
      </c>
      <c r="K137" s="209" t="s">
        <v>175</v>
      </c>
      <c r="L137" s="38"/>
      <c r="M137" s="214" t="s">
        <v>1</v>
      </c>
      <c r="N137" s="215"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176</v>
      </c>
      <c r="AT137" s="218" t="s">
        <v>171</v>
      </c>
      <c r="AU137" s="218" t="s">
        <v>84</v>
      </c>
      <c r="AY137" s="16" t="s">
        <v>168</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176</v>
      </c>
      <c r="BM137" s="218" t="s">
        <v>1262</v>
      </c>
    </row>
    <row r="138" spans="1:65" s="2" customFormat="1" ht="11.25">
      <c r="A138" s="33"/>
      <c r="B138" s="34"/>
      <c r="C138" s="35"/>
      <c r="D138" s="220" t="s">
        <v>178</v>
      </c>
      <c r="E138" s="35"/>
      <c r="F138" s="221" t="s">
        <v>1261</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178</v>
      </c>
      <c r="AU138" s="16" t="s">
        <v>84</v>
      </c>
    </row>
    <row r="139" spans="1:65" s="2" customFormat="1" ht="19.5">
      <c r="A139" s="33"/>
      <c r="B139" s="34"/>
      <c r="C139" s="35"/>
      <c r="D139" s="220" t="s">
        <v>180</v>
      </c>
      <c r="E139" s="35"/>
      <c r="F139" s="224" t="s">
        <v>1239</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180</v>
      </c>
      <c r="AU139" s="16" t="s">
        <v>84</v>
      </c>
    </row>
    <row r="140" spans="1:65" s="2" customFormat="1" ht="21.75" customHeight="1">
      <c r="A140" s="33"/>
      <c r="B140" s="34"/>
      <c r="C140" s="207" t="s">
        <v>219</v>
      </c>
      <c r="D140" s="207" t="s">
        <v>171</v>
      </c>
      <c r="E140" s="208" t="s">
        <v>1263</v>
      </c>
      <c r="F140" s="209" t="s">
        <v>1264</v>
      </c>
      <c r="G140" s="210" t="s">
        <v>1242</v>
      </c>
      <c r="H140" s="264">
        <v>0.05</v>
      </c>
      <c r="I140" s="212"/>
      <c r="J140" s="213">
        <f>ROUND(I140*H140,2)</f>
        <v>0</v>
      </c>
      <c r="K140" s="209" t="s">
        <v>175</v>
      </c>
      <c r="L140" s="38"/>
      <c r="M140" s="214" t="s">
        <v>1</v>
      </c>
      <c r="N140" s="215"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176</v>
      </c>
      <c r="AT140" s="218" t="s">
        <v>171</v>
      </c>
      <c r="AU140" s="218" t="s">
        <v>84</v>
      </c>
      <c r="AY140" s="16" t="s">
        <v>168</v>
      </c>
      <c r="BE140" s="219">
        <f>IF(N140="základní",J140,0)</f>
        <v>0</v>
      </c>
      <c r="BF140" s="219">
        <f>IF(N140="snížená",J140,0)</f>
        <v>0</v>
      </c>
      <c r="BG140" s="219">
        <f>IF(N140="zákl. přenesená",J140,0)</f>
        <v>0</v>
      </c>
      <c r="BH140" s="219">
        <f>IF(N140="sníž. přenesená",J140,0)</f>
        <v>0</v>
      </c>
      <c r="BI140" s="219">
        <f>IF(N140="nulová",J140,0)</f>
        <v>0</v>
      </c>
      <c r="BJ140" s="16" t="s">
        <v>84</v>
      </c>
      <c r="BK140" s="219">
        <f>ROUND(I140*H140,2)</f>
        <v>0</v>
      </c>
      <c r="BL140" s="16" t="s">
        <v>176</v>
      </c>
      <c r="BM140" s="218" t="s">
        <v>1265</v>
      </c>
    </row>
    <row r="141" spans="1:65" s="2" customFormat="1" ht="19.5">
      <c r="A141" s="33"/>
      <c r="B141" s="34"/>
      <c r="C141" s="35"/>
      <c r="D141" s="220" t="s">
        <v>178</v>
      </c>
      <c r="E141" s="35"/>
      <c r="F141" s="221" t="s">
        <v>1264</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178</v>
      </c>
      <c r="AU141" s="16" t="s">
        <v>84</v>
      </c>
    </row>
    <row r="142" spans="1:65" s="2" customFormat="1" ht="39">
      <c r="A142" s="33"/>
      <c r="B142" s="34"/>
      <c r="C142" s="35"/>
      <c r="D142" s="220" t="s">
        <v>180</v>
      </c>
      <c r="E142" s="35"/>
      <c r="F142" s="224" t="s">
        <v>1266</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180</v>
      </c>
      <c r="AU142" s="16" t="s">
        <v>84</v>
      </c>
    </row>
    <row r="143" spans="1:65" s="2" customFormat="1" ht="21.75" customHeight="1">
      <c r="A143" s="33"/>
      <c r="B143" s="34"/>
      <c r="C143" s="207" t="s">
        <v>225</v>
      </c>
      <c r="D143" s="207" t="s">
        <v>171</v>
      </c>
      <c r="E143" s="208" t="s">
        <v>1267</v>
      </c>
      <c r="F143" s="209" t="s">
        <v>1268</v>
      </c>
      <c r="G143" s="210" t="s">
        <v>1269</v>
      </c>
      <c r="H143" s="211">
        <v>1</v>
      </c>
      <c r="I143" s="212"/>
      <c r="J143" s="213">
        <f>ROUND(I143*H143,2)</f>
        <v>0</v>
      </c>
      <c r="K143" s="209" t="s">
        <v>175</v>
      </c>
      <c r="L143" s="38"/>
      <c r="M143" s="214" t="s">
        <v>1</v>
      </c>
      <c r="N143" s="215"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176</v>
      </c>
      <c r="AT143" s="218" t="s">
        <v>171</v>
      </c>
      <c r="AU143" s="218" t="s">
        <v>84</v>
      </c>
      <c r="AY143" s="16" t="s">
        <v>168</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176</v>
      </c>
      <c r="BM143" s="218" t="s">
        <v>1270</v>
      </c>
    </row>
    <row r="144" spans="1:65" s="2" customFormat="1" ht="11.25">
      <c r="A144" s="33"/>
      <c r="B144" s="34"/>
      <c r="C144" s="35"/>
      <c r="D144" s="220" t="s">
        <v>178</v>
      </c>
      <c r="E144" s="35"/>
      <c r="F144" s="221" t="s">
        <v>1268</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178</v>
      </c>
      <c r="AU144" s="16" t="s">
        <v>84</v>
      </c>
    </row>
    <row r="145" spans="1:65" s="2" customFormat="1" ht="19.5">
      <c r="A145" s="33"/>
      <c r="B145" s="34"/>
      <c r="C145" s="35"/>
      <c r="D145" s="220" t="s">
        <v>180</v>
      </c>
      <c r="E145" s="35"/>
      <c r="F145" s="224" t="s">
        <v>1239</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180</v>
      </c>
      <c r="AU145" s="16" t="s">
        <v>84</v>
      </c>
    </row>
    <row r="146" spans="1:65" s="2" customFormat="1" ht="21.75" customHeight="1">
      <c r="A146" s="33"/>
      <c r="B146" s="34"/>
      <c r="C146" s="207" t="s">
        <v>230</v>
      </c>
      <c r="D146" s="207" t="s">
        <v>171</v>
      </c>
      <c r="E146" s="208" t="s">
        <v>1271</v>
      </c>
      <c r="F146" s="209" t="s">
        <v>1272</v>
      </c>
      <c r="G146" s="210" t="s">
        <v>1269</v>
      </c>
      <c r="H146" s="211">
        <v>4</v>
      </c>
      <c r="I146" s="212"/>
      <c r="J146" s="213">
        <f>ROUND(I146*H146,2)</f>
        <v>0</v>
      </c>
      <c r="K146" s="209" t="s">
        <v>175</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176</v>
      </c>
      <c r="AT146" s="218" t="s">
        <v>171</v>
      </c>
      <c r="AU146" s="218" t="s">
        <v>84</v>
      </c>
      <c r="AY146" s="16" t="s">
        <v>168</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176</v>
      </c>
      <c r="BM146" s="218" t="s">
        <v>1273</v>
      </c>
    </row>
    <row r="147" spans="1:65" s="2" customFormat="1" ht="11.25">
      <c r="A147" s="33"/>
      <c r="B147" s="34"/>
      <c r="C147" s="35"/>
      <c r="D147" s="220" t="s">
        <v>178</v>
      </c>
      <c r="E147" s="35"/>
      <c r="F147" s="221" t="s">
        <v>1272</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178</v>
      </c>
      <c r="AU147" s="16" t="s">
        <v>84</v>
      </c>
    </row>
    <row r="148" spans="1:65" s="2" customFormat="1" ht="19.5">
      <c r="A148" s="33"/>
      <c r="B148" s="34"/>
      <c r="C148" s="35"/>
      <c r="D148" s="220" t="s">
        <v>180</v>
      </c>
      <c r="E148" s="35"/>
      <c r="F148" s="224" t="s">
        <v>1244</v>
      </c>
      <c r="G148" s="35"/>
      <c r="H148" s="35"/>
      <c r="I148" s="121"/>
      <c r="J148" s="35"/>
      <c r="K148" s="35"/>
      <c r="L148" s="38"/>
      <c r="M148" s="260"/>
      <c r="N148" s="261"/>
      <c r="O148" s="262"/>
      <c r="P148" s="262"/>
      <c r="Q148" s="262"/>
      <c r="R148" s="262"/>
      <c r="S148" s="262"/>
      <c r="T148" s="263"/>
      <c r="U148" s="33"/>
      <c r="V148" s="33"/>
      <c r="W148" s="33"/>
      <c r="X148" s="33"/>
      <c r="Y148" s="33"/>
      <c r="Z148" s="33"/>
      <c r="AA148" s="33"/>
      <c r="AB148" s="33"/>
      <c r="AC148" s="33"/>
      <c r="AD148" s="33"/>
      <c r="AE148" s="33"/>
      <c r="AT148" s="16" t="s">
        <v>180</v>
      </c>
      <c r="AU148" s="16" t="s">
        <v>84</v>
      </c>
    </row>
    <row r="149" spans="1:65" s="2" customFormat="1" ht="6.95" customHeight="1">
      <c r="A149" s="33"/>
      <c r="B149" s="53"/>
      <c r="C149" s="54"/>
      <c r="D149" s="54"/>
      <c r="E149" s="54"/>
      <c r="F149" s="54"/>
      <c r="G149" s="54"/>
      <c r="H149" s="54"/>
      <c r="I149" s="157"/>
      <c r="J149" s="54"/>
      <c r="K149" s="54"/>
      <c r="L149" s="38"/>
      <c r="M149" s="33"/>
      <c r="O149" s="33"/>
      <c r="P149" s="33"/>
      <c r="Q149" s="33"/>
      <c r="R149" s="33"/>
      <c r="S149" s="33"/>
      <c r="T149" s="33"/>
      <c r="U149" s="33"/>
      <c r="V149" s="33"/>
      <c r="W149" s="33"/>
      <c r="X149" s="33"/>
      <c r="Y149" s="33"/>
      <c r="Z149" s="33"/>
      <c r="AA149" s="33"/>
      <c r="AB149" s="33"/>
      <c r="AC149" s="33"/>
      <c r="AD149" s="33"/>
      <c r="AE149" s="33"/>
    </row>
  </sheetData>
  <sheetProtection algorithmName="SHA-512" hashValue="p/VpUFNP8uF9iaIXL8cMqScuzLKnA9kMrFzSmm+rRTgEgdmp9hxR7aFyye9ql60cgLUCvVlWff+TN5UFmvE28A==" saltValue="uZDeTaJYsui9BOmr5wl6kCn0b62zFxi/3LF90iHmIB4ajGqefxph1cSNRT3w+b5W+bqtMEmis/zkPjXDl5VfiQ==" spinCount="100000" sheet="1" objects="1" scenarios="1" formatColumns="0" formatRows="0" autoFilter="0"/>
  <autoFilter ref="C116:K14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5"/>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91</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142</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144</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ROUND((SUM(BE123:BE244)),  2)</f>
        <v>0</v>
      </c>
      <c r="G35" s="33"/>
      <c r="H35" s="33"/>
      <c r="I35" s="136">
        <v>0.21</v>
      </c>
      <c r="J35" s="135">
        <f>ROUND(((SUM(BE123:BE244))*I35),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ROUND((SUM(BF123:BF244)),  2)</f>
        <v>0</v>
      </c>
      <c r="G36" s="33"/>
      <c r="H36" s="33"/>
      <c r="I36" s="136">
        <v>0.15</v>
      </c>
      <c r="J36" s="135">
        <f>ROUND(((SUM(BF123:BF244))*I36),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ROUND((SUM(BG123:BG244)),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ROUND((SUM(BH123:BH244)),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ROUND((SUM(BI123:BI244)),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142</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01-01 - Oprava výhybky č. 301 odb. Moravice</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J214</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142</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01-01 - Oprava výhybky č. 301 odb. Moravice</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P124+P214</f>
        <v>0</v>
      </c>
      <c r="Q123" s="78"/>
      <c r="R123" s="188">
        <f>R124+R214</f>
        <v>312.30653400000006</v>
      </c>
      <c r="S123" s="78"/>
      <c r="T123" s="189">
        <f>T124+T214</f>
        <v>2.64</v>
      </c>
      <c r="U123" s="33"/>
      <c r="V123" s="33"/>
      <c r="W123" s="33"/>
      <c r="X123" s="33"/>
      <c r="Y123" s="33"/>
      <c r="Z123" s="33"/>
      <c r="AA123" s="33"/>
      <c r="AB123" s="33"/>
      <c r="AC123" s="33"/>
      <c r="AD123" s="33"/>
      <c r="AE123" s="33"/>
      <c r="AT123" s="16" t="s">
        <v>76</v>
      </c>
      <c r="AU123" s="16" t="s">
        <v>149</v>
      </c>
      <c r="BK123" s="190">
        <f>BK124+BK214</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312.30653400000006</v>
      </c>
      <c r="S124" s="199"/>
      <c r="T124" s="201">
        <f>T125</f>
        <v>2.64</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SUM(P126:P213)</f>
        <v>0</v>
      </c>
      <c r="Q125" s="199"/>
      <c r="R125" s="200">
        <f>SUM(R126:R213)</f>
        <v>312.30653400000006</v>
      </c>
      <c r="S125" s="199"/>
      <c r="T125" s="201">
        <f>SUM(T126:T213)</f>
        <v>2.64</v>
      </c>
      <c r="AR125" s="202" t="s">
        <v>84</v>
      </c>
      <c r="AT125" s="203" t="s">
        <v>76</v>
      </c>
      <c r="AU125" s="203" t="s">
        <v>84</v>
      </c>
      <c r="AY125" s="202" t="s">
        <v>168</v>
      </c>
      <c r="BK125" s="204">
        <f>SUM(BK126:BK213)</f>
        <v>0</v>
      </c>
    </row>
    <row r="126" spans="1:65" s="2" customFormat="1" ht="21.75" customHeight="1">
      <c r="A126" s="33"/>
      <c r="B126" s="34"/>
      <c r="C126" s="207" t="s">
        <v>84</v>
      </c>
      <c r="D126" s="207" t="s">
        <v>171</v>
      </c>
      <c r="E126" s="208" t="s">
        <v>172</v>
      </c>
      <c r="F126" s="209" t="s">
        <v>173</v>
      </c>
      <c r="G126" s="210" t="s">
        <v>174</v>
      </c>
      <c r="H126" s="211">
        <v>14</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177</v>
      </c>
    </row>
    <row r="127" spans="1:65" s="2" customFormat="1" ht="29.25">
      <c r="A127" s="33"/>
      <c r="B127" s="34"/>
      <c r="C127" s="35"/>
      <c r="D127" s="220" t="s">
        <v>178</v>
      </c>
      <c r="E127" s="35"/>
      <c r="F127" s="221" t="s">
        <v>179</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2" customFormat="1" ht="19.5">
      <c r="A128" s="33"/>
      <c r="B128" s="34"/>
      <c r="C128" s="35"/>
      <c r="D128" s="220" t="s">
        <v>180</v>
      </c>
      <c r="E128" s="35"/>
      <c r="F128" s="224" t="s">
        <v>181</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180</v>
      </c>
      <c r="AU128" s="16" t="s">
        <v>86</v>
      </c>
    </row>
    <row r="129" spans="1:65" s="2" customFormat="1" ht="21.75" customHeight="1">
      <c r="A129" s="33"/>
      <c r="B129" s="34"/>
      <c r="C129" s="207" t="s">
        <v>86</v>
      </c>
      <c r="D129" s="207" t="s">
        <v>171</v>
      </c>
      <c r="E129" s="208" t="s">
        <v>182</v>
      </c>
      <c r="F129" s="209" t="s">
        <v>183</v>
      </c>
      <c r="G129" s="210" t="s">
        <v>184</v>
      </c>
      <c r="H129" s="211">
        <v>10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185</v>
      </c>
    </row>
    <row r="130" spans="1:65" s="2" customFormat="1" ht="19.5">
      <c r="A130" s="33"/>
      <c r="B130" s="34"/>
      <c r="C130" s="35"/>
      <c r="D130" s="220" t="s">
        <v>178</v>
      </c>
      <c r="E130" s="35"/>
      <c r="F130" s="221" t="s">
        <v>186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19.5">
      <c r="A131" s="33"/>
      <c r="B131" s="34"/>
      <c r="C131" s="35"/>
      <c r="D131" s="220" t="s">
        <v>180</v>
      </c>
      <c r="E131" s="35"/>
      <c r="F131" s="224" t="s">
        <v>187</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180</v>
      </c>
      <c r="AU131" s="16" t="s">
        <v>86</v>
      </c>
    </row>
    <row r="132" spans="1:65" s="2" customFormat="1" ht="16.5" customHeight="1">
      <c r="A132" s="33"/>
      <c r="B132" s="34"/>
      <c r="C132" s="207" t="s">
        <v>131</v>
      </c>
      <c r="D132" s="207" t="s">
        <v>171</v>
      </c>
      <c r="E132" s="208" t="s">
        <v>188</v>
      </c>
      <c r="F132" s="209" t="s">
        <v>189</v>
      </c>
      <c r="G132" s="210" t="s">
        <v>190</v>
      </c>
      <c r="H132" s="211">
        <v>1.1000000000000001</v>
      </c>
      <c r="I132" s="212"/>
      <c r="J132" s="213">
        <f>ROUND(I132*H132,2)</f>
        <v>0</v>
      </c>
      <c r="K132" s="209" t="s">
        <v>1</v>
      </c>
      <c r="L132" s="38"/>
      <c r="M132" s="214" t="s">
        <v>1</v>
      </c>
      <c r="N132" s="215" t="s">
        <v>42</v>
      </c>
      <c r="O132" s="70"/>
      <c r="P132" s="216">
        <f>O132*H132</f>
        <v>0</v>
      </c>
      <c r="Q132" s="216">
        <v>0</v>
      </c>
      <c r="R132" s="216">
        <f>Q132*H132</f>
        <v>0</v>
      </c>
      <c r="S132" s="216">
        <v>2.4</v>
      </c>
      <c r="T132" s="217">
        <f>S132*H132</f>
        <v>2.64</v>
      </c>
      <c r="U132" s="33"/>
      <c r="V132" s="33"/>
      <c r="W132" s="33"/>
      <c r="X132" s="33"/>
      <c r="Y132" s="33"/>
      <c r="Z132" s="33"/>
      <c r="AA132" s="33"/>
      <c r="AB132" s="33"/>
      <c r="AC132" s="33"/>
      <c r="AD132" s="33"/>
      <c r="AE132" s="33"/>
      <c r="AR132" s="218" t="s">
        <v>176</v>
      </c>
      <c r="AT132" s="218" t="s">
        <v>171</v>
      </c>
      <c r="AU132" s="218" t="s">
        <v>86</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176</v>
      </c>
      <c r="BM132" s="218" t="s">
        <v>191</v>
      </c>
    </row>
    <row r="133" spans="1:65" s="2" customFormat="1" ht="19.5">
      <c r="A133" s="33"/>
      <c r="B133" s="34"/>
      <c r="C133" s="35"/>
      <c r="D133" s="220" t="s">
        <v>178</v>
      </c>
      <c r="E133" s="35"/>
      <c r="F133" s="221" t="s">
        <v>192</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86</v>
      </c>
    </row>
    <row r="134" spans="1:65" s="13" customFormat="1" ht="11.25">
      <c r="B134" s="225"/>
      <c r="C134" s="226"/>
      <c r="D134" s="220" t="s">
        <v>193</v>
      </c>
      <c r="E134" s="227" t="s">
        <v>1</v>
      </c>
      <c r="F134" s="228" t="s">
        <v>194</v>
      </c>
      <c r="G134" s="226"/>
      <c r="H134" s="229">
        <v>1.1000000000000001</v>
      </c>
      <c r="I134" s="230"/>
      <c r="J134" s="226"/>
      <c r="K134" s="226"/>
      <c r="L134" s="231"/>
      <c r="M134" s="232"/>
      <c r="N134" s="233"/>
      <c r="O134" s="233"/>
      <c r="P134" s="233"/>
      <c r="Q134" s="233"/>
      <c r="R134" s="233"/>
      <c r="S134" s="233"/>
      <c r="T134" s="234"/>
      <c r="AT134" s="235" t="s">
        <v>193</v>
      </c>
      <c r="AU134" s="235" t="s">
        <v>86</v>
      </c>
      <c r="AV134" s="13" t="s">
        <v>86</v>
      </c>
      <c r="AW134" s="13" t="s">
        <v>34</v>
      </c>
      <c r="AX134" s="13" t="s">
        <v>84</v>
      </c>
      <c r="AY134" s="235" t="s">
        <v>168</v>
      </c>
    </row>
    <row r="135" spans="1:65" s="2" customFormat="1" ht="21.75" customHeight="1">
      <c r="A135" s="33"/>
      <c r="B135" s="34"/>
      <c r="C135" s="207" t="s">
        <v>176</v>
      </c>
      <c r="D135" s="207" t="s">
        <v>171</v>
      </c>
      <c r="E135" s="208" t="s">
        <v>195</v>
      </c>
      <c r="F135" s="209" t="s">
        <v>196</v>
      </c>
      <c r="G135" s="210" t="s">
        <v>197</v>
      </c>
      <c r="H135" s="211">
        <v>17.62</v>
      </c>
      <c r="I135" s="212"/>
      <c r="J135" s="213">
        <f>ROUND(I135*H135,2)</f>
        <v>0</v>
      </c>
      <c r="K135" s="209" t="s">
        <v>175</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176</v>
      </c>
      <c r="AT135" s="218" t="s">
        <v>171</v>
      </c>
      <c r="AU135" s="218" t="s">
        <v>86</v>
      </c>
      <c r="AY135" s="16" t="s">
        <v>168</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176</v>
      </c>
      <c r="BM135" s="218" t="s">
        <v>198</v>
      </c>
    </row>
    <row r="136" spans="1:65" s="2" customFormat="1" ht="29.25">
      <c r="A136" s="33"/>
      <c r="B136" s="34"/>
      <c r="C136" s="35"/>
      <c r="D136" s="220" t="s">
        <v>178</v>
      </c>
      <c r="E136" s="35"/>
      <c r="F136" s="221" t="s">
        <v>199</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178</v>
      </c>
      <c r="AU136" s="16" t="s">
        <v>86</v>
      </c>
    </row>
    <row r="137" spans="1:65" s="2" customFormat="1" ht="21.75" customHeight="1">
      <c r="A137" s="33"/>
      <c r="B137" s="34"/>
      <c r="C137" s="207" t="s">
        <v>169</v>
      </c>
      <c r="D137" s="207" t="s">
        <v>171</v>
      </c>
      <c r="E137" s="208" t="s">
        <v>200</v>
      </c>
      <c r="F137" s="209" t="s">
        <v>201</v>
      </c>
      <c r="G137" s="210" t="s">
        <v>190</v>
      </c>
      <c r="H137" s="211">
        <v>70</v>
      </c>
      <c r="I137" s="212"/>
      <c r="J137" s="213">
        <f>ROUND(I137*H137,2)</f>
        <v>0</v>
      </c>
      <c r="K137" s="209" t="s">
        <v>175</v>
      </c>
      <c r="L137" s="38"/>
      <c r="M137" s="214" t="s">
        <v>1</v>
      </c>
      <c r="N137" s="215"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176</v>
      </c>
      <c r="AT137" s="218" t="s">
        <v>171</v>
      </c>
      <c r="AU137" s="218" t="s">
        <v>86</v>
      </c>
      <c r="AY137" s="16" t="s">
        <v>168</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176</v>
      </c>
      <c r="BM137" s="218" t="s">
        <v>202</v>
      </c>
    </row>
    <row r="138" spans="1:65" s="2" customFormat="1" ht="29.25">
      <c r="A138" s="33"/>
      <c r="B138" s="34"/>
      <c r="C138" s="35"/>
      <c r="D138" s="220" t="s">
        <v>178</v>
      </c>
      <c r="E138" s="35"/>
      <c r="F138" s="221" t="s">
        <v>203</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178</v>
      </c>
      <c r="AU138" s="16" t="s">
        <v>86</v>
      </c>
    </row>
    <row r="139" spans="1:65" s="2" customFormat="1" ht="21.75" customHeight="1">
      <c r="A139" s="33"/>
      <c r="B139" s="34"/>
      <c r="C139" s="207" t="s">
        <v>204</v>
      </c>
      <c r="D139" s="207" t="s">
        <v>171</v>
      </c>
      <c r="E139" s="208" t="s">
        <v>205</v>
      </c>
      <c r="F139" s="209" t="s">
        <v>206</v>
      </c>
      <c r="G139" s="210" t="s">
        <v>190</v>
      </c>
      <c r="H139" s="211">
        <v>105.343</v>
      </c>
      <c r="I139" s="212"/>
      <c r="J139" s="213">
        <f>ROUND(I139*H139,2)</f>
        <v>0</v>
      </c>
      <c r="K139" s="209" t="s">
        <v>175</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176</v>
      </c>
      <c r="AT139" s="218" t="s">
        <v>171</v>
      </c>
      <c r="AU139" s="218" t="s">
        <v>86</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176</v>
      </c>
      <c r="BM139" s="218" t="s">
        <v>207</v>
      </c>
    </row>
    <row r="140" spans="1:65" s="2" customFormat="1" ht="19.5">
      <c r="A140" s="33"/>
      <c r="B140" s="34"/>
      <c r="C140" s="35"/>
      <c r="D140" s="220" t="s">
        <v>178</v>
      </c>
      <c r="E140" s="35"/>
      <c r="F140" s="221" t="s">
        <v>208</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86</v>
      </c>
    </row>
    <row r="141" spans="1:65" s="13" customFormat="1" ht="11.25">
      <c r="B141" s="225"/>
      <c r="C141" s="226"/>
      <c r="D141" s="220" t="s">
        <v>193</v>
      </c>
      <c r="E141" s="227" t="s">
        <v>1</v>
      </c>
      <c r="F141" s="228" t="s">
        <v>209</v>
      </c>
      <c r="G141" s="226"/>
      <c r="H141" s="229">
        <v>28.579000000000001</v>
      </c>
      <c r="I141" s="230"/>
      <c r="J141" s="226"/>
      <c r="K141" s="226"/>
      <c r="L141" s="231"/>
      <c r="M141" s="232"/>
      <c r="N141" s="233"/>
      <c r="O141" s="233"/>
      <c r="P141" s="233"/>
      <c r="Q141" s="233"/>
      <c r="R141" s="233"/>
      <c r="S141" s="233"/>
      <c r="T141" s="234"/>
      <c r="AT141" s="235" t="s">
        <v>193</v>
      </c>
      <c r="AU141" s="235" t="s">
        <v>86</v>
      </c>
      <c r="AV141" s="13" t="s">
        <v>86</v>
      </c>
      <c r="AW141" s="13" t="s">
        <v>34</v>
      </c>
      <c r="AX141" s="13" t="s">
        <v>77</v>
      </c>
      <c r="AY141" s="235" t="s">
        <v>168</v>
      </c>
    </row>
    <row r="142" spans="1:65" s="13" customFormat="1" ht="11.25">
      <c r="B142" s="225"/>
      <c r="C142" s="226"/>
      <c r="D142" s="220" t="s">
        <v>193</v>
      </c>
      <c r="E142" s="227" t="s">
        <v>1</v>
      </c>
      <c r="F142" s="228" t="s">
        <v>210</v>
      </c>
      <c r="G142" s="226"/>
      <c r="H142" s="229">
        <v>76.763999999999996</v>
      </c>
      <c r="I142" s="230"/>
      <c r="J142" s="226"/>
      <c r="K142" s="226"/>
      <c r="L142" s="231"/>
      <c r="M142" s="232"/>
      <c r="N142" s="233"/>
      <c r="O142" s="233"/>
      <c r="P142" s="233"/>
      <c r="Q142" s="233"/>
      <c r="R142" s="233"/>
      <c r="S142" s="233"/>
      <c r="T142" s="234"/>
      <c r="AT142" s="235" t="s">
        <v>193</v>
      </c>
      <c r="AU142" s="235" t="s">
        <v>86</v>
      </c>
      <c r="AV142" s="13" t="s">
        <v>86</v>
      </c>
      <c r="AW142" s="13" t="s">
        <v>34</v>
      </c>
      <c r="AX142" s="13" t="s">
        <v>77</v>
      </c>
      <c r="AY142" s="235" t="s">
        <v>168</v>
      </c>
    </row>
    <row r="143" spans="1:65" s="14" customFormat="1" ht="11.25">
      <c r="B143" s="236"/>
      <c r="C143" s="237"/>
      <c r="D143" s="220" t="s">
        <v>193</v>
      </c>
      <c r="E143" s="238" t="s">
        <v>1</v>
      </c>
      <c r="F143" s="239" t="s">
        <v>211</v>
      </c>
      <c r="G143" s="237"/>
      <c r="H143" s="240">
        <v>105.343</v>
      </c>
      <c r="I143" s="241"/>
      <c r="J143" s="237"/>
      <c r="K143" s="237"/>
      <c r="L143" s="242"/>
      <c r="M143" s="243"/>
      <c r="N143" s="244"/>
      <c r="O143" s="244"/>
      <c r="P143" s="244"/>
      <c r="Q143" s="244"/>
      <c r="R143" s="244"/>
      <c r="S143" s="244"/>
      <c r="T143" s="245"/>
      <c r="AT143" s="246" t="s">
        <v>193</v>
      </c>
      <c r="AU143" s="246" t="s">
        <v>86</v>
      </c>
      <c r="AV143" s="14" t="s">
        <v>176</v>
      </c>
      <c r="AW143" s="14" t="s">
        <v>34</v>
      </c>
      <c r="AX143" s="14" t="s">
        <v>84</v>
      </c>
      <c r="AY143" s="246" t="s">
        <v>168</v>
      </c>
    </row>
    <row r="144" spans="1:65" s="2" customFormat="1" ht="21.75" customHeight="1">
      <c r="A144" s="33"/>
      <c r="B144" s="34"/>
      <c r="C144" s="207" t="s">
        <v>212</v>
      </c>
      <c r="D144" s="207" t="s">
        <v>171</v>
      </c>
      <c r="E144" s="208" t="s">
        <v>213</v>
      </c>
      <c r="F144" s="209" t="s">
        <v>214</v>
      </c>
      <c r="G144" s="210" t="s">
        <v>215</v>
      </c>
      <c r="H144" s="211">
        <v>207.69399999999999</v>
      </c>
      <c r="I144" s="212"/>
      <c r="J144" s="213">
        <f>ROUND(I144*H144,2)</f>
        <v>0</v>
      </c>
      <c r="K144" s="209" t="s">
        <v>175</v>
      </c>
      <c r="L144" s="38"/>
      <c r="M144" s="214" t="s">
        <v>1</v>
      </c>
      <c r="N144" s="215"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176</v>
      </c>
      <c r="AT144" s="218" t="s">
        <v>171</v>
      </c>
      <c r="AU144" s="218" t="s">
        <v>86</v>
      </c>
      <c r="AY144" s="16" t="s">
        <v>168</v>
      </c>
      <c r="BE144" s="219">
        <f>IF(N144="základní",J144,0)</f>
        <v>0</v>
      </c>
      <c r="BF144" s="219">
        <f>IF(N144="snížená",J144,0)</f>
        <v>0</v>
      </c>
      <c r="BG144" s="219">
        <f>IF(N144="zákl. přenesená",J144,0)</f>
        <v>0</v>
      </c>
      <c r="BH144" s="219">
        <f>IF(N144="sníž. přenesená",J144,0)</f>
        <v>0</v>
      </c>
      <c r="BI144" s="219">
        <f>IF(N144="nulová",J144,0)</f>
        <v>0</v>
      </c>
      <c r="BJ144" s="16" t="s">
        <v>84</v>
      </c>
      <c r="BK144" s="219">
        <f>ROUND(I144*H144,2)</f>
        <v>0</v>
      </c>
      <c r="BL144" s="16" t="s">
        <v>176</v>
      </c>
      <c r="BM144" s="218" t="s">
        <v>216</v>
      </c>
    </row>
    <row r="145" spans="1:65" s="2" customFormat="1" ht="19.5">
      <c r="A145" s="33"/>
      <c r="B145" s="34"/>
      <c r="C145" s="35"/>
      <c r="D145" s="220" t="s">
        <v>178</v>
      </c>
      <c r="E145" s="35"/>
      <c r="F145" s="221" t="s">
        <v>217</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178</v>
      </c>
      <c r="AU145" s="16" t="s">
        <v>86</v>
      </c>
    </row>
    <row r="146" spans="1:65" s="13" customFormat="1" ht="11.25">
      <c r="B146" s="225"/>
      <c r="C146" s="226"/>
      <c r="D146" s="220" t="s">
        <v>193</v>
      </c>
      <c r="E146" s="227" t="s">
        <v>1</v>
      </c>
      <c r="F146" s="228" t="s">
        <v>218</v>
      </c>
      <c r="G146" s="226"/>
      <c r="H146" s="229">
        <v>207.69399999999999</v>
      </c>
      <c r="I146" s="230"/>
      <c r="J146" s="226"/>
      <c r="K146" s="226"/>
      <c r="L146" s="231"/>
      <c r="M146" s="232"/>
      <c r="N146" s="233"/>
      <c r="O146" s="233"/>
      <c r="P146" s="233"/>
      <c r="Q146" s="233"/>
      <c r="R146" s="233"/>
      <c r="S146" s="233"/>
      <c r="T146" s="234"/>
      <c r="AT146" s="235" t="s">
        <v>193</v>
      </c>
      <c r="AU146" s="235" t="s">
        <v>86</v>
      </c>
      <c r="AV146" s="13" t="s">
        <v>86</v>
      </c>
      <c r="AW146" s="13" t="s">
        <v>34</v>
      </c>
      <c r="AX146" s="13" t="s">
        <v>84</v>
      </c>
      <c r="AY146" s="235" t="s">
        <v>168</v>
      </c>
    </row>
    <row r="147" spans="1:65" s="2" customFormat="1" ht="21.75" customHeight="1">
      <c r="A147" s="33"/>
      <c r="B147" s="34"/>
      <c r="C147" s="207" t="s">
        <v>219</v>
      </c>
      <c r="D147" s="207" t="s">
        <v>171</v>
      </c>
      <c r="E147" s="208" t="s">
        <v>220</v>
      </c>
      <c r="F147" s="209" t="s">
        <v>221</v>
      </c>
      <c r="G147" s="210" t="s">
        <v>215</v>
      </c>
      <c r="H147" s="211">
        <v>207.69399999999999</v>
      </c>
      <c r="I147" s="212"/>
      <c r="J147" s="213">
        <f>ROUND(I147*H147,2)</f>
        <v>0</v>
      </c>
      <c r="K147" s="209" t="s">
        <v>175</v>
      </c>
      <c r="L147" s="38"/>
      <c r="M147" s="214" t="s">
        <v>1</v>
      </c>
      <c r="N147" s="215"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176</v>
      </c>
      <c r="AT147" s="218" t="s">
        <v>171</v>
      </c>
      <c r="AU147" s="218" t="s">
        <v>86</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176</v>
      </c>
      <c r="BM147" s="218" t="s">
        <v>222</v>
      </c>
    </row>
    <row r="148" spans="1:65" s="2" customFormat="1" ht="19.5">
      <c r="A148" s="33"/>
      <c r="B148" s="34"/>
      <c r="C148" s="35"/>
      <c r="D148" s="220" t="s">
        <v>178</v>
      </c>
      <c r="E148" s="35"/>
      <c r="F148" s="221" t="s">
        <v>223</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86</v>
      </c>
    </row>
    <row r="149" spans="1:65" s="2" customFormat="1" ht="19.5">
      <c r="A149" s="33"/>
      <c r="B149" s="34"/>
      <c r="C149" s="35"/>
      <c r="D149" s="220" t="s">
        <v>180</v>
      </c>
      <c r="E149" s="35"/>
      <c r="F149" s="224" t="s">
        <v>224</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180</v>
      </c>
      <c r="AU149" s="16" t="s">
        <v>86</v>
      </c>
    </row>
    <row r="150" spans="1:65" s="13" customFormat="1" ht="11.25">
      <c r="B150" s="225"/>
      <c r="C150" s="226"/>
      <c r="D150" s="220" t="s">
        <v>193</v>
      </c>
      <c r="E150" s="227" t="s">
        <v>1</v>
      </c>
      <c r="F150" s="228" t="s">
        <v>218</v>
      </c>
      <c r="G150" s="226"/>
      <c r="H150" s="229">
        <v>207.69399999999999</v>
      </c>
      <c r="I150" s="230"/>
      <c r="J150" s="226"/>
      <c r="K150" s="226"/>
      <c r="L150" s="231"/>
      <c r="M150" s="232"/>
      <c r="N150" s="233"/>
      <c r="O150" s="233"/>
      <c r="P150" s="233"/>
      <c r="Q150" s="233"/>
      <c r="R150" s="233"/>
      <c r="S150" s="233"/>
      <c r="T150" s="234"/>
      <c r="AT150" s="235" t="s">
        <v>193</v>
      </c>
      <c r="AU150" s="235" t="s">
        <v>86</v>
      </c>
      <c r="AV150" s="13" t="s">
        <v>86</v>
      </c>
      <c r="AW150" s="13" t="s">
        <v>34</v>
      </c>
      <c r="AX150" s="13" t="s">
        <v>84</v>
      </c>
      <c r="AY150" s="235" t="s">
        <v>168</v>
      </c>
    </row>
    <row r="151" spans="1:65" s="2" customFormat="1" ht="21.75" customHeight="1">
      <c r="A151" s="33"/>
      <c r="B151" s="34"/>
      <c r="C151" s="207" t="s">
        <v>225</v>
      </c>
      <c r="D151" s="207" t="s">
        <v>171</v>
      </c>
      <c r="E151" s="208" t="s">
        <v>226</v>
      </c>
      <c r="F151" s="209" t="s">
        <v>227</v>
      </c>
      <c r="G151" s="210" t="s">
        <v>190</v>
      </c>
      <c r="H151" s="211">
        <v>63</v>
      </c>
      <c r="I151" s="212"/>
      <c r="J151" s="213">
        <f>ROUND(I151*H151,2)</f>
        <v>0</v>
      </c>
      <c r="K151" s="209" t="s">
        <v>175</v>
      </c>
      <c r="L151" s="38"/>
      <c r="M151" s="214" t="s">
        <v>1</v>
      </c>
      <c r="N151" s="215"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176</v>
      </c>
      <c r="AT151" s="218" t="s">
        <v>171</v>
      </c>
      <c r="AU151" s="218" t="s">
        <v>86</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176</v>
      </c>
      <c r="BM151" s="218" t="s">
        <v>228</v>
      </c>
    </row>
    <row r="152" spans="1:65" s="2" customFormat="1" ht="39">
      <c r="A152" s="33"/>
      <c r="B152" s="34"/>
      <c r="C152" s="35"/>
      <c r="D152" s="220" t="s">
        <v>178</v>
      </c>
      <c r="E152" s="35"/>
      <c r="F152" s="221" t="s">
        <v>229</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86</v>
      </c>
    </row>
    <row r="153" spans="1:65" s="2" customFormat="1" ht="21.75" customHeight="1">
      <c r="A153" s="33"/>
      <c r="B153" s="34"/>
      <c r="C153" s="207" t="s">
        <v>230</v>
      </c>
      <c r="D153" s="207" t="s">
        <v>171</v>
      </c>
      <c r="E153" s="208" t="s">
        <v>231</v>
      </c>
      <c r="F153" s="209" t="s">
        <v>232</v>
      </c>
      <c r="G153" s="210" t="s">
        <v>233</v>
      </c>
      <c r="H153" s="211">
        <v>16</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176</v>
      </c>
      <c r="AT153" s="218" t="s">
        <v>171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176</v>
      </c>
      <c r="BM153" s="218" t="s">
        <v>234</v>
      </c>
    </row>
    <row r="154" spans="1:65" s="2" customFormat="1" ht="39">
      <c r="A154" s="33"/>
      <c r="B154" s="34"/>
      <c r="C154" s="35"/>
      <c r="D154" s="220" t="s">
        <v>178</v>
      </c>
      <c r="E154" s="35"/>
      <c r="F154" s="221" t="s">
        <v>235</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2" customFormat="1" ht="21.75" customHeight="1">
      <c r="A155" s="33"/>
      <c r="B155" s="34"/>
      <c r="C155" s="207" t="s">
        <v>236</v>
      </c>
      <c r="D155" s="207" t="s">
        <v>171</v>
      </c>
      <c r="E155" s="208" t="s">
        <v>237</v>
      </c>
      <c r="F155" s="209" t="s">
        <v>238</v>
      </c>
      <c r="G155" s="210" t="s">
        <v>184</v>
      </c>
      <c r="H155" s="211">
        <v>1</v>
      </c>
      <c r="I155" s="212"/>
      <c r="J155" s="213">
        <f>ROUND(I155*H155,2)</f>
        <v>0</v>
      </c>
      <c r="K155" s="209" t="s">
        <v>175</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176</v>
      </c>
      <c r="AT155" s="218" t="s">
        <v>171</v>
      </c>
      <c r="AU155" s="218" t="s">
        <v>86</v>
      </c>
      <c r="AY155" s="16" t="s">
        <v>168</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176</v>
      </c>
      <c r="BM155" s="218" t="s">
        <v>239</v>
      </c>
    </row>
    <row r="156" spans="1:65" s="2" customFormat="1" ht="29.25">
      <c r="A156" s="33"/>
      <c r="B156" s="34"/>
      <c r="C156" s="35"/>
      <c r="D156" s="220" t="s">
        <v>178</v>
      </c>
      <c r="E156" s="35"/>
      <c r="F156" s="221" t="s">
        <v>240</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178</v>
      </c>
      <c r="AU156" s="16" t="s">
        <v>86</v>
      </c>
    </row>
    <row r="157" spans="1:65" s="2" customFormat="1" ht="21.75" customHeight="1">
      <c r="A157" s="33"/>
      <c r="B157" s="34"/>
      <c r="C157" s="207" t="s">
        <v>241</v>
      </c>
      <c r="D157" s="207" t="s">
        <v>171</v>
      </c>
      <c r="E157" s="208" t="s">
        <v>242</v>
      </c>
      <c r="F157" s="209" t="s">
        <v>243</v>
      </c>
      <c r="G157" s="210" t="s">
        <v>197</v>
      </c>
      <c r="H157" s="211">
        <v>37.996000000000002</v>
      </c>
      <c r="I157" s="212"/>
      <c r="J157" s="213">
        <f>ROUND(I157*H157,2)</f>
        <v>0</v>
      </c>
      <c r="K157" s="209" t="s">
        <v>175</v>
      </c>
      <c r="L157" s="38"/>
      <c r="M157" s="214" t="s">
        <v>1</v>
      </c>
      <c r="N157" s="215"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176</v>
      </c>
      <c r="AT157" s="218" t="s">
        <v>171</v>
      </c>
      <c r="AU157" s="218" t="s">
        <v>86</v>
      </c>
      <c r="AY157" s="16" t="s">
        <v>168</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176</v>
      </c>
      <c r="BM157" s="218" t="s">
        <v>244</v>
      </c>
    </row>
    <row r="158" spans="1:65" s="2" customFormat="1" ht="19.5">
      <c r="A158" s="33"/>
      <c r="B158" s="34"/>
      <c r="C158" s="35"/>
      <c r="D158" s="220" t="s">
        <v>178</v>
      </c>
      <c r="E158" s="35"/>
      <c r="F158" s="221" t="s">
        <v>245</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178</v>
      </c>
      <c r="AU158" s="16" t="s">
        <v>86</v>
      </c>
    </row>
    <row r="159" spans="1:65" s="2" customFormat="1" ht="21.75" customHeight="1">
      <c r="A159" s="33"/>
      <c r="B159" s="34"/>
      <c r="C159" s="207" t="s">
        <v>246</v>
      </c>
      <c r="D159" s="207" t="s">
        <v>171</v>
      </c>
      <c r="E159" s="208" t="s">
        <v>247</v>
      </c>
      <c r="F159" s="209" t="s">
        <v>248</v>
      </c>
      <c r="G159" s="210" t="s">
        <v>233</v>
      </c>
      <c r="H159" s="211">
        <v>49.85</v>
      </c>
      <c r="I159" s="212"/>
      <c r="J159" s="213">
        <f>ROUND(I159*H159,2)</f>
        <v>0</v>
      </c>
      <c r="K159" s="209" t="s">
        <v>175</v>
      </c>
      <c r="L159" s="38"/>
      <c r="M159" s="214" t="s">
        <v>1</v>
      </c>
      <c r="N159" s="215"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176</v>
      </c>
      <c r="AT159" s="218" t="s">
        <v>171</v>
      </c>
      <c r="AU159" s="218" t="s">
        <v>86</v>
      </c>
      <c r="AY159" s="16" t="s">
        <v>168</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176</v>
      </c>
      <c r="BM159" s="218" t="s">
        <v>249</v>
      </c>
    </row>
    <row r="160" spans="1:65" s="2" customFormat="1" ht="39">
      <c r="A160" s="33"/>
      <c r="B160" s="34"/>
      <c r="C160" s="35"/>
      <c r="D160" s="220" t="s">
        <v>178</v>
      </c>
      <c r="E160" s="35"/>
      <c r="F160" s="221" t="s">
        <v>250</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178</v>
      </c>
      <c r="AU160" s="16" t="s">
        <v>86</v>
      </c>
    </row>
    <row r="161" spans="1:65" s="2" customFormat="1" ht="19.5">
      <c r="A161" s="33"/>
      <c r="B161" s="34"/>
      <c r="C161" s="35"/>
      <c r="D161" s="220" t="s">
        <v>180</v>
      </c>
      <c r="E161" s="35"/>
      <c r="F161" s="224" t="s">
        <v>251</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180</v>
      </c>
      <c r="AU161" s="16" t="s">
        <v>86</v>
      </c>
    </row>
    <row r="162" spans="1:65" s="2" customFormat="1" ht="21.75" customHeight="1">
      <c r="A162" s="33"/>
      <c r="B162" s="34"/>
      <c r="C162" s="207" t="s">
        <v>252</v>
      </c>
      <c r="D162" s="207" t="s">
        <v>171</v>
      </c>
      <c r="E162" s="208" t="s">
        <v>253</v>
      </c>
      <c r="F162" s="209" t="s">
        <v>254</v>
      </c>
      <c r="G162" s="210" t="s">
        <v>233</v>
      </c>
      <c r="H162" s="211">
        <v>49.85</v>
      </c>
      <c r="I162" s="212"/>
      <c r="J162" s="213">
        <f>ROUND(I162*H162,2)</f>
        <v>0</v>
      </c>
      <c r="K162" s="209" t="s">
        <v>175</v>
      </c>
      <c r="L162" s="38"/>
      <c r="M162" s="214" t="s">
        <v>1</v>
      </c>
      <c r="N162" s="21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176</v>
      </c>
      <c r="AT162" s="218" t="s">
        <v>171</v>
      </c>
      <c r="AU162" s="218" t="s">
        <v>86</v>
      </c>
      <c r="AY162" s="16" t="s">
        <v>168</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176</v>
      </c>
      <c r="BM162" s="218" t="s">
        <v>255</v>
      </c>
    </row>
    <row r="163" spans="1:65" s="2" customFormat="1" ht="39">
      <c r="A163" s="33"/>
      <c r="B163" s="34"/>
      <c r="C163" s="35"/>
      <c r="D163" s="220" t="s">
        <v>178</v>
      </c>
      <c r="E163" s="35"/>
      <c r="F163" s="221" t="s">
        <v>256</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178</v>
      </c>
      <c r="AU163" s="16" t="s">
        <v>86</v>
      </c>
    </row>
    <row r="164" spans="1:65" s="2" customFormat="1" ht="19.5">
      <c r="A164" s="33"/>
      <c r="B164" s="34"/>
      <c r="C164" s="35"/>
      <c r="D164" s="220" t="s">
        <v>180</v>
      </c>
      <c r="E164" s="35"/>
      <c r="F164" s="224" t="s">
        <v>251</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180</v>
      </c>
      <c r="AU164" s="16" t="s">
        <v>86</v>
      </c>
    </row>
    <row r="165" spans="1:65" s="2" customFormat="1" ht="21.75" customHeight="1">
      <c r="A165" s="33"/>
      <c r="B165" s="34"/>
      <c r="C165" s="207" t="s">
        <v>8</v>
      </c>
      <c r="D165" s="207" t="s">
        <v>171</v>
      </c>
      <c r="E165" s="208" t="s">
        <v>257</v>
      </c>
      <c r="F165" s="209" t="s">
        <v>258</v>
      </c>
      <c r="G165" s="210" t="s">
        <v>190</v>
      </c>
      <c r="H165" s="211">
        <v>8</v>
      </c>
      <c r="I165" s="212"/>
      <c r="J165" s="213">
        <f>ROUND(I165*H165,2)</f>
        <v>0</v>
      </c>
      <c r="K165" s="209" t="s">
        <v>175</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176</v>
      </c>
      <c r="AT165" s="218" t="s">
        <v>171</v>
      </c>
      <c r="AU165" s="218" t="s">
        <v>86</v>
      </c>
      <c r="AY165" s="16" t="s">
        <v>168</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176</v>
      </c>
      <c r="BM165" s="218" t="s">
        <v>259</v>
      </c>
    </row>
    <row r="166" spans="1:65" s="2" customFormat="1" ht="29.25">
      <c r="A166" s="33"/>
      <c r="B166" s="34"/>
      <c r="C166" s="35"/>
      <c r="D166" s="220" t="s">
        <v>178</v>
      </c>
      <c r="E166" s="35"/>
      <c r="F166" s="221" t="s">
        <v>260</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178</v>
      </c>
      <c r="AU166" s="16" t="s">
        <v>86</v>
      </c>
    </row>
    <row r="167" spans="1:65" s="2" customFormat="1" ht="21.75" customHeight="1">
      <c r="A167" s="33"/>
      <c r="B167" s="34"/>
      <c r="C167" s="207" t="s">
        <v>261</v>
      </c>
      <c r="D167" s="207" t="s">
        <v>171</v>
      </c>
      <c r="E167" s="208" t="s">
        <v>262</v>
      </c>
      <c r="F167" s="209" t="s">
        <v>263</v>
      </c>
      <c r="G167" s="210" t="s">
        <v>264</v>
      </c>
      <c r="H167" s="211">
        <v>14</v>
      </c>
      <c r="I167" s="212"/>
      <c r="J167" s="213">
        <f>ROUND(I167*H167,2)</f>
        <v>0</v>
      </c>
      <c r="K167" s="209" t="s">
        <v>175</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176</v>
      </c>
      <c r="AT167" s="218" t="s">
        <v>171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176</v>
      </c>
      <c r="BM167" s="218" t="s">
        <v>265</v>
      </c>
    </row>
    <row r="168" spans="1:65" s="2" customFormat="1" ht="39">
      <c r="A168" s="33"/>
      <c r="B168" s="34"/>
      <c r="C168" s="35"/>
      <c r="D168" s="220" t="s">
        <v>178</v>
      </c>
      <c r="E168" s="35"/>
      <c r="F168" s="221" t="s">
        <v>266</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21.75" customHeight="1">
      <c r="A169" s="33"/>
      <c r="B169" s="34"/>
      <c r="C169" s="207" t="s">
        <v>267</v>
      </c>
      <c r="D169" s="207" t="s">
        <v>171</v>
      </c>
      <c r="E169" s="208" t="s">
        <v>268</v>
      </c>
      <c r="F169" s="209" t="s">
        <v>269</v>
      </c>
      <c r="G169" s="210" t="s">
        <v>233</v>
      </c>
      <c r="H169" s="211">
        <v>49.85</v>
      </c>
      <c r="I169" s="212"/>
      <c r="J169" s="213">
        <f>ROUND(I169*H169,2)</f>
        <v>0</v>
      </c>
      <c r="K169" s="209" t="s">
        <v>175</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176</v>
      </c>
      <c r="AT169" s="218" t="s">
        <v>171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176</v>
      </c>
      <c r="BM169" s="218" t="s">
        <v>270</v>
      </c>
    </row>
    <row r="170" spans="1:65" s="2" customFormat="1" ht="19.5">
      <c r="A170" s="33"/>
      <c r="B170" s="34"/>
      <c r="C170" s="35"/>
      <c r="D170" s="220" t="s">
        <v>178</v>
      </c>
      <c r="E170" s="35"/>
      <c r="F170" s="221" t="s">
        <v>271</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2" customFormat="1" ht="19.5">
      <c r="A171" s="33"/>
      <c r="B171" s="34"/>
      <c r="C171" s="35"/>
      <c r="D171" s="220" t="s">
        <v>180</v>
      </c>
      <c r="E171" s="35"/>
      <c r="F171" s="224" t="s">
        <v>251</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180</v>
      </c>
      <c r="AU171" s="16" t="s">
        <v>86</v>
      </c>
    </row>
    <row r="172" spans="1:65" s="2" customFormat="1" ht="21.75" customHeight="1">
      <c r="A172" s="33"/>
      <c r="B172" s="34"/>
      <c r="C172" s="207" t="s">
        <v>272</v>
      </c>
      <c r="D172" s="207" t="s">
        <v>171</v>
      </c>
      <c r="E172" s="208" t="s">
        <v>273</v>
      </c>
      <c r="F172" s="209" t="s">
        <v>274</v>
      </c>
      <c r="G172" s="210" t="s">
        <v>233</v>
      </c>
      <c r="H172" s="211">
        <v>49.85</v>
      </c>
      <c r="I172" s="212"/>
      <c r="J172" s="213">
        <f>ROUND(I172*H172,2)</f>
        <v>0</v>
      </c>
      <c r="K172" s="209" t="s">
        <v>175</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176</v>
      </c>
      <c r="AT172" s="218" t="s">
        <v>171</v>
      </c>
      <c r="AU172" s="218" t="s">
        <v>86</v>
      </c>
      <c r="AY172" s="16" t="s">
        <v>168</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176</v>
      </c>
      <c r="BM172" s="218" t="s">
        <v>275</v>
      </c>
    </row>
    <row r="173" spans="1:65" s="2" customFormat="1" ht="19.5">
      <c r="A173" s="33"/>
      <c r="B173" s="34"/>
      <c r="C173" s="35"/>
      <c r="D173" s="220" t="s">
        <v>178</v>
      </c>
      <c r="E173" s="35"/>
      <c r="F173" s="221" t="s">
        <v>276</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178</v>
      </c>
      <c r="AU173" s="16" t="s">
        <v>86</v>
      </c>
    </row>
    <row r="174" spans="1:65" s="2" customFormat="1" ht="19.5">
      <c r="A174" s="33"/>
      <c r="B174" s="34"/>
      <c r="C174" s="35"/>
      <c r="D174" s="220" t="s">
        <v>180</v>
      </c>
      <c r="E174" s="35"/>
      <c r="F174" s="224" t="s">
        <v>251</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180</v>
      </c>
      <c r="AU174" s="16" t="s">
        <v>86</v>
      </c>
    </row>
    <row r="175" spans="1:65" s="2" customFormat="1" ht="21.75" customHeight="1">
      <c r="A175" s="33"/>
      <c r="B175" s="34"/>
      <c r="C175" s="207" t="s">
        <v>277</v>
      </c>
      <c r="D175" s="207" t="s">
        <v>171</v>
      </c>
      <c r="E175" s="208" t="s">
        <v>278</v>
      </c>
      <c r="F175" s="209" t="s">
        <v>279</v>
      </c>
      <c r="G175" s="210" t="s">
        <v>190</v>
      </c>
      <c r="H175" s="211">
        <v>1.75</v>
      </c>
      <c r="I175" s="212"/>
      <c r="J175" s="213">
        <f>ROUND(I175*H175,2)</f>
        <v>0</v>
      </c>
      <c r="K175" s="209" t="s">
        <v>175</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176</v>
      </c>
      <c r="AT175" s="218" t="s">
        <v>171</v>
      </c>
      <c r="AU175" s="218" t="s">
        <v>86</v>
      </c>
      <c r="AY175" s="16" t="s">
        <v>168</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176</v>
      </c>
      <c r="BM175" s="218" t="s">
        <v>280</v>
      </c>
    </row>
    <row r="176" spans="1:65" s="2" customFormat="1" ht="29.25">
      <c r="A176" s="33"/>
      <c r="B176" s="34"/>
      <c r="C176" s="35"/>
      <c r="D176" s="220" t="s">
        <v>178</v>
      </c>
      <c r="E176" s="35"/>
      <c r="F176" s="221" t="s">
        <v>281</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178</v>
      </c>
      <c r="AU176" s="16" t="s">
        <v>86</v>
      </c>
    </row>
    <row r="177" spans="1:65" s="13" customFormat="1" ht="11.25">
      <c r="B177" s="225"/>
      <c r="C177" s="226"/>
      <c r="D177" s="220" t="s">
        <v>193</v>
      </c>
      <c r="E177" s="227" t="s">
        <v>1</v>
      </c>
      <c r="F177" s="228" t="s">
        <v>282</v>
      </c>
      <c r="G177" s="226"/>
      <c r="H177" s="229">
        <v>1.75</v>
      </c>
      <c r="I177" s="230"/>
      <c r="J177" s="226"/>
      <c r="K177" s="226"/>
      <c r="L177" s="231"/>
      <c r="M177" s="232"/>
      <c r="N177" s="233"/>
      <c r="O177" s="233"/>
      <c r="P177" s="233"/>
      <c r="Q177" s="233"/>
      <c r="R177" s="233"/>
      <c r="S177" s="233"/>
      <c r="T177" s="234"/>
      <c r="AT177" s="235" t="s">
        <v>193</v>
      </c>
      <c r="AU177" s="235" t="s">
        <v>86</v>
      </c>
      <c r="AV177" s="13" t="s">
        <v>86</v>
      </c>
      <c r="AW177" s="13" t="s">
        <v>34</v>
      </c>
      <c r="AX177" s="13" t="s">
        <v>84</v>
      </c>
      <c r="AY177" s="235" t="s">
        <v>168</v>
      </c>
    </row>
    <row r="178" spans="1:65" s="2" customFormat="1" ht="21.75" customHeight="1">
      <c r="A178" s="33"/>
      <c r="B178" s="34"/>
      <c r="C178" s="207" t="s">
        <v>283</v>
      </c>
      <c r="D178" s="207" t="s">
        <v>171</v>
      </c>
      <c r="E178" s="208" t="s">
        <v>284</v>
      </c>
      <c r="F178" s="209" t="s">
        <v>285</v>
      </c>
      <c r="G178" s="210" t="s">
        <v>215</v>
      </c>
      <c r="H178" s="211">
        <v>35</v>
      </c>
      <c r="I178" s="212"/>
      <c r="J178" s="213">
        <f>ROUND(I178*H178,2)</f>
        <v>0</v>
      </c>
      <c r="K178" s="209" t="s">
        <v>175</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176</v>
      </c>
      <c r="AT178" s="218" t="s">
        <v>171</v>
      </c>
      <c r="AU178" s="218" t="s">
        <v>86</v>
      </c>
      <c r="AY178" s="16" t="s">
        <v>168</v>
      </c>
      <c r="BE178" s="219">
        <f>IF(N178="základní",J178,0)</f>
        <v>0</v>
      </c>
      <c r="BF178" s="219">
        <f>IF(N178="snížená",J178,0)</f>
        <v>0</v>
      </c>
      <c r="BG178" s="219">
        <f>IF(N178="zákl. přenesená",J178,0)</f>
        <v>0</v>
      </c>
      <c r="BH178" s="219">
        <f>IF(N178="sníž. přenesená",J178,0)</f>
        <v>0</v>
      </c>
      <c r="BI178" s="219">
        <f>IF(N178="nulová",J178,0)</f>
        <v>0</v>
      </c>
      <c r="BJ178" s="16" t="s">
        <v>84</v>
      </c>
      <c r="BK178" s="219">
        <f>ROUND(I178*H178,2)</f>
        <v>0</v>
      </c>
      <c r="BL178" s="16" t="s">
        <v>176</v>
      </c>
      <c r="BM178" s="218" t="s">
        <v>286</v>
      </c>
    </row>
    <row r="179" spans="1:65" s="2" customFormat="1" ht="29.25">
      <c r="A179" s="33"/>
      <c r="B179" s="34"/>
      <c r="C179" s="35"/>
      <c r="D179" s="220" t="s">
        <v>178</v>
      </c>
      <c r="E179" s="35"/>
      <c r="F179" s="221" t="s">
        <v>287</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178</v>
      </c>
      <c r="AU179" s="16" t="s">
        <v>86</v>
      </c>
    </row>
    <row r="180" spans="1:65" s="13" customFormat="1" ht="11.25">
      <c r="B180" s="225"/>
      <c r="C180" s="226"/>
      <c r="D180" s="220" t="s">
        <v>193</v>
      </c>
      <c r="E180" s="227" t="s">
        <v>1</v>
      </c>
      <c r="F180" s="228" t="s">
        <v>288</v>
      </c>
      <c r="G180" s="226"/>
      <c r="H180" s="229">
        <v>35</v>
      </c>
      <c r="I180" s="230"/>
      <c r="J180" s="226"/>
      <c r="K180" s="226"/>
      <c r="L180" s="231"/>
      <c r="M180" s="232"/>
      <c r="N180" s="233"/>
      <c r="O180" s="233"/>
      <c r="P180" s="233"/>
      <c r="Q180" s="233"/>
      <c r="R180" s="233"/>
      <c r="S180" s="233"/>
      <c r="T180" s="234"/>
      <c r="AT180" s="235" t="s">
        <v>193</v>
      </c>
      <c r="AU180" s="235" t="s">
        <v>86</v>
      </c>
      <c r="AV180" s="13" t="s">
        <v>86</v>
      </c>
      <c r="AW180" s="13" t="s">
        <v>34</v>
      </c>
      <c r="AX180" s="13" t="s">
        <v>84</v>
      </c>
      <c r="AY180" s="235" t="s">
        <v>168</v>
      </c>
    </row>
    <row r="181" spans="1:65" s="2" customFormat="1" ht="21.75" customHeight="1">
      <c r="A181" s="33"/>
      <c r="B181" s="34"/>
      <c r="C181" s="207" t="s">
        <v>7</v>
      </c>
      <c r="D181" s="207" t="s">
        <v>171</v>
      </c>
      <c r="E181" s="208" t="s">
        <v>289</v>
      </c>
      <c r="F181" s="209" t="s">
        <v>290</v>
      </c>
      <c r="G181" s="210" t="s">
        <v>233</v>
      </c>
      <c r="H181" s="211">
        <v>49.85</v>
      </c>
      <c r="I181" s="212"/>
      <c r="J181" s="213">
        <f>ROUND(I181*H181,2)</f>
        <v>0</v>
      </c>
      <c r="K181" s="209" t="s">
        <v>175</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176</v>
      </c>
      <c r="AT181" s="218" t="s">
        <v>171</v>
      </c>
      <c r="AU181" s="218" t="s">
        <v>86</v>
      </c>
      <c r="AY181" s="16" t="s">
        <v>168</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176</v>
      </c>
      <c r="BM181" s="218" t="s">
        <v>291</v>
      </c>
    </row>
    <row r="182" spans="1:65" s="2" customFormat="1" ht="19.5">
      <c r="A182" s="33"/>
      <c r="B182" s="34"/>
      <c r="C182" s="35"/>
      <c r="D182" s="220" t="s">
        <v>178</v>
      </c>
      <c r="E182" s="35"/>
      <c r="F182" s="221" t="s">
        <v>292</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178</v>
      </c>
      <c r="AU182" s="16" t="s">
        <v>86</v>
      </c>
    </row>
    <row r="183" spans="1:65" s="2" customFormat="1" ht="19.5">
      <c r="A183" s="33"/>
      <c r="B183" s="34"/>
      <c r="C183" s="35"/>
      <c r="D183" s="220" t="s">
        <v>180</v>
      </c>
      <c r="E183" s="35"/>
      <c r="F183" s="224" t="s">
        <v>251</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180</v>
      </c>
      <c r="AU183" s="16" t="s">
        <v>86</v>
      </c>
    </row>
    <row r="184" spans="1:65" s="2" customFormat="1" ht="21.75" customHeight="1">
      <c r="A184" s="33"/>
      <c r="B184" s="34"/>
      <c r="C184" s="207" t="s">
        <v>293</v>
      </c>
      <c r="D184" s="207" t="s">
        <v>171</v>
      </c>
      <c r="E184" s="208" t="s">
        <v>294</v>
      </c>
      <c r="F184" s="209" t="s">
        <v>295</v>
      </c>
      <c r="G184" s="210" t="s">
        <v>190</v>
      </c>
      <c r="H184" s="211">
        <v>13.75</v>
      </c>
      <c r="I184" s="212"/>
      <c r="J184" s="213">
        <f>ROUND(I184*H184,2)</f>
        <v>0</v>
      </c>
      <c r="K184" s="209" t="s">
        <v>175</v>
      </c>
      <c r="L184" s="38"/>
      <c r="M184" s="214" t="s">
        <v>1</v>
      </c>
      <c r="N184" s="21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176</v>
      </c>
      <c r="AT184" s="218" t="s">
        <v>171</v>
      </c>
      <c r="AU184" s="218" t="s">
        <v>86</v>
      </c>
      <c r="AY184" s="16" t="s">
        <v>168</v>
      </c>
      <c r="BE184" s="219">
        <f>IF(N184="základní",J184,0)</f>
        <v>0</v>
      </c>
      <c r="BF184" s="219">
        <f>IF(N184="snížená",J184,0)</f>
        <v>0</v>
      </c>
      <c r="BG184" s="219">
        <f>IF(N184="zákl. přenesená",J184,0)</f>
        <v>0</v>
      </c>
      <c r="BH184" s="219">
        <f>IF(N184="sníž. přenesená",J184,0)</f>
        <v>0</v>
      </c>
      <c r="BI184" s="219">
        <f>IF(N184="nulová",J184,0)</f>
        <v>0</v>
      </c>
      <c r="BJ184" s="16" t="s">
        <v>84</v>
      </c>
      <c r="BK184" s="219">
        <f>ROUND(I184*H184,2)</f>
        <v>0</v>
      </c>
      <c r="BL184" s="16" t="s">
        <v>176</v>
      </c>
      <c r="BM184" s="218" t="s">
        <v>296</v>
      </c>
    </row>
    <row r="185" spans="1:65" s="2" customFormat="1" ht="19.5">
      <c r="A185" s="33"/>
      <c r="B185" s="34"/>
      <c r="C185" s="35"/>
      <c r="D185" s="220" t="s">
        <v>178</v>
      </c>
      <c r="E185" s="35"/>
      <c r="F185" s="221" t="s">
        <v>297</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178</v>
      </c>
      <c r="AU185" s="16" t="s">
        <v>86</v>
      </c>
    </row>
    <row r="186" spans="1:65" s="13" customFormat="1" ht="11.25">
      <c r="B186" s="225"/>
      <c r="C186" s="226"/>
      <c r="D186" s="220" t="s">
        <v>193</v>
      </c>
      <c r="E186" s="227" t="s">
        <v>1</v>
      </c>
      <c r="F186" s="228" t="s">
        <v>298</v>
      </c>
      <c r="G186" s="226"/>
      <c r="H186" s="229">
        <v>13.75</v>
      </c>
      <c r="I186" s="230"/>
      <c r="J186" s="226"/>
      <c r="K186" s="226"/>
      <c r="L186" s="231"/>
      <c r="M186" s="232"/>
      <c r="N186" s="233"/>
      <c r="O186" s="233"/>
      <c r="P186" s="233"/>
      <c r="Q186" s="233"/>
      <c r="R186" s="233"/>
      <c r="S186" s="233"/>
      <c r="T186" s="234"/>
      <c r="AT186" s="235" t="s">
        <v>193</v>
      </c>
      <c r="AU186" s="235" t="s">
        <v>86</v>
      </c>
      <c r="AV186" s="13" t="s">
        <v>86</v>
      </c>
      <c r="AW186" s="13" t="s">
        <v>34</v>
      </c>
      <c r="AX186" s="13" t="s">
        <v>84</v>
      </c>
      <c r="AY186" s="235" t="s">
        <v>168</v>
      </c>
    </row>
    <row r="187" spans="1:65" s="2" customFormat="1" ht="16.5" customHeight="1">
      <c r="A187" s="33"/>
      <c r="B187" s="34"/>
      <c r="C187" s="207" t="s">
        <v>299</v>
      </c>
      <c r="D187" s="207" t="s">
        <v>171</v>
      </c>
      <c r="E187" s="208" t="s">
        <v>300</v>
      </c>
      <c r="F187" s="209" t="s">
        <v>301</v>
      </c>
      <c r="G187" s="210" t="s">
        <v>215</v>
      </c>
      <c r="H187" s="211">
        <v>165</v>
      </c>
      <c r="I187" s="212"/>
      <c r="J187" s="213">
        <f>ROUND(I187*H187,2)</f>
        <v>0</v>
      </c>
      <c r="K187" s="209" t="s">
        <v>1</v>
      </c>
      <c r="L187" s="38"/>
      <c r="M187" s="214" t="s">
        <v>1</v>
      </c>
      <c r="N187" s="215" t="s">
        <v>42</v>
      </c>
      <c r="O187" s="70"/>
      <c r="P187" s="216">
        <f>O187*H187</f>
        <v>0</v>
      </c>
      <c r="Q187" s="216">
        <v>0</v>
      </c>
      <c r="R187" s="216">
        <f>Q187*H187</f>
        <v>0</v>
      </c>
      <c r="S187" s="216">
        <v>0</v>
      </c>
      <c r="T187" s="217">
        <f>S187*H187</f>
        <v>0</v>
      </c>
      <c r="U187" s="33"/>
      <c r="V187" s="33"/>
      <c r="W187" s="33"/>
      <c r="X187" s="33"/>
      <c r="Y187" s="33"/>
      <c r="Z187" s="33"/>
      <c r="AA187" s="33"/>
      <c r="AB187" s="33"/>
      <c r="AC187" s="33"/>
      <c r="AD187" s="33"/>
      <c r="AE187" s="33"/>
      <c r="AR187" s="218" t="s">
        <v>176</v>
      </c>
      <c r="AT187" s="218" t="s">
        <v>171</v>
      </c>
      <c r="AU187" s="218" t="s">
        <v>86</v>
      </c>
      <c r="AY187" s="16" t="s">
        <v>168</v>
      </c>
      <c r="BE187" s="219">
        <f>IF(N187="základní",J187,0)</f>
        <v>0</v>
      </c>
      <c r="BF187" s="219">
        <f>IF(N187="snížená",J187,0)</f>
        <v>0</v>
      </c>
      <c r="BG187" s="219">
        <f>IF(N187="zákl. přenesená",J187,0)</f>
        <v>0</v>
      </c>
      <c r="BH187" s="219">
        <f>IF(N187="sníž. přenesená",J187,0)</f>
        <v>0</v>
      </c>
      <c r="BI187" s="219">
        <f>IF(N187="nulová",J187,0)</f>
        <v>0</v>
      </c>
      <c r="BJ187" s="16" t="s">
        <v>84</v>
      </c>
      <c r="BK187" s="219">
        <f>ROUND(I187*H187,2)</f>
        <v>0</v>
      </c>
      <c r="BL187" s="16" t="s">
        <v>176</v>
      </c>
      <c r="BM187" s="218" t="s">
        <v>302</v>
      </c>
    </row>
    <row r="188" spans="1:65" s="2" customFormat="1" ht="11.25">
      <c r="A188" s="33"/>
      <c r="B188" s="34"/>
      <c r="C188" s="35"/>
      <c r="D188" s="220" t="s">
        <v>178</v>
      </c>
      <c r="E188" s="35"/>
      <c r="F188" s="221" t="s">
        <v>303</v>
      </c>
      <c r="G188" s="35"/>
      <c r="H188" s="35"/>
      <c r="I188" s="121"/>
      <c r="J188" s="35"/>
      <c r="K188" s="35"/>
      <c r="L188" s="38"/>
      <c r="M188" s="222"/>
      <c r="N188" s="223"/>
      <c r="O188" s="70"/>
      <c r="P188" s="70"/>
      <c r="Q188" s="70"/>
      <c r="R188" s="70"/>
      <c r="S188" s="70"/>
      <c r="T188" s="71"/>
      <c r="U188" s="33"/>
      <c r="V188" s="33"/>
      <c r="W188" s="33"/>
      <c r="X188" s="33"/>
      <c r="Y188" s="33"/>
      <c r="Z188" s="33"/>
      <c r="AA188" s="33"/>
      <c r="AB188" s="33"/>
      <c r="AC188" s="33"/>
      <c r="AD188" s="33"/>
      <c r="AE188" s="33"/>
      <c r="AT188" s="16" t="s">
        <v>178</v>
      </c>
      <c r="AU188" s="16" t="s">
        <v>86</v>
      </c>
    </row>
    <row r="189" spans="1:65" s="13" customFormat="1" ht="11.25">
      <c r="B189" s="225"/>
      <c r="C189" s="226"/>
      <c r="D189" s="220" t="s">
        <v>193</v>
      </c>
      <c r="E189" s="227" t="s">
        <v>1</v>
      </c>
      <c r="F189" s="228" t="s">
        <v>304</v>
      </c>
      <c r="G189" s="226"/>
      <c r="H189" s="229">
        <v>165</v>
      </c>
      <c r="I189" s="230"/>
      <c r="J189" s="226"/>
      <c r="K189" s="226"/>
      <c r="L189" s="231"/>
      <c r="M189" s="232"/>
      <c r="N189" s="233"/>
      <c r="O189" s="233"/>
      <c r="P189" s="233"/>
      <c r="Q189" s="233"/>
      <c r="R189" s="233"/>
      <c r="S189" s="233"/>
      <c r="T189" s="234"/>
      <c r="AT189" s="235" t="s">
        <v>193</v>
      </c>
      <c r="AU189" s="235" t="s">
        <v>86</v>
      </c>
      <c r="AV189" s="13" t="s">
        <v>86</v>
      </c>
      <c r="AW189" s="13" t="s">
        <v>34</v>
      </c>
      <c r="AX189" s="13" t="s">
        <v>84</v>
      </c>
      <c r="AY189" s="235" t="s">
        <v>168</v>
      </c>
    </row>
    <row r="190" spans="1:65" s="2" customFormat="1" ht="16.5" customHeight="1">
      <c r="A190" s="33"/>
      <c r="B190" s="34"/>
      <c r="C190" s="207" t="s">
        <v>305</v>
      </c>
      <c r="D190" s="207" t="s">
        <v>171</v>
      </c>
      <c r="E190" s="208" t="s">
        <v>306</v>
      </c>
      <c r="F190" s="209" t="s">
        <v>307</v>
      </c>
      <c r="G190" s="210" t="s">
        <v>190</v>
      </c>
      <c r="H190" s="211">
        <v>27.5</v>
      </c>
      <c r="I190" s="212"/>
      <c r="J190" s="213">
        <f>ROUND(I190*H190,2)</f>
        <v>0</v>
      </c>
      <c r="K190" s="209" t="s">
        <v>1</v>
      </c>
      <c r="L190" s="38"/>
      <c r="M190" s="214" t="s">
        <v>1</v>
      </c>
      <c r="N190" s="215" t="s">
        <v>42</v>
      </c>
      <c r="O190" s="70"/>
      <c r="P190" s="216">
        <f>O190*H190</f>
        <v>0</v>
      </c>
      <c r="Q190" s="216">
        <v>0</v>
      </c>
      <c r="R190" s="216">
        <f>Q190*H190</f>
        <v>0</v>
      </c>
      <c r="S190" s="216">
        <v>0</v>
      </c>
      <c r="T190" s="217">
        <f>S190*H190</f>
        <v>0</v>
      </c>
      <c r="U190" s="33"/>
      <c r="V190" s="33"/>
      <c r="W190" s="33"/>
      <c r="X190" s="33"/>
      <c r="Y190" s="33"/>
      <c r="Z190" s="33"/>
      <c r="AA190" s="33"/>
      <c r="AB190" s="33"/>
      <c r="AC190" s="33"/>
      <c r="AD190" s="33"/>
      <c r="AE190" s="33"/>
      <c r="AR190" s="218" t="s">
        <v>176</v>
      </c>
      <c r="AT190" s="218" t="s">
        <v>171</v>
      </c>
      <c r="AU190" s="218" t="s">
        <v>86</v>
      </c>
      <c r="AY190" s="16" t="s">
        <v>168</v>
      </c>
      <c r="BE190" s="219">
        <f>IF(N190="základní",J190,0)</f>
        <v>0</v>
      </c>
      <c r="BF190" s="219">
        <f>IF(N190="snížená",J190,0)</f>
        <v>0</v>
      </c>
      <c r="BG190" s="219">
        <f>IF(N190="zákl. přenesená",J190,0)</f>
        <v>0</v>
      </c>
      <c r="BH190" s="219">
        <f>IF(N190="sníž. přenesená",J190,0)</f>
        <v>0</v>
      </c>
      <c r="BI190" s="219">
        <f>IF(N190="nulová",J190,0)</f>
        <v>0</v>
      </c>
      <c r="BJ190" s="16" t="s">
        <v>84</v>
      </c>
      <c r="BK190" s="219">
        <f>ROUND(I190*H190,2)</f>
        <v>0</v>
      </c>
      <c r="BL190" s="16" t="s">
        <v>176</v>
      </c>
      <c r="BM190" s="218" t="s">
        <v>308</v>
      </c>
    </row>
    <row r="191" spans="1:65" s="2" customFormat="1" ht="11.25">
      <c r="A191" s="33"/>
      <c r="B191" s="34"/>
      <c r="C191" s="35"/>
      <c r="D191" s="220" t="s">
        <v>178</v>
      </c>
      <c r="E191" s="35"/>
      <c r="F191" s="221" t="s">
        <v>307</v>
      </c>
      <c r="G191" s="35"/>
      <c r="H191" s="35"/>
      <c r="I191" s="121"/>
      <c r="J191" s="35"/>
      <c r="K191" s="35"/>
      <c r="L191" s="38"/>
      <c r="M191" s="222"/>
      <c r="N191" s="223"/>
      <c r="O191" s="70"/>
      <c r="P191" s="70"/>
      <c r="Q191" s="70"/>
      <c r="R191" s="70"/>
      <c r="S191" s="70"/>
      <c r="T191" s="71"/>
      <c r="U191" s="33"/>
      <c r="V191" s="33"/>
      <c r="W191" s="33"/>
      <c r="X191" s="33"/>
      <c r="Y191" s="33"/>
      <c r="Z191" s="33"/>
      <c r="AA191" s="33"/>
      <c r="AB191" s="33"/>
      <c r="AC191" s="33"/>
      <c r="AD191" s="33"/>
      <c r="AE191" s="33"/>
      <c r="AT191" s="16" t="s">
        <v>178</v>
      </c>
      <c r="AU191" s="16" t="s">
        <v>86</v>
      </c>
    </row>
    <row r="192" spans="1:65" s="13" customFormat="1" ht="11.25">
      <c r="B192" s="225"/>
      <c r="C192" s="226"/>
      <c r="D192" s="220" t="s">
        <v>193</v>
      </c>
      <c r="E192" s="227" t="s">
        <v>1</v>
      </c>
      <c r="F192" s="228" t="s">
        <v>309</v>
      </c>
      <c r="G192" s="226"/>
      <c r="H192" s="229">
        <v>27.5</v>
      </c>
      <c r="I192" s="230"/>
      <c r="J192" s="226"/>
      <c r="K192" s="226"/>
      <c r="L192" s="231"/>
      <c r="M192" s="232"/>
      <c r="N192" s="233"/>
      <c r="O192" s="233"/>
      <c r="P192" s="233"/>
      <c r="Q192" s="233"/>
      <c r="R192" s="233"/>
      <c r="S192" s="233"/>
      <c r="T192" s="234"/>
      <c r="AT192" s="235" t="s">
        <v>193</v>
      </c>
      <c r="AU192" s="235" t="s">
        <v>86</v>
      </c>
      <c r="AV192" s="13" t="s">
        <v>86</v>
      </c>
      <c r="AW192" s="13" t="s">
        <v>34</v>
      </c>
      <c r="AX192" s="13" t="s">
        <v>84</v>
      </c>
      <c r="AY192" s="235" t="s">
        <v>168</v>
      </c>
    </row>
    <row r="193" spans="1:65" s="2" customFormat="1" ht="21.75" customHeight="1">
      <c r="A193" s="33"/>
      <c r="B193" s="34"/>
      <c r="C193" s="247" t="s">
        <v>310</v>
      </c>
      <c r="D193" s="247" t="s">
        <v>311</v>
      </c>
      <c r="E193" s="248" t="s">
        <v>312</v>
      </c>
      <c r="F193" s="249" t="s">
        <v>313</v>
      </c>
      <c r="G193" s="250" t="s">
        <v>184</v>
      </c>
      <c r="H193" s="251">
        <v>1</v>
      </c>
      <c r="I193" s="252"/>
      <c r="J193" s="253">
        <f>ROUND(I193*H193,2)</f>
        <v>0</v>
      </c>
      <c r="K193" s="249" t="s">
        <v>175</v>
      </c>
      <c r="L193" s="254"/>
      <c r="M193" s="255" t="s">
        <v>1</v>
      </c>
      <c r="N193" s="256" t="s">
        <v>42</v>
      </c>
      <c r="O193" s="70"/>
      <c r="P193" s="216">
        <f>O193*H193</f>
        <v>0</v>
      </c>
      <c r="Q193" s="216">
        <v>37.996000000000002</v>
      </c>
      <c r="R193" s="216">
        <f>Q193*H193</f>
        <v>37.996000000000002</v>
      </c>
      <c r="S193" s="216">
        <v>0</v>
      </c>
      <c r="T193" s="217">
        <f>S193*H193</f>
        <v>0</v>
      </c>
      <c r="U193" s="33"/>
      <c r="V193" s="33"/>
      <c r="W193" s="33"/>
      <c r="X193" s="33"/>
      <c r="Y193" s="33"/>
      <c r="Z193" s="33"/>
      <c r="AA193" s="33"/>
      <c r="AB193" s="33"/>
      <c r="AC193" s="33"/>
      <c r="AD193" s="33"/>
      <c r="AE193" s="33"/>
      <c r="AR193" s="218" t="s">
        <v>219</v>
      </c>
      <c r="AT193" s="218" t="s">
        <v>311</v>
      </c>
      <c r="AU193" s="218" t="s">
        <v>86</v>
      </c>
      <c r="AY193" s="16" t="s">
        <v>168</v>
      </c>
      <c r="BE193" s="219">
        <f>IF(N193="základní",J193,0)</f>
        <v>0</v>
      </c>
      <c r="BF193" s="219">
        <f>IF(N193="snížená",J193,0)</f>
        <v>0</v>
      </c>
      <c r="BG193" s="219">
        <f>IF(N193="zákl. přenesená",J193,0)</f>
        <v>0</v>
      </c>
      <c r="BH193" s="219">
        <f>IF(N193="sníž. přenesená",J193,0)</f>
        <v>0</v>
      </c>
      <c r="BI193" s="219">
        <f>IF(N193="nulová",J193,0)</f>
        <v>0</v>
      </c>
      <c r="BJ193" s="16" t="s">
        <v>84</v>
      </c>
      <c r="BK193" s="219">
        <f>ROUND(I193*H193,2)</f>
        <v>0</v>
      </c>
      <c r="BL193" s="16" t="s">
        <v>176</v>
      </c>
      <c r="BM193" s="218" t="s">
        <v>314</v>
      </c>
    </row>
    <row r="194" spans="1:65" s="2" customFormat="1" ht="11.25">
      <c r="A194" s="33"/>
      <c r="B194" s="34"/>
      <c r="C194" s="35"/>
      <c r="D194" s="220" t="s">
        <v>178</v>
      </c>
      <c r="E194" s="35"/>
      <c r="F194" s="221" t="s">
        <v>313</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178</v>
      </c>
      <c r="AU194" s="16" t="s">
        <v>86</v>
      </c>
    </row>
    <row r="195" spans="1:65" s="2" customFormat="1" ht="19.5">
      <c r="A195" s="33"/>
      <c r="B195" s="34"/>
      <c r="C195" s="35"/>
      <c r="D195" s="220" t="s">
        <v>180</v>
      </c>
      <c r="E195" s="35"/>
      <c r="F195" s="224" t="s">
        <v>315</v>
      </c>
      <c r="G195" s="35"/>
      <c r="H195" s="35"/>
      <c r="I195" s="121"/>
      <c r="J195" s="35"/>
      <c r="K195" s="35"/>
      <c r="L195" s="38"/>
      <c r="M195" s="222"/>
      <c r="N195" s="223"/>
      <c r="O195" s="70"/>
      <c r="P195" s="70"/>
      <c r="Q195" s="70"/>
      <c r="R195" s="70"/>
      <c r="S195" s="70"/>
      <c r="T195" s="71"/>
      <c r="U195" s="33"/>
      <c r="V195" s="33"/>
      <c r="W195" s="33"/>
      <c r="X195" s="33"/>
      <c r="Y195" s="33"/>
      <c r="Z195" s="33"/>
      <c r="AA195" s="33"/>
      <c r="AB195" s="33"/>
      <c r="AC195" s="33"/>
      <c r="AD195" s="33"/>
      <c r="AE195" s="33"/>
      <c r="AT195" s="16" t="s">
        <v>180</v>
      </c>
      <c r="AU195" s="16" t="s">
        <v>86</v>
      </c>
    </row>
    <row r="196" spans="1:65" s="2" customFormat="1" ht="21.75" customHeight="1">
      <c r="A196" s="33"/>
      <c r="B196" s="34"/>
      <c r="C196" s="247" t="s">
        <v>316</v>
      </c>
      <c r="D196" s="247" t="s">
        <v>311</v>
      </c>
      <c r="E196" s="248" t="s">
        <v>317</v>
      </c>
      <c r="F196" s="249" t="s">
        <v>318</v>
      </c>
      <c r="G196" s="250" t="s">
        <v>197</v>
      </c>
      <c r="H196" s="251">
        <v>120.7</v>
      </c>
      <c r="I196" s="252"/>
      <c r="J196" s="253">
        <f>ROUND(I196*H196,2)</f>
        <v>0</v>
      </c>
      <c r="K196" s="249" t="s">
        <v>175</v>
      </c>
      <c r="L196" s="254"/>
      <c r="M196" s="255" t="s">
        <v>1</v>
      </c>
      <c r="N196" s="256" t="s">
        <v>42</v>
      </c>
      <c r="O196" s="70"/>
      <c r="P196" s="216">
        <f>O196*H196</f>
        <v>0</v>
      </c>
      <c r="Q196" s="216">
        <v>1</v>
      </c>
      <c r="R196" s="216">
        <f>Q196*H196</f>
        <v>120.7</v>
      </c>
      <c r="S196" s="216">
        <v>0</v>
      </c>
      <c r="T196" s="217">
        <f>S196*H196</f>
        <v>0</v>
      </c>
      <c r="U196" s="33"/>
      <c r="V196" s="33"/>
      <c r="W196" s="33"/>
      <c r="X196" s="33"/>
      <c r="Y196" s="33"/>
      <c r="Z196" s="33"/>
      <c r="AA196" s="33"/>
      <c r="AB196" s="33"/>
      <c r="AC196" s="33"/>
      <c r="AD196" s="33"/>
      <c r="AE196" s="33"/>
      <c r="AR196" s="218" t="s">
        <v>219</v>
      </c>
      <c r="AT196" s="218" t="s">
        <v>311</v>
      </c>
      <c r="AU196" s="218" t="s">
        <v>86</v>
      </c>
      <c r="AY196" s="16" t="s">
        <v>168</v>
      </c>
      <c r="BE196" s="219">
        <f>IF(N196="základní",J196,0)</f>
        <v>0</v>
      </c>
      <c r="BF196" s="219">
        <f>IF(N196="snížená",J196,0)</f>
        <v>0</v>
      </c>
      <c r="BG196" s="219">
        <f>IF(N196="zákl. přenesená",J196,0)</f>
        <v>0</v>
      </c>
      <c r="BH196" s="219">
        <f>IF(N196="sníž. přenesená",J196,0)</f>
        <v>0</v>
      </c>
      <c r="BI196" s="219">
        <f>IF(N196="nulová",J196,0)</f>
        <v>0</v>
      </c>
      <c r="BJ196" s="16" t="s">
        <v>84</v>
      </c>
      <c r="BK196" s="219">
        <f>ROUND(I196*H196,2)</f>
        <v>0</v>
      </c>
      <c r="BL196" s="16" t="s">
        <v>176</v>
      </c>
      <c r="BM196" s="218" t="s">
        <v>319</v>
      </c>
    </row>
    <row r="197" spans="1:65" s="2" customFormat="1" ht="11.25">
      <c r="A197" s="33"/>
      <c r="B197" s="34"/>
      <c r="C197" s="35"/>
      <c r="D197" s="220" t="s">
        <v>178</v>
      </c>
      <c r="E197" s="35"/>
      <c r="F197" s="221" t="s">
        <v>318</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178</v>
      </c>
      <c r="AU197" s="16" t="s">
        <v>86</v>
      </c>
    </row>
    <row r="198" spans="1:65" s="13" customFormat="1" ht="11.25">
      <c r="B198" s="225"/>
      <c r="C198" s="226"/>
      <c r="D198" s="220" t="s">
        <v>193</v>
      </c>
      <c r="E198" s="227" t="s">
        <v>1</v>
      </c>
      <c r="F198" s="228" t="s">
        <v>320</v>
      </c>
      <c r="G198" s="226"/>
      <c r="H198" s="229">
        <v>120.7</v>
      </c>
      <c r="I198" s="230"/>
      <c r="J198" s="226"/>
      <c r="K198" s="226"/>
      <c r="L198" s="231"/>
      <c r="M198" s="232"/>
      <c r="N198" s="233"/>
      <c r="O198" s="233"/>
      <c r="P198" s="233"/>
      <c r="Q198" s="233"/>
      <c r="R198" s="233"/>
      <c r="S198" s="233"/>
      <c r="T198" s="234"/>
      <c r="AT198" s="235" t="s">
        <v>193</v>
      </c>
      <c r="AU198" s="235" t="s">
        <v>86</v>
      </c>
      <c r="AV198" s="13" t="s">
        <v>86</v>
      </c>
      <c r="AW198" s="13" t="s">
        <v>34</v>
      </c>
      <c r="AX198" s="13" t="s">
        <v>84</v>
      </c>
      <c r="AY198" s="235" t="s">
        <v>168</v>
      </c>
    </row>
    <row r="199" spans="1:65" s="2" customFormat="1" ht="21.75" customHeight="1">
      <c r="A199" s="33"/>
      <c r="B199" s="34"/>
      <c r="C199" s="247" t="s">
        <v>321</v>
      </c>
      <c r="D199" s="247" t="s">
        <v>311</v>
      </c>
      <c r="E199" s="248" t="s">
        <v>322</v>
      </c>
      <c r="F199" s="249" t="s">
        <v>323</v>
      </c>
      <c r="G199" s="250" t="s">
        <v>197</v>
      </c>
      <c r="H199" s="251">
        <v>112.154</v>
      </c>
      <c r="I199" s="252"/>
      <c r="J199" s="253">
        <f>ROUND(I199*H199,2)</f>
        <v>0</v>
      </c>
      <c r="K199" s="249" t="s">
        <v>175</v>
      </c>
      <c r="L199" s="254"/>
      <c r="M199" s="255" t="s">
        <v>1</v>
      </c>
      <c r="N199" s="256" t="s">
        <v>42</v>
      </c>
      <c r="O199" s="70"/>
      <c r="P199" s="216">
        <f>O199*H199</f>
        <v>0</v>
      </c>
      <c r="Q199" s="216">
        <v>1</v>
      </c>
      <c r="R199" s="216">
        <f>Q199*H199</f>
        <v>112.154</v>
      </c>
      <c r="S199" s="216">
        <v>0</v>
      </c>
      <c r="T199" s="217">
        <f>S199*H199</f>
        <v>0</v>
      </c>
      <c r="U199" s="33"/>
      <c r="V199" s="33"/>
      <c r="W199" s="33"/>
      <c r="X199" s="33"/>
      <c r="Y199" s="33"/>
      <c r="Z199" s="33"/>
      <c r="AA199" s="33"/>
      <c r="AB199" s="33"/>
      <c r="AC199" s="33"/>
      <c r="AD199" s="33"/>
      <c r="AE199" s="33"/>
      <c r="AR199" s="218" t="s">
        <v>219</v>
      </c>
      <c r="AT199" s="218" t="s">
        <v>311</v>
      </c>
      <c r="AU199" s="218" t="s">
        <v>86</v>
      </c>
      <c r="AY199" s="16" t="s">
        <v>168</v>
      </c>
      <c r="BE199" s="219">
        <f>IF(N199="základní",J199,0)</f>
        <v>0</v>
      </c>
      <c r="BF199" s="219">
        <f>IF(N199="snížená",J199,0)</f>
        <v>0</v>
      </c>
      <c r="BG199" s="219">
        <f>IF(N199="zákl. přenesená",J199,0)</f>
        <v>0</v>
      </c>
      <c r="BH199" s="219">
        <f>IF(N199="sníž. přenesená",J199,0)</f>
        <v>0</v>
      </c>
      <c r="BI199" s="219">
        <f>IF(N199="nulová",J199,0)</f>
        <v>0</v>
      </c>
      <c r="BJ199" s="16" t="s">
        <v>84</v>
      </c>
      <c r="BK199" s="219">
        <f>ROUND(I199*H199,2)</f>
        <v>0</v>
      </c>
      <c r="BL199" s="16" t="s">
        <v>176</v>
      </c>
      <c r="BM199" s="218" t="s">
        <v>324</v>
      </c>
    </row>
    <row r="200" spans="1:65" s="2" customFormat="1" ht="11.25">
      <c r="A200" s="33"/>
      <c r="B200" s="34"/>
      <c r="C200" s="35"/>
      <c r="D200" s="220" t="s">
        <v>178</v>
      </c>
      <c r="E200" s="35"/>
      <c r="F200" s="221" t="s">
        <v>323</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178</v>
      </c>
      <c r="AU200" s="16" t="s">
        <v>86</v>
      </c>
    </row>
    <row r="201" spans="1:65" s="13" customFormat="1" ht="11.25">
      <c r="B201" s="225"/>
      <c r="C201" s="226"/>
      <c r="D201" s="220" t="s">
        <v>193</v>
      </c>
      <c r="E201" s="227" t="s">
        <v>1</v>
      </c>
      <c r="F201" s="228" t="s">
        <v>325</v>
      </c>
      <c r="G201" s="226"/>
      <c r="H201" s="229">
        <v>112.154</v>
      </c>
      <c r="I201" s="230"/>
      <c r="J201" s="226"/>
      <c r="K201" s="226"/>
      <c r="L201" s="231"/>
      <c r="M201" s="232"/>
      <c r="N201" s="233"/>
      <c r="O201" s="233"/>
      <c r="P201" s="233"/>
      <c r="Q201" s="233"/>
      <c r="R201" s="233"/>
      <c r="S201" s="233"/>
      <c r="T201" s="234"/>
      <c r="AT201" s="235" t="s">
        <v>193</v>
      </c>
      <c r="AU201" s="235" t="s">
        <v>86</v>
      </c>
      <c r="AV201" s="13" t="s">
        <v>86</v>
      </c>
      <c r="AW201" s="13" t="s">
        <v>34</v>
      </c>
      <c r="AX201" s="13" t="s">
        <v>84</v>
      </c>
      <c r="AY201" s="235" t="s">
        <v>168</v>
      </c>
    </row>
    <row r="202" spans="1:65" s="2" customFormat="1" ht="21.75" customHeight="1">
      <c r="A202" s="33"/>
      <c r="B202" s="34"/>
      <c r="C202" s="247" t="s">
        <v>326</v>
      </c>
      <c r="D202" s="247" t="s">
        <v>311</v>
      </c>
      <c r="E202" s="248" t="s">
        <v>327</v>
      </c>
      <c r="F202" s="249" t="s">
        <v>328</v>
      </c>
      <c r="G202" s="250" t="s">
        <v>197</v>
      </c>
      <c r="H202" s="251">
        <v>2.8</v>
      </c>
      <c r="I202" s="252"/>
      <c r="J202" s="253">
        <f>ROUND(I202*H202,2)</f>
        <v>0</v>
      </c>
      <c r="K202" s="249" t="s">
        <v>175</v>
      </c>
      <c r="L202" s="254"/>
      <c r="M202" s="255" t="s">
        <v>1</v>
      </c>
      <c r="N202" s="256" t="s">
        <v>42</v>
      </c>
      <c r="O202" s="70"/>
      <c r="P202" s="216">
        <f>O202*H202</f>
        <v>0</v>
      </c>
      <c r="Q202" s="216">
        <v>1</v>
      </c>
      <c r="R202" s="216">
        <f>Q202*H202</f>
        <v>2.8</v>
      </c>
      <c r="S202" s="216">
        <v>0</v>
      </c>
      <c r="T202" s="217">
        <f>S202*H202</f>
        <v>0</v>
      </c>
      <c r="U202" s="33"/>
      <c r="V202" s="33"/>
      <c r="W202" s="33"/>
      <c r="X202" s="33"/>
      <c r="Y202" s="33"/>
      <c r="Z202" s="33"/>
      <c r="AA202" s="33"/>
      <c r="AB202" s="33"/>
      <c r="AC202" s="33"/>
      <c r="AD202" s="33"/>
      <c r="AE202" s="33"/>
      <c r="AR202" s="218" t="s">
        <v>219</v>
      </c>
      <c r="AT202" s="218" t="s">
        <v>311</v>
      </c>
      <c r="AU202" s="218" t="s">
        <v>86</v>
      </c>
      <c r="AY202" s="16" t="s">
        <v>168</v>
      </c>
      <c r="BE202" s="219">
        <f>IF(N202="základní",J202,0)</f>
        <v>0</v>
      </c>
      <c r="BF202" s="219">
        <f>IF(N202="snížená",J202,0)</f>
        <v>0</v>
      </c>
      <c r="BG202" s="219">
        <f>IF(N202="zákl. přenesená",J202,0)</f>
        <v>0</v>
      </c>
      <c r="BH202" s="219">
        <f>IF(N202="sníž. přenesená",J202,0)</f>
        <v>0</v>
      </c>
      <c r="BI202" s="219">
        <f>IF(N202="nulová",J202,0)</f>
        <v>0</v>
      </c>
      <c r="BJ202" s="16" t="s">
        <v>84</v>
      </c>
      <c r="BK202" s="219">
        <f>ROUND(I202*H202,2)</f>
        <v>0</v>
      </c>
      <c r="BL202" s="16" t="s">
        <v>176</v>
      </c>
      <c r="BM202" s="218" t="s">
        <v>329</v>
      </c>
    </row>
    <row r="203" spans="1:65" s="2" customFormat="1" ht="11.25">
      <c r="A203" s="33"/>
      <c r="B203" s="34"/>
      <c r="C203" s="35"/>
      <c r="D203" s="220" t="s">
        <v>178</v>
      </c>
      <c r="E203" s="35"/>
      <c r="F203" s="221" t="s">
        <v>328</v>
      </c>
      <c r="G203" s="35"/>
      <c r="H203" s="35"/>
      <c r="I203" s="121"/>
      <c r="J203" s="35"/>
      <c r="K203" s="35"/>
      <c r="L203" s="38"/>
      <c r="M203" s="222"/>
      <c r="N203" s="223"/>
      <c r="O203" s="70"/>
      <c r="P203" s="70"/>
      <c r="Q203" s="70"/>
      <c r="R203" s="70"/>
      <c r="S203" s="70"/>
      <c r="T203" s="71"/>
      <c r="U203" s="33"/>
      <c r="V203" s="33"/>
      <c r="W203" s="33"/>
      <c r="X203" s="33"/>
      <c r="Y203" s="33"/>
      <c r="Z203" s="33"/>
      <c r="AA203" s="33"/>
      <c r="AB203" s="33"/>
      <c r="AC203" s="33"/>
      <c r="AD203" s="33"/>
      <c r="AE203" s="33"/>
      <c r="AT203" s="16" t="s">
        <v>178</v>
      </c>
      <c r="AU203" s="16" t="s">
        <v>86</v>
      </c>
    </row>
    <row r="204" spans="1:65" s="13" customFormat="1" ht="11.25">
      <c r="B204" s="225"/>
      <c r="C204" s="226"/>
      <c r="D204" s="220" t="s">
        <v>193</v>
      </c>
      <c r="E204" s="227" t="s">
        <v>1</v>
      </c>
      <c r="F204" s="228" t="s">
        <v>330</v>
      </c>
      <c r="G204" s="226"/>
      <c r="H204" s="229">
        <v>2.8</v>
      </c>
      <c r="I204" s="230"/>
      <c r="J204" s="226"/>
      <c r="K204" s="226"/>
      <c r="L204" s="231"/>
      <c r="M204" s="232"/>
      <c r="N204" s="233"/>
      <c r="O204" s="233"/>
      <c r="P204" s="233"/>
      <c r="Q204" s="233"/>
      <c r="R204" s="233"/>
      <c r="S204" s="233"/>
      <c r="T204" s="234"/>
      <c r="AT204" s="235" t="s">
        <v>193</v>
      </c>
      <c r="AU204" s="235" t="s">
        <v>86</v>
      </c>
      <c r="AV204" s="13" t="s">
        <v>86</v>
      </c>
      <c r="AW204" s="13" t="s">
        <v>34</v>
      </c>
      <c r="AX204" s="13" t="s">
        <v>84</v>
      </c>
      <c r="AY204" s="235" t="s">
        <v>168</v>
      </c>
    </row>
    <row r="205" spans="1:65" s="2" customFormat="1" ht="21.75" customHeight="1">
      <c r="A205" s="33"/>
      <c r="B205" s="34"/>
      <c r="C205" s="247" t="s">
        <v>331</v>
      </c>
      <c r="D205" s="247" t="s">
        <v>311</v>
      </c>
      <c r="E205" s="248" t="s">
        <v>332</v>
      </c>
      <c r="F205" s="249" t="s">
        <v>333</v>
      </c>
      <c r="G205" s="250" t="s">
        <v>197</v>
      </c>
      <c r="H205" s="251">
        <v>38.5</v>
      </c>
      <c r="I205" s="252"/>
      <c r="J205" s="253">
        <f>ROUND(I205*H205,2)</f>
        <v>0</v>
      </c>
      <c r="K205" s="249" t="s">
        <v>175</v>
      </c>
      <c r="L205" s="254"/>
      <c r="M205" s="255" t="s">
        <v>1</v>
      </c>
      <c r="N205" s="256" t="s">
        <v>42</v>
      </c>
      <c r="O205" s="70"/>
      <c r="P205" s="216">
        <f>O205*H205</f>
        <v>0</v>
      </c>
      <c r="Q205" s="216">
        <v>1</v>
      </c>
      <c r="R205" s="216">
        <f>Q205*H205</f>
        <v>38.5</v>
      </c>
      <c r="S205" s="216">
        <v>0</v>
      </c>
      <c r="T205" s="217">
        <f>S205*H205</f>
        <v>0</v>
      </c>
      <c r="U205" s="33"/>
      <c r="V205" s="33"/>
      <c r="W205" s="33"/>
      <c r="X205" s="33"/>
      <c r="Y205" s="33"/>
      <c r="Z205" s="33"/>
      <c r="AA205" s="33"/>
      <c r="AB205" s="33"/>
      <c r="AC205" s="33"/>
      <c r="AD205" s="33"/>
      <c r="AE205" s="33"/>
      <c r="AR205" s="218" t="s">
        <v>219</v>
      </c>
      <c r="AT205" s="218" t="s">
        <v>311</v>
      </c>
      <c r="AU205" s="218" t="s">
        <v>86</v>
      </c>
      <c r="AY205" s="16" t="s">
        <v>168</v>
      </c>
      <c r="BE205" s="219">
        <f>IF(N205="základní",J205,0)</f>
        <v>0</v>
      </c>
      <c r="BF205" s="219">
        <f>IF(N205="snížená",J205,0)</f>
        <v>0</v>
      </c>
      <c r="BG205" s="219">
        <f>IF(N205="zákl. přenesená",J205,0)</f>
        <v>0</v>
      </c>
      <c r="BH205" s="219">
        <f>IF(N205="sníž. přenesená",J205,0)</f>
        <v>0</v>
      </c>
      <c r="BI205" s="219">
        <f>IF(N205="nulová",J205,0)</f>
        <v>0</v>
      </c>
      <c r="BJ205" s="16" t="s">
        <v>84</v>
      </c>
      <c r="BK205" s="219">
        <f>ROUND(I205*H205,2)</f>
        <v>0</v>
      </c>
      <c r="BL205" s="16" t="s">
        <v>176</v>
      </c>
      <c r="BM205" s="218" t="s">
        <v>334</v>
      </c>
    </row>
    <row r="206" spans="1:65" s="2" customFormat="1" ht="11.25">
      <c r="A206" s="33"/>
      <c r="B206" s="34"/>
      <c r="C206" s="35"/>
      <c r="D206" s="220" t="s">
        <v>178</v>
      </c>
      <c r="E206" s="35"/>
      <c r="F206" s="221" t="s">
        <v>333</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178</v>
      </c>
      <c r="AU206" s="16" t="s">
        <v>86</v>
      </c>
    </row>
    <row r="207" spans="1:65" s="13" customFormat="1" ht="11.25">
      <c r="B207" s="225"/>
      <c r="C207" s="226"/>
      <c r="D207" s="220" t="s">
        <v>193</v>
      </c>
      <c r="E207" s="227" t="s">
        <v>1</v>
      </c>
      <c r="F207" s="228" t="s">
        <v>335</v>
      </c>
      <c r="G207" s="226"/>
      <c r="H207" s="229">
        <v>38.5</v>
      </c>
      <c r="I207" s="230"/>
      <c r="J207" s="226"/>
      <c r="K207" s="226"/>
      <c r="L207" s="231"/>
      <c r="M207" s="232"/>
      <c r="N207" s="233"/>
      <c r="O207" s="233"/>
      <c r="P207" s="233"/>
      <c r="Q207" s="233"/>
      <c r="R207" s="233"/>
      <c r="S207" s="233"/>
      <c r="T207" s="234"/>
      <c r="AT207" s="235" t="s">
        <v>193</v>
      </c>
      <c r="AU207" s="235" t="s">
        <v>86</v>
      </c>
      <c r="AV207" s="13" t="s">
        <v>86</v>
      </c>
      <c r="AW207" s="13" t="s">
        <v>34</v>
      </c>
      <c r="AX207" s="13" t="s">
        <v>84</v>
      </c>
      <c r="AY207" s="235" t="s">
        <v>168</v>
      </c>
    </row>
    <row r="208" spans="1:65" s="2" customFormat="1" ht="21.75" customHeight="1">
      <c r="A208" s="33"/>
      <c r="B208" s="34"/>
      <c r="C208" s="247" t="s">
        <v>336</v>
      </c>
      <c r="D208" s="247" t="s">
        <v>311</v>
      </c>
      <c r="E208" s="248" t="s">
        <v>337</v>
      </c>
      <c r="F208" s="249" t="s">
        <v>338</v>
      </c>
      <c r="G208" s="250" t="s">
        <v>215</v>
      </c>
      <c r="H208" s="251">
        <v>218.08500000000001</v>
      </c>
      <c r="I208" s="252"/>
      <c r="J208" s="253">
        <f>ROUND(I208*H208,2)</f>
        <v>0</v>
      </c>
      <c r="K208" s="249" t="s">
        <v>175</v>
      </c>
      <c r="L208" s="254"/>
      <c r="M208" s="255" t="s">
        <v>1</v>
      </c>
      <c r="N208" s="256" t="s">
        <v>42</v>
      </c>
      <c r="O208" s="70"/>
      <c r="P208" s="216">
        <f>O208*H208</f>
        <v>0</v>
      </c>
      <c r="Q208" s="216">
        <v>4.0000000000000002E-4</v>
      </c>
      <c r="R208" s="216">
        <f>Q208*H208</f>
        <v>8.7234000000000006E-2</v>
      </c>
      <c r="S208" s="216">
        <v>0</v>
      </c>
      <c r="T208" s="217">
        <f>S208*H208</f>
        <v>0</v>
      </c>
      <c r="U208" s="33"/>
      <c r="V208" s="33"/>
      <c r="W208" s="33"/>
      <c r="X208" s="33"/>
      <c r="Y208" s="33"/>
      <c r="Z208" s="33"/>
      <c r="AA208" s="33"/>
      <c r="AB208" s="33"/>
      <c r="AC208" s="33"/>
      <c r="AD208" s="33"/>
      <c r="AE208" s="33"/>
      <c r="AR208" s="218" t="s">
        <v>219</v>
      </c>
      <c r="AT208" s="218" t="s">
        <v>311</v>
      </c>
      <c r="AU208" s="218" t="s">
        <v>86</v>
      </c>
      <c r="AY208" s="16" t="s">
        <v>168</v>
      </c>
      <c r="BE208" s="219">
        <f>IF(N208="základní",J208,0)</f>
        <v>0</v>
      </c>
      <c r="BF208" s="219">
        <f>IF(N208="snížená",J208,0)</f>
        <v>0</v>
      </c>
      <c r="BG208" s="219">
        <f>IF(N208="zákl. přenesená",J208,0)</f>
        <v>0</v>
      </c>
      <c r="BH208" s="219">
        <f>IF(N208="sníž. přenesená",J208,0)</f>
        <v>0</v>
      </c>
      <c r="BI208" s="219">
        <f>IF(N208="nulová",J208,0)</f>
        <v>0</v>
      </c>
      <c r="BJ208" s="16" t="s">
        <v>84</v>
      </c>
      <c r="BK208" s="219">
        <f>ROUND(I208*H208,2)</f>
        <v>0</v>
      </c>
      <c r="BL208" s="16" t="s">
        <v>176</v>
      </c>
      <c r="BM208" s="218" t="s">
        <v>339</v>
      </c>
    </row>
    <row r="209" spans="1:65" s="2" customFormat="1" ht="11.25">
      <c r="A209" s="33"/>
      <c r="B209" s="34"/>
      <c r="C209" s="35"/>
      <c r="D209" s="220" t="s">
        <v>178</v>
      </c>
      <c r="E209" s="35"/>
      <c r="F209" s="221" t="s">
        <v>338</v>
      </c>
      <c r="G209" s="35"/>
      <c r="H209" s="35"/>
      <c r="I209" s="121"/>
      <c r="J209" s="35"/>
      <c r="K209" s="35"/>
      <c r="L209" s="38"/>
      <c r="M209" s="222"/>
      <c r="N209" s="223"/>
      <c r="O209" s="70"/>
      <c r="P209" s="70"/>
      <c r="Q209" s="70"/>
      <c r="R209" s="70"/>
      <c r="S209" s="70"/>
      <c r="T209" s="71"/>
      <c r="U209" s="33"/>
      <c r="V209" s="33"/>
      <c r="W209" s="33"/>
      <c r="X209" s="33"/>
      <c r="Y209" s="33"/>
      <c r="Z209" s="33"/>
      <c r="AA209" s="33"/>
      <c r="AB209" s="33"/>
      <c r="AC209" s="33"/>
      <c r="AD209" s="33"/>
      <c r="AE209" s="33"/>
      <c r="AT209" s="16" t="s">
        <v>178</v>
      </c>
      <c r="AU209" s="16" t="s">
        <v>86</v>
      </c>
    </row>
    <row r="210" spans="1:65" s="13" customFormat="1" ht="11.25">
      <c r="B210" s="225"/>
      <c r="C210" s="226"/>
      <c r="D210" s="220" t="s">
        <v>193</v>
      </c>
      <c r="E210" s="227" t="s">
        <v>1</v>
      </c>
      <c r="F210" s="228" t="s">
        <v>340</v>
      </c>
      <c r="G210" s="226"/>
      <c r="H210" s="229">
        <v>218.08500000000001</v>
      </c>
      <c r="I210" s="230"/>
      <c r="J210" s="226"/>
      <c r="K210" s="226"/>
      <c r="L210" s="231"/>
      <c r="M210" s="232"/>
      <c r="N210" s="233"/>
      <c r="O210" s="233"/>
      <c r="P210" s="233"/>
      <c r="Q210" s="233"/>
      <c r="R210" s="233"/>
      <c r="S210" s="233"/>
      <c r="T210" s="234"/>
      <c r="AT210" s="235" t="s">
        <v>193</v>
      </c>
      <c r="AU210" s="235" t="s">
        <v>86</v>
      </c>
      <c r="AV210" s="13" t="s">
        <v>86</v>
      </c>
      <c r="AW210" s="13" t="s">
        <v>34</v>
      </c>
      <c r="AX210" s="13" t="s">
        <v>84</v>
      </c>
      <c r="AY210" s="235" t="s">
        <v>168</v>
      </c>
    </row>
    <row r="211" spans="1:65" s="2" customFormat="1" ht="21.75" customHeight="1">
      <c r="A211" s="33"/>
      <c r="B211" s="34"/>
      <c r="C211" s="247" t="s">
        <v>341</v>
      </c>
      <c r="D211" s="247" t="s">
        <v>311</v>
      </c>
      <c r="E211" s="248" t="s">
        <v>342</v>
      </c>
      <c r="F211" s="249" t="s">
        <v>343</v>
      </c>
      <c r="G211" s="250" t="s">
        <v>215</v>
      </c>
      <c r="H211" s="251">
        <v>173.25</v>
      </c>
      <c r="I211" s="252"/>
      <c r="J211" s="253">
        <f>ROUND(I211*H211,2)</f>
        <v>0</v>
      </c>
      <c r="K211" s="249" t="s">
        <v>175</v>
      </c>
      <c r="L211" s="254"/>
      <c r="M211" s="255" t="s">
        <v>1</v>
      </c>
      <c r="N211" s="256" t="s">
        <v>42</v>
      </c>
      <c r="O211" s="70"/>
      <c r="P211" s="216">
        <f>O211*H211</f>
        <v>0</v>
      </c>
      <c r="Q211" s="216">
        <v>4.0000000000000002E-4</v>
      </c>
      <c r="R211" s="216">
        <f>Q211*H211</f>
        <v>6.93E-2</v>
      </c>
      <c r="S211" s="216">
        <v>0</v>
      </c>
      <c r="T211" s="217">
        <f>S211*H211</f>
        <v>0</v>
      </c>
      <c r="U211" s="33"/>
      <c r="V211" s="33"/>
      <c r="W211" s="33"/>
      <c r="X211" s="33"/>
      <c r="Y211" s="33"/>
      <c r="Z211" s="33"/>
      <c r="AA211" s="33"/>
      <c r="AB211" s="33"/>
      <c r="AC211" s="33"/>
      <c r="AD211" s="33"/>
      <c r="AE211" s="33"/>
      <c r="AR211" s="218" t="s">
        <v>219</v>
      </c>
      <c r="AT211" s="218" t="s">
        <v>311</v>
      </c>
      <c r="AU211" s="218" t="s">
        <v>86</v>
      </c>
      <c r="AY211" s="16" t="s">
        <v>168</v>
      </c>
      <c r="BE211" s="219">
        <f>IF(N211="základní",J211,0)</f>
        <v>0</v>
      </c>
      <c r="BF211" s="219">
        <f>IF(N211="snížená",J211,0)</f>
        <v>0</v>
      </c>
      <c r="BG211" s="219">
        <f>IF(N211="zákl. přenesená",J211,0)</f>
        <v>0</v>
      </c>
      <c r="BH211" s="219">
        <f>IF(N211="sníž. přenesená",J211,0)</f>
        <v>0</v>
      </c>
      <c r="BI211" s="219">
        <f>IF(N211="nulová",J211,0)</f>
        <v>0</v>
      </c>
      <c r="BJ211" s="16" t="s">
        <v>84</v>
      </c>
      <c r="BK211" s="219">
        <f>ROUND(I211*H211,2)</f>
        <v>0</v>
      </c>
      <c r="BL211" s="16" t="s">
        <v>176</v>
      </c>
      <c r="BM211" s="218" t="s">
        <v>344</v>
      </c>
    </row>
    <row r="212" spans="1:65" s="2" customFormat="1" ht="11.25">
      <c r="A212" s="33"/>
      <c r="B212" s="34"/>
      <c r="C212" s="35"/>
      <c r="D212" s="220" t="s">
        <v>178</v>
      </c>
      <c r="E212" s="35"/>
      <c r="F212" s="221" t="s">
        <v>343</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178</v>
      </c>
      <c r="AU212" s="16" t="s">
        <v>86</v>
      </c>
    </row>
    <row r="213" spans="1:65" s="13" customFormat="1" ht="11.25">
      <c r="B213" s="225"/>
      <c r="C213" s="226"/>
      <c r="D213" s="220" t="s">
        <v>193</v>
      </c>
      <c r="E213" s="227" t="s">
        <v>1</v>
      </c>
      <c r="F213" s="228" t="s">
        <v>345</v>
      </c>
      <c r="G213" s="226"/>
      <c r="H213" s="229">
        <v>173.25</v>
      </c>
      <c r="I213" s="230"/>
      <c r="J213" s="226"/>
      <c r="K213" s="226"/>
      <c r="L213" s="231"/>
      <c r="M213" s="232"/>
      <c r="N213" s="233"/>
      <c r="O213" s="233"/>
      <c r="P213" s="233"/>
      <c r="Q213" s="233"/>
      <c r="R213" s="233"/>
      <c r="S213" s="233"/>
      <c r="T213" s="234"/>
      <c r="AT213" s="235" t="s">
        <v>193</v>
      </c>
      <c r="AU213" s="235" t="s">
        <v>86</v>
      </c>
      <c r="AV213" s="13" t="s">
        <v>86</v>
      </c>
      <c r="AW213" s="13" t="s">
        <v>34</v>
      </c>
      <c r="AX213" s="13" t="s">
        <v>84</v>
      </c>
      <c r="AY213" s="235" t="s">
        <v>168</v>
      </c>
    </row>
    <row r="214" spans="1:65" s="12" customFormat="1" ht="25.9" customHeight="1">
      <c r="B214" s="191"/>
      <c r="C214" s="192"/>
      <c r="D214" s="193" t="s">
        <v>76</v>
      </c>
      <c r="E214" s="194" t="s">
        <v>346</v>
      </c>
      <c r="F214" s="194" t="s">
        <v>347</v>
      </c>
      <c r="G214" s="192"/>
      <c r="H214" s="192"/>
      <c r="I214" s="195"/>
      <c r="J214" s="196">
        <f>BK214</f>
        <v>0</v>
      </c>
      <c r="K214" s="192"/>
      <c r="L214" s="197"/>
      <c r="M214" s="198"/>
      <c r="N214" s="199"/>
      <c r="O214" s="199"/>
      <c r="P214" s="200">
        <f>SUM(P215:P244)</f>
        <v>0</v>
      </c>
      <c r="Q214" s="199"/>
      <c r="R214" s="200">
        <f>SUM(R215:R244)</f>
        <v>0</v>
      </c>
      <c r="S214" s="199"/>
      <c r="T214" s="201">
        <f>SUM(T215:T244)</f>
        <v>0</v>
      </c>
      <c r="AR214" s="202" t="s">
        <v>176</v>
      </c>
      <c r="AT214" s="203" t="s">
        <v>76</v>
      </c>
      <c r="AU214" s="203" t="s">
        <v>77</v>
      </c>
      <c r="AY214" s="202" t="s">
        <v>168</v>
      </c>
      <c r="BK214" s="204">
        <f>SUM(BK215:BK244)</f>
        <v>0</v>
      </c>
    </row>
    <row r="215" spans="1:65" s="2" customFormat="1" ht="33" customHeight="1">
      <c r="A215" s="33"/>
      <c r="B215" s="34"/>
      <c r="C215" s="207" t="s">
        <v>348</v>
      </c>
      <c r="D215" s="207" t="s">
        <v>171</v>
      </c>
      <c r="E215" s="208" t="s">
        <v>349</v>
      </c>
      <c r="F215" s="209" t="s">
        <v>350</v>
      </c>
      <c r="G215" s="210" t="s">
        <v>197</v>
      </c>
      <c r="H215" s="211">
        <v>17.62</v>
      </c>
      <c r="I215" s="212"/>
      <c r="J215" s="213">
        <f>ROUND(I215*H215,2)</f>
        <v>0</v>
      </c>
      <c r="K215" s="209" t="s">
        <v>175</v>
      </c>
      <c r="L215" s="38"/>
      <c r="M215" s="214" t="s">
        <v>1</v>
      </c>
      <c r="N215" s="215" t="s">
        <v>42</v>
      </c>
      <c r="O215" s="70"/>
      <c r="P215" s="216">
        <f>O215*H215</f>
        <v>0</v>
      </c>
      <c r="Q215" s="216">
        <v>0</v>
      </c>
      <c r="R215" s="216">
        <f>Q215*H215</f>
        <v>0</v>
      </c>
      <c r="S215" s="216">
        <v>0</v>
      </c>
      <c r="T215" s="217">
        <f>S215*H215</f>
        <v>0</v>
      </c>
      <c r="U215" s="33"/>
      <c r="V215" s="33"/>
      <c r="W215" s="33"/>
      <c r="X215" s="33"/>
      <c r="Y215" s="33"/>
      <c r="Z215" s="33"/>
      <c r="AA215" s="33"/>
      <c r="AB215" s="33"/>
      <c r="AC215" s="33"/>
      <c r="AD215" s="33"/>
      <c r="AE215" s="33"/>
      <c r="AR215" s="218" t="s">
        <v>351</v>
      </c>
      <c r="AT215" s="218" t="s">
        <v>171</v>
      </c>
      <c r="AU215" s="218" t="s">
        <v>84</v>
      </c>
      <c r="AY215" s="16" t="s">
        <v>168</v>
      </c>
      <c r="BE215" s="219">
        <f>IF(N215="základní",J215,0)</f>
        <v>0</v>
      </c>
      <c r="BF215" s="219">
        <f>IF(N215="snížená",J215,0)</f>
        <v>0</v>
      </c>
      <c r="BG215" s="219">
        <f>IF(N215="zákl. přenesená",J215,0)</f>
        <v>0</v>
      </c>
      <c r="BH215" s="219">
        <f>IF(N215="sníž. přenesená",J215,0)</f>
        <v>0</v>
      </c>
      <c r="BI215" s="219">
        <f>IF(N215="nulová",J215,0)</f>
        <v>0</v>
      </c>
      <c r="BJ215" s="16" t="s">
        <v>84</v>
      </c>
      <c r="BK215" s="219">
        <f>ROUND(I215*H215,2)</f>
        <v>0</v>
      </c>
      <c r="BL215" s="16" t="s">
        <v>351</v>
      </c>
      <c r="BM215" s="218" t="s">
        <v>352</v>
      </c>
    </row>
    <row r="216" spans="1:65" s="2" customFormat="1" ht="68.25">
      <c r="A216" s="33"/>
      <c r="B216" s="34"/>
      <c r="C216" s="35"/>
      <c r="D216" s="220" t="s">
        <v>178</v>
      </c>
      <c r="E216" s="35"/>
      <c r="F216" s="221" t="s">
        <v>353</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178</v>
      </c>
      <c r="AU216" s="16" t="s">
        <v>84</v>
      </c>
    </row>
    <row r="217" spans="1:65" s="2" customFormat="1" ht="19.5">
      <c r="A217" s="33"/>
      <c r="B217" s="34"/>
      <c r="C217" s="35"/>
      <c r="D217" s="220" t="s">
        <v>180</v>
      </c>
      <c r="E217" s="35"/>
      <c r="F217" s="224" t="s">
        <v>354</v>
      </c>
      <c r="G217" s="35"/>
      <c r="H217" s="35"/>
      <c r="I217" s="121"/>
      <c r="J217" s="35"/>
      <c r="K217" s="35"/>
      <c r="L217" s="38"/>
      <c r="M217" s="222"/>
      <c r="N217" s="223"/>
      <c r="O217" s="70"/>
      <c r="P217" s="70"/>
      <c r="Q217" s="70"/>
      <c r="R217" s="70"/>
      <c r="S217" s="70"/>
      <c r="T217" s="71"/>
      <c r="U217" s="33"/>
      <c r="V217" s="33"/>
      <c r="W217" s="33"/>
      <c r="X217" s="33"/>
      <c r="Y217" s="33"/>
      <c r="Z217" s="33"/>
      <c r="AA217" s="33"/>
      <c r="AB217" s="33"/>
      <c r="AC217" s="33"/>
      <c r="AD217" s="33"/>
      <c r="AE217" s="33"/>
      <c r="AT217" s="16" t="s">
        <v>180</v>
      </c>
      <c r="AU217" s="16" t="s">
        <v>84</v>
      </c>
    </row>
    <row r="218" spans="1:65" s="13" customFormat="1" ht="11.25">
      <c r="B218" s="225"/>
      <c r="C218" s="226"/>
      <c r="D218" s="220" t="s">
        <v>193</v>
      </c>
      <c r="E218" s="227" t="s">
        <v>1</v>
      </c>
      <c r="F218" s="228" t="s">
        <v>355</v>
      </c>
      <c r="G218" s="226"/>
      <c r="H218" s="229">
        <v>17.62</v>
      </c>
      <c r="I218" s="230"/>
      <c r="J218" s="226"/>
      <c r="K218" s="226"/>
      <c r="L218" s="231"/>
      <c r="M218" s="232"/>
      <c r="N218" s="233"/>
      <c r="O218" s="233"/>
      <c r="P218" s="233"/>
      <c r="Q218" s="233"/>
      <c r="R218" s="233"/>
      <c r="S218" s="233"/>
      <c r="T218" s="234"/>
      <c r="AT218" s="235" t="s">
        <v>193</v>
      </c>
      <c r="AU218" s="235" t="s">
        <v>84</v>
      </c>
      <c r="AV218" s="13" t="s">
        <v>86</v>
      </c>
      <c r="AW218" s="13" t="s">
        <v>34</v>
      </c>
      <c r="AX218" s="13" t="s">
        <v>84</v>
      </c>
      <c r="AY218" s="235" t="s">
        <v>168</v>
      </c>
    </row>
    <row r="219" spans="1:65" s="2" customFormat="1" ht="21.75" customHeight="1">
      <c r="A219" s="33"/>
      <c r="B219" s="34"/>
      <c r="C219" s="207" t="s">
        <v>356</v>
      </c>
      <c r="D219" s="207" t="s">
        <v>171</v>
      </c>
      <c r="E219" s="208" t="s">
        <v>357</v>
      </c>
      <c r="F219" s="209" t="s">
        <v>358</v>
      </c>
      <c r="G219" s="210" t="s">
        <v>197</v>
      </c>
      <c r="H219" s="211">
        <v>0.04</v>
      </c>
      <c r="I219" s="212"/>
      <c r="J219" s="213">
        <f>ROUND(I219*H219,2)</f>
        <v>0</v>
      </c>
      <c r="K219" s="209" t="s">
        <v>175</v>
      </c>
      <c r="L219" s="38"/>
      <c r="M219" s="214" t="s">
        <v>1</v>
      </c>
      <c r="N219" s="215" t="s">
        <v>42</v>
      </c>
      <c r="O219" s="70"/>
      <c r="P219" s="216">
        <f>O219*H219</f>
        <v>0</v>
      </c>
      <c r="Q219" s="216">
        <v>0</v>
      </c>
      <c r="R219" s="216">
        <f>Q219*H219</f>
        <v>0</v>
      </c>
      <c r="S219" s="216">
        <v>0</v>
      </c>
      <c r="T219" s="217">
        <f>S219*H219</f>
        <v>0</v>
      </c>
      <c r="U219" s="33"/>
      <c r="V219" s="33"/>
      <c r="W219" s="33"/>
      <c r="X219" s="33"/>
      <c r="Y219" s="33"/>
      <c r="Z219" s="33"/>
      <c r="AA219" s="33"/>
      <c r="AB219" s="33"/>
      <c r="AC219" s="33"/>
      <c r="AD219" s="33"/>
      <c r="AE219" s="33"/>
      <c r="AR219" s="218" t="s">
        <v>351</v>
      </c>
      <c r="AT219" s="218" t="s">
        <v>171</v>
      </c>
      <c r="AU219" s="218" t="s">
        <v>84</v>
      </c>
      <c r="AY219" s="16" t="s">
        <v>168</v>
      </c>
      <c r="BE219" s="219">
        <f>IF(N219="základní",J219,0)</f>
        <v>0</v>
      </c>
      <c r="BF219" s="219">
        <f>IF(N219="snížená",J219,0)</f>
        <v>0</v>
      </c>
      <c r="BG219" s="219">
        <f>IF(N219="zákl. přenesená",J219,0)</f>
        <v>0</v>
      </c>
      <c r="BH219" s="219">
        <f>IF(N219="sníž. přenesená",J219,0)</f>
        <v>0</v>
      </c>
      <c r="BI219" s="219">
        <f>IF(N219="nulová",J219,0)</f>
        <v>0</v>
      </c>
      <c r="BJ219" s="16" t="s">
        <v>84</v>
      </c>
      <c r="BK219" s="219">
        <f>ROUND(I219*H219,2)</f>
        <v>0</v>
      </c>
      <c r="BL219" s="16" t="s">
        <v>351</v>
      </c>
      <c r="BM219" s="218" t="s">
        <v>359</v>
      </c>
    </row>
    <row r="220" spans="1:65" s="2" customFormat="1" ht="29.25">
      <c r="A220" s="33"/>
      <c r="B220" s="34"/>
      <c r="C220" s="35"/>
      <c r="D220" s="220" t="s">
        <v>178</v>
      </c>
      <c r="E220" s="35"/>
      <c r="F220" s="221" t="s">
        <v>360</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178</v>
      </c>
      <c r="AU220" s="16" t="s">
        <v>84</v>
      </c>
    </row>
    <row r="221" spans="1:65" s="2" customFormat="1" ht="21.75" customHeight="1">
      <c r="A221" s="33"/>
      <c r="B221" s="34"/>
      <c r="C221" s="207" t="s">
        <v>361</v>
      </c>
      <c r="D221" s="207" t="s">
        <v>171</v>
      </c>
      <c r="E221" s="208" t="s">
        <v>362</v>
      </c>
      <c r="F221" s="209" t="s">
        <v>363</v>
      </c>
      <c r="G221" s="210" t="s">
        <v>197</v>
      </c>
      <c r="H221" s="211">
        <v>335.38600000000002</v>
      </c>
      <c r="I221" s="212"/>
      <c r="J221" s="213">
        <f>ROUND(I221*H221,2)</f>
        <v>0</v>
      </c>
      <c r="K221" s="209" t="s">
        <v>175</v>
      </c>
      <c r="L221" s="38"/>
      <c r="M221" s="214" t="s">
        <v>1</v>
      </c>
      <c r="N221" s="215" t="s">
        <v>42</v>
      </c>
      <c r="O221" s="70"/>
      <c r="P221" s="216">
        <f>O221*H221</f>
        <v>0</v>
      </c>
      <c r="Q221" s="216">
        <v>0</v>
      </c>
      <c r="R221" s="216">
        <f>Q221*H221</f>
        <v>0</v>
      </c>
      <c r="S221" s="216">
        <v>0</v>
      </c>
      <c r="T221" s="217">
        <f>S221*H221</f>
        <v>0</v>
      </c>
      <c r="U221" s="33"/>
      <c r="V221" s="33"/>
      <c r="W221" s="33"/>
      <c r="X221" s="33"/>
      <c r="Y221" s="33"/>
      <c r="Z221" s="33"/>
      <c r="AA221" s="33"/>
      <c r="AB221" s="33"/>
      <c r="AC221" s="33"/>
      <c r="AD221" s="33"/>
      <c r="AE221" s="33"/>
      <c r="AR221" s="218" t="s">
        <v>351</v>
      </c>
      <c r="AT221" s="218" t="s">
        <v>171</v>
      </c>
      <c r="AU221" s="218" t="s">
        <v>84</v>
      </c>
      <c r="AY221" s="16" t="s">
        <v>168</v>
      </c>
      <c r="BE221" s="219">
        <f>IF(N221="základní",J221,0)</f>
        <v>0</v>
      </c>
      <c r="BF221" s="219">
        <f>IF(N221="snížená",J221,0)</f>
        <v>0</v>
      </c>
      <c r="BG221" s="219">
        <f>IF(N221="zákl. přenesená",J221,0)</f>
        <v>0</v>
      </c>
      <c r="BH221" s="219">
        <f>IF(N221="sníž. přenesená",J221,0)</f>
        <v>0</v>
      </c>
      <c r="BI221" s="219">
        <f>IF(N221="nulová",J221,0)</f>
        <v>0</v>
      </c>
      <c r="BJ221" s="16" t="s">
        <v>84</v>
      </c>
      <c r="BK221" s="219">
        <f>ROUND(I221*H221,2)</f>
        <v>0</v>
      </c>
      <c r="BL221" s="16" t="s">
        <v>351</v>
      </c>
      <c r="BM221" s="218" t="s">
        <v>364</v>
      </c>
    </row>
    <row r="222" spans="1:65" s="2" customFormat="1" ht="29.25">
      <c r="A222" s="33"/>
      <c r="B222" s="34"/>
      <c r="C222" s="35"/>
      <c r="D222" s="220" t="s">
        <v>178</v>
      </c>
      <c r="E222" s="35"/>
      <c r="F222" s="221" t="s">
        <v>365</v>
      </c>
      <c r="G222" s="35"/>
      <c r="H222" s="35"/>
      <c r="I222" s="121"/>
      <c r="J222" s="35"/>
      <c r="K222" s="35"/>
      <c r="L222" s="38"/>
      <c r="M222" s="222"/>
      <c r="N222" s="223"/>
      <c r="O222" s="70"/>
      <c r="P222" s="70"/>
      <c r="Q222" s="70"/>
      <c r="R222" s="70"/>
      <c r="S222" s="70"/>
      <c r="T222" s="71"/>
      <c r="U222" s="33"/>
      <c r="V222" s="33"/>
      <c r="W222" s="33"/>
      <c r="X222" s="33"/>
      <c r="Y222" s="33"/>
      <c r="Z222" s="33"/>
      <c r="AA222" s="33"/>
      <c r="AB222" s="33"/>
      <c r="AC222" s="33"/>
      <c r="AD222" s="33"/>
      <c r="AE222" s="33"/>
      <c r="AT222" s="16" t="s">
        <v>178</v>
      </c>
      <c r="AU222" s="16" t="s">
        <v>84</v>
      </c>
    </row>
    <row r="223" spans="1:65" s="13" customFormat="1" ht="11.25">
      <c r="B223" s="225"/>
      <c r="C223" s="226"/>
      <c r="D223" s="220" t="s">
        <v>193</v>
      </c>
      <c r="E223" s="227" t="s">
        <v>1</v>
      </c>
      <c r="F223" s="228" t="s">
        <v>366</v>
      </c>
      <c r="G223" s="226"/>
      <c r="H223" s="229">
        <v>97.2</v>
      </c>
      <c r="I223" s="230"/>
      <c r="J223" s="226"/>
      <c r="K223" s="226"/>
      <c r="L223" s="231"/>
      <c r="M223" s="232"/>
      <c r="N223" s="233"/>
      <c r="O223" s="233"/>
      <c r="P223" s="233"/>
      <c r="Q223" s="233"/>
      <c r="R223" s="233"/>
      <c r="S223" s="233"/>
      <c r="T223" s="234"/>
      <c r="AT223" s="235" t="s">
        <v>193</v>
      </c>
      <c r="AU223" s="235" t="s">
        <v>84</v>
      </c>
      <c r="AV223" s="13" t="s">
        <v>86</v>
      </c>
      <c r="AW223" s="13" t="s">
        <v>34</v>
      </c>
      <c r="AX223" s="13" t="s">
        <v>77</v>
      </c>
      <c r="AY223" s="235" t="s">
        <v>168</v>
      </c>
    </row>
    <row r="224" spans="1:65" s="13" customFormat="1" ht="11.25">
      <c r="B224" s="225"/>
      <c r="C224" s="226"/>
      <c r="D224" s="220" t="s">
        <v>193</v>
      </c>
      <c r="E224" s="227" t="s">
        <v>1</v>
      </c>
      <c r="F224" s="228" t="s">
        <v>367</v>
      </c>
      <c r="G224" s="226"/>
      <c r="H224" s="229">
        <v>238.18600000000001</v>
      </c>
      <c r="I224" s="230"/>
      <c r="J224" s="226"/>
      <c r="K224" s="226"/>
      <c r="L224" s="231"/>
      <c r="M224" s="232"/>
      <c r="N224" s="233"/>
      <c r="O224" s="233"/>
      <c r="P224" s="233"/>
      <c r="Q224" s="233"/>
      <c r="R224" s="233"/>
      <c r="S224" s="233"/>
      <c r="T224" s="234"/>
      <c r="AT224" s="235" t="s">
        <v>193</v>
      </c>
      <c r="AU224" s="235" t="s">
        <v>84</v>
      </c>
      <c r="AV224" s="13" t="s">
        <v>86</v>
      </c>
      <c r="AW224" s="13" t="s">
        <v>34</v>
      </c>
      <c r="AX224" s="13" t="s">
        <v>77</v>
      </c>
      <c r="AY224" s="235" t="s">
        <v>168</v>
      </c>
    </row>
    <row r="225" spans="1:65" s="14" customFormat="1" ht="11.25">
      <c r="B225" s="236"/>
      <c r="C225" s="237"/>
      <c r="D225" s="220" t="s">
        <v>193</v>
      </c>
      <c r="E225" s="238" t="s">
        <v>1</v>
      </c>
      <c r="F225" s="239" t="s">
        <v>211</v>
      </c>
      <c r="G225" s="237"/>
      <c r="H225" s="240">
        <v>335.38600000000002</v>
      </c>
      <c r="I225" s="241"/>
      <c r="J225" s="237"/>
      <c r="K225" s="237"/>
      <c r="L225" s="242"/>
      <c r="M225" s="243"/>
      <c r="N225" s="244"/>
      <c r="O225" s="244"/>
      <c r="P225" s="244"/>
      <c r="Q225" s="244"/>
      <c r="R225" s="244"/>
      <c r="S225" s="244"/>
      <c r="T225" s="245"/>
      <c r="AT225" s="246" t="s">
        <v>193</v>
      </c>
      <c r="AU225" s="246" t="s">
        <v>84</v>
      </c>
      <c r="AV225" s="14" t="s">
        <v>176</v>
      </c>
      <c r="AW225" s="14" t="s">
        <v>34</v>
      </c>
      <c r="AX225" s="14" t="s">
        <v>84</v>
      </c>
      <c r="AY225" s="246" t="s">
        <v>168</v>
      </c>
    </row>
    <row r="226" spans="1:65" s="2" customFormat="1" ht="21.75" customHeight="1">
      <c r="A226" s="33"/>
      <c r="B226" s="34"/>
      <c r="C226" s="207" t="s">
        <v>368</v>
      </c>
      <c r="D226" s="207" t="s">
        <v>171</v>
      </c>
      <c r="E226" s="208" t="s">
        <v>369</v>
      </c>
      <c r="F226" s="209" t="s">
        <v>370</v>
      </c>
      <c r="G226" s="210" t="s">
        <v>197</v>
      </c>
      <c r="H226" s="211">
        <v>28.8</v>
      </c>
      <c r="I226" s="212"/>
      <c r="J226" s="213">
        <f>ROUND(I226*H226,2)</f>
        <v>0</v>
      </c>
      <c r="K226" s="209" t="s">
        <v>175</v>
      </c>
      <c r="L226" s="38"/>
      <c r="M226" s="214" t="s">
        <v>1</v>
      </c>
      <c r="N226" s="215" t="s">
        <v>42</v>
      </c>
      <c r="O226" s="70"/>
      <c r="P226" s="216">
        <f>O226*H226</f>
        <v>0</v>
      </c>
      <c r="Q226" s="216">
        <v>0</v>
      </c>
      <c r="R226" s="216">
        <f>Q226*H226</f>
        <v>0</v>
      </c>
      <c r="S226" s="216">
        <v>0</v>
      </c>
      <c r="T226" s="217">
        <f>S226*H226</f>
        <v>0</v>
      </c>
      <c r="U226" s="33"/>
      <c r="V226" s="33"/>
      <c r="W226" s="33"/>
      <c r="X226" s="33"/>
      <c r="Y226" s="33"/>
      <c r="Z226" s="33"/>
      <c r="AA226" s="33"/>
      <c r="AB226" s="33"/>
      <c r="AC226" s="33"/>
      <c r="AD226" s="33"/>
      <c r="AE226" s="33"/>
      <c r="AR226" s="218" t="s">
        <v>351</v>
      </c>
      <c r="AT226" s="218" t="s">
        <v>171</v>
      </c>
      <c r="AU226" s="218" t="s">
        <v>84</v>
      </c>
      <c r="AY226" s="16" t="s">
        <v>168</v>
      </c>
      <c r="BE226" s="219">
        <f>IF(N226="základní",J226,0)</f>
        <v>0</v>
      </c>
      <c r="BF226" s="219">
        <f>IF(N226="snížená",J226,0)</f>
        <v>0</v>
      </c>
      <c r="BG226" s="219">
        <f>IF(N226="zákl. přenesená",J226,0)</f>
        <v>0</v>
      </c>
      <c r="BH226" s="219">
        <f>IF(N226="sníž. přenesená",J226,0)</f>
        <v>0</v>
      </c>
      <c r="BI226" s="219">
        <f>IF(N226="nulová",J226,0)</f>
        <v>0</v>
      </c>
      <c r="BJ226" s="16" t="s">
        <v>84</v>
      </c>
      <c r="BK226" s="219">
        <f>ROUND(I226*H226,2)</f>
        <v>0</v>
      </c>
      <c r="BL226" s="16" t="s">
        <v>351</v>
      </c>
      <c r="BM226" s="218" t="s">
        <v>371</v>
      </c>
    </row>
    <row r="227" spans="1:65" s="2" customFormat="1" ht="29.25">
      <c r="A227" s="33"/>
      <c r="B227" s="34"/>
      <c r="C227" s="35"/>
      <c r="D227" s="220" t="s">
        <v>178</v>
      </c>
      <c r="E227" s="35"/>
      <c r="F227" s="221" t="s">
        <v>372</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178</v>
      </c>
      <c r="AU227" s="16" t="s">
        <v>84</v>
      </c>
    </row>
    <row r="228" spans="1:65" s="13" customFormat="1" ht="11.25">
      <c r="B228" s="225"/>
      <c r="C228" s="226"/>
      <c r="D228" s="220" t="s">
        <v>193</v>
      </c>
      <c r="E228" s="227" t="s">
        <v>1</v>
      </c>
      <c r="F228" s="228" t="s">
        <v>373</v>
      </c>
      <c r="G228" s="226"/>
      <c r="H228" s="229">
        <v>28.8</v>
      </c>
      <c r="I228" s="230"/>
      <c r="J228" s="226"/>
      <c r="K228" s="226"/>
      <c r="L228" s="231"/>
      <c r="M228" s="232"/>
      <c r="N228" s="233"/>
      <c r="O228" s="233"/>
      <c r="P228" s="233"/>
      <c r="Q228" s="233"/>
      <c r="R228" s="233"/>
      <c r="S228" s="233"/>
      <c r="T228" s="234"/>
      <c r="AT228" s="235" t="s">
        <v>193</v>
      </c>
      <c r="AU228" s="235" t="s">
        <v>84</v>
      </c>
      <c r="AV228" s="13" t="s">
        <v>86</v>
      </c>
      <c r="AW228" s="13" t="s">
        <v>34</v>
      </c>
      <c r="AX228" s="13" t="s">
        <v>84</v>
      </c>
      <c r="AY228" s="235" t="s">
        <v>168</v>
      </c>
    </row>
    <row r="229" spans="1:65" s="2" customFormat="1" ht="21.75" customHeight="1">
      <c r="A229" s="33"/>
      <c r="B229" s="34"/>
      <c r="C229" s="207" t="s">
        <v>374</v>
      </c>
      <c r="D229" s="207" t="s">
        <v>171</v>
      </c>
      <c r="E229" s="208" t="s">
        <v>375</v>
      </c>
      <c r="F229" s="209" t="s">
        <v>376</v>
      </c>
      <c r="G229" s="210" t="s">
        <v>197</v>
      </c>
      <c r="H229" s="211">
        <v>2.64</v>
      </c>
      <c r="I229" s="212"/>
      <c r="J229" s="213">
        <f>ROUND(I229*H229,2)</f>
        <v>0</v>
      </c>
      <c r="K229" s="209" t="s">
        <v>175</v>
      </c>
      <c r="L229" s="38"/>
      <c r="M229" s="214" t="s">
        <v>1</v>
      </c>
      <c r="N229" s="215" t="s">
        <v>42</v>
      </c>
      <c r="O229" s="70"/>
      <c r="P229" s="216">
        <f>O229*H229</f>
        <v>0</v>
      </c>
      <c r="Q229" s="216">
        <v>0</v>
      </c>
      <c r="R229" s="216">
        <f>Q229*H229</f>
        <v>0</v>
      </c>
      <c r="S229" s="216">
        <v>0</v>
      </c>
      <c r="T229" s="217">
        <f>S229*H229</f>
        <v>0</v>
      </c>
      <c r="U229" s="33"/>
      <c r="V229" s="33"/>
      <c r="W229" s="33"/>
      <c r="X229" s="33"/>
      <c r="Y229" s="33"/>
      <c r="Z229" s="33"/>
      <c r="AA229" s="33"/>
      <c r="AB229" s="33"/>
      <c r="AC229" s="33"/>
      <c r="AD229" s="33"/>
      <c r="AE229" s="33"/>
      <c r="AR229" s="218" t="s">
        <v>351</v>
      </c>
      <c r="AT229" s="218" t="s">
        <v>171</v>
      </c>
      <c r="AU229" s="218" t="s">
        <v>84</v>
      </c>
      <c r="AY229" s="16" t="s">
        <v>168</v>
      </c>
      <c r="BE229" s="219">
        <f>IF(N229="základní",J229,0)</f>
        <v>0</v>
      </c>
      <c r="BF229" s="219">
        <f>IF(N229="snížená",J229,0)</f>
        <v>0</v>
      </c>
      <c r="BG229" s="219">
        <f>IF(N229="zákl. přenesená",J229,0)</f>
        <v>0</v>
      </c>
      <c r="BH229" s="219">
        <f>IF(N229="sníž. přenesená",J229,0)</f>
        <v>0</v>
      </c>
      <c r="BI229" s="219">
        <f>IF(N229="nulová",J229,0)</f>
        <v>0</v>
      </c>
      <c r="BJ229" s="16" t="s">
        <v>84</v>
      </c>
      <c r="BK229" s="219">
        <f>ROUND(I229*H229,2)</f>
        <v>0</v>
      </c>
      <c r="BL229" s="16" t="s">
        <v>351</v>
      </c>
      <c r="BM229" s="218" t="s">
        <v>377</v>
      </c>
    </row>
    <row r="230" spans="1:65" s="2" customFormat="1" ht="29.25">
      <c r="A230" s="33"/>
      <c r="B230" s="34"/>
      <c r="C230" s="35"/>
      <c r="D230" s="220" t="s">
        <v>178</v>
      </c>
      <c r="E230" s="35"/>
      <c r="F230" s="221" t="s">
        <v>378</v>
      </c>
      <c r="G230" s="35"/>
      <c r="H230" s="35"/>
      <c r="I230" s="121"/>
      <c r="J230" s="35"/>
      <c r="K230" s="35"/>
      <c r="L230" s="38"/>
      <c r="M230" s="222"/>
      <c r="N230" s="223"/>
      <c r="O230" s="70"/>
      <c r="P230" s="70"/>
      <c r="Q230" s="70"/>
      <c r="R230" s="70"/>
      <c r="S230" s="70"/>
      <c r="T230" s="71"/>
      <c r="U230" s="33"/>
      <c r="V230" s="33"/>
      <c r="W230" s="33"/>
      <c r="X230" s="33"/>
      <c r="Y230" s="33"/>
      <c r="Z230" s="33"/>
      <c r="AA230" s="33"/>
      <c r="AB230" s="33"/>
      <c r="AC230" s="33"/>
      <c r="AD230" s="33"/>
      <c r="AE230" s="33"/>
      <c r="AT230" s="16" t="s">
        <v>178</v>
      </c>
      <c r="AU230" s="16" t="s">
        <v>84</v>
      </c>
    </row>
    <row r="231" spans="1:65" s="13" customFormat="1" ht="11.25">
      <c r="B231" s="225"/>
      <c r="C231" s="226"/>
      <c r="D231" s="220" t="s">
        <v>193</v>
      </c>
      <c r="E231" s="227" t="s">
        <v>1</v>
      </c>
      <c r="F231" s="228" t="s">
        <v>379</v>
      </c>
      <c r="G231" s="226"/>
      <c r="H231" s="229">
        <v>2.64</v>
      </c>
      <c r="I231" s="230"/>
      <c r="J231" s="226"/>
      <c r="K231" s="226"/>
      <c r="L231" s="231"/>
      <c r="M231" s="232"/>
      <c r="N231" s="233"/>
      <c r="O231" s="233"/>
      <c r="P231" s="233"/>
      <c r="Q231" s="233"/>
      <c r="R231" s="233"/>
      <c r="S231" s="233"/>
      <c r="T231" s="234"/>
      <c r="AT231" s="235" t="s">
        <v>193</v>
      </c>
      <c r="AU231" s="235" t="s">
        <v>84</v>
      </c>
      <c r="AV231" s="13" t="s">
        <v>86</v>
      </c>
      <c r="AW231" s="13" t="s">
        <v>34</v>
      </c>
      <c r="AX231" s="13" t="s">
        <v>84</v>
      </c>
      <c r="AY231" s="235" t="s">
        <v>168</v>
      </c>
    </row>
    <row r="232" spans="1:65" s="2" customFormat="1" ht="21.75" customHeight="1">
      <c r="A232" s="33"/>
      <c r="B232" s="34"/>
      <c r="C232" s="207" t="s">
        <v>380</v>
      </c>
      <c r="D232" s="207" t="s">
        <v>171</v>
      </c>
      <c r="E232" s="208" t="s">
        <v>381</v>
      </c>
      <c r="F232" s="209" t="s">
        <v>382</v>
      </c>
      <c r="G232" s="210" t="s">
        <v>197</v>
      </c>
      <c r="H232" s="211">
        <v>366.86599999999999</v>
      </c>
      <c r="I232" s="212"/>
      <c r="J232" s="213">
        <f>ROUND(I232*H232,2)</f>
        <v>0</v>
      </c>
      <c r="K232" s="209" t="s">
        <v>175</v>
      </c>
      <c r="L232" s="38"/>
      <c r="M232" s="214" t="s">
        <v>1</v>
      </c>
      <c r="N232" s="215" t="s">
        <v>42</v>
      </c>
      <c r="O232" s="70"/>
      <c r="P232" s="216">
        <f>O232*H232</f>
        <v>0</v>
      </c>
      <c r="Q232" s="216">
        <v>0</v>
      </c>
      <c r="R232" s="216">
        <f>Q232*H232</f>
        <v>0</v>
      </c>
      <c r="S232" s="216">
        <v>0</v>
      </c>
      <c r="T232" s="217">
        <f>S232*H232</f>
        <v>0</v>
      </c>
      <c r="U232" s="33"/>
      <c r="V232" s="33"/>
      <c r="W232" s="33"/>
      <c r="X232" s="33"/>
      <c r="Y232" s="33"/>
      <c r="Z232" s="33"/>
      <c r="AA232" s="33"/>
      <c r="AB232" s="33"/>
      <c r="AC232" s="33"/>
      <c r="AD232" s="33"/>
      <c r="AE232" s="33"/>
      <c r="AR232" s="218" t="s">
        <v>351</v>
      </c>
      <c r="AT232" s="218" t="s">
        <v>171</v>
      </c>
      <c r="AU232" s="218" t="s">
        <v>84</v>
      </c>
      <c r="AY232" s="16" t="s">
        <v>168</v>
      </c>
      <c r="BE232" s="219">
        <f>IF(N232="základní",J232,0)</f>
        <v>0</v>
      </c>
      <c r="BF232" s="219">
        <f>IF(N232="snížená",J232,0)</f>
        <v>0</v>
      </c>
      <c r="BG232" s="219">
        <f>IF(N232="zákl. přenesená",J232,0)</f>
        <v>0</v>
      </c>
      <c r="BH232" s="219">
        <f>IF(N232="sníž. přenesená",J232,0)</f>
        <v>0</v>
      </c>
      <c r="BI232" s="219">
        <f>IF(N232="nulová",J232,0)</f>
        <v>0</v>
      </c>
      <c r="BJ232" s="16" t="s">
        <v>84</v>
      </c>
      <c r="BK232" s="219">
        <f>ROUND(I232*H232,2)</f>
        <v>0</v>
      </c>
      <c r="BL232" s="16" t="s">
        <v>351</v>
      </c>
      <c r="BM232" s="218" t="s">
        <v>383</v>
      </c>
    </row>
    <row r="233" spans="1:65" s="2" customFormat="1" ht="68.25">
      <c r="A233" s="33"/>
      <c r="B233" s="34"/>
      <c r="C233" s="35"/>
      <c r="D233" s="220" t="s">
        <v>178</v>
      </c>
      <c r="E233" s="35"/>
      <c r="F233" s="221" t="s">
        <v>384</v>
      </c>
      <c r="G233" s="35"/>
      <c r="H233" s="35"/>
      <c r="I233" s="121"/>
      <c r="J233" s="35"/>
      <c r="K233" s="35"/>
      <c r="L233" s="38"/>
      <c r="M233" s="222"/>
      <c r="N233" s="223"/>
      <c r="O233" s="70"/>
      <c r="P233" s="70"/>
      <c r="Q233" s="70"/>
      <c r="R233" s="70"/>
      <c r="S233" s="70"/>
      <c r="T233" s="71"/>
      <c r="U233" s="33"/>
      <c r="V233" s="33"/>
      <c r="W233" s="33"/>
      <c r="X233" s="33"/>
      <c r="Y233" s="33"/>
      <c r="Z233" s="33"/>
      <c r="AA233" s="33"/>
      <c r="AB233" s="33"/>
      <c r="AC233" s="33"/>
      <c r="AD233" s="33"/>
      <c r="AE233" s="33"/>
      <c r="AT233" s="16" t="s">
        <v>178</v>
      </c>
      <c r="AU233" s="16" t="s">
        <v>84</v>
      </c>
    </row>
    <row r="234" spans="1:65" s="2" customFormat="1" ht="19.5">
      <c r="A234" s="33"/>
      <c r="B234" s="34"/>
      <c r="C234" s="35"/>
      <c r="D234" s="220" t="s">
        <v>180</v>
      </c>
      <c r="E234" s="35"/>
      <c r="F234" s="224" t="s">
        <v>354</v>
      </c>
      <c r="G234" s="35"/>
      <c r="H234" s="35"/>
      <c r="I234" s="121"/>
      <c r="J234" s="35"/>
      <c r="K234" s="35"/>
      <c r="L234" s="38"/>
      <c r="M234" s="222"/>
      <c r="N234" s="223"/>
      <c r="O234" s="70"/>
      <c r="P234" s="70"/>
      <c r="Q234" s="70"/>
      <c r="R234" s="70"/>
      <c r="S234" s="70"/>
      <c r="T234" s="71"/>
      <c r="U234" s="33"/>
      <c r="V234" s="33"/>
      <c r="W234" s="33"/>
      <c r="X234" s="33"/>
      <c r="Y234" s="33"/>
      <c r="Z234" s="33"/>
      <c r="AA234" s="33"/>
      <c r="AB234" s="33"/>
      <c r="AC234" s="33"/>
      <c r="AD234" s="33"/>
      <c r="AE234" s="33"/>
      <c r="AT234" s="16" t="s">
        <v>180</v>
      </c>
      <c r="AU234" s="16" t="s">
        <v>84</v>
      </c>
    </row>
    <row r="235" spans="1:65" s="13" customFormat="1" ht="11.25">
      <c r="B235" s="225"/>
      <c r="C235" s="226"/>
      <c r="D235" s="220" t="s">
        <v>193</v>
      </c>
      <c r="E235" s="227" t="s">
        <v>1</v>
      </c>
      <c r="F235" s="228" t="s">
        <v>385</v>
      </c>
      <c r="G235" s="226"/>
      <c r="H235" s="229">
        <v>366.86599999999999</v>
      </c>
      <c r="I235" s="230"/>
      <c r="J235" s="226"/>
      <c r="K235" s="226"/>
      <c r="L235" s="231"/>
      <c r="M235" s="232"/>
      <c r="N235" s="233"/>
      <c r="O235" s="233"/>
      <c r="P235" s="233"/>
      <c r="Q235" s="233"/>
      <c r="R235" s="233"/>
      <c r="S235" s="233"/>
      <c r="T235" s="234"/>
      <c r="AT235" s="235" t="s">
        <v>193</v>
      </c>
      <c r="AU235" s="235" t="s">
        <v>84</v>
      </c>
      <c r="AV235" s="13" t="s">
        <v>86</v>
      </c>
      <c r="AW235" s="13" t="s">
        <v>34</v>
      </c>
      <c r="AX235" s="13" t="s">
        <v>84</v>
      </c>
      <c r="AY235" s="235" t="s">
        <v>168</v>
      </c>
    </row>
    <row r="236" spans="1:65" s="2" customFormat="1" ht="21.75" customHeight="1">
      <c r="A236" s="33"/>
      <c r="B236" s="34"/>
      <c r="C236" s="207" t="s">
        <v>386</v>
      </c>
      <c r="D236" s="207" t="s">
        <v>171</v>
      </c>
      <c r="E236" s="208" t="s">
        <v>387</v>
      </c>
      <c r="F236" s="209" t="s">
        <v>388</v>
      </c>
      <c r="G236" s="210" t="s">
        <v>197</v>
      </c>
      <c r="H236" s="211">
        <v>37.996000000000002</v>
      </c>
      <c r="I236" s="212"/>
      <c r="J236" s="213">
        <f>ROUND(I236*H236,2)</f>
        <v>0</v>
      </c>
      <c r="K236" s="209" t="s">
        <v>175</v>
      </c>
      <c r="L236" s="38"/>
      <c r="M236" s="214" t="s">
        <v>1</v>
      </c>
      <c r="N236" s="215" t="s">
        <v>42</v>
      </c>
      <c r="O236" s="70"/>
      <c r="P236" s="216">
        <f>O236*H236</f>
        <v>0</v>
      </c>
      <c r="Q236" s="216">
        <v>0</v>
      </c>
      <c r="R236" s="216">
        <f>Q236*H236</f>
        <v>0</v>
      </c>
      <c r="S236" s="216">
        <v>0</v>
      </c>
      <c r="T236" s="217">
        <f>S236*H236</f>
        <v>0</v>
      </c>
      <c r="U236" s="33"/>
      <c r="V236" s="33"/>
      <c r="W236" s="33"/>
      <c r="X236" s="33"/>
      <c r="Y236" s="33"/>
      <c r="Z236" s="33"/>
      <c r="AA236" s="33"/>
      <c r="AB236" s="33"/>
      <c r="AC236" s="33"/>
      <c r="AD236" s="33"/>
      <c r="AE236" s="33"/>
      <c r="AR236" s="218" t="s">
        <v>351</v>
      </c>
      <c r="AT236" s="218" t="s">
        <v>171</v>
      </c>
      <c r="AU236" s="218" t="s">
        <v>84</v>
      </c>
      <c r="AY236" s="16" t="s">
        <v>168</v>
      </c>
      <c r="BE236" s="219">
        <f>IF(N236="základní",J236,0)</f>
        <v>0</v>
      </c>
      <c r="BF236" s="219">
        <f>IF(N236="snížená",J236,0)</f>
        <v>0</v>
      </c>
      <c r="BG236" s="219">
        <f>IF(N236="zákl. přenesená",J236,0)</f>
        <v>0</v>
      </c>
      <c r="BH236" s="219">
        <f>IF(N236="sníž. přenesená",J236,0)</f>
        <v>0</v>
      </c>
      <c r="BI236" s="219">
        <f>IF(N236="nulová",J236,0)</f>
        <v>0</v>
      </c>
      <c r="BJ236" s="16" t="s">
        <v>84</v>
      </c>
      <c r="BK236" s="219">
        <f>ROUND(I236*H236,2)</f>
        <v>0</v>
      </c>
      <c r="BL236" s="16" t="s">
        <v>351</v>
      </c>
      <c r="BM236" s="218" t="s">
        <v>389</v>
      </c>
    </row>
    <row r="237" spans="1:65" s="2" customFormat="1" ht="68.25">
      <c r="A237" s="33"/>
      <c r="B237" s="34"/>
      <c r="C237" s="35"/>
      <c r="D237" s="220" t="s">
        <v>178</v>
      </c>
      <c r="E237" s="35"/>
      <c r="F237" s="221" t="s">
        <v>390</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178</v>
      </c>
      <c r="AU237" s="16" t="s">
        <v>84</v>
      </c>
    </row>
    <row r="238" spans="1:65" s="13" customFormat="1" ht="11.25">
      <c r="B238" s="225"/>
      <c r="C238" s="226"/>
      <c r="D238" s="220" t="s">
        <v>193</v>
      </c>
      <c r="E238" s="227" t="s">
        <v>1</v>
      </c>
      <c r="F238" s="228" t="s">
        <v>391</v>
      </c>
      <c r="G238" s="226"/>
      <c r="H238" s="229">
        <v>37.996000000000002</v>
      </c>
      <c r="I238" s="230"/>
      <c r="J238" s="226"/>
      <c r="K238" s="226"/>
      <c r="L238" s="231"/>
      <c r="M238" s="232"/>
      <c r="N238" s="233"/>
      <c r="O238" s="233"/>
      <c r="P238" s="233"/>
      <c r="Q238" s="233"/>
      <c r="R238" s="233"/>
      <c r="S238" s="233"/>
      <c r="T238" s="234"/>
      <c r="AT238" s="235" t="s">
        <v>193</v>
      </c>
      <c r="AU238" s="235" t="s">
        <v>84</v>
      </c>
      <c r="AV238" s="13" t="s">
        <v>86</v>
      </c>
      <c r="AW238" s="13" t="s">
        <v>34</v>
      </c>
      <c r="AX238" s="13" t="s">
        <v>84</v>
      </c>
      <c r="AY238" s="235" t="s">
        <v>168</v>
      </c>
    </row>
    <row r="239" spans="1:65" s="2" customFormat="1" ht="21.75" customHeight="1">
      <c r="A239" s="33"/>
      <c r="B239" s="34"/>
      <c r="C239" s="207" t="s">
        <v>392</v>
      </c>
      <c r="D239" s="207" t="s">
        <v>171</v>
      </c>
      <c r="E239" s="208" t="s">
        <v>393</v>
      </c>
      <c r="F239" s="209" t="s">
        <v>394</v>
      </c>
      <c r="G239" s="210" t="s">
        <v>197</v>
      </c>
      <c r="H239" s="211">
        <v>274.31</v>
      </c>
      <c r="I239" s="212"/>
      <c r="J239" s="213">
        <f>ROUND(I239*H239,2)</f>
        <v>0</v>
      </c>
      <c r="K239" s="209" t="s">
        <v>175</v>
      </c>
      <c r="L239" s="38"/>
      <c r="M239" s="214" t="s">
        <v>1</v>
      </c>
      <c r="N239" s="215" t="s">
        <v>42</v>
      </c>
      <c r="O239" s="70"/>
      <c r="P239" s="216">
        <f>O239*H239</f>
        <v>0</v>
      </c>
      <c r="Q239" s="216">
        <v>0</v>
      </c>
      <c r="R239" s="216">
        <f>Q239*H239</f>
        <v>0</v>
      </c>
      <c r="S239" s="216">
        <v>0</v>
      </c>
      <c r="T239" s="217">
        <f>S239*H239</f>
        <v>0</v>
      </c>
      <c r="U239" s="33"/>
      <c r="V239" s="33"/>
      <c r="W239" s="33"/>
      <c r="X239" s="33"/>
      <c r="Y239" s="33"/>
      <c r="Z239" s="33"/>
      <c r="AA239" s="33"/>
      <c r="AB239" s="33"/>
      <c r="AC239" s="33"/>
      <c r="AD239" s="33"/>
      <c r="AE239" s="33"/>
      <c r="AR239" s="218" t="s">
        <v>351</v>
      </c>
      <c r="AT239" s="218" t="s">
        <v>171</v>
      </c>
      <c r="AU239" s="218" t="s">
        <v>84</v>
      </c>
      <c r="AY239" s="16" t="s">
        <v>168</v>
      </c>
      <c r="BE239" s="219">
        <f>IF(N239="základní",J239,0)</f>
        <v>0</v>
      </c>
      <c r="BF239" s="219">
        <f>IF(N239="snížená",J239,0)</f>
        <v>0</v>
      </c>
      <c r="BG239" s="219">
        <f>IF(N239="zákl. přenesená",J239,0)</f>
        <v>0</v>
      </c>
      <c r="BH239" s="219">
        <f>IF(N239="sníž. přenesená",J239,0)</f>
        <v>0</v>
      </c>
      <c r="BI239" s="219">
        <f>IF(N239="nulová",J239,0)</f>
        <v>0</v>
      </c>
      <c r="BJ239" s="16" t="s">
        <v>84</v>
      </c>
      <c r="BK239" s="219">
        <f>ROUND(I239*H239,2)</f>
        <v>0</v>
      </c>
      <c r="BL239" s="16" t="s">
        <v>351</v>
      </c>
      <c r="BM239" s="218" t="s">
        <v>395</v>
      </c>
    </row>
    <row r="240" spans="1:65" s="2" customFormat="1" ht="68.25">
      <c r="A240" s="33"/>
      <c r="B240" s="34"/>
      <c r="C240" s="35"/>
      <c r="D240" s="220" t="s">
        <v>178</v>
      </c>
      <c r="E240" s="35"/>
      <c r="F240" s="221" t="s">
        <v>396</v>
      </c>
      <c r="G240" s="35"/>
      <c r="H240" s="35"/>
      <c r="I240" s="121"/>
      <c r="J240" s="35"/>
      <c r="K240" s="35"/>
      <c r="L240" s="38"/>
      <c r="M240" s="222"/>
      <c r="N240" s="223"/>
      <c r="O240" s="70"/>
      <c r="P240" s="70"/>
      <c r="Q240" s="70"/>
      <c r="R240" s="70"/>
      <c r="S240" s="70"/>
      <c r="T240" s="71"/>
      <c r="U240" s="33"/>
      <c r="V240" s="33"/>
      <c r="W240" s="33"/>
      <c r="X240" s="33"/>
      <c r="Y240" s="33"/>
      <c r="Z240" s="33"/>
      <c r="AA240" s="33"/>
      <c r="AB240" s="33"/>
      <c r="AC240" s="33"/>
      <c r="AD240" s="33"/>
      <c r="AE240" s="33"/>
      <c r="AT240" s="16" t="s">
        <v>178</v>
      </c>
      <c r="AU240" s="16" t="s">
        <v>84</v>
      </c>
    </row>
    <row r="241" spans="1:65" s="13" customFormat="1" ht="11.25">
      <c r="B241" s="225"/>
      <c r="C241" s="226"/>
      <c r="D241" s="220" t="s">
        <v>193</v>
      </c>
      <c r="E241" s="227" t="s">
        <v>1</v>
      </c>
      <c r="F241" s="228" t="s">
        <v>397</v>
      </c>
      <c r="G241" s="226"/>
      <c r="H241" s="229">
        <v>274.31</v>
      </c>
      <c r="I241" s="230"/>
      <c r="J241" s="226"/>
      <c r="K241" s="226"/>
      <c r="L241" s="231"/>
      <c r="M241" s="232"/>
      <c r="N241" s="233"/>
      <c r="O241" s="233"/>
      <c r="P241" s="233"/>
      <c r="Q241" s="233"/>
      <c r="R241" s="233"/>
      <c r="S241" s="233"/>
      <c r="T241" s="234"/>
      <c r="AT241" s="235" t="s">
        <v>193</v>
      </c>
      <c r="AU241" s="235" t="s">
        <v>84</v>
      </c>
      <c r="AV241" s="13" t="s">
        <v>86</v>
      </c>
      <c r="AW241" s="13" t="s">
        <v>34</v>
      </c>
      <c r="AX241" s="13" t="s">
        <v>84</v>
      </c>
      <c r="AY241" s="235" t="s">
        <v>168</v>
      </c>
    </row>
    <row r="242" spans="1:65" s="2" customFormat="1" ht="21.75" customHeight="1">
      <c r="A242" s="33"/>
      <c r="B242" s="34"/>
      <c r="C242" s="207" t="s">
        <v>398</v>
      </c>
      <c r="D242" s="207" t="s">
        <v>171</v>
      </c>
      <c r="E242" s="208" t="s">
        <v>399</v>
      </c>
      <c r="F242" s="209" t="s">
        <v>400</v>
      </c>
      <c r="G242" s="210" t="s">
        <v>184</v>
      </c>
      <c r="H242" s="211">
        <v>8</v>
      </c>
      <c r="I242" s="212"/>
      <c r="J242" s="213">
        <f>ROUND(I242*H242,2)</f>
        <v>0</v>
      </c>
      <c r="K242" s="209" t="s">
        <v>175</v>
      </c>
      <c r="L242" s="38"/>
      <c r="M242" s="214" t="s">
        <v>1</v>
      </c>
      <c r="N242" s="215" t="s">
        <v>42</v>
      </c>
      <c r="O242" s="70"/>
      <c r="P242" s="216">
        <f>O242*H242</f>
        <v>0</v>
      </c>
      <c r="Q242" s="216">
        <v>0</v>
      </c>
      <c r="R242" s="216">
        <f>Q242*H242</f>
        <v>0</v>
      </c>
      <c r="S242" s="216">
        <v>0</v>
      </c>
      <c r="T242" s="217">
        <f>S242*H242</f>
        <v>0</v>
      </c>
      <c r="U242" s="33"/>
      <c r="V242" s="33"/>
      <c r="W242" s="33"/>
      <c r="X242" s="33"/>
      <c r="Y242" s="33"/>
      <c r="Z242" s="33"/>
      <c r="AA242" s="33"/>
      <c r="AB242" s="33"/>
      <c r="AC242" s="33"/>
      <c r="AD242" s="33"/>
      <c r="AE242" s="33"/>
      <c r="AR242" s="218" t="s">
        <v>351</v>
      </c>
      <c r="AT242" s="218" t="s">
        <v>171</v>
      </c>
      <c r="AU242" s="218" t="s">
        <v>84</v>
      </c>
      <c r="AY242" s="16" t="s">
        <v>168</v>
      </c>
      <c r="BE242" s="219">
        <f>IF(N242="základní",J242,0)</f>
        <v>0</v>
      </c>
      <c r="BF242" s="219">
        <f>IF(N242="snížená",J242,0)</f>
        <v>0</v>
      </c>
      <c r="BG242" s="219">
        <f>IF(N242="zákl. přenesená",J242,0)</f>
        <v>0</v>
      </c>
      <c r="BH242" s="219">
        <f>IF(N242="sníž. přenesená",J242,0)</f>
        <v>0</v>
      </c>
      <c r="BI242" s="219">
        <f>IF(N242="nulová",J242,0)</f>
        <v>0</v>
      </c>
      <c r="BJ242" s="16" t="s">
        <v>84</v>
      </c>
      <c r="BK242" s="219">
        <f>ROUND(I242*H242,2)</f>
        <v>0</v>
      </c>
      <c r="BL242" s="16" t="s">
        <v>351</v>
      </c>
      <c r="BM242" s="218" t="s">
        <v>401</v>
      </c>
    </row>
    <row r="243" spans="1:65" s="2" customFormat="1" ht="29.25">
      <c r="A243" s="33"/>
      <c r="B243" s="34"/>
      <c r="C243" s="35"/>
      <c r="D243" s="220" t="s">
        <v>178</v>
      </c>
      <c r="E243" s="35"/>
      <c r="F243" s="221" t="s">
        <v>402</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178</v>
      </c>
      <c r="AU243" s="16" t="s">
        <v>84</v>
      </c>
    </row>
    <row r="244" spans="1:65" s="13" customFormat="1" ht="11.25">
      <c r="B244" s="225"/>
      <c r="C244" s="226"/>
      <c r="D244" s="220" t="s">
        <v>193</v>
      </c>
      <c r="E244" s="227" t="s">
        <v>1</v>
      </c>
      <c r="F244" s="228" t="s">
        <v>403</v>
      </c>
      <c r="G244" s="226"/>
      <c r="H244" s="229">
        <v>8</v>
      </c>
      <c r="I244" s="230"/>
      <c r="J244" s="226"/>
      <c r="K244" s="226"/>
      <c r="L244" s="231"/>
      <c r="M244" s="257"/>
      <c r="N244" s="258"/>
      <c r="O244" s="258"/>
      <c r="P244" s="258"/>
      <c r="Q244" s="258"/>
      <c r="R244" s="258"/>
      <c r="S244" s="258"/>
      <c r="T244" s="259"/>
      <c r="AT244" s="235" t="s">
        <v>193</v>
      </c>
      <c r="AU244" s="235" t="s">
        <v>84</v>
      </c>
      <c r="AV244" s="13" t="s">
        <v>86</v>
      </c>
      <c r="AW244" s="13" t="s">
        <v>34</v>
      </c>
      <c r="AX244" s="13" t="s">
        <v>84</v>
      </c>
      <c r="AY244" s="235" t="s">
        <v>168</v>
      </c>
    </row>
    <row r="245" spans="1:65" s="2" customFormat="1" ht="6.95" customHeight="1">
      <c r="A245" s="33"/>
      <c r="B245" s="53"/>
      <c r="C245" s="54"/>
      <c r="D245" s="54"/>
      <c r="E245" s="54"/>
      <c r="F245" s="54"/>
      <c r="G245" s="54"/>
      <c r="H245" s="54"/>
      <c r="I245" s="157"/>
      <c r="J245" s="54"/>
      <c r="K245" s="54"/>
      <c r="L245" s="38"/>
      <c r="M245" s="33"/>
      <c r="O245" s="33"/>
      <c r="P245" s="33"/>
      <c r="Q245" s="33"/>
      <c r="R245" s="33"/>
      <c r="S245" s="33"/>
      <c r="T245" s="33"/>
      <c r="U245" s="33"/>
      <c r="V245" s="33"/>
      <c r="W245" s="33"/>
      <c r="X245" s="33"/>
      <c r="Y245" s="33"/>
      <c r="Z245" s="33"/>
      <c r="AA245" s="33"/>
      <c r="AB245" s="33"/>
      <c r="AC245" s="33"/>
      <c r="AD245" s="33"/>
      <c r="AE245" s="33"/>
    </row>
  </sheetData>
  <sheetProtection algorithmName="SHA-512" hashValue="VqRu1T78DG8dzqw+8qQQ75rjC3jmfDu8bcccxfoEYbLR0lahJ9Knu8kmiE6e1JEcMLxTeDQsaCtQRadOPvqSSA==" saltValue="qYa7GwmFo6BjfKnCMMhKgd/cUiXOwdfCb1dOwJ59eL9HoILKslj5uwnSugQ62ZKYX4GsXB/p6cZPFoq4fKB+gA==" spinCount="100000" sheet="1" objects="1" scenarios="1" formatColumns="0" formatRows="0" autoFilter="0"/>
  <autoFilter ref="C122:K24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94</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142</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404</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ROUND((SUM(BE123:BE257)),  2)</f>
        <v>0</v>
      </c>
      <c r="G35" s="33"/>
      <c r="H35" s="33"/>
      <c r="I35" s="136">
        <v>0.21</v>
      </c>
      <c r="J35" s="135">
        <f>ROUND(((SUM(BE123:BE257))*I35),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ROUND((SUM(BF123:BF257)),  2)</f>
        <v>0</v>
      </c>
      <c r="G36" s="33"/>
      <c r="H36" s="33"/>
      <c r="I36" s="136">
        <v>0.15</v>
      </c>
      <c r="J36" s="135">
        <f>ROUND(((SUM(BF123:BF257))*I36),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ROUND((SUM(BG123:BG257)),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ROUND((SUM(BH123:BH257)),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ROUND((SUM(BI123:BI257)),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142</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01-02 - Oprava přípojů výhybky č. 301 odb. Moravice</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J229</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142</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01-02 - Oprava přípojů výhybky č. 301 odb. Moravice</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P124+P229</f>
        <v>0</v>
      </c>
      <c r="Q123" s="78"/>
      <c r="R123" s="188">
        <f>R124+R229</f>
        <v>1165.2318720000003</v>
      </c>
      <c r="S123" s="78"/>
      <c r="T123" s="189">
        <f>T124+T229</f>
        <v>0</v>
      </c>
      <c r="U123" s="33"/>
      <c r="V123" s="33"/>
      <c r="W123" s="33"/>
      <c r="X123" s="33"/>
      <c r="Y123" s="33"/>
      <c r="Z123" s="33"/>
      <c r="AA123" s="33"/>
      <c r="AB123" s="33"/>
      <c r="AC123" s="33"/>
      <c r="AD123" s="33"/>
      <c r="AE123" s="33"/>
      <c r="AT123" s="16" t="s">
        <v>76</v>
      </c>
      <c r="AU123" s="16" t="s">
        <v>149</v>
      </c>
      <c r="BK123" s="190">
        <f>BK124+BK229</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1165.2318720000003</v>
      </c>
      <c r="S124" s="199"/>
      <c r="T124" s="201">
        <f>T125</f>
        <v>0</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SUM(P126:P228)</f>
        <v>0</v>
      </c>
      <c r="Q125" s="199"/>
      <c r="R125" s="200">
        <f>SUM(R126:R228)</f>
        <v>1165.2318720000003</v>
      </c>
      <c r="S125" s="199"/>
      <c r="T125" s="201">
        <f>SUM(T126:T228)</f>
        <v>0</v>
      </c>
      <c r="AR125" s="202" t="s">
        <v>84</v>
      </c>
      <c r="AT125" s="203" t="s">
        <v>76</v>
      </c>
      <c r="AU125" s="203" t="s">
        <v>84</v>
      </c>
      <c r="AY125" s="202" t="s">
        <v>168</v>
      </c>
      <c r="BK125" s="204">
        <f>SUM(BK126:BK228)</f>
        <v>0</v>
      </c>
    </row>
    <row r="126" spans="1:65" s="2" customFormat="1" ht="21.75" customHeight="1">
      <c r="A126" s="33"/>
      <c r="B126" s="34"/>
      <c r="C126" s="207" t="s">
        <v>84</v>
      </c>
      <c r="D126" s="207" t="s">
        <v>171</v>
      </c>
      <c r="E126" s="208" t="s">
        <v>172</v>
      </c>
      <c r="F126" s="209" t="s">
        <v>173</v>
      </c>
      <c r="G126" s="210" t="s">
        <v>174</v>
      </c>
      <c r="H126" s="211">
        <v>8</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405</v>
      </c>
    </row>
    <row r="127" spans="1:65" s="2" customFormat="1" ht="29.25">
      <c r="A127" s="33"/>
      <c r="B127" s="34"/>
      <c r="C127" s="35"/>
      <c r="D127" s="220" t="s">
        <v>178</v>
      </c>
      <c r="E127" s="35"/>
      <c r="F127" s="221" t="s">
        <v>179</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2" customFormat="1" ht="19.5">
      <c r="A128" s="33"/>
      <c r="B128" s="34"/>
      <c r="C128" s="35"/>
      <c r="D128" s="220" t="s">
        <v>180</v>
      </c>
      <c r="E128" s="35"/>
      <c r="F128" s="224" t="s">
        <v>181</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180</v>
      </c>
      <c r="AU128" s="16" t="s">
        <v>86</v>
      </c>
    </row>
    <row r="129" spans="1:65" s="2" customFormat="1" ht="21.75" customHeight="1">
      <c r="A129" s="33"/>
      <c r="B129" s="34"/>
      <c r="C129" s="207" t="s">
        <v>86</v>
      </c>
      <c r="D129" s="207" t="s">
        <v>171</v>
      </c>
      <c r="E129" s="208" t="s">
        <v>182</v>
      </c>
      <c r="F129" s="209" t="s">
        <v>183</v>
      </c>
      <c r="G129" s="210" t="s">
        <v>184</v>
      </c>
      <c r="H129" s="211">
        <v>40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406</v>
      </c>
    </row>
    <row r="130" spans="1:65" s="2" customFormat="1" ht="19.5">
      <c r="A130" s="33"/>
      <c r="B130" s="34"/>
      <c r="C130" s="35"/>
      <c r="D130" s="220" t="s">
        <v>178</v>
      </c>
      <c r="E130" s="35"/>
      <c r="F130" s="221" t="s">
        <v>186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19.5">
      <c r="A131" s="33"/>
      <c r="B131" s="34"/>
      <c r="C131" s="35"/>
      <c r="D131" s="220" t="s">
        <v>180</v>
      </c>
      <c r="E131" s="35"/>
      <c r="F131" s="224" t="s">
        <v>187</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180</v>
      </c>
      <c r="AU131" s="16" t="s">
        <v>86</v>
      </c>
    </row>
    <row r="132" spans="1:65" s="2" customFormat="1" ht="21.75" customHeight="1">
      <c r="A132" s="33"/>
      <c r="B132" s="34"/>
      <c r="C132" s="207" t="s">
        <v>131</v>
      </c>
      <c r="D132" s="207" t="s">
        <v>171</v>
      </c>
      <c r="E132" s="208" t="s">
        <v>195</v>
      </c>
      <c r="F132" s="209" t="s">
        <v>196</v>
      </c>
      <c r="G132" s="210" t="s">
        <v>197</v>
      </c>
      <c r="H132" s="211">
        <v>60.241</v>
      </c>
      <c r="I132" s="212"/>
      <c r="J132" s="213">
        <f>ROUND(I132*H132,2)</f>
        <v>0</v>
      </c>
      <c r="K132" s="209" t="s">
        <v>175</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176</v>
      </c>
      <c r="AT132" s="218" t="s">
        <v>171</v>
      </c>
      <c r="AU132" s="218" t="s">
        <v>86</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176</v>
      </c>
      <c r="BM132" s="218" t="s">
        <v>407</v>
      </c>
    </row>
    <row r="133" spans="1:65" s="2" customFormat="1" ht="29.25">
      <c r="A133" s="33"/>
      <c r="B133" s="34"/>
      <c r="C133" s="35"/>
      <c r="D133" s="220" t="s">
        <v>178</v>
      </c>
      <c r="E133" s="35"/>
      <c r="F133" s="221" t="s">
        <v>199</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86</v>
      </c>
    </row>
    <row r="134" spans="1:65" s="13" customFormat="1" ht="11.25">
      <c r="B134" s="225"/>
      <c r="C134" s="226"/>
      <c r="D134" s="220" t="s">
        <v>193</v>
      </c>
      <c r="E134" s="227" t="s">
        <v>1</v>
      </c>
      <c r="F134" s="228" t="s">
        <v>408</v>
      </c>
      <c r="G134" s="226"/>
      <c r="H134" s="229">
        <v>60.241</v>
      </c>
      <c r="I134" s="230"/>
      <c r="J134" s="226"/>
      <c r="K134" s="226"/>
      <c r="L134" s="231"/>
      <c r="M134" s="232"/>
      <c r="N134" s="233"/>
      <c r="O134" s="233"/>
      <c r="P134" s="233"/>
      <c r="Q134" s="233"/>
      <c r="R134" s="233"/>
      <c r="S134" s="233"/>
      <c r="T134" s="234"/>
      <c r="AT134" s="235" t="s">
        <v>193</v>
      </c>
      <c r="AU134" s="235" t="s">
        <v>86</v>
      </c>
      <c r="AV134" s="13" t="s">
        <v>86</v>
      </c>
      <c r="AW134" s="13" t="s">
        <v>34</v>
      </c>
      <c r="AX134" s="13" t="s">
        <v>84</v>
      </c>
      <c r="AY134" s="235" t="s">
        <v>168</v>
      </c>
    </row>
    <row r="135" spans="1:65" s="2" customFormat="1" ht="21.75" customHeight="1">
      <c r="A135" s="33"/>
      <c r="B135" s="34"/>
      <c r="C135" s="207" t="s">
        <v>176</v>
      </c>
      <c r="D135" s="207" t="s">
        <v>171</v>
      </c>
      <c r="E135" s="208" t="s">
        <v>409</v>
      </c>
      <c r="F135" s="209" t="s">
        <v>410</v>
      </c>
      <c r="G135" s="210" t="s">
        <v>197</v>
      </c>
      <c r="H135" s="211">
        <v>53.518000000000001</v>
      </c>
      <c r="I135" s="212"/>
      <c r="J135" s="213">
        <f>ROUND(I135*H135,2)</f>
        <v>0</v>
      </c>
      <c r="K135" s="209" t="s">
        <v>175</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176</v>
      </c>
      <c r="AT135" s="218" t="s">
        <v>171</v>
      </c>
      <c r="AU135" s="218" t="s">
        <v>86</v>
      </c>
      <c r="AY135" s="16" t="s">
        <v>168</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176</v>
      </c>
      <c r="BM135" s="218" t="s">
        <v>411</v>
      </c>
    </row>
    <row r="136" spans="1:65" s="2" customFormat="1" ht="29.25">
      <c r="A136" s="33"/>
      <c r="B136" s="34"/>
      <c r="C136" s="35"/>
      <c r="D136" s="220" t="s">
        <v>178</v>
      </c>
      <c r="E136" s="35"/>
      <c r="F136" s="221" t="s">
        <v>412</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178</v>
      </c>
      <c r="AU136" s="16" t="s">
        <v>86</v>
      </c>
    </row>
    <row r="137" spans="1:65" s="13" customFormat="1" ht="11.25">
      <c r="B137" s="225"/>
      <c r="C137" s="226"/>
      <c r="D137" s="220" t="s">
        <v>193</v>
      </c>
      <c r="E137" s="227" t="s">
        <v>1</v>
      </c>
      <c r="F137" s="228" t="s">
        <v>413</v>
      </c>
      <c r="G137" s="226"/>
      <c r="H137" s="229">
        <v>53.518000000000001</v>
      </c>
      <c r="I137" s="230"/>
      <c r="J137" s="226"/>
      <c r="K137" s="226"/>
      <c r="L137" s="231"/>
      <c r="M137" s="232"/>
      <c r="N137" s="233"/>
      <c r="O137" s="233"/>
      <c r="P137" s="233"/>
      <c r="Q137" s="233"/>
      <c r="R137" s="233"/>
      <c r="S137" s="233"/>
      <c r="T137" s="234"/>
      <c r="AT137" s="235" t="s">
        <v>193</v>
      </c>
      <c r="AU137" s="235" t="s">
        <v>86</v>
      </c>
      <c r="AV137" s="13" t="s">
        <v>86</v>
      </c>
      <c r="AW137" s="13" t="s">
        <v>34</v>
      </c>
      <c r="AX137" s="13" t="s">
        <v>84</v>
      </c>
      <c r="AY137" s="235" t="s">
        <v>168</v>
      </c>
    </row>
    <row r="138" spans="1:65" s="2" customFormat="1" ht="21.75" customHeight="1">
      <c r="A138" s="33"/>
      <c r="B138" s="34"/>
      <c r="C138" s="207" t="s">
        <v>169</v>
      </c>
      <c r="D138" s="207" t="s">
        <v>171</v>
      </c>
      <c r="E138" s="208" t="s">
        <v>414</v>
      </c>
      <c r="F138" s="209" t="s">
        <v>415</v>
      </c>
      <c r="G138" s="210" t="s">
        <v>190</v>
      </c>
      <c r="H138" s="211">
        <v>476.928</v>
      </c>
      <c r="I138" s="212"/>
      <c r="J138" s="213">
        <f>ROUND(I138*H138,2)</f>
        <v>0</v>
      </c>
      <c r="K138" s="209" t="s">
        <v>175</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176</v>
      </c>
      <c r="AT138" s="218" t="s">
        <v>171</v>
      </c>
      <c r="AU138" s="218" t="s">
        <v>86</v>
      </c>
      <c r="AY138" s="16" t="s">
        <v>168</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176</v>
      </c>
      <c r="BM138" s="218" t="s">
        <v>416</v>
      </c>
    </row>
    <row r="139" spans="1:65" s="2" customFormat="1" ht="29.25">
      <c r="A139" s="33"/>
      <c r="B139" s="34"/>
      <c r="C139" s="35"/>
      <c r="D139" s="220" t="s">
        <v>178</v>
      </c>
      <c r="E139" s="35"/>
      <c r="F139" s="221" t="s">
        <v>417</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178</v>
      </c>
      <c r="AU139" s="16" t="s">
        <v>86</v>
      </c>
    </row>
    <row r="140" spans="1:65" s="13" customFormat="1" ht="11.25">
      <c r="B140" s="225"/>
      <c r="C140" s="226"/>
      <c r="D140" s="220" t="s">
        <v>193</v>
      </c>
      <c r="E140" s="227" t="s">
        <v>1</v>
      </c>
      <c r="F140" s="228" t="s">
        <v>418</v>
      </c>
      <c r="G140" s="226"/>
      <c r="H140" s="229">
        <v>476.928</v>
      </c>
      <c r="I140" s="230"/>
      <c r="J140" s="226"/>
      <c r="K140" s="226"/>
      <c r="L140" s="231"/>
      <c r="M140" s="232"/>
      <c r="N140" s="233"/>
      <c r="O140" s="233"/>
      <c r="P140" s="233"/>
      <c r="Q140" s="233"/>
      <c r="R140" s="233"/>
      <c r="S140" s="233"/>
      <c r="T140" s="234"/>
      <c r="AT140" s="235" t="s">
        <v>193</v>
      </c>
      <c r="AU140" s="235" t="s">
        <v>86</v>
      </c>
      <c r="AV140" s="13" t="s">
        <v>86</v>
      </c>
      <c r="AW140" s="13" t="s">
        <v>34</v>
      </c>
      <c r="AX140" s="13" t="s">
        <v>84</v>
      </c>
      <c r="AY140" s="235" t="s">
        <v>168</v>
      </c>
    </row>
    <row r="141" spans="1:65" s="2" customFormat="1" ht="21.75" customHeight="1">
      <c r="A141" s="33"/>
      <c r="B141" s="34"/>
      <c r="C141" s="207" t="s">
        <v>204</v>
      </c>
      <c r="D141" s="207" t="s">
        <v>171</v>
      </c>
      <c r="E141" s="208" t="s">
        <v>205</v>
      </c>
      <c r="F141" s="209" t="s">
        <v>206</v>
      </c>
      <c r="G141" s="210" t="s">
        <v>190</v>
      </c>
      <c r="H141" s="211">
        <v>47.84</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419</v>
      </c>
    </row>
    <row r="142" spans="1:65" s="2" customFormat="1" ht="19.5">
      <c r="A142" s="33"/>
      <c r="B142" s="34"/>
      <c r="C142" s="35"/>
      <c r="D142" s="220" t="s">
        <v>178</v>
      </c>
      <c r="E142" s="35"/>
      <c r="F142" s="221" t="s">
        <v>208</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13" customFormat="1" ht="11.25">
      <c r="B143" s="225"/>
      <c r="C143" s="226"/>
      <c r="D143" s="220" t="s">
        <v>193</v>
      </c>
      <c r="E143" s="227" t="s">
        <v>1</v>
      </c>
      <c r="F143" s="228" t="s">
        <v>420</v>
      </c>
      <c r="G143" s="226"/>
      <c r="H143" s="229">
        <v>10.88</v>
      </c>
      <c r="I143" s="230"/>
      <c r="J143" s="226"/>
      <c r="K143" s="226"/>
      <c r="L143" s="231"/>
      <c r="M143" s="232"/>
      <c r="N143" s="233"/>
      <c r="O143" s="233"/>
      <c r="P143" s="233"/>
      <c r="Q143" s="233"/>
      <c r="R143" s="233"/>
      <c r="S143" s="233"/>
      <c r="T143" s="234"/>
      <c r="AT143" s="235" t="s">
        <v>193</v>
      </c>
      <c r="AU143" s="235" t="s">
        <v>86</v>
      </c>
      <c r="AV143" s="13" t="s">
        <v>86</v>
      </c>
      <c r="AW143" s="13" t="s">
        <v>34</v>
      </c>
      <c r="AX143" s="13" t="s">
        <v>77</v>
      </c>
      <c r="AY143" s="235" t="s">
        <v>168</v>
      </c>
    </row>
    <row r="144" spans="1:65" s="13" customFormat="1" ht="11.25">
      <c r="B144" s="225"/>
      <c r="C144" s="226"/>
      <c r="D144" s="220" t="s">
        <v>193</v>
      </c>
      <c r="E144" s="227" t="s">
        <v>1</v>
      </c>
      <c r="F144" s="228" t="s">
        <v>421</v>
      </c>
      <c r="G144" s="226"/>
      <c r="H144" s="229">
        <v>36.96</v>
      </c>
      <c r="I144" s="230"/>
      <c r="J144" s="226"/>
      <c r="K144" s="226"/>
      <c r="L144" s="231"/>
      <c r="M144" s="232"/>
      <c r="N144" s="233"/>
      <c r="O144" s="233"/>
      <c r="P144" s="233"/>
      <c r="Q144" s="233"/>
      <c r="R144" s="233"/>
      <c r="S144" s="233"/>
      <c r="T144" s="234"/>
      <c r="AT144" s="235" t="s">
        <v>193</v>
      </c>
      <c r="AU144" s="235" t="s">
        <v>86</v>
      </c>
      <c r="AV144" s="13" t="s">
        <v>86</v>
      </c>
      <c r="AW144" s="13" t="s">
        <v>34</v>
      </c>
      <c r="AX144" s="13" t="s">
        <v>77</v>
      </c>
      <c r="AY144" s="235" t="s">
        <v>168</v>
      </c>
    </row>
    <row r="145" spans="1:65" s="14" customFormat="1" ht="11.25">
      <c r="B145" s="236"/>
      <c r="C145" s="237"/>
      <c r="D145" s="220" t="s">
        <v>193</v>
      </c>
      <c r="E145" s="238" t="s">
        <v>1</v>
      </c>
      <c r="F145" s="239" t="s">
        <v>211</v>
      </c>
      <c r="G145" s="237"/>
      <c r="H145" s="240">
        <v>47.84</v>
      </c>
      <c r="I145" s="241"/>
      <c r="J145" s="237"/>
      <c r="K145" s="237"/>
      <c r="L145" s="242"/>
      <c r="M145" s="243"/>
      <c r="N145" s="244"/>
      <c r="O145" s="244"/>
      <c r="P145" s="244"/>
      <c r="Q145" s="244"/>
      <c r="R145" s="244"/>
      <c r="S145" s="244"/>
      <c r="T145" s="245"/>
      <c r="AT145" s="246" t="s">
        <v>193</v>
      </c>
      <c r="AU145" s="246" t="s">
        <v>86</v>
      </c>
      <c r="AV145" s="14" t="s">
        <v>176</v>
      </c>
      <c r="AW145" s="14" t="s">
        <v>34</v>
      </c>
      <c r="AX145" s="14" t="s">
        <v>84</v>
      </c>
      <c r="AY145" s="246" t="s">
        <v>168</v>
      </c>
    </row>
    <row r="146" spans="1:65" s="2" customFormat="1" ht="21.75" customHeight="1">
      <c r="A146" s="33"/>
      <c r="B146" s="34"/>
      <c r="C146" s="207" t="s">
        <v>212</v>
      </c>
      <c r="D146" s="207" t="s">
        <v>171</v>
      </c>
      <c r="E146" s="208" t="s">
        <v>213</v>
      </c>
      <c r="F146" s="209" t="s">
        <v>214</v>
      </c>
      <c r="G146" s="210" t="s">
        <v>215</v>
      </c>
      <c r="H146" s="211">
        <v>85.6</v>
      </c>
      <c r="I146" s="212"/>
      <c r="J146" s="213">
        <f>ROUND(I146*H146,2)</f>
        <v>0</v>
      </c>
      <c r="K146" s="209" t="s">
        <v>175</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176</v>
      </c>
      <c r="AT146" s="218" t="s">
        <v>171</v>
      </c>
      <c r="AU146" s="218" t="s">
        <v>86</v>
      </c>
      <c r="AY146" s="16" t="s">
        <v>168</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176</v>
      </c>
      <c r="BM146" s="218" t="s">
        <v>422</v>
      </c>
    </row>
    <row r="147" spans="1:65" s="2" customFormat="1" ht="19.5">
      <c r="A147" s="33"/>
      <c r="B147" s="34"/>
      <c r="C147" s="35"/>
      <c r="D147" s="220" t="s">
        <v>178</v>
      </c>
      <c r="E147" s="35"/>
      <c r="F147" s="221" t="s">
        <v>217</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178</v>
      </c>
      <c r="AU147" s="16" t="s">
        <v>86</v>
      </c>
    </row>
    <row r="148" spans="1:65" s="13" customFormat="1" ht="11.25">
      <c r="B148" s="225"/>
      <c r="C148" s="226"/>
      <c r="D148" s="220" t="s">
        <v>193</v>
      </c>
      <c r="E148" s="227" t="s">
        <v>1</v>
      </c>
      <c r="F148" s="228" t="s">
        <v>423</v>
      </c>
      <c r="G148" s="226"/>
      <c r="H148" s="229">
        <v>85.6</v>
      </c>
      <c r="I148" s="230"/>
      <c r="J148" s="226"/>
      <c r="K148" s="226"/>
      <c r="L148" s="231"/>
      <c r="M148" s="232"/>
      <c r="N148" s="233"/>
      <c r="O148" s="233"/>
      <c r="P148" s="233"/>
      <c r="Q148" s="233"/>
      <c r="R148" s="233"/>
      <c r="S148" s="233"/>
      <c r="T148" s="234"/>
      <c r="AT148" s="235" t="s">
        <v>193</v>
      </c>
      <c r="AU148" s="235" t="s">
        <v>86</v>
      </c>
      <c r="AV148" s="13" t="s">
        <v>86</v>
      </c>
      <c r="AW148" s="13" t="s">
        <v>34</v>
      </c>
      <c r="AX148" s="13" t="s">
        <v>84</v>
      </c>
      <c r="AY148" s="235" t="s">
        <v>168</v>
      </c>
    </row>
    <row r="149" spans="1:65" s="2" customFormat="1" ht="21.75" customHeight="1">
      <c r="A149" s="33"/>
      <c r="B149" s="34"/>
      <c r="C149" s="207" t="s">
        <v>219</v>
      </c>
      <c r="D149" s="207" t="s">
        <v>171</v>
      </c>
      <c r="E149" s="208" t="s">
        <v>220</v>
      </c>
      <c r="F149" s="209" t="s">
        <v>221</v>
      </c>
      <c r="G149" s="210" t="s">
        <v>215</v>
      </c>
      <c r="H149" s="211">
        <v>85.6</v>
      </c>
      <c r="I149" s="212"/>
      <c r="J149" s="213">
        <f>ROUND(I149*H149,2)</f>
        <v>0</v>
      </c>
      <c r="K149" s="209" t="s">
        <v>175</v>
      </c>
      <c r="L149" s="38"/>
      <c r="M149" s="214" t="s">
        <v>1</v>
      </c>
      <c r="N149" s="215"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176</v>
      </c>
      <c r="AT149" s="218" t="s">
        <v>171</v>
      </c>
      <c r="AU149" s="218" t="s">
        <v>86</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176</v>
      </c>
      <c r="BM149" s="218" t="s">
        <v>424</v>
      </c>
    </row>
    <row r="150" spans="1:65" s="2" customFormat="1" ht="19.5">
      <c r="A150" s="33"/>
      <c r="B150" s="34"/>
      <c r="C150" s="35"/>
      <c r="D150" s="220" t="s">
        <v>178</v>
      </c>
      <c r="E150" s="35"/>
      <c r="F150" s="221" t="s">
        <v>223</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86</v>
      </c>
    </row>
    <row r="151" spans="1:65" s="2" customFormat="1" ht="19.5">
      <c r="A151" s="33"/>
      <c r="B151" s="34"/>
      <c r="C151" s="35"/>
      <c r="D151" s="220" t="s">
        <v>180</v>
      </c>
      <c r="E151" s="35"/>
      <c r="F151" s="224" t="s">
        <v>224</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180</v>
      </c>
      <c r="AU151" s="16" t="s">
        <v>86</v>
      </c>
    </row>
    <row r="152" spans="1:65" s="13" customFormat="1" ht="11.25">
      <c r="B152" s="225"/>
      <c r="C152" s="226"/>
      <c r="D152" s="220" t="s">
        <v>193</v>
      </c>
      <c r="E152" s="227" t="s">
        <v>1</v>
      </c>
      <c r="F152" s="228" t="s">
        <v>423</v>
      </c>
      <c r="G152" s="226"/>
      <c r="H152" s="229">
        <v>85.6</v>
      </c>
      <c r="I152" s="230"/>
      <c r="J152" s="226"/>
      <c r="K152" s="226"/>
      <c r="L152" s="231"/>
      <c r="M152" s="232"/>
      <c r="N152" s="233"/>
      <c r="O152" s="233"/>
      <c r="P152" s="233"/>
      <c r="Q152" s="233"/>
      <c r="R152" s="233"/>
      <c r="S152" s="233"/>
      <c r="T152" s="234"/>
      <c r="AT152" s="235" t="s">
        <v>193</v>
      </c>
      <c r="AU152" s="235" t="s">
        <v>86</v>
      </c>
      <c r="AV152" s="13" t="s">
        <v>86</v>
      </c>
      <c r="AW152" s="13" t="s">
        <v>34</v>
      </c>
      <c r="AX152" s="13" t="s">
        <v>84</v>
      </c>
      <c r="AY152" s="235" t="s">
        <v>168</v>
      </c>
    </row>
    <row r="153" spans="1:65" s="2" customFormat="1" ht="21.75" customHeight="1">
      <c r="A153" s="33"/>
      <c r="B153" s="34"/>
      <c r="C153" s="207" t="s">
        <v>225</v>
      </c>
      <c r="D153" s="207" t="s">
        <v>171</v>
      </c>
      <c r="E153" s="208" t="s">
        <v>425</v>
      </c>
      <c r="F153" s="209" t="s">
        <v>426</v>
      </c>
      <c r="G153" s="210" t="s">
        <v>190</v>
      </c>
      <c r="H153" s="211">
        <v>448.72899999999998</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176</v>
      </c>
      <c r="AT153" s="218" t="s">
        <v>171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176</v>
      </c>
      <c r="BM153" s="218" t="s">
        <v>427</v>
      </c>
    </row>
    <row r="154" spans="1:65" s="2" customFormat="1" ht="39">
      <c r="A154" s="33"/>
      <c r="B154" s="34"/>
      <c r="C154" s="35"/>
      <c r="D154" s="220" t="s">
        <v>178</v>
      </c>
      <c r="E154" s="35"/>
      <c r="F154" s="221" t="s">
        <v>428</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13" customFormat="1" ht="11.25">
      <c r="B155" s="225"/>
      <c r="C155" s="226"/>
      <c r="D155" s="220" t="s">
        <v>193</v>
      </c>
      <c r="E155" s="227" t="s">
        <v>1</v>
      </c>
      <c r="F155" s="228" t="s">
        <v>429</v>
      </c>
      <c r="G155" s="226"/>
      <c r="H155" s="229">
        <v>448.72899999999998</v>
      </c>
      <c r="I155" s="230"/>
      <c r="J155" s="226"/>
      <c r="K155" s="226"/>
      <c r="L155" s="231"/>
      <c r="M155" s="232"/>
      <c r="N155" s="233"/>
      <c r="O155" s="233"/>
      <c r="P155" s="233"/>
      <c r="Q155" s="233"/>
      <c r="R155" s="233"/>
      <c r="S155" s="233"/>
      <c r="T155" s="234"/>
      <c r="AT155" s="235" t="s">
        <v>193</v>
      </c>
      <c r="AU155" s="235" t="s">
        <v>86</v>
      </c>
      <c r="AV155" s="13" t="s">
        <v>86</v>
      </c>
      <c r="AW155" s="13" t="s">
        <v>34</v>
      </c>
      <c r="AX155" s="13" t="s">
        <v>84</v>
      </c>
      <c r="AY155" s="235" t="s">
        <v>168</v>
      </c>
    </row>
    <row r="156" spans="1:65" s="2" customFormat="1" ht="21.75" customHeight="1">
      <c r="A156" s="33"/>
      <c r="B156" s="34"/>
      <c r="C156" s="207" t="s">
        <v>230</v>
      </c>
      <c r="D156" s="207" t="s">
        <v>171</v>
      </c>
      <c r="E156" s="208" t="s">
        <v>430</v>
      </c>
      <c r="F156" s="209" t="s">
        <v>431</v>
      </c>
      <c r="G156" s="210" t="s">
        <v>432</v>
      </c>
      <c r="H156" s="211">
        <v>0.19500000000000001</v>
      </c>
      <c r="I156" s="212"/>
      <c r="J156" s="213">
        <f>ROUND(I156*H156,2)</f>
        <v>0</v>
      </c>
      <c r="K156" s="209" t="s">
        <v>175</v>
      </c>
      <c r="L156" s="38"/>
      <c r="M156" s="214" t="s">
        <v>1</v>
      </c>
      <c r="N156" s="21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176</v>
      </c>
      <c r="AT156" s="218" t="s">
        <v>171</v>
      </c>
      <c r="AU156" s="218" t="s">
        <v>86</v>
      </c>
      <c r="AY156" s="16" t="s">
        <v>168</v>
      </c>
      <c r="BE156" s="219">
        <f>IF(N156="základní",J156,0)</f>
        <v>0</v>
      </c>
      <c r="BF156" s="219">
        <f>IF(N156="snížená",J156,0)</f>
        <v>0</v>
      </c>
      <c r="BG156" s="219">
        <f>IF(N156="zákl. přenesená",J156,0)</f>
        <v>0</v>
      </c>
      <c r="BH156" s="219">
        <f>IF(N156="sníž. přenesená",J156,0)</f>
        <v>0</v>
      </c>
      <c r="BI156" s="219">
        <f>IF(N156="nulová",J156,0)</f>
        <v>0</v>
      </c>
      <c r="BJ156" s="16" t="s">
        <v>84</v>
      </c>
      <c r="BK156" s="219">
        <f>ROUND(I156*H156,2)</f>
        <v>0</v>
      </c>
      <c r="BL156" s="16" t="s">
        <v>176</v>
      </c>
      <c r="BM156" s="218" t="s">
        <v>433</v>
      </c>
    </row>
    <row r="157" spans="1:65" s="2" customFormat="1" ht="29.25">
      <c r="A157" s="33"/>
      <c r="B157" s="34"/>
      <c r="C157" s="35"/>
      <c r="D157" s="220" t="s">
        <v>178</v>
      </c>
      <c r="E157" s="35"/>
      <c r="F157" s="221" t="s">
        <v>434</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178</v>
      </c>
      <c r="AU157" s="16" t="s">
        <v>86</v>
      </c>
    </row>
    <row r="158" spans="1:65" s="2" customFormat="1" ht="21.75" customHeight="1">
      <c r="A158" s="33"/>
      <c r="B158" s="34"/>
      <c r="C158" s="207" t="s">
        <v>236</v>
      </c>
      <c r="D158" s="207" t="s">
        <v>171</v>
      </c>
      <c r="E158" s="208" t="s">
        <v>435</v>
      </c>
      <c r="F158" s="209" t="s">
        <v>436</v>
      </c>
      <c r="G158" s="210" t="s">
        <v>432</v>
      </c>
      <c r="H158" s="211">
        <v>0.107</v>
      </c>
      <c r="I158" s="212"/>
      <c r="J158" s="213">
        <f>ROUND(I158*H158,2)</f>
        <v>0</v>
      </c>
      <c r="K158" s="209" t="s">
        <v>175</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176</v>
      </c>
      <c r="AT158" s="218" t="s">
        <v>171</v>
      </c>
      <c r="AU158" s="218" t="s">
        <v>86</v>
      </c>
      <c r="AY158" s="16" t="s">
        <v>168</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176</v>
      </c>
      <c r="BM158" s="218" t="s">
        <v>437</v>
      </c>
    </row>
    <row r="159" spans="1:65" s="2" customFormat="1" ht="29.25">
      <c r="A159" s="33"/>
      <c r="B159" s="34"/>
      <c r="C159" s="35"/>
      <c r="D159" s="220" t="s">
        <v>178</v>
      </c>
      <c r="E159" s="35"/>
      <c r="F159" s="221" t="s">
        <v>438</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178</v>
      </c>
      <c r="AU159" s="16" t="s">
        <v>86</v>
      </c>
    </row>
    <row r="160" spans="1:65" s="2" customFormat="1" ht="21.75" customHeight="1">
      <c r="A160" s="33"/>
      <c r="B160" s="34"/>
      <c r="C160" s="207" t="s">
        <v>241</v>
      </c>
      <c r="D160" s="207" t="s">
        <v>171</v>
      </c>
      <c r="E160" s="208" t="s">
        <v>439</v>
      </c>
      <c r="F160" s="209" t="s">
        <v>440</v>
      </c>
      <c r="G160" s="210" t="s">
        <v>432</v>
      </c>
      <c r="H160" s="211">
        <v>1.35</v>
      </c>
      <c r="I160" s="212"/>
      <c r="J160" s="213">
        <f>ROUND(I160*H160,2)</f>
        <v>0</v>
      </c>
      <c r="K160" s="209" t="s">
        <v>175</v>
      </c>
      <c r="L160" s="38"/>
      <c r="M160" s="214" t="s">
        <v>1</v>
      </c>
      <c r="N160" s="21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176</v>
      </c>
      <c r="AT160" s="218" t="s">
        <v>171</v>
      </c>
      <c r="AU160" s="218" t="s">
        <v>86</v>
      </c>
      <c r="AY160" s="16" t="s">
        <v>168</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176</v>
      </c>
      <c r="BM160" s="218" t="s">
        <v>441</v>
      </c>
    </row>
    <row r="161" spans="1:65" s="2" customFormat="1" ht="39">
      <c r="A161" s="33"/>
      <c r="B161" s="34"/>
      <c r="C161" s="35"/>
      <c r="D161" s="220" t="s">
        <v>178</v>
      </c>
      <c r="E161" s="35"/>
      <c r="F161" s="221" t="s">
        <v>442</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178</v>
      </c>
      <c r="AU161" s="16" t="s">
        <v>86</v>
      </c>
    </row>
    <row r="162" spans="1:65" s="2" customFormat="1" ht="19.5">
      <c r="A162" s="33"/>
      <c r="B162" s="34"/>
      <c r="C162" s="35"/>
      <c r="D162" s="220" t="s">
        <v>180</v>
      </c>
      <c r="E162" s="35"/>
      <c r="F162" s="224" t="s">
        <v>443</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180</v>
      </c>
      <c r="AU162" s="16" t="s">
        <v>86</v>
      </c>
    </row>
    <row r="163" spans="1:65" s="13" customFormat="1" ht="11.25">
      <c r="B163" s="225"/>
      <c r="C163" s="226"/>
      <c r="D163" s="220" t="s">
        <v>193</v>
      </c>
      <c r="E163" s="227" t="s">
        <v>1</v>
      </c>
      <c r="F163" s="228" t="s">
        <v>444</v>
      </c>
      <c r="G163" s="226"/>
      <c r="H163" s="229">
        <v>1.35</v>
      </c>
      <c r="I163" s="230"/>
      <c r="J163" s="226"/>
      <c r="K163" s="226"/>
      <c r="L163" s="231"/>
      <c r="M163" s="232"/>
      <c r="N163" s="233"/>
      <c r="O163" s="233"/>
      <c r="P163" s="233"/>
      <c r="Q163" s="233"/>
      <c r="R163" s="233"/>
      <c r="S163" s="233"/>
      <c r="T163" s="234"/>
      <c r="AT163" s="235" t="s">
        <v>193</v>
      </c>
      <c r="AU163" s="235" t="s">
        <v>86</v>
      </c>
      <c r="AV163" s="13" t="s">
        <v>86</v>
      </c>
      <c r="AW163" s="13" t="s">
        <v>34</v>
      </c>
      <c r="AX163" s="13" t="s">
        <v>84</v>
      </c>
      <c r="AY163" s="235" t="s">
        <v>168</v>
      </c>
    </row>
    <row r="164" spans="1:65" s="2" customFormat="1" ht="21.75" customHeight="1">
      <c r="A164" s="33"/>
      <c r="B164" s="34"/>
      <c r="C164" s="207" t="s">
        <v>246</v>
      </c>
      <c r="D164" s="207" t="s">
        <v>171</v>
      </c>
      <c r="E164" s="208" t="s">
        <v>445</v>
      </c>
      <c r="F164" s="209" t="s">
        <v>446</v>
      </c>
      <c r="G164" s="210" t="s">
        <v>432</v>
      </c>
      <c r="H164" s="211">
        <v>0.31</v>
      </c>
      <c r="I164" s="212"/>
      <c r="J164" s="213">
        <f>ROUND(I164*H164,2)</f>
        <v>0</v>
      </c>
      <c r="K164" s="209" t="s">
        <v>175</v>
      </c>
      <c r="L164" s="38"/>
      <c r="M164" s="214" t="s">
        <v>1</v>
      </c>
      <c r="N164" s="215" t="s">
        <v>42</v>
      </c>
      <c r="O164" s="70"/>
      <c r="P164" s="216">
        <f>O164*H164</f>
        <v>0</v>
      </c>
      <c r="Q164" s="216">
        <v>0</v>
      </c>
      <c r="R164" s="216">
        <f>Q164*H164</f>
        <v>0</v>
      </c>
      <c r="S164" s="216">
        <v>0</v>
      </c>
      <c r="T164" s="217">
        <f>S164*H164</f>
        <v>0</v>
      </c>
      <c r="U164" s="33"/>
      <c r="V164" s="33"/>
      <c r="W164" s="33"/>
      <c r="X164" s="33"/>
      <c r="Y164" s="33"/>
      <c r="Z164" s="33"/>
      <c r="AA164" s="33"/>
      <c r="AB164" s="33"/>
      <c r="AC164" s="33"/>
      <c r="AD164" s="33"/>
      <c r="AE164" s="33"/>
      <c r="AR164" s="218" t="s">
        <v>176</v>
      </c>
      <c r="AT164" s="218" t="s">
        <v>171</v>
      </c>
      <c r="AU164" s="218" t="s">
        <v>86</v>
      </c>
      <c r="AY164" s="16" t="s">
        <v>168</v>
      </c>
      <c r="BE164" s="219">
        <f>IF(N164="základní",J164,0)</f>
        <v>0</v>
      </c>
      <c r="BF164" s="219">
        <f>IF(N164="snížená",J164,0)</f>
        <v>0</v>
      </c>
      <c r="BG164" s="219">
        <f>IF(N164="zákl. přenesená",J164,0)</f>
        <v>0</v>
      </c>
      <c r="BH164" s="219">
        <f>IF(N164="sníž. přenesená",J164,0)</f>
        <v>0</v>
      </c>
      <c r="BI164" s="219">
        <f>IF(N164="nulová",J164,0)</f>
        <v>0</v>
      </c>
      <c r="BJ164" s="16" t="s">
        <v>84</v>
      </c>
      <c r="BK164" s="219">
        <f>ROUND(I164*H164,2)</f>
        <v>0</v>
      </c>
      <c r="BL164" s="16" t="s">
        <v>176</v>
      </c>
      <c r="BM164" s="218" t="s">
        <v>447</v>
      </c>
    </row>
    <row r="165" spans="1:65" s="2" customFormat="1" ht="39">
      <c r="A165" s="33"/>
      <c r="B165" s="34"/>
      <c r="C165" s="35"/>
      <c r="D165" s="220" t="s">
        <v>178</v>
      </c>
      <c r="E165" s="35"/>
      <c r="F165" s="221" t="s">
        <v>448</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178</v>
      </c>
      <c r="AU165" s="16" t="s">
        <v>86</v>
      </c>
    </row>
    <row r="166" spans="1:65" s="2" customFormat="1" ht="19.5">
      <c r="A166" s="33"/>
      <c r="B166" s="34"/>
      <c r="C166" s="35"/>
      <c r="D166" s="220" t="s">
        <v>180</v>
      </c>
      <c r="E166" s="35"/>
      <c r="F166" s="224" t="s">
        <v>443</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180</v>
      </c>
      <c r="AU166" s="16" t="s">
        <v>86</v>
      </c>
    </row>
    <row r="167" spans="1:65" s="2" customFormat="1" ht="21.75" customHeight="1">
      <c r="A167" s="33"/>
      <c r="B167" s="34"/>
      <c r="C167" s="207" t="s">
        <v>252</v>
      </c>
      <c r="D167" s="207" t="s">
        <v>171</v>
      </c>
      <c r="E167" s="208" t="s">
        <v>449</v>
      </c>
      <c r="F167" s="209" t="s">
        <v>450</v>
      </c>
      <c r="G167" s="210" t="s">
        <v>190</v>
      </c>
      <c r="H167" s="211">
        <v>105</v>
      </c>
      <c r="I167" s="212"/>
      <c r="J167" s="213">
        <f>ROUND(I167*H167,2)</f>
        <v>0</v>
      </c>
      <c r="K167" s="209" t="s">
        <v>175</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176</v>
      </c>
      <c r="AT167" s="218" t="s">
        <v>171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176</v>
      </c>
      <c r="BM167" s="218" t="s">
        <v>451</v>
      </c>
    </row>
    <row r="168" spans="1:65" s="2" customFormat="1" ht="19.5">
      <c r="A168" s="33"/>
      <c r="B168" s="34"/>
      <c r="C168" s="35"/>
      <c r="D168" s="220" t="s">
        <v>178</v>
      </c>
      <c r="E168" s="35"/>
      <c r="F168" s="221" t="s">
        <v>452</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21.75" customHeight="1">
      <c r="A169" s="33"/>
      <c r="B169" s="34"/>
      <c r="C169" s="207" t="s">
        <v>8</v>
      </c>
      <c r="D169" s="207" t="s">
        <v>171</v>
      </c>
      <c r="E169" s="208" t="s">
        <v>262</v>
      </c>
      <c r="F169" s="209" t="s">
        <v>263</v>
      </c>
      <c r="G169" s="210" t="s">
        <v>264</v>
      </c>
      <c r="H169" s="211">
        <v>12</v>
      </c>
      <c r="I169" s="212"/>
      <c r="J169" s="213">
        <f>ROUND(I169*H169,2)</f>
        <v>0</v>
      </c>
      <c r="K169" s="209" t="s">
        <v>175</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176</v>
      </c>
      <c r="AT169" s="218" t="s">
        <v>171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176</v>
      </c>
      <c r="BM169" s="218" t="s">
        <v>453</v>
      </c>
    </row>
    <row r="170" spans="1:65" s="2" customFormat="1" ht="39">
      <c r="A170" s="33"/>
      <c r="B170" s="34"/>
      <c r="C170" s="35"/>
      <c r="D170" s="220" t="s">
        <v>178</v>
      </c>
      <c r="E170" s="35"/>
      <c r="F170" s="221" t="s">
        <v>266</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2" customFormat="1" ht="21.75" customHeight="1">
      <c r="A171" s="33"/>
      <c r="B171" s="34"/>
      <c r="C171" s="207" t="s">
        <v>261</v>
      </c>
      <c r="D171" s="207" t="s">
        <v>171</v>
      </c>
      <c r="E171" s="208" t="s">
        <v>454</v>
      </c>
      <c r="F171" s="209" t="s">
        <v>455</v>
      </c>
      <c r="G171" s="210" t="s">
        <v>233</v>
      </c>
      <c r="H171" s="211">
        <v>486</v>
      </c>
      <c r="I171" s="212"/>
      <c r="J171" s="213">
        <f>ROUND(I171*H171,2)</f>
        <v>0</v>
      </c>
      <c r="K171" s="209" t="s">
        <v>175</v>
      </c>
      <c r="L171" s="38"/>
      <c r="M171" s="214" t="s">
        <v>1</v>
      </c>
      <c r="N171" s="215" t="s">
        <v>42</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176</v>
      </c>
      <c r="AT171" s="218" t="s">
        <v>171</v>
      </c>
      <c r="AU171" s="218" t="s">
        <v>86</v>
      </c>
      <c r="AY171" s="16" t="s">
        <v>168</v>
      </c>
      <c r="BE171" s="219">
        <f>IF(N171="základní",J171,0)</f>
        <v>0</v>
      </c>
      <c r="BF171" s="219">
        <f>IF(N171="snížená",J171,0)</f>
        <v>0</v>
      </c>
      <c r="BG171" s="219">
        <f>IF(N171="zákl. přenesená",J171,0)</f>
        <v>0</v>
      </c>
      <c r="BH171" s="219">
        <f>IF(N171="sníž. přenesená",J171,0)</f>
        <v>0</v>
      </c>
      <c r="BI171" s="219">
        <f>IF(N171="nulová",J171,0)</f>
        <v>0</v>
      </c>
      <c r="BJ171" s="16" t="s">
        <v>84</v>
      </c>
      <c r="BK171" s="219">
        <f>ROUND(I171*H171,2)</f>
        <v>0</v>
      </c>
      <c r="BL171" s="16" t="s">
        <v>176</v>
      </c>
      <c r="BM171" s="218" t="s">
        <v>456</v>
      </c>
    </row>
    <row r="172" spans="1:65" s="2" customFormat="1" ht="29.25">
      <c r="A172" s="33"/>
      <c r="B172" s="34"/>
      <c r="C172" s="35"/>
      <c r="D172" s="220" t="s">
        <v>178</v>
      </c>
      <c r="E172" s="35"/>
      <c r="F172" s="221" t="s">
        <v>457</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178</v>
      </c>
      <c r="AU172" s="16" t="s">
        <v>86</v>
      </c>
    </row>
    <row r="173" spans="1:65" s="2" customFormat="1" ht="19.5">
      <c r="A173" s="33"/>
      <c r="B173" s="34"/>
      <c r="C173" s="35"/>
      <c r="D173" s="220" t="s">
        <v>180</v>
      </c>
      <c r="E173" s="35"/>
      <c r="F173" s="224" t="s">
        <v>458</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180</v>
      </c>
      <c r="AU173" s="16" t="s">
        <v>86</v>
      </c>
    </row>
    <row r="174" spans="1:65" s="13" customFormat="1" ht="11.25">
      <c r="B174" s="225"/>
      <c r="C174" s="226"/>
      <c r="D174" s="220" t="s">
        <v>193</v>
      </c>
      <c r="E174" s="227" t="s">
        <v>1</v>
      </c>
      <c r="F174" s="228" t="s">
        <v>459</v>
      </c>
      <c r="G174" s="226"/>
      <c r="H174" s="229">
        <v>486</v>
      </c>
      <c r="I174" s="230"/>
      <c r="J174" s="226"/>
      <c r="K174" s="226"/>
      <c r="L174" s="231"/>
      <c r="M174" s="232"/>
      <c r="N174" s="233"/>
      <c r="O174" s="233"/>
      <c r="P174" s="233"/>
      <c r="Q174" s="233"/>
      <c r="R174" s="233"/>
      <c r="S174" s="233"/>
      <c r="T174" s="234"/>
      <c r="AT174" s="235" t="s">
        <v>193</v>
      </c>
      <c r="AU174" s="235" t="s">
        <v>86</v>
      </c>
      <c r="AV174" s="13" t="s">
        <v>86</v>
      </c>
      <c r="AW174" s="13" t="s">
        <v>34</v>
      </c>
      <c r="AX174" s="13" t="s">
        <v>84</v>
      </c>
      <c r="AY174" s="235" t="s">
        <v>168</v>
      </c>
    </row>
    <row r="175" spans="1:65" s="2" customFormat="1" ht="21.75" customHeight="1">
      <c r="A175" s="33"/>
      <c r="B175" s="34"/>
      <c r="C175" s="207" t="s">
        <v>267</v>
      </c>
      <c r="D175" s="207" t="s">
        <v>171</v>
      </c>
      <c r="E175" s="208" t="s">
        <v>460</v>
      </c>
      <c r="F175" s="209" t="s">
        <v>461</v>
      </c>
      <c r="G175" s="210" t="s">
        <v>233</v>
      </c>
      <c r="H175" s="211">
        <v>214</v>
      </c>
      <c r="I175" s="212"/>
      <c r="J175" s="213">
        <f>ROUND(I175*H175,2)</f>
        <v>0</v>
      </c>
      <c r="K175" s="209" t="s">
        <v>175</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176</v>
      </c>
      <c r="AT175" s="218" t="s">
        <v>171</v>
      </c>
      <c r="AU175" s="218" t="s">
        <v>86</v>
      </c>
      <c r="AY175" s="16" t="s">
        <v>168</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176</v>
      </c>
      <c r="BM175" s="218" t="s">
        <v>462</v>
      </c>
    </row>
    <row r="176" spans="1:65" s="2" customFormat="1" ht="29.25">
      <c r="A176" s="33"/>
      <c r="B176" s="34"/>
      <c r="C176" s="35"/>
      <c r="D176" s="220" t="s">
        <v>178</v>
      </c>
      <c r="E176" s="35"/>
      <c r="F176" s="221" t="s">
        <v>463</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178</v>
      </c>
      <c r="AU176" s="16" t="s">
        <v>86</v>
      </c>
    </row>
    <row r="177" spans="1:65" s="2" customFormat="1" ht="19.5">
      <c r="A177" s="33"/>
      <c r="B177" s="34"/>
      <c r="C177" s="35"/>
      <c r="D177" s="220" t="s">
        <v>180</v>
      </c>
      <c r="E177" s="35"/>
      <c r="F177" s="224" t="s">
        <v>458</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180</v>
      </c>
      <c r="AU177" s="16" t="s">
        <v>86</v>
      </c>
    </row>
    <row r="178" spans="1:65" s="13" customFormat="1" ht="11.25">
      <c r="B178" s="225"/>
      <c r="C178" s="226"/>
      <c r="D178" s="220" t="s">
        <v>193</v>
      </c>
      <c r="E178" s="227" t="s">
        <v>1</v>
      </c>
      <c r="F178" s="228" t="s">
        <v>464</v>
      </c>
      <c r="G178" s="226"/>
      <c r="H178" s="229">
        <v>214</v>
      </c>
      <c r="I178" s="230"/>
      <c r="J178" s="226"/>
      <c r="K178" s="226"/>
      <c r="L178" s="231"/>
      <c r="M178" s="232"/>
      <c r="N178" s="233"/>
      <c r="O178" s="233"/>
      <c r="P178" s="233"/>
      <c r="Q178" s="233"/>
      <c r="R178" s="233"/>
      <c r="S178" s="233"/>
      <c r="T178" s="234"/>
      <c r="AT178" s="235" t="s">
        <v>193</v>
      </c>
      <c r="AU178" s="235" t="s">
        <v>86</v>
      </c>
      <c r="AV178" s="13" t="s">
        <v>86</v>
      </c>
      <c r="AW178" s="13" t="s">
        <v>34</v>
      </c>
      <c r="AX178" s="13" t="s">
        <v>84</v>
      </c>
      <c r="AY178" s="235" t="s">
        <v>168</v>
      </c>
    </row>
    <row r="179" spans="1:65" s="2" customFormat="1" ht="21.75" customHeight="1">
      <c r="A179" s="33"/>
      <c r="B179" s="34"/>
      <c r="C179" s="207" t="s">
        <v>272</v>
      </c>
      <c r="D179" s="207" t="s">
        <v>171</v>
      </c>
      <c r="E179" s="208" t="s">
        <v>465</v>
      </c>
      <c r="F179" s="209" t="s">
        <v>466</v>
      </c>
      <c r="G179" s="210" t="s">
        <v>233</v>
      </c>
      <c r="H179" s="211">
        <v>486</v>
      </c>
      <c r="I179" s="212"/>
      <c r="J179" s="213">
        <f>ROUND(I179*H179,2)</f>
        <v>0</v>
      </c>
      <c r="K179" s="209" t="s">
        <v>175</v>
      </c>
      <c r="L179" s="38"/>
      <c r="M179" s="214" t="s">
        <v>1</v>
      </c>
      <c r="N179" s="215" t="s">
        <v>42</v>
      </c>
      <c r="O179" s="70"/>
      <c r="P179" s="216">
        <f>O179*H179</f>
        <v>0</v>
      </c>
      <c r="Q179" s="216">
        <v>0</v>
      </c>
      <c r="R179" s="216">
        <f>Q179*H179</f>
        <v>0</v>
      </c>
      <c r="S179" s="216">
        <v>0</v>
      </c>
      <c r="T179" s="217">
        <f>S179*H179</f>
        <v>0</v>
      </c>
      <c r="U179" s="33"/>
      <c r="V179" s="33"/>
      <c r="W179" s="33"/>
      <c r="X179" s="33"/>
      <c r="Y179" s="33"/>
      <c r="Z179" s="33"/>
      <c r="AA179" s="33"/>
      <c r="AB179" s="33"/>
      <c r="AC179" s="33"/>
      <c r="AD179" s="33"/>
      <c r="AE179" s="33"/>
      <c r="AR179" s="218" t="s">
        <v>176</v>
      </c>
      <c r="AT179" s="218" t="s">
        <v>171</v>
      </c>
      <c r="AU179" s="218" t="s">
        <v>86</v>
      </c>
      <c r="AY179" s="16" t="s">
        <v>168</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176</v>
      </c>
      <c r="BM179" s="218" t="s">
        <v>467</v>
      </c>
    </row>
    <row r="180" spans="1:65" s="2" customFormat="1" ht="29.25">
      <c r="A180" s="33"/>
      <c r="B180" s="34"/>
      <c r="C180" s="35"/>
      <c r="D180" s="220" t="s">
        <v>178</v>
      </c>
      <c r="E180" s="35"/>
      <c r="F180" s="221" t="s">
        <v>468</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178</v>
      </c>
      <c r="AU180" s="16" t="s">
        <v>86</v>
      </c>
    </row>
    <row r="181" spans="1:65" s="2" customFormat="1" ht="19.5">
      <c r="A181" s="33"/>
      <c r="B181" s="34"/>
      <c r="C181" s="35"/>
      <c r="D181" s="220" t="s">
        <v>180</v>
      </c>
      <c r="E181" s="35"/>
      <c r="F181" s="224" t="s">
        <v>458</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180</v>
      </c>
      <c r="AU181" s="16" t="s">
        <v>86</v>
      </c>
    </row>
    <row r="182" spans="1:65" s="13" customFormat="1" ht="11.25">
      <c r="B182" s="225"/>
      <c r="C182" s="226"/>
      <c r="D182" s="220" t="s">
        <v>193</v>
      </c>
      <c r="E182" s="227" t="s">
        <v>1</v>
      </c>
      <c r="F182" s="228" t="s">
        <v>459</v>
      </c>
      <c r="G182" s="226"/>
      <c r="H182" s="229">
        <v>486</v>
      </c>
      <c r="I182" s="230"/>
      <c r="J182" s="226"/>
      <c r="K182" s="226"/>
      <c r="L182" s="231"/>
      <c r="M182" s="232"/>
      <c r="N182" s="233"/>
      <c r="O182" s="233"/>
      <c r="P182" s="233"/>
      <c r="Q182" s="233"/>
      <c r="R182" s="233"/>
      <c r="S182" s="233"/>
      <c r="T182" s="234"/>
      <c r="AT182" s="235" t="s">
        <v>193</v>
      </c>
      <c r="AU182" s="235" t="s">
        <v>86</v>
      </c>
      <c r="AV182" s="13" t="s">
        <v>86</v>
      </c>
      <c r="AW182" s="13" t="s">
        <v>34</v>
      </c>
      <c r="AX182" s="13" t="s">
        <v>84</v>
      </c>
      <c r="AY182" s="235" t="s">
        <v>168</v>
      </c>
    </row>
    <row r="183" spans="1:65" s="2" customFormat="1" ht="21.75" customHeight="1">
      <c r="A183" s="33"/>
      <c r="B183" s="34"/>
      <c r="C183" s="207" t="s">
        <v>277</v>
      </c>
      <c r="D183" s="207" t="s">
        <v>171</v>
      </c>
      <c r="E183" s="208" t="s">
        <v>469</v>
      </c>
      <c r="F183" s="209" t="s">
        <v>470</v>
      </c>
      <c r="G183" s="210" t="s">
        <v>233</v>
      </c>
      <c r="H183" s="211">
        <v>214</v>
      </c>
      <c r="I183" s="212"/>
      <c r="J183" s="213">
        <f>ROUND(I183*H183,2)</f>
        <v>0</v>
      </c>
      <c r="K183" s="209" t="s">
        <v>175</v>
      </c>
      <c r="L183" s="38"/>
      <c r="M183" s="214" t="s">
        <v>1</v>
      </c>
      <c r="N183" s="215" t="s">
        <v>42</v>
      </c>
      <c r="O183" s="70"/>
      <c r="P183" s="216">
        <f>O183*H183</f>
        <v>0</v>
      </c>
      <c r="Q183" s="216">
        <v>0</v>
      </c>
      <c r="R183" s="216">
        <f>Q183*H183</f>
        <v>0</v>
      </c>
      <c r="S183" s="216">
        <v>0</v>
      </c>
      <c r="T183" s="217">
        <f>S183*H183</f>
        <v>0</v>
      </c>
      <c r="U183" s="33"/>
      <c r="V183" s="33"/>
      <c r="W183" s="33"/>
      <c r="X183" s="33"/>
      <c r="Y183" s="33"/>
      <c r="Z183" s="33"/>
      <c r="AA183" s="33"/>
      <c r="AB183" s="33"/>
      <c r="AC183" s="33"/>
      <c r="AD183" s="33"/>
      <c r="AE183" s="33"/>
      <c r="AR183" s="218" t="s">
        <v>176</v>
      </c>
      <c r="AT183" s="218" t="s">
        <v>171</v>
      </c>
      <c r="AU183" s="218" t="s">
        <v>86</v>
      </c>
      <c r="AY183" s="16" t="s">
        <v>168</v>
      </c>
      <c r="BE183" s="219">
        <f>IF(N183="základní",J183,0)</f>
        <v>0</v>
      </c>
      <c r="BF183" s="219">
        <f>IF(N183="snížená",J183,0)</f>
        <v>0</v>
      </c>
      <c r="BG183" s="219">
        <f>IF(N183="zákl. přenesená",J183,0)</f>
        <v>0</v>
      </c>
      <c r="BH183" s="219">
        <f>IF(N183="sníž. přenesená",J183,0)</f>
        <v>0</v>
      </c>
      <c r="BI183" s="219">
        <f>IF(N183="nulová",J183,0)</f>
        <v>0</v>
      </c>
      <c r="BJ183" s="16" t="s">
        <v>84</v>
      </c>
      <c r="BK183" s="219">
        <f>ROUND(I183*H183,2)</f>
        <v>0</v>
      </c>
      <c r="BL183" s="16" t="s">
        <v>176</v>
      </c>
      <c r="BM183" s="218" t="s">
        <v>471</v>
      </c>
    </row>
    <row r="184" spans="1:65" s="2" customFormat="1" ht="29.25">
      <c r="A184" s="33"/>
      <c r="B184" s="34"/>
      <c r="C184" s="35"/>
      <c r="D184" s="220" t="s">
        <v>178</v>
      </c>
      <c r="E184" s="35"/>
      <c r="F184" s="221" t="s">
        <v>472</v>
      </c>
      <c r="G184" s="35"/>
      <c r="H184" s="35"/>
      <c r="I184" s="121"/>
      <c r="J184" s="35"/>
      <c r="K184" s="35"/>
      <c r="L184" s="38"/>
      <c r="M184" s="222"/>
      <c r="N184" s="223"/>
      <c r="O184" s="70"/>
      <c r="P184" s="70"/>
      <c r="Q184" s="70"/>
      <c r="R184" s="70"/>
      <c r="S184" s="70"/>
      <c r="T184" s="71"/>
      <c r="U184" s="33"/>
      <c r="V184" s="33"/>
      <c r="W184" s="33"/>
      <c r="X184" s="33"/>
      <c r="Y184" s="33"/>
      <c r="Z184" s="33"/>
      <c r="AA184" s="33"/>
      <c r="AB184" s="33"/>
      <c r="AC184" s="33"/>
      <c r="AD184" s="33"/>
      <c r="AE184" s="33"/>
      <c r="AT184" s="16" t="s">
        <v>178</v>
      </c>
      <c r="AU184" s="16" t="s">
        <v>86</v>
      </c>
    </row>
    <row r="185" spans="1:65" s="2" customFormat="1" ht="19.5">
      <c r="A185" s="33"/>
      <c r="B185" s="34"/>
      <c r="C185" s="35"/>
      <c r="D185" s="220" t="s">
        <v>180</v>
      </c>
      <c r="E185" s="35"/>
      <c r="F185" s="224" t="s">
        <v>458</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180</v>
      </c>
      <c r="AU185" s="16" t="s">
        <v>86</v>
      </c>
    </row>
    <row r="186" spans="1:65" s="13" customFormat="1" ht="11.25">
      <c r="B186" s="225"/>
      <c r="C186" s="226"/>
      <c r="D186" s="220" t="s">
        <v>193</v>
      </c>
      <c r="E186" s="227" t="s">
        <v>1</v>
      </c>
      <c r="F186" s="228" t="s">
        <v>464</v>
      </c>
      <c r="G186" s="226"/>
      <c r="H186" s="229">
        <v>214</v>
      </c>
      <c r="I186" s="230"/>
      <c r="J186" s="226"/>
      <c r="K186" s="226"/>
      <c r="L186" s="231"/>
      <c r="M186" s="232"/>
      <c r="N186" s="233"/>
      <c r="O186" s="233"/>
      <c r="P186" s="233"/>
      <c r="Q186" s="233"/>
      <c r="R186" s="233"/>
      <c r="S186" s="233"/>
      <c r="T186" s="234"/>
      <c r="AT186" s="235" t="s">
        <v>193</v>
      </c>
      <c r="AU186" s="235" t="s">
        <v>86</v>
      </c>
      <c r="AV186" s="13" t="s">
        <v>86</v>
      </c>
      <c r="AW186" s="13" t="s">
        <v>34</v>
      </c>
      <c r="AX186" s="13" t="s">
        <v>84</v>
      </c>
      <c r="AY186" s="235" t="s">
        <v>168</v>
      </c>
    </row>
    <row r="187" spans="1:65" s="2" customFormat="1" ht="21.75" customHeight="1">
      <c r="A187" s="33"/>
      <c r="B187" s="34"/>
      <c r="C187" s="207" t="s">
        <v>283</v>
      </c>
      <c r="D187" s="207" t="s">
        <v>171</v>
      </c>
      <c r="E187" s="208" t="s">
        <v>473</v>
      </c>
      <c r="F187" s="209" t="s">
        <v>474</v>
      </c>
      <c r="G187" s="210" t="s">
        <v>184</v>
      </c>
      <c r="H187" s="211">
        <v>58</v>
      </c>
      <c r="I187" s="212"/>
      <c r="J187" s="213">
        <f>ROUND(I187*H187,2)</f>
        <v>0</v>
      </c>
      <c r="K187" s="209" t="s">
        <v>175</v>
      </c>
      <c r="L187" s="38"/>
      <c r="M187" s="214" t="s">
        <v>1</v>
      </c>
      <c r="N187" s="215" t="s">
        <v>42</v>
      </c>
      <c r="O187" s="70"/>
      <c r="P187" s="216">
        <f>O187*H187</f>
        <v>0</v>
      </c>
      <c r="Q187" s="216">
        <v>0</v>
      </c>
      <c r="R187" s="216">
        <f>Q187*H187</f>
        <v>0</v>
      </c>
      <c r="S187" s="216">
        <v>0</v>
      </c>
      <c r="T187" s="217">
        <f>S187*H187</f>
        <v>0</v>
      </c>
      <c r="U187" s="33"/>
      <c r="V187" s="33"/>
      <c r="W187" s="33"/>
      <c r="X187" s="33"/>
      <c r="Y187" s="33"/>
      <c r="Z187" s="33"/>
      <c r="AA187" s="33"/>
      <c r="AB187" s="33"/>
      <c r="AC187" s="33"/>
      <c r="AD187" s="33"/>
      <c r="AE187" s="33"/>
      <c r="AR187" s="218" t="s">
        <v>176</v>
      </c>
      <c r="AT187" s="218" t="s">
        <v>171</v>
      </c>
      <c r="AU187" s="218" t="s">
        <v>86</v>
      </c>
      <c r="AY187" s="16" t="s">
        <v>168</v>
      </c>
      <c r="BE187" s="219">
        <f>IF(N187="základní",J187,0)</f>
        <v>0</v>
      </c>
      <c r="BF187" s="219">
        <f>IF(N187="snížená",J187,0)</f>
        <v>0</v>
      </c>
      <c r="BG187" s="219">
        <f>IF(N187="zákl. přenesená",J187,0)</f>
        <v>0</v>
      </c>
      <c r="BH187" s="219">
        <f>IF(N187="sníž. přenesená",J187,0)</f>
        <v>0</v>
      </c>
      <c r="BI187" s="219">
        <f>IF(N187="nulová",J187,0)</f>
        <v>0</v>
      </c>
      <c r="BJ187" s="16" t="s">
        <v>84</v>
      </c>
      <c r="BK187" s="219">
        <f>ROUND(I187*H187,2)</f>
        <v>0</v>
      </c>
      <c r="BL187" s="16" t="s">
        <v>176</v>
      </c>
      <c r="BM187" s="218" t="s">
        <v>475</v>
      </c>
    </row>
    <row r="188" spans="1:65" s="2" customFormat="1" ht="19.5">
      <c r="A188" s="33"/>
      <c r="B188" s="34"/>
      <c r="C188" s="35"/>
      <c r="D188" s="220" t="s">
        <v>178</v>
      </c>
      <c r="E188" s="35"/>
      <c r="F188" s="221" t="s">
        <v>476</v>
      </c>
      <c r="G188" s="35"/>
      <c r="H188" s="35"/>
      <c r="I188" s="121"/>
      <c r="J188" s="35"/>
      <c r="K188" s="35"/>
      <c r="L188" s="38"/>
      <c r="M188" s="222"/>
      <c r="N188" s="223"/>
      <c r="O188" s="70"/>
      <c r="P188" s="70"/>
      <c r="Q188" s="70"/>
      <c r="R188" s="70"/>
      <c r="S188" s="70"/>
      <c r="T188" s="71"/>
      <c r="U188" s="33"/>
      <c r="V188" s="33"/>
      <c r="W188" s="33"/>
      <c r="X188" s="33"/>
      <c r="Y188" s="33"/>
      <c r="Z188" s="33"/>
      <c r="AA188" s="33"/>
      <c r="AB188" s="33"/>
      <c r="AC188" s="33"/>
      <c r="AD188" s="33"/>
      <c r="AE188" s="33"/>
      <c r="AT188" s="16" t="s">
        <v>178</v>
      </c>
      <c r="AU188" s="16" t="s">
        <v>86</v>
      </c>
    </row>
    <row r="189" spans="1:65" s="2" customFormat="1" ht="21.75" customHeight="1">
      <c r="A189" s="33"/>
      <c r="B189" s="34"/>
      <c r="C189" s="207" t="s">
        <v>7</v>
      </c>
      <c r="D189" s="207" t="s">
        <v>171</v>
      </c>
      <c r="E189" s="208" t="s">
        <v>278</v>
      </c>
      <c r="F189" s="209" t="s">
        <v>279</v>
      </c>
      <c r="G189" s="210" t="s">
        <v>190</v>
      </c>
      <c r="H189" s="211">
        <v>2.75</v>
      </c>
      <c r="I189" s="212"/>
      <c r="J189" s="213">
        <f>ROUND(I189*H189,2)</f>
        <v>0</v>
      </c>
      <c r="K189" s="209" t="s">
        <v>175</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176</v>
      </c>
      <c r="AT189" s="218" t="s">
        <v>171</v>
      </c>
      <c r="AU189" s="218" t="s">
        <v>86</v>
      </c>
      <c r="AY189" s="16" t="s">
        <v>168</v>
      </c>
      <c r="BE189" s="219">
        <f>IF(N189="základní",J189,0)</f>
        <v>0</v>
      </c>
      <c r="BF189" s="219">
        <f>IF(N189="snížená",J189,0)</f>
        <v>0</v>
      </c>
      <c r="BG189" s="219">
        <f>IF(N189="zákl. přenesená",J189,0)</f>
        <v>0</v>
      </c>
      <c r="BH189" s="219">
        <f>IF(N189="sníž. přenesená",J189,0)</f>
        <v>0</v>
      </c>
      <c r="BI189" s="219">
        <f>IF(N189="nulová",J189,0)</f>
        <v>0</v>
      </c>
      <c r="BJ189" s="16" t="s">
        <v>84</v>
      </c>
      <c r="BK189" s="219">
        <f>ROUND(I189*H189,2)</f>
        <v>0</v>
      </c>
      <c r="BL189" s="16" t="s">
        <v>176</v>
      </c>
      <c r="BM189" s="218" t="s">
        <v>477</v>
      </c>
    </row>
    <row r="190" spans="1:65" s="2" customFormat="1" ht="29.25">
      <c r="A190" s="33"/>
      <c r="B190" s="34"/>
      <c r="C190" s="35"/>
      <c r="D190" s="220" t="s">
        <v>178</v>
      </c>
      <c r="E190" s="35"/>
      <c r="F190" s="221" t="s">
        <v>281</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178</v>
      </c>
      <c r="AU190" s="16" t="s">
        <v>86</v>
      </c>
    </row>
    <row r="191" spans="1:65" s="13" customFormat="1" ht="11.25">
      <c r="B191" s="225"/>
      <c r="C191" s="226"/>
      <c r="D191" s="220" t="s">
        <v>193</v>
      </c>
      <c r="E191" s="227" t="s">
        <v>1</v>
      </c>
      <c r="F191" s="228" t="s">
        <v>478</v>
      </c>
      <c r="G191" s="226"/>
      <c r="H191" s="229">
        <v>2.75</v>
      </c>
      <c r="I191" s="230"/>
      <c r="J191" s="226"/>
      <c r="K191" s="226"/>
      <c r="L191" s="231"/>
      <c r="M191" s="232"/>
      <c r="N191" s="233"/>
      <c r="O191" s="233"/>
      <c r="P191" s="233"/>
      <c r="Q191" s="233"/>
      <c r="R191" s="233"/>
      <c r="S191" s="233"/>
      <c r="T191" s="234"/>
      <c r="AT191" s="235" t="s">
        <v>193</v>
      </c>
      <c r="AU191" s="235" t="s">
        <v>86</v>
      </c>
      <c r="AV191" s="13" t="s">
        <v>86</v>
      </c>
      <c r="AW191" s="13" t="s">
        <v>34</v>
      </c>
      <c r="AX191" s="13" t="s">
        <v>84</v>
      </c>
      <c r="AY191" s="235" t="s">
        <v>168</v>
      </c>
    </row>
    <row r="192" spans="1:65" s="2" customFormat="1" ht="21.75" customHeight="1">
      <c r="A192" s="33"/>
      <c r="B192" s="34"/>
      <c r="C192" s="207" t="s">
        <v>293</v>
      </c>
      <c r="D192" s="207" t="s">
        <v>171</v>
      </c>
      <c r="E192" s="208" t="s">
        <v>284</v>
      </c>
      <c r="F192" s="209" t="s">
        <v>285</v>
      </c>
      <c r="G192" s="210" t="s">
        <v>215</v>
      </c>
      <c r="H192" s="211">
        <v>55</v>
      </c>
      <c r="I192" s="212"/>
      <c r="J192" s="213">
        <f>ROUND(I192*H192,2)</f>
        <v>0</v>
      </c>
      <c r="K192" s="209" t="s">
        <v>175</v>
      </c>
      <c r="L192" s="38"/>
      <c r="M192" s="214" t="s">
        <v>1</v>
      </c>
      <c r="N192" s="215" t="s">
        <v>42</v>
      </c>
      <c r="O192" s="70"/>
      <c r="P192" s="216">
        <f>O192*H192</f>
        <v>0</v>
      </c>
      <c r="Q192" s="216">
        <v>0</v>
      </c>
      <c r="R192" s="216">
        <f>Q192*H192</f>
        <v>0</v>
      </c>
      <c r="S192" s="216">
        <v>0</v>
      </c>
      <c r="T192" s="217">
        <f>S192*H192</f>
        <v>0</v>
      </c>
      <c r="U192" s="33"/>
      <c r="V192" s="33"/>
      <c r="W192" s="33"/>
      <c r="X192" s="33"/>
      <c r="Y192" s="33"/>
      <c r="Z192" s="33"/>
      <c r="AA192" s="33"/>
      <c r="AB192" s="33"/>
      <c r="AC192" s="33"/>
      <c r="AD192" s="33"/>
      <c r="AE192" s="33"/>
      <c r="AR192" s="218" t="s">
        <v>176</v>
      </c>
      <c r="AT192" s="218" t="s">
        <v>171</v>
      </c>
      <c r="AU192" s="218" t="s">
        <v>86</v>
      </c>
      <c r="AY192" s="16" t="s">
        <v>168</v>
      </c>
      <c r="BE192" s="219">
        <f>IF(N192="základní",J192,0)</f>
        <v>0</v>
      </c>
      <c r="BF192" s="219">
        <f>IF(N192="snížená",J192,0)</f>
        <v>0</v>
      </c>
      <c r="BG192" s="219">
        <f>IF(N192="zákl. přenesená",J192,0)</f>
        <v>0</v>
      </c>
      <c r="BH192" s="219">
        <f>IF(N192="sníž. přenesená",J192,0)</f>
        <v>0</v>
      </c>
      <c r="BI192" s="219">
        <f>IF(N192="nulová",J192,0)</f>
        <v>0</v>
      </c>
      <c r="BJ192" s="16" t="s">
        <v>84</v>
      </c>
      <c r="BK192" s="219">
        <f>ROUND(I192*H192,2)</f>
        <v>0</v>
      </c>
      <c r="BL192" s="16" t="s">
        <v>176</v>
      </c>
      <c r="BM192" s="218" t="s">
        <v>479</v>
      </c>
    </row>
    <row r="193" spans="1:65" s="2" customFormat="1" ht="29.25">
      <c r="A193" s="33"/>
      <c r="B193" s="34"/>
      <c r="C193" s="35"/>
      <c r="D193" s="220" t="s">
        <v>178</v>
      </c>
      <c r="E193" s="35"/>
      <c r="F193" s="221" t="s">
        <v>287</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178</v>
      </c>
      <c r="AU193" s="16" t="s">
        <v>86</v>
      </c>
    </row>
    <row r="194" spans="1:65" s="13" customFormat="1" ht="11.25">
      <c r="B194" s="225"/>
      <c r="C194" s="226"/>
      <c r="D194" s="220" t="s">
        <v>193</v>
      </c>
      <c r="E194" s="227" t="s">
        <v>1</v>
      </c>
      <c r="F194" s="228" t="s">
        <v>480</v>
      </c>
      <c r="G194" s="226"/>
      <c r="H194" s="229">
        <v>55</v>
      </c>
      <c r="I194" s="230"/>
      <c r="J194" s="226"/>
      <c r="K194" s="226"/>
      <c r="L194" s="231"/>
      <c r="M194" s="232"/>
      <c r="N194" s="233"/>
      <c r="O194" s="233"/>
      <c r="P194" s="233"/>
      <c r="Q194" s="233"/>
      <c r="R194" s="233"/>
      <c r="S194" s="233"/>
      <c r="T194" s="234"/>
      <c r="AT194" s="235" t="s">
        <v>193</v>
      </c>
      <c r="AU194" s="235" t="s">
        <v>86</v>
      </c>
      <c r="AV194" s="13" t="s">
        <v>86</v>
      </c>
      <c r="AW194" s="13" t="s">
        <v>34</v>
      </c>
      <c r="AX194" s="13" t="s">
        <v>84</v>
      </c>
      <c r="AY194" s="235" t="s">
        <v>168</v>
      </c>
    </row>
    <row r="195" spans="1:65" s="2" customFormat="1" ht="21.75" customHeight="1">
      <c r="A195" s="33"/>
      <c r="B195" s="34"/>
      <c r="C195" s="207" t="s">
        <v>299</v>
      </c>
      <c r="D195" s="207" t="s">
        <v>171</v>
      </c>
      <c r="E195" s="208" t="s">
        <v>481</v>
      </c>
      <c r="F195" s="209" t="s">
        <v>482</v>
      </c>
      <c r="G195" s="210" t="s">
        <v>432</v>
      </c>
      <c r="H195" s="211">
        <v>0.20399999999999999</v>
      </c>
      <c r="I195" s="212"/>
      <c r="J195" s="213">
        <f>ROUND(I195*H195,2)</f>
        <v>0</v>
      </c>
      <c r="K195" s="209" t="s">
        <v>175</v>
      </c>
      <c r="L195" s="38"/>
      <c r="M195" s="214" t="s">
        <v>1</v>
      </c>
      <c r="N195" s="215" t="s">
        <v>42</v>
      </c>
      <c r="O195" s="70"/>
      <c r="P195" s="216">
        <f>O195*H195</f>
        <v>0</v>
      </c>
      <c r="Q195" s="216">
        <v>0</v>
      </c>
      <c r="R195" s="216">
        <f>Q195*H195</f>
        <v>0</v>
      </c>
      <c r="S195" s="216">
        <v>0</v>
      </c>
      <c r="T195" s="217">
        <f>S195*H195</f>
        <v>0</v>
      </c>
      <c r="U195" s="33"/>
      <c r="V195" s="33"/>
      <c r="W195" s="33"/>
      <c r="X195" s="33"/>
      <c r="Y195" s="33"/>
      <c r="Z195" s="33"/>
      <c r="AA195" s="33"/>
      <c r="AB195" s="33"/>
      <c r="AC195" s="33"/>
      <c r="AD195" s="33"/>
      <c r="AE195" s="33"/>
      <c r="AR195" s="218" t="s">
        <v>176</v>
      </c>
      <c r="AT195" s="218" t="s">
        <v>171</v>
      </c>
      <c r="AU195" s="218" t="s">
        <v>86</v>
      </c>
      <c r="AY195" s="16" t="s">
        <v>168</v>
      </c>
      <c r="BE195" s="219">
        <f>IF(N195="základní",J195,0)</f>
        <v>0</v>
      </c>
      <c r="BF195" s="219">
        <f>IF(N195="snížená",J195,0)</f>
        <v>0</v>
      </c>
      <c r="BG195" s="219">
        <f>IF(N195="zákl. přenesená",J195,0)</f>
        <v>0</v>
      </c>
      <c r="BH195" s="219">
        <f>IF(N195="sníž. přenesená",J195,0)</f>
        <v>0</v>
      </c>
      <c r="BI195" s="219">
        <f>IF(N195="nulová",J195,0)</f>
        <v>0</v>
      </c>
      <c r="BJ195" s="16" t="s">
        <v>84</v>
      </c>
      <c r="BK195" s="219">
        <f>ROUND(I195*H195,2)</f>
        <v>0</v>
      </c>
      <c r="BL195" s="16" t="s">
        <v>176</v>
      </c>
      <c r="BM195" s="218" t="s">
        <v>483</v>
      </c>
    </row>
    <row r="196" spans="1:65" s="2" customFormat="1" ht="29.25">
      <c r="A196" s="33"/>
      <c r="B196" s="34"/>
      <c r="C196" s="35"/>
      <c r="D196" s="220" t="s">
        <v>178</v>
      </c>
      <c r="E196" s="35"/>
      <c r="F196" s="221" t="s">
        <v>484</v>
      </c>
      <c r="G196" s="35"/>
      <c r="H196" s="35"/>
      <c r="I196" s="121"/>
      <c r="J196" s="35"/>
      <c r="K196" s="35"/>
      <c r="L196" s="38"/>
      <c r="M196" s="222"/>
      <c r="N196" s="223"/>
      <c r="O196" s="70"/>
      <c r="P196" s="70"/>
      <c r="Q196" s="70"/>
      <c r="R196" s="70"/>
      <c r="S196" s="70"/>
      <c r="T196" s="71"/>
      <c r="U196" s="33"/>
      <c r="V196" s="33"/>
      <c r="W196" s="33"/>
      <c r="X196" s="33"/>
      <c r="Y196" s="33"/>
      <c r="Z196" s="33"/>
      <c r="AA196" s="33"/>
      <c r="AB196" s="33"/>
      <c r="AC196" s="33"/>
      <c r="AD196" s="33"/>
      <c r="AE196" s="33"/>
      <c r="AT196" s="16" t="s">
        <v>178</v>
      </c>
      <c r="AU196" s="16" t="s">
        <v>86</v>
      </c>
    </row>
    <row r="197" spans="1:65" s="2" customFormat="1" ht="21.75" customHeight="1">
      <c r="A197" s="33"/>
      <c r="B197" s="34"/>
      <c r="C197" s="207" t="s">
        <v>305</v>
      </c>
      <c r="D197" s="207" t="s">
        <v>171</v>
      </c>
      <c r="E197" s="208" t="s">
        <v>485</v>
      </c>
      <c r="F197" s="209" t="s">
        <v>486</v>
      </c>
      <c r="G197" s="210" t="s">
        <v>432</v>
      </c>
      <c r="H197" s="211">
        <v>9.8000000000000004E-2</v>
      </c>
      <c r="I197" s="212"/>
      <c r="J197" s="213">
        <f>ROUND(I197*H197,2)</f>
        <v>0</v>
      </c>
      <c r="K197" s="209" t="s">
        <v>175</v>
      </c>
      <c r="L197" s="38"/>
      <c r="M197" s="214" t="s">
        <v>1</v>
      </c>
      <c r="N197" s="215" t="s">
        <v>42</v>
      </c>
      <c r="O197" s="70"/>
      <c r="P197" s="216">
        <f>O197*H197</f>
        <v>0</v>
      </c>
      <c r="Q197" s="216">
        <v>0</v>
      </c>
      <c r="R197" s="216">
        <f>Q197*H197</f>
        <v>0</v>
      </c>
      <c r="S197" s="216">
        <v>0</v>
      </c>
      <c r="T197" s="217">
        <f>S197*H197</f>
        <v>0</v>
      </c>
      <c r="U197" s="33"/>
      <c r="V197" s="33"/>
      <c r="W197" s="33"/>
      <c r="X197" s="33"/>
      <c r="Y197" s="33"/>
      <c r="Z197" s="33"/>
      <c r="AA197" s="33"/>
      <c r="AB197" s="33"/>
      <c r="AC197" s="33"/>
      <c r="AD197" s="33"/>
      <c r="AE197" s="33"/>
      <c r="AR197" s="218" t="s">
        <v>176</v>
      </c>
      <c r="AT197" s="218" t="s">
        <v>171</v>
      </c>
      <c r="AU197" s="218" t="s">
        <v>86</v>
      </c>
      <c r="AY197" s="16" t="s">
        <v>168</v>
      </c>
      <c r="BE197" s="219">
        <f>IF(N197="základní",J197,0)</f>
        <v>0</v>
      </c>
      <c r="BF197" s="219">
        <f>IF(N197="snížená",J197,0)</f>
        <v>0</v>
      </c>
      <c r="BG197" s="219">
        <f>IF(N197="zákl. přenesená",J197,0)</f>
        <v>0</v>
      </c>
      <c r="BH197" s="219">
        <f>IF(N197="sníž. přenesená",J197,0)</f>
        <v>0</v>
      </c>
      <c r="BI197" s="219">
        <f>IF(N197="nulová",J197,0)</f>
        <v>0</v>
      </c>
      <c r="BJ197" s="16" t="s">
        <v>84</v>
      </c>
      <c r="BK197" s="219">
        <f>ROUND(I197*H197,2)</f>
        <v>0</v>
      </c>
      <c r="BL197" s="16" t="s">
        <v>176</v>
      </c>
      <c r="BM197" s="218" t="s">
        <v>487</v>
      </c>
    </row>
    <row r="198" spans="1:65" s="2" customFormat="1" ht="29.25">
      <c r="A198" s="33"/>
      <c r="B198" s="34"/>
      <c r="C198" s="35"/>
      <c r="D198" s="220" t="s">
        <v>178</v>
      </c>
      <c r="E198" s="35"/>
      <c r="F198" s="221" t="s">
        <v>488</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178</v>
      </c>
      <c r="AU198" s="16" t="s">
        <v>86</v>
      </c>
    </row>
    <row r="199" spans="1:65" s="2" customFormat="1" ht="21.75" customHeight="1">
      <c r="A199" s="33"/>
      <c r="B199" s="34"/>
      <c r="C199" s="247" t="s">
        <v>310</v>
      </c>
      <c r="D199" s="247" t="s">
        <v>311</v>
      </c>
      <c r="E199" s="248" t="s">
        <v>489</v>
      </c>
      <c r="F199" s="249" t="s">
        <v>490</v>
      </c>
      <c r="G199" s="250" t="s">
        <v>184</v>
      </c>
      <c r="H199" s="251">
        <v>7</v>
      </c>
      <c r="I199" s="252"/>
      <c r="J199" s="253">
        <f>ROUND(I199*H199,2)</f>
        <v>0</v>
      </c>
      <c r="K199" s="249" t="s">
        <v>175</v>
      </c>
      <c r="L199" s="254"/>
      <c r="M199" s="255" t="s">
        <v>1</v>
      </c>
      <c r="N199" s="256" t="s">
        <v>42</v>
      </c>
      <c r="O199" s="70"/>
      <c r="P199" s="216">
        <f>O199*H199</f>
        <v>0</v>
      </c>
      <c r="Q199" s="216">
        <v>3.70425</v>
      </c>
      <c r="R199" s="216">
        <f>Q199*H199</f>
        <v>25.929749999999999</v>
      </c>
      <c r="S199" s="216">
        <v>0</v>
      </c>
      <c r="T199" s="217">
        <f>S199*H199</f>
        <v>0</v>
      </c>
      <c r="U199" s="33"/>
      <c r="V199" s="33"/>
      <c r="W199" s="33"/>
      <c r="X199" s="33"/>
      <c r="Y199" s="33"/>
      <c r="Z199" s="33"/>
      <c r="AA199" s="33"/>
      <c r="AB199" s="33"/>
      <c r="AC199" s="33"/>
      <c r="AD199" s="33"/>
      <c r="AE199" s="33"/>
      <c r="AR199" s="218" t="s">
        <v>219</v>
      </c>
      <c r="AT199" s="218" t="s">
        <v>311</v>
      </c>
      <c r="AU199" s="218" t="s">
        <v>86</v>
      </c>
      <c r="AY199" s="16" t="s">
        <v>168</v>
      </c>
      <c r="BE199" s="219">
        <f>IF(N199="základní",J199,0)</f>
        <v>0</v>
      </c>
      <c r="BF199" s="219">
        <f>IF(N199="snížená",J199,0)</f>
        <v>0</v>
      </c>
      <c r="BG199" s="219">
        <f>IF(N199="zákl. přenesená",J199,0)</f>
        <v>0</v>
      </c>
      <c r="BH199" s="219">
        <f>IF(N199="sníž. přenesená",J199,0)</f>
        <v>0</v>
      </c>
      <c r="BI199" s="219">
        <f>IF(N199="nulová",J199,0)</f>
        <v>0</v>
      </c>
      <c r="BJ199" s="16" t="s">
        <v>84</v>
      </c>
      <c r="BK199" s="219">
        <f>ROUND(I199*H199,2)</f>
        <v>0</v>
      </c>
      <c r="BL199" s="16" t="s">
        <v>176</v>
      </c>
      <c r="BM199" s="218" t="s">
        <v>491</v>
      </c>
    </row>
    <row r="200" spans="1:65" s="2" customFormat="1" ht="11.25">
      <c r="A200" s="33"/>
      <c r="B200" s="34"/>
      <c r="C200" s="35"/>
      <c r="D200" s="220" t="s">
        <v>178</v>
      </c>
      <c r="E200" s="35"/>
      <c r="F200" s="221" t="s">
        <v>490</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178</v>
      </c>
      <c r="AU200" s="16" t="s">
        <v>86</v>
      </c>
    </row>
    <row r="201" spans="1:65" s="2" customFormat="1" ht="21.75" customHeight="1">
      <c r="A201" s="33"/>
      <c r="B201" s="34"/>
      <c r="C201" s="247" t="s">
        <v>316</v>
      </c>
      <c r="D201" s="247" t="s">
        <v>311</v>
      </c>
      <c r="E201" s="248" t="s">
        <v>492</v>
      </c>
      <c r="F201" s="249" t="s">
        <v>493</v>
      </c>
      <c r="G201" s="250" t="s">
        <v>184</v>
      </c>
      <c r="H201" s="251">
        <v>4</v>
      </c>
      <c r="I201" s="252"/>
      <c r="J201" s="253">
        <f>ROUND(I201*H201,2)</f>
        <v>0</v>
      </c>
      <c r="K201" s="249" t="s">
        <v>175</v>
      </c>
      <c r="L201" s="254"/>
      <c r="M201" s="255" t="s">
        <v>1</v>
      </c>
      <c r="N201" s="256" t="s">
        <v>42</v>
      </c>
      <c r="O201" s="70"/>
      <c r="P201" s="216">
        <f>O201*H201</f>
        <v>0</v>
      </c>
      <c r="Q201" s="216">
        <v>1.23475</v>
      </c>
      <c r="R201" s="216">
        <f>Q201*H201</f>
        <v>4.9390000000000001</v>
      </c>
      <c r="S201" s="216">
        <v>0</v>
      </c>
      <c r="T201" s="217">
        <f>S201*H201</f>
        <v>0</v>
      </c>
      <c r="U201" s="33"/>
      <c r="V201" s="33"/>
      <c r="W201" s="33"/>
      <c r="X201" s="33"/>
      <c r="Y201" s="33"/>
      <c r="Z201" s="33"/>
      <c r="AA201" s="33"/>
      <c r="AB201" s="33"/>
      <c r="AC201" s="33"/>
      <c r="AD201" s="33"/>
      <c r="AE201" s="33"/>
      <c r="AR201" s="218" t="s">
        <v>219</v>
      </c>
      <c r="AT201" s="218" t="s">
        <v>311</v>
      </c>
      <c r="AU201" s="218" t="s">
        <v>86</v>
      </c>
      <c r="AY201" s="16" t="s">
        <v>168</v>
      </c>
      <c r="BE201" s="219">
        <f>IF(N201="základní",J201,0)</f>
        <v>0</v>
      </c>
      <c r="BF201" s="219">
        <f>IF(N201="snížená",J201,0)</f>
        <v>0</v>
      </c>
      <c r="BG201" s="219">
        <f>IF(N201="zákl. přenesená",J201,0)</f>
        <v>0</v>
      </c>
      <c r="BH201" s="219">
        <f>IF(N201="sníž. přenesená",J201,0)</f>
        <v>0</v>
      </c>
      <c r="BI201" s="219">
        <f>IF(N201="nulová",J201,0)</f>
        <v>0</v>
      </c>
      <c r="BJ201" s="16" t="s">
        <v>84</v>
      </c>
      <c r="BK201" s="219">
        <f>ROUND(I201*H201,2)</f>
        <v>0</v>
      </c>
      <c r="BL201" s="16" t="s">
        <v>176</v>
      </c>
      <c r="BM201" s="218" t="s">
        <v>494</v>
      </c>
    </row>
    <row r="202" spans="1:65" s="2" customFormat="1" ht="11.25">
      <c r="A202" s="33"/>
      <c r="B202" s="34"/>
      <c r="C202" s="35"/>
      <c r="D202" s="220" t="s">
        <v>178</v>
      </c>
      <c r="E202" s="35"/>
      <c r="F202" s="221" t="s">
        <v>493</v>
      </c>
      <c r="G202" s="35"/>
      <c r="H202" s="35"/>
      <c r="I202" s="121"/>
      <c r="J202" s="35"/>
      <c r="K202" s="35"/>
      <c r="L202" s="38"/>
      <c r="M202" s="222"/>
      <c r="N202" s="223"/>
      <c r="O202" s="70"/>
      <c r="P202" s="70"/>
      <c r="Q202" s="70"/>
      <c r="R202" s="70"/>
      <c r="S202" s="70"/>
      <c r="T202" s="71"/>
      <c r="U202" s="33"/>
      <c r="V202" s="33"/>
      <c r="W202" s="33"/>
      <c r="X202" s="33"/>
      <c r="Y202" s="33"/>
      <c r="Z202" s="33"/>
      <c r="AA202" s="33"/>
      <c r="AB202" s="33"/>
      <c r="AC202" s="33"/>
      <c r="AD202" s="33"/>
      <c r="AE202" s="33"/>
      <c r="AT202" s="16" t="s">
        <v>178</v>
      </c>
      <c r="AU202" s="16" t="s">
        <v>86</v>
      </c>
    </row>
    <row r="203" spans="1:65" s="2" customFormat="1" ht="21.75" customHeight="1">
      <c r="A203" s="33"/>
      <c r="B203" s="34"/>
      <c r="C203" s="247" t="s">
        <v>321</v>
      </c>
      <c r="D203" s="247" t="s">
        <v>311</v>
      </c>
      <c r="E203" s="248" t="s">
        <v>495</v>
      </c>
      <c r="F203" s="249" t="s">
        <v>496</v>
      </c>
      <c r="G203" s="250" t="s">
        <v>184</v>
      </c>
      <c r="H203" s="251">
        <v>276</v>
      </c>
      <c r="I203" s="252"/>
      <c r="J203" s="253">
        <f>ROUND(I203*H203,2)</f>
        <v>0</v>
      </c>
      <c r="K203" s="249" t="s">
        <v>175</v>
      </c>
      <c r="L203" s="254"/>
      <c r="M203" s="255" t="s">
        <v>1</v>
      </c>
      <c r="N203" s="256" t="s">
        <v>42</v>
      </c>
      <c r="O203" s="70"/>
      <c r="P203" s="216">
        <f>O203*H203</f>
        <v>0</v>
      </c>
      <c r="Q203" s="216">
        <v>0.32700000000000001</v>
      </c>
      <c r="R203" s="216">
        <f>Q203*H203</f>
        <v>90.25200000000001</v>
      </c>
      <c r="S203" s="216">
        <v>0</v>
      </c>
      <c r="T203" s="217">
        <f>S203*H203</f>
        <v>0</v>
      </c>
      <c r="U203" s="33"/>
      <c r="V203" s="33"/>
      <c r="W203" s="33"/>
      <c r="X203" s="33"/>
      <c r="Y203" s="33"/>
      <c r="Z203" s="33"/>
      <c r="AA203" s="33"/>
      <c r="AB203" s="33"/>
      <c r="AC203" s="33"/>
      <c r="AD203" s="33"/>
      <c r="AE203" s="33"/>
      <c r="AR203" s="218" t="s">
        <v>219</v>
      </c>
      <c r="AT203" s="218" t="s">
        <v>311</v>
      </c>
      <c r="AU203" s="218" t="s">
        <v>86</v>
      </c>
      <c r="AY203" s="16" t="s">
        <v>168</v>
      </c>
      <c r="BE203" s="219">
        <f>IF(N203="základní",J203,0)</f>
        <v>0</v>
      </c>
      <c r="BF203" s="219">
        <f>IF(N203="snížená",J203,0)</f>
        <v>0</v>
      </c>
      <c r="BG203" s="219">
        <f>IF(N203="zákl. přenesená",J203,0)</f>
        <v>0</v>
      </c>
      <c r="BH203" s="219">
        <f>IF(N203="sníž. přenesená",J203,0)</f>
        <v>0</v>
      </c>
      <c r="BI203" s="219">
        <f>IF(N203="nulová",J203,0)</f>
        <v>0</v>
      </c>
      <c r="BJ203" s="16" t="s">
        <v>84</v>
      </c>
      <c r="BK203" s="219">
        <f>ROUND(I203*H203,2)</f>
        <v>0</v>
      </c>
      <c r="BL203" s="16" t="s">
        <v>176</v>
      </c>
      <c r="BM203" s="218" t="s">
        <v>497</v>
      </c>
    </row>
    <row r="204" spans="1:65" s="2" customFormat="1" ht="11.25">
      <c r="A204" s="33"/>
      <c r="B204" s="34"/>
      <c r="C204" s="35"/>
      <c r="D204" s="220" t="s">
        <v>178</v>
      </c>
      <c r="E204" s="35"/>
      <c r="F204" s="221" t="s">
        <v>496</v>
      </c>
      <c r="G204" s="35"/>
      <c r="H204" s="35"/>
      <c r="I204" s="121"/>
      <c r="J204" s="35"/>
      <c r="K204" s="35"/>
      <c r="L204" s="38"/>
      <c r="M204" s="222"/>
      <c r="N204" s="223"/>
      <c r="O204" s="70"/>
      <c r="P204" s="70"/>
      <c r="Q204" s="70"/>
      <c r="R204" s="70"/>
      <c r="S204" s="70"/>
      <c r="T204" s="71"/>
      <c r="U204" s="33"/>
      <c r="V204" s="33"/>
      <c r="W204" s="33"/>
      <c r="X204" s="33"/>
      <c r="Y204" s="33"/>
      <c r="Z204" s="33"/>
      <c r="AA204" s="33"/>
      <c r="AB204" s="33"/>
      <c r="AC204" s="33"/>
      <c r="AD204" s="33"/>
      <c r="AE204" s="33"/>
      <c r="AT204" s="16" t="s">
        <v>178</v>
      </c>
      <c r="AU204" s="16" t="s">
        <v>86</v>
      </c>
    </row>
    <row r="205" spans="1:65" s="2" customFormat="1" ht="16.5" customHeight="1">
      <c r="A205" s="33"/>
      <c r="B205" s="34"/>
      <c r="C205" s="247" t="s">
        <v>326</v>
      </c>
      <c r="D205" s="247" t="s">
        <v>311</v>
      </c>
      <c r="E205" s="248" t="s">
        <v>498</v>
      </c>
      <c r="F205" s="249" t="s">
        <v>499</v>
      </c>
      <c r="G205" s="250" t="s">
        <v>184</v>
      </c>
      <c r="H205" s="251">
        <v>4</v>
      </c>
      <c r="I205" s="252"/>
      <c r="J205" s="253">
        <f>ROUND(I205*H205,2)</f>
        <v>0</v>
      </c>
      <c r="K205" s="249" t="s">
        <v>1</v>
      </c>
      <c r="L205" s="254"/>
      <c r="M205" s="255" t="s">
        <v>1</v>
      </c>
      <c r="N205" s="256" t="s">
        <v>42</v>
      </c>
      <c r="O205" s="70"/>
      <c r="P205" s="216">
        <f>O205*H205</f>
        <v>0</v>
      </c>
      <c r="Q205" s="216">
        <v>0.32700000000000001</v>
      </c>
      <c r="R205" s="216">
        <f>Q205*H205</f>
        <v>1.3080000000000001</v>
      </c>
      <c r="S205" s="216">
        <v>0</v>
      </c>
      <c r="T205" s="217">
        <f>S205*H205</f>
        <v>0</v>
      </c>
      <c r="U205" s="33"/>
      <c r="V205" s="33"/>
      <c r="W205" s="33"/>
      <c r="X205" s="33"/>
      <c r="Y205" s="33"/>
      <c r="Z205" s="33"/>
      <c r="AA205" s="33"/>
      <c r="AB205" s="33"/>
      <c r="AC205" s="33"/>
      <c r="AD205" s="33"/>
      <c r="AE205" s="33"/>
      <c r="AR205" s="218" t="s">
        <v>219</v>
      </c>
      <c r="AT205" s="218" t="s">
        <v>311</v>
      </c>
      <c r="AU205" s="218" t="s">
        <v>86</v>
      </c>
      <c r="AY205" s="16" t="s">
        <v>168</v>
      </c>
      <c r="BE205" s="219">
        <f>IF(N205="základní",J205,0)</f>
        <v>0</v>
      </c>
      <c r="BF205" s="219">
        <f>IF(N205="snížená",J205,0)</f>
        <v>0</v>
      </c>
      <c r="BG205" s="219">
        <f>IF(N205="zákl. přenesená",J205,0)</f>
        <v>0</v>
      </c>
      <c r="BH205" s="219">
        <f>IF(N205="sníž. přenesená",J205,0)</f>
        <v>0</v>
      </c>
      <c r="BI205" s="219">
        <f>IF(N205="nulová",J205,0)</f>
        <v>0</v>
      </c>
      <c r="BJ205" s="16" t="s">
        <v>84</v>
      </c>
      <c r="BK205" s="219">
        <f>ROUND(I205*H205,2)</f>
        <v>0</v>
      </c>
      <c r="BL205" s="16" t="s">
        <v>176</v>
      </c>
      <c r="BM205" s="218" t="s">
        <v>500</v>
      </c>
    </row>
    <row r="206" spans="1:65" s="2" customFormat="1" ht="11.25">
      <c r="A206" s="33"/>
      <c r="B206" s="34"/>
      <c r="C206" s="35"/>
      <c r="D206" s="220" t="s">
        <v>178</v>
      </c>
      <c r="E206" s="35"/>
      <c r="F206" s="221" t="s">
        <v>499</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178</v>
      </c>
      <c r="AU206" s="16" t="s">
        <v>86</v>
      </c>
    </row>
    <row r="207" spans="1:65" s="2" customFormat="1" ht="16.5" customHeight="1">
      <c r="A207" s="33"/>
      <c r="B207" s="34"/>
      <c r="C207" s="247" t="s">
        <v>331</v>
      </c>
      <c r="D207" s="247" t="s">
        <v>311</v>
      </c>
      <c r="E207" s="248" t="s">
        <v>501</v>
      </c>
      <c r="F207" s="249" t="s">
        <v>502</v>
      </c>
      <c r="G207" s="250" t="s">
        <v>184</v>
      </c>
      <c r="H207" s="251">
        <v>5</v>
      </c>
      <c r="I207" s="252"/>
      <c r="J207" s="253">
        <f>ROUND(I207*H207,2)</f>
        <v>0</v>
      </c>
      <c r="K207" s="249" t="s">
        <v>1</v>
      </c>
      <c r="L207" s="254"/>
      <c r="M207" s="255" t="s">
        <v>1</v>
      </c>
      <c r="N207" s="256" t="s">
        <v>42</v>
      </c>
      <c r="O207" s="70"/>
      <c r="P207" s="216">
        <f>O207*H207</f>
        <v>0</v>
      </c>
      <c r="Q207" s="216">
        <v>0.32700000000000001</v>
      </c>
      <c r="R207" s="216">
        <f>Q207*H207</f>
        <v>1.635</v>
      </c>
      <c r="S207" s="216">
        <v>0</v>
      </c>
      <c r="T207" s="217">
        <f>S207*H207</f>
        <v>0</v>
      </c>
      <c r="U207" s="33"/>
      <c r="V207" s="33"/>
      <c r="W207" s="33"/>
      <c r="X207" s="33"/>
      <c r="Y207" s="33"/>
      <c r="Z207" s="33"/>
      <c r="AA207" s="33"/>
      <c r="AB207" s="33"/>
      <c r="AC207" s="33"/>
      <c r="AD207" s="33"/>
      <c r="AE207" s="33"/>
      <c r="AR207" s="218" t="s">
        <v>219</v>
      </c>
      <c r="AT207" s="218" t="s">
        <v>311</v>
      </c>
      <c r="AU207" s="218" t="s">
        <v>86</v>
      </c>
      <c r="AY207" s="16" t="s">
        <v>168</v>
      </c>
      <c r="BE207" s="219">
        <f>IF(N207="základní",J207,0)</f>
        <v>0</v>
      </c>
      <c r="BF207" s="219">
        <f>IF(N207="snížená",J207,0)</f>
        <v>0</v>
      </c>
      <c r="BG207" s="219">
        <f>IF(N207="zákl. přenesená",J207,0)</f>
        <v>0</v>
      </c>
      <c r="BH207" s="219">
        <f>IF(N207="sníž. přenesená",J207,0)</f>
        <v>0</v>
      </c>
      <c r="BI207" s="219">
        <f>IF(N207="nulová",J207,0)</f>
        <v>0</v>
      </c>
      <c r="BJ207" s="16" t="s">
        <v>84</v>
      </c>
      <c r="BK207" s="219">
        <f>ROUND(I207*H207,2)</f>
        <v>0</v>
      </c>
      <c r="BL207" s="16" t="s">
        <v>176</v>
      </c>
      <c r="BM207" s="218" t="s">
        <v>503</v>
      </c>
    </row>
    <row r="208" spans="1:65" s="2" customFormat="1" ht="11.25">
      <c r="A208" s="33"/>
      <c r="B208" s="34"/>
      <c r="C208" s="35"/>
      <c r="D208" s="220" t="s">
        <v>178</v>
      </c>
      <c r="E208" s="35"/>
      <c r="F208" s="221" t="s">
        <v>502</v>
      </c>
      <c r="G208" s="35"/>
      <c r="H208" s="35"/>
      <c r="I208" s="121"/>
      <c r="J208" s="35"/>
      <c r="K208" s="35"/>
      <c r="L208" s="38"/>
      <c r="M208" s="222"/>
      <c r="N208" s="223"/>
      <c r="O208" s="70"/>
      <c r="P208" s="70"/>
      <c r="Q208" s="70"/>
      <c r="R208" s="70"/>
      <c r="S208" s="70"/>
      <c r="T208" s="71"/>
      <c r="U208" s="33"/>
      <c r="V208" s="33"/>
      <c r="W208" s="33"/>
      <c r="X208" s="33"/>
      <c r="Y208" s="33"/>
      <c r="Z208" s="33"/>
      <c r="AA208" s="33"/>
      <c r="AB208" s="33"/>
      <c r="AC208" s="33"/>
      <c r="AD208" s="33"/>
      <c r="AE208" s="33"/>
      <c r="AT208" s="16" t="s">
        <v>178</v>
      </c>
      <c r="AU208" s="16" t="s">
        <v>86</v>
      </c>
    </row>
    <row r="209" spans="1:65" s="2" customFormat="1" ht="16.5" customHeight="1">
      <c r="A209" s="33"/>
      <c r="B209" s="34"/>
      <c r="C209" s="247" t="s">
        <v>336</v>
      </c>
      <c r="D209" s="247" t="s">
        <v>311</v>
      </c>
      <c r="E209" s="248" t="s">
        <v>504</v>
      </c>
      <c r="F209" s="249" t="s">
        <v>505</v>
      </c>
      <c r="G209" s="250" t="s">
        <v>184</v>
      </c>
      <c r="H209" s="251">
        <v>4</v>
      </c>
      <c r="I209" s="252"/>
      <c r="J209" s="253">
        <f>ROUND(I209*H209,2)</f>
        <v>0</v>
      </c>
      <c r="K209" s="249" t="s">
        <v>1</v>
      </c>
      <c r="L209" s="254"/>
      <c r="M209" s="255" t="s">
        <v>1</v>
      </c>
      <c r="N209" s="256" t="s">
        <v>42</v>
      </c>
      <c r="O209" s="70"/>
      <c r="P209" s="216">
        <f>O209*H209</f>
        <v>0</v>
      </c>
      <c r="Q209" s="216">
        <v>0.32700000000000001</v>
      </c>
      <c r="R209" s="216">
        <f>Q209*H209</f>
        <v>1.3080000000000001</v>
      </c>
      <c r="S209" s="216">
        <v>0</v>
      </c>
      <c r="T209" s="217">
        <f>S209*H209</f>
        <v>0</v>
      </c>
      <c r="U209" s="33"/>
      <c r="V209" s="33"/>
      <c r="W209" s="33"/>
      <c r="X209" s="33"/>
      <c r="Y209" s="33"/>
      <c r="Z209" s="33"/>
      <c r="AA209" s="33"/>
      <c r="AB209" s="33"/>
      <c r="AC209" s="33"/>
      <c r="AD209" s="33"/>
      <c r="AE209" s="33"/>
      <c r="AR209" s="218" t="s">
        <v>219</v>
      </c>
      <c r="AT209" s="218" t="s">
        <v>311</v>
      </c>
      <c r="AU209" s="218" t="s">
        <v>86</v>
      </c>
      <c r="AY209" s="16" t="s">
        <v>168</v>
      </c>
      <c r="BE209" s="219">
        <f>IF(N209="základní",J209,0)</f>
        <v>0</v>
      </c>
      <c r="BF209" s="219">
        <f>IF(N209="snížená",J209,0)</f>
        <v>0</v>
      </c>
      <c r="BG209" s="219">
        <f>IF(N209="zákl. přenesená",J209,0)</f>
        <v>0</v>
      </c>
      <c r="BH209" s="219">
        <f>IF(N209="sníž. přenesená",J209,0)</f>
        <v>0</v>
      </c>
      <c r="BI209" s="219">
        <f>IF(N209="nulová",J209,0)</f>
        <v>0</v>
      </c>
      <c r="BJ209" s="16" t="s">
        <v>84</v>
      </c>
      <c r="BK209" s="219">
        <f>ROUND(I209*H209,2)</f>
        <v>0</v>
      </c>
      <c r="BL209" s="16" t="s">
        <v>176</v>
      </c>
      <c r="BM209" s="218" t="s">
        <v>506</v>
      </c>
    </row>
    <row r="210" spans="1:65" s="2" customFormat="1" ht="11.25">
      <c r="A210" s="33"/>
      <c r="B210" s="34"/>
      <c r="C210" s="35"/>
      <c r="D210" s="220" t="s">
        <v>178</v>
      </c>
      <c r="E210" s="35"/>
      <c r="F210" s="221" t="s">
        <v>505</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178</v>
      </c>
      <c r="AU210" s="16" t="s">
        <v>86</v>
      </c>
    </row>
    <row r="211" spans="1:65" s="2" customFormat="1" ht="16.5" customHeight="1">
      <c r="A211" s="33"/>
      <c r="B211" s="34"/>
      <c r="C211" s="247" t="s">
        <v>341</v>
      </c>
      <c r="D211" s="247" t="s">
        <v>311</v>
      </c>
      <c r="E211" s="248" t="s">
        <v>507</v>
      </c>
      <c r="F211" s="249" t="s">
        <v>508</v>
      </c>
      <c r="G211" s="250" t="s">
        <v>184</v>
      </c>
      <c r="H211" s="251">
        <v>154</v>
      </c>
      <c r="I211" s="252"/>
      <c r="J211" s="253">
        <f>ROUND(I211*H211,2)</f>
        <v>0</v>
      </c>
      <c r="K211" s="249" t="s">
        <v>1</v>
      </c>
      <c r="L211" s="254"/>
      <c r="M211" s="255" t="s">
        <v>1</v>
      </c>
      <c r="N211" s="256" t="s">
        <v>42</v>
      </c>
      <c r="O211" s="70"/>
      <c r="P211" s="216">
        <f>O211*H211</f>
        <v>0</v>
      </c>
      <c r="Q211" s="216">
        <v>0.32700000000000001</v>
      </c>
      <c r="R211" s="216">
        <f>Q211*H211</f>
        <v>50.358000000000004</v>
      </c>
      <c r="S211" s="216">
        <v>0</v>
      </c>
      <c r="T211" s="217">
        <f>S211*H211</f>
        <v>0</v>
      </c>
      <c r="U211" s="33"/>
      <c r="V211" s="33"/>
      <c r="W211" s="33"/>
      <c r="X211" s="33"/>
      <c r="Y211" s="33"/>
      <c r="Z211" s="33"/>
      <c r="AA211" s="33"/>
      <c r="AB211" s="33"/>
      <c r="AC211" s="33"/>
      <c r="AD211" s="33"/>
      <c r="AE211" s="33"/>
      <c r="AR211" s="218" t="s">
        <v>219</v>
      </c>
      <c r="AT211" s="218" t="s">
        <v>311</v>
      </c>
      <c r="AU211" s="218" t="s">
        <v>86</v>
      </c>
      <c r="AY211" s="16" t="s">
        <v>168</v>
      </c>
      <c r="BE211" s="219">
        <f>IF(N211="základní",J211,0)</f>
        <v>0</v>
      </c>
      <c r="BF211" s="219">
        <f>IF(N211="snížená",J211,0)</f>
        <v>0</v>
      </c>
      <c r="BG211" s="219">
        <f>IF(N211="zákl. přenesená",J211,0)</f>
        <v>0</v>
      </c>
      <c r="BH211" s="219">
        <f>IF(N211="sníž. přenesená",J211,0)</f>
        <v>0</v>
      </c>
      <c r="BI211" s="219">
        <f>IF(N211="nulová",J211,0)</f>
        <v>0</v>
      </c>
      <c r="BJ211" s="16" t="s">
        <v>84</v>
      </c>
      <c r="BK211" s="219">
        <f>ROUND(I211*H211,2)</f>
        <v>0</v>
      </c>
      <c r="BL211" s="16" t="s">
        <v>176</v>
      </c>
      <c r="BM211" s="218" t="s">
        <v>509</v>
      </c>
    </row>
    <row r="212" spans="1:65" s="2" customFormat="1" ht="11.25">
      <c r="A212" s="33"/>
      <c r="B212" s="34"/>
      <c r="C212" s="35"/>
      <c r="D212" s="220" t="s">
        <v>178</v>
      </c>
      <c r="E212" s="35"/>
      <c r="F212" s="221" t="s">
        <v>508</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178</v>
      </c>
      <c r="AU212" s="16" t="s">
        <v>86</v>
      </c>
    </row>
    <row r="213" spans="1:65" s="2" customFormat="1" ht="21.75" customHeight="1">
      <c r="A213" s="33"/>
      <c r="B213" s="34"/>
      <c r="C213" s="247" t="s">
        <v>348</v>
      </c>
      <c r="D213" s="247" t="s">
        <v>311</v>
      </c>
      <c r="E213" s="248" t="s">
        <v>510</v>
      </c>
      <c r="F213" s="249" t="s">
        <v>511</v>
      </c>
      <c r="G213" s="250" t="s">
        <v>184</v>
      </c>
      <c r="H213" s="251">
        <v>55</v>
      </c>
      <c r="I213" s="252"/>
      <c r="J213" s="253">
        <f>ROUND(I213*H213,2)</f>
        <v>0</v>
      </c>
      <c r="K213" s="249" t="s">
        <v>175</v>
      </c>
      <c r="L213" s="254"/>
      <c r="M213" s="255" t="s">
        <v>1</v>
      </c>
      <c r="N213" s="256" t="s">
        <v>42</v>
      </c>
      <c r="O213" s="70"/>
      <c r="P213" s="216">
        <f>O213*H213</f>
        <v>0</v>
      </c>
      <c r="Q213" s="216">
        <v>1.004E-2</v>
      </c>
      <c r="R213" s="216">
        <f>Q213*H213</f>
        <v>0.55220000000000002</v>
      </c>
      <c r="S213" s="216">
        <v>0</v>
      </c>
      <c r="T213" s="217">
        <f>S213*H213</f>
        <v>0</v>
      </c>
      <c r="U213" s="33"/>
      <c r="V213" s="33"/>
      <c r="W213" s="33"/>
      <c r="X213" s="33"/>
      <c r="Y213" s="33"/>
      <c r="Z213" s="33"/>
      <c r="AA213" s="33"/>
      <c r="AB213" s="33"/>
      <c r="AC213" s="33"/>
      <c r="AD213" s="33"/>
      <c r="AE213" s="33"/>
      <c r="AR213" s="218" t="s">
        <v>219</v>
      </c>
      <c r="AT213" s="218" t="s">
        <v>311</v>
      </c>
      <c r="AU213" s="218" t="s">
        <v>86</v>
      </c>
      <c r="AY213" s="16" t="s">
        <v>168</v>
      </c>
      <c r="BE213" s="219">
        <f>IF(N213="základní",J213,0)</f>
        <v>0</v>
      </c>
      <c r="BF213" s="219">
        <f>IF(N213="snížená",J213,0)</f>
        <v>0</v>
      </c>
      <c r="BG213" s="219">
        <f>IF(N213="zákl. přenesená",J213,0)</f>
        <v>0</v>
      </c>
      <c r="BH213" s="219">
        <f>IF(N213="sníž. přenesená",J213,0)</f>
        <v>0</v>
      </c>
      <c r="BI213" s="219">
        <f>IF(N213="nulová",J213,0)</f>
        <v>0</v>
      </c>
      <c r="BJ213" s="16" t="s">
        <v>84</v>
      </c>
      <c r="BK213" s="219">
        <f>ROUND(I213*H213,2)</f>
        <v>0</v>
      </c>
      <c r="BL213" s="16" t="s">
        <v>176</v>
      </c>
      <c r="BM213" s="218" t="s">
        <v>512</v>
      </c>
    </row>
    <row r="214" spans="1:65" s="2" customFormat="1" ht="11.25">
      <c r="A214" s="33"/>
      <c r="B214" s="34"/>
      <c r="C214" s="35"/>
      <c r="D214" s="220" t="s">
        <v>178</v>
      </c>
      <c r="E214" s="35"/>
      <c r="F214" s="221" t="s">
        <v>511</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178</v>
      </c>
      <c r="AU214" s="16" t="s">
        <v>86</v>
      </c>
    </row>
    <row r="215" spans="1:65" s="2" customFormat="1" ht="21.75" customHeight="1">
      <c r="A215" s="33"/>
      <c r="B215" s="34"/>
      <c r="C215" s="247" t="s">
        <v>356</v>
      </c>
      <c r="D215" s="247" t="s">
        <v>311</v>
      </c>
      <c r="E215" s="248" t="s">
        <v>513</v>
      </c>
      <c r="F215" s="249" t="s">
        <v>514</v>
      </c>
      <c r="G215" s="250" t="s">
        <v>184</v>
      </c>
      <c r="H215" s="251">
        <v>3</v>
      </c>
      <c r="I215" s="252"/>
      <c r="J215" s="253">
        <f>ROUND(I215*H215,2)</f>
        <v>0</v>
      </c>
      <c r="K215" s="249" t="s">
        <v>175</v>
      </c>
      <c r="L215" s="254"/>
      <c r="M215" s="255" t="s">
        <v>1</v>
      </c>
      <c r="N215" s="256" t="s">
        <v>42</v>
      </c>
      <c r="O215" s="70"/>
      <c r="P215" s="216">
        <f>O215*H215</f>
        <v>0</v>
      </c>
      <c r="Q215" s="216">
        <v>1.099E-2</v>
      </c>
      <c r="R215" s="216">
        <f>Q215*H215</f>
        <v>3.2969999999999999E-2</v>
      </c>
      <c r="S215" s="216">
        <v>0</v>
      </c>
      <c r="T215" s="217">
        <f>S215*H215</f>
        <v>0</v>
      </c>
      <c r="U215" s="33"/>
      <c r="V215" s="33"/>
      <c r="W215" s="33"/>
      <c r="X215" s="33"/>
      <c r="Y215" s="33"/>
      <c r="Z215" s="33"/>
      <c r="AA215" s="33"/>
      <c r="AB215" s="33"/>
      <c r="AC215" s="33"/>
      <c r="AD215" s="33"/>
      <c r="AE215" s="33"/>
      <c r="AR215" s="218" t="s">
        <v>219</v>
      </c>
      <c r="AT215" s="218" t="s">
        <v>311</v>
      </c>
      <c r="AU215" s="218" t="s">
        <v>86</v>
      </c>
      <c r="AY215" s="16" t="s">
        <v>168</v>
      </c>
      <c r="BE215" s="219">
        <f>IF(N215="základní",J215,0)</f>
        <v>0</v>
      </c>
      <c r="BF215" s="219">
        <f>IF(N215="snížená",J215,0)</f>
        <v>0</v>
      </c>
      <c r="BG215" s="219">
        <f>IF(N215="zákl. přenesená",J215,0)</f>
        <v>0</v>
      </c>
      <c r="BH215" s="219">
        <f>IF(N215="sníž. přenesená",J215,0)</f>
        <v>0</v>
      </c>
      <c r="BI215" s="219">
        <f>IF(N215="nulová",J215,0)</f>
        <v>0</v>
      </c>
      <c r="BJ215" s="16" t="s">
        <v>84</v>
      </c>
      <c r="BK215" s="219">
        <f>ROUND(I215*H215,2)</f>
        <v>0</v>
      </c>
      <c r="BL215" s="16" t="s">
        <v>176</v>
      </c>
      <c r="BM215" s="218" t="s">
        <v>515</v>
      </c>
    </row>
    <row r="216" spans="1:65" s="2" customFormat="1" ht="11.25">
      <c r="A216" s="33"/>
      <c r="B216" s="34"/>
      <c r="C216" s="35"/>
      <c r="D216" s="220" t="s">
        <v>178</v>
      </c>
      <c r="E216" s="35"/>
      <c r="F216" s="221" t="s">
        <v>514</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178</v>
      </c>
      <c r="AU216" s="16" t="s">
        <v>86</v>
      </c>
    </row>
    <row r="217" spans="1:65" s="2" customFormat="1" ht="21.75" customHeight="1">
      <c r="A217" s="33"/>
      <c r="B217" s="34"/>
      <c r="C217" s="247" t="s">
        <v>361</v>
      </c>
      <c r="D217" s="247" t="s">
        <v>311</v>
      </c>
      <c r="E217" s="248" t="s">
        <v>317</v>
      </c>
      <c r="F217" s="249" t="s">
        <v>318</v>
      </c>
      <c r="G217" s="250" t="s">
        <v>197</v>
      </c>
      <c r="H217" s="251">
        <v>941.33900000000006</v>
      </c>
      <c r="I217" s="252"/>
      <c r="J217" s="253">
        <f>ROUND(I217*H217,2)</f>
        <v>0</v>
      </c>
      <c r="K217" s="249" t="s">
        <v>175</v>
      </c>
      <c r="L217" s="254"/>
      <c r="M217" s="255" t="s">
        <v>1</v>
      </c>
      <c r="N217" s="256" t="s">
        <v>42</v>
      </c>
      <c r="O217" s="70"/>
      <c r="P217" s="216">
        <f>O217*H217</f>
        <v>0</v>
      </c>
      <c r="Q217" s="216">
        <v>1</v>
      </c>
      <c r="R217" s="216">
        <f>Q217*H217</f>
        <v>941.33900000000006</v>
      </c>
      <c r="S217" s="216">
        <v>0</v>
      </c>
      <c r="T217" s="217">
        <f>S217*H217</f>
        <v>0</v>
      </c>
      <c r="U217" s="33"/>
      <c r="V217" s="33"/>
      <c r="W217" s="33"/>
      <c r="X217" s="33"/>
      <c r="Y217" s="33"/>
      <c r="Z217" s="33"/>
      <c r="AA217" s="33"/>
      <c r="AB217" s="33"/>
      <c r="AC217" s="33"/>
      <c r="AD217" s="33"/>
      <c r="AE217" s="33"/>
      <c r="AR217" s="218" t="s">
        <v>219</v>
      </c>
      <c r="AT217" s="218" t="s">
        <v>311</v>
      </c>
      <c r="AU217" s="218" t="s">
        <v>86</v>
      </c>
      <c r="AY217" s="16" t="s">
        <v>168</v>
      </c>
      <c r="BE217" s="219">
        <f>IF(N217="základní",J217,0)</f>
        <v>0</v>
      </c>
      <c r="BF217" s="219">
        <f>IF(N217="snížená",J217,0)</f>
        <v>0</v>
      </c>
      <c r="BG217" s="219">
        <f>IF(N217="zákl. přenesená",J217,0)</f>
        <v>0</v>
      </c>
      <c r="BH217" s="219">
        <f>IF(N217="sníž. přenesená",J217,0)</f>
        <v>0</v>
      </c>
      <c r="BI217" s="219">
        <f>IF(N217="nulová",J217,0)</f>
        <v>0</v>
      </c>
      <c r="BJ217" s="16" t="s">
        <v>84</v>
      </c>
      <c r="BK217" s="219">
        <f>ROUND(I217*H217,2)</f>
        <v>0</v>
      </c>
      <c r="BL217" s="16" t="s">
        <v>176</v>
      </c>
      <c r="BM217" s="218" t="s">
        <v>516</v>
      </c>
    </row>
    <row r="218" spans="1:65" s="2" customFormat="1" ht="11.25">
      <c r="A218" s="33"/>
      <c r="B218" s="34"/>
      <c r="C218" s="35"/>
      <c r="D218" s="220" t="s">
        <v>178</v>
      </c>
      <c r="E218" s="35"/>
      <c r="F218" s="221" t="s">
        <v>318</v>
      </c>
      <c r="G218" s="35"/>
      <c r="H218" s="35"/>
      <c r="I218" s="121"/>
      <c r="J218" s="35"/>
      <c r="K218" s="35"/>
      <c r="L218" s="38"/>
      <c r="M218" s="222"/>
      <c r="N218" s="223"/>
      <c r="O218" s="70"/>
      <c r="P218" s="70"/>
      <c r="Q218" s="70"/>
      <c r="R218" s="70"/>
      <c r="S218" s="70"/>
      <c r="T218" s="71"/>
      <c r="U218" s="33"/>
      <c r="V218" s="33"/>
      <c r="W218" s="33"/>
      <c r="X218" s="33"/>
      <c r="Y218" s="33"/>
      <c r="Z218" s="33"/>
      <c r="AA218" s="33"/>
      <c r="AB218" s="33"/>
      <c r="AC218" s="33"/>
      <c r="AD218" s="33"/>
      <c r="AE218" s="33"/>
      <c r="AT218" s="16" t="s">
        <v>178</v>
      </c>
      <c r="AU218" s="16" t="s">
        <v>86</v>
      </c>
    </row>
    <row r="219" spans="1:65" s="13" customFormat="1" ht="11.25">
      <c r="B219" s="225"/>
      <c r="C219" s="226"/>
      <c r="D219" s="220" t="s">
        <v>193</v>
      </c>
      <c r="E219" s="227" t="s">
        <v>1</v>
      </c>
      <c r="F219" s="228" t="s">
        <v>517</v>
      </c>
      <c r="G219" s="226"/>
      <c r="H219" s="229">
        <v>941.33900000000006</v>
      </c>
      <c r="I219" s="230"/>
      <c r="J219" s="226"/>
      <c r="K219" s="226"/>
      <c r="L219" s="231"/>
      <c r="M219" s="232"/>
      <c r="N219" s="233"/>
      <c r="O219" s="233"/>
      <c r="P219" s="233"/>
      <c r="Q219" s="233"/>
      <c r="R219" s="233"/>
      <c r="S219" s="233"/>
      <c r="T219" s="234"/>
      <c r="AT219" s="235" t="s">
        <v>193</v>
      </c>
      <c r="AU219" s="235" t="s">
        <v>86</v>
      </c>
      <c r="AV219" s="13" t="s">
        <v>86</v>
      </c>
      <c r="AW219" s="13" t="s">
        <v>34</v>
      </c>
      <c r="AX219" s="13" t="s">
        <v>84</v>
      </c>
      <c r="AY219" s="235" t="s">
        <v>168</v>
      </c>
    </row>
    <row r="220" spans="1:65" s="2" customFormat="1" ht="21.75" customHeight="1">
      <c r="A220" s="33"/>
      <c r="B220" s="34"/>
      <c r="C220" s="247" t="s">
        <v>368</v>
      </c>
      <c r="D220" s="247" t="s">
        <v>311</v>
      </c>
      <c r="E220" s="248" t="s">
        <v>322</v>
      </c>
      <c r="F220" s="249" t="s">
        <v>323</v>
      </c>
      <c r="G220" s="250" t="s">
        <v>197</v>
      </c>
      <c r="H220" s="251">
        <v>43.142000000000003</v>
      </c>
      <c r="I220" s="252"/>
      <c r="J220" s="253">
        <f>ROUND(I220*H220,2)</f>
        <v>0</v>
      </c>
      <c r="K220" s="249" t="s">
        <v>175</v>
      </c>
      <c r="L220" s="254"/>
      <c r="M220" s="255" t="s">
        <v>1</v>
      </c>
      <c r="N220" s="256" t="s">
        <v>42</v>
      </c>
      <c r="O220" s="70"/>
      <c r="P220" s="216">
        <f>O220*H220</f>
        <v>0</v>
      </c>
      <c r="Q220" s="216">
        <v>1</v>
      </c>
      <c r="R220" s="216">
        <f>Q220*H220</f>
        <v>43.142000000000003</v>
      </c>
      <c r="S220" s="216">
        <v>0</v>
      </c>
      <c r="T220" s="217">
        <f>S220*H220</f>
        <v>0</v>
      </c>
      <c r="U220" s="33"/>
      <c r="V220" s="33"/>
      <c r="W220" s="33"/>
      <c r="X220" s="33"/>
      <c r="Y220" s="33"/>
      <c r="Z220" s="33"/>
      <c r="AA220" s="33"/>
      <c r="AB220" s="33"/>
      <c r="AC220" s="33"/>
      <c r="AD220" s="33"/>
      <c r="AE220" s="33"/>
      <c r="AR220" s="218" t="s">
        <v>219</v>
      </c>
      <c r="AT220" s="218" t="s">
        <v>311</v>
      </c>
      <c r="AU220" s="218" t="s">
        <v>86</v>
      </c>
      <c r="AY220" s="16" t="s">
        <v>168</v>
      </c>
      <c r="BE220" s="219">
        <f>IF(N220="základní",J220,0)</f>
        <v>0</v>
      </c>
      <c r="BF220" s="219">
        <f>IF(N220="snížená",J220,0)</f>
        <v>0</v>
      </c>
      <c r="BG220" s="219">
        <f>IF(N220="zákl. přenesená",J220,0)</f>
        <v>0</v>
      </c>
      <c r="BH220" s="219">
        <f>IF(N220="sníž. přenesená",J220,0)</f>
        <v>0</v>
      </c>
      <c r="BI220" s="219">
        <f>IF(N220="nulová",J220,0)</f>
        <v>0</v>
      </c>
      <c r="BJ220" s="16" t="s">
        <v>84</v>
      </c>
      <c r="BK220" s="219">
        <f>ROUND(I220*H220,2)</f>
        <v>0</v>
      </c>
      <c r="BL220" s="16" t="s">
        <v>176</v>
      </c>
      <c r="BM220" s="218" t="s">
        <v>518</v>
      </c>
    </row>
    <row r="221" spans="1:65" s="2" customFormat="1" ht="11.25">
      <c r="A221" s="33"/>
      <c r="B221" s="34"/>
      <c r="C221" s="35"/>
      <c r="D221" s="220" t="s">
        <v>178</v>
      </c>
      <c r="E221" s="35"/>
      <c r="F221" s="221" t="s">
        <v>323</v>
      </c>
      <c r="G221" s="35"/>
      <c r="H221" s="35"/>
      <c r="I221" s="121"/>
      <c r="J221" s="35"/>
      <c r="K221" s="35"/>
      <c r="L221" s="38"/>
      <c r="M221" s="222"/>
      <c r="N221" s="223"/>
      <c r="O221" s="70"/>
      <c r="P221" s="70"/>
      <c r="Q221" s="70"/>
      <c r="R221" s="70"/>
      <c r="S221" s="70"/>
      <c r="T221" s="71"/>
      <c r="U221" s="33"/>
      <c r="V221" s="33"/>
      <c r="W221" s="33"/>
      <c r="X221" s="33"/>
      <c r="Y221" s="33"/>
      <c r="Z221" s="33"/>
      <c r="AA221" s="33"/>
      <c r="AB221" s="33"/>
      <c r="AC221" s="33"/>
      <c r="AD221" s="33"/>
      <c r="AE221" s="33"/>
      <c r="AT221" s="16" t="s">
        <v>178</v>
      </c>
      <c r="AU221" s="16" t="s">
        <v>86</v>
      </c>
    </row>
    <row r="222" spans="1:65" s="13" customFormat="1" ht="11.25">
      <c r="B222" s="225"/>
      <c r="C222" s="226"/>
      <c r="D222" s="220" t="s">
        <v>193</v>
      </c>
      <c r="E222" s="227" t="s">
        <v>1</v>
      </c>
      <c r="F222" s="228" t="s">
        <v>519</v>
      </c>
      <c r="G222" s="226"/>
      <c r="H222" s="229">
        <v>43.142000000000003</v>
      </c>
      <c r="I222" s="230"/>
      <c r="J222" s="226"/>
      <c r="K222" s="226"/>
      <c r="L222" s="231"/>
      <c r="M222" s="232"/>
      <c r="N222" s="233"/>
      <c r="O222" s="233"/>
      <c r="P222" s="233"/>
      <c r="Q222" s="233"/>
      <c r="R222" s="233"/>
      <c r="S222" s="233"/>
      <c r="T222" s="234"/>
      <c r="AT222" s="235" t="s">
        <v>193</v>
      </c>
      <c r="AU222" s="235" t="s">
        <v>86</v>
      </c>
      <c r="AV222" s="13" t="s">
        <v>86</v>
      </c>
      <c r="AW222" s="13" t="s">
        <v>34</v>
      </c>
      <c r="AX222" s="13" t="s">
        <v>84</v>
      </c>
      <c r="AY222" s="235" t="s">
        <v>168</v>
      </c>
    </row>
    <row r="223" spans="1:65" s="2" customFormat="1" ht="21.75" customHeight="1">
      <c r="A223" s="33"/>
      <c r="B223" s="34"/>
      <c r="C223" s="247" t="s">
        <v>374</v>
      </c>
      <c r="D223" s="247" t="s">
        <v>311</v>
      </c>
      <c r="E223" s="248" t="s">
        <v>327</v>
      </c>
      <c r="F223" s="249" t="s">
        <v>328</v>
      </c>
      <c r="G223" s="250" t="s">
        <v>197</v>
      </c>
      <c r="H223" s="251">
        <v>4.4000000000000004</v>
      </c>
      <c r="I223" s="252"/>
      <c r="J223" s="253">
        <f>ROUND(I223*H223,2)</f>
        <v>0</v>
      </c>
      <c r="K223" s="249" t="s">
        <v>175</v>
      </c>
      <c r="L223" s="254"/>
      <c r="M223" s="255" t="s">
        <v>1</v>
      </c>
      <c r="N223" s="256" t="s">
        <v>42</v>
      </c>
      <c r="O223" s="70"/>
      <c r="P223" s="216">
        <f>O223*H223</f>
        <v>0</v>
      </c>
      <c r="Q223" s="216">
        <v>1</v>
      </c>
      <c r="R223" s="216">
        <f>Q223*H223</f>
        <v>4.4000000000000004</v>
      </c>
      <c r="S223" s="216">
        <v>0</v>
      </c>
      <c r="T223" s="217">
        <f>S223*H223</f>
        <v>0</v>
      </c>
      <c r="U223" s="33"/>
      <c r="V223" s="33"/>
      <c r="W223" s="33"/>
      <c r="X223" s="33"/>
      <c r="Y223" s="33"/>
      <c r="Z223" s="33"/>
      <c r="AA223" s="33"/>
      <c r="AB223" s="33"/>
      <c r="AC223" s="33"/>
      <c r="AD223" s="33"/>
      <c r="AE223" s="33"/>
      <c r="AR223" s="218" t="s">
        <v>219</v>
      </c>
      <c r="AT223" s="218" t="s">
        <v>311</v>
      </c>
      <c r="AU223" s="218" t="s">
        <v>86</v>
      </c>
      <c r="AY223" s="16" t="s">
        <v>168</v>
      </c>
      <c r="BE223" s="219">
        <f>IF(N223="základní",J223,0)</f>
        <v>0</v>
      </c>
      <c r="BF223" s="219">
        <f>IF(N223="snížená",J223,0)</f>
        <v>0</v>
      </c>
      <c r="BG223" s="219">
        <f>IF(N223="zákl. přenesená",J223,0)</f>
        <v>0</v>
      </c>
      <c r="BH223" s="219">
        <f>IF(N223="sníž. přenesená",J223,0)</f>
        <v>0</v>
      </c>
      <c r="BI223" s="219">
        <f>IF(N223="nulová",J223,0)</f>
        <v>0</v>
      </c>
      <c r="BJ223" s="16" t="s">
        <v>84</v>
      </c>
      <c r="BK223" s="219">
        <f>ROUND(I223*H223,2)</f>
        <v>0</v>
      </c>
      <c r="BL223" s="16" t="s">
        <v>176</v>
      </c>
      <c r="BM223" s="218" t="s">
        <v>520</v>
      </c>
    </row>
    <row r="224" spans="1:65" s="2" customFormat="1" ht="11.25">
      <c r="A224" s="33"/>
      <c r="B224" s="34"/>
      <c r="C224" s="35"/>
      <c r="D224" s="220" t="s">
        <v>178</v>
      </c>
      <c r="E224" s="35"/>
      <c r="F224" s="221" t="s">
        <v>328</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178</v>
      </c>
      <c r="AU224" s="16" t="s">
        <v>86</v>
      </c>
    </row>
    <row r="225" spans="1:65" s="13" customFormat="1" ht="11.25">
      <c r="B225" s="225"/>
      <c r="C225" s="226"/>
      <c r="D225" s="220" t="s">
        <v>193</v>
      </c>
      <c r="E225" s="227" t="s">
        <v>1</v>
      </c>
      <c r="F225" s="228" t="s">
        <v>521</v>
      </c>
      <c r="G225" s="226"/>
      <c r="H225" s="229">
        <v>4.4000000000000004</v>
      </c>
      <c r="I225" s="230"/>
      <c r="J225" s="226"/>
      <c r="K225" s="226"/>
      <c r="L225" s="231"/>
      <c r="M225" s="232"/>
      <c r="N225" s="233"/>
      <c r="O225" s="233"/>
      <c r="P225" s="233"/>
      <c r="Q225" s="233"/>
      <c r="R225" s="233"/>
      <c r="S225" s="233"/>
      <c r="T225" s="234"/>
      <c r="AT225" s="235" t="s">
        <v>193</v>
      </c>
      <c r="AU225" s="235" t="s">
        <v>86</v>
      </c>
      <c r="AV225" s="13" t="s">
        <v>86</v>
      </c>
      <c r="AW225" s="13" t="s">
        <v>34</v>
      </c>
      <c r="AX225" s="13" t="s">
        <v>84</v>
      </c>
      <c r="AY225" s="235" t="s">
        <v>168</v>
      </c>
    </row>
    <row r="226" spans="1:65" s="2" customFormat="1" ht="21.75" customHeight="1">
      <c r="A226" s="33"/>
      <c r="B226" s="34"/>
      <c r="C226" s="247" t="s">
        <v>380</v>
      </c>
      <c r="D226" s="247" t="s">
        <v>311</v>
      </c>
      <c r="E226" s="248" t="s">
        <v>337</v>
      </c>
      <c r="F226" s="249" t="s">
        <v>338</v>
      </c>
      <c r="G226" s="250" t="s">
        <v>215</v>
      </c>
      <c r="H226" s="251">
        <v>89.88</v>
      </c>
      <c r="I226" s="252"/>
      <c r="J226" s="253">
        <f>ROUND(I226*H226,2)</f>
        <v>0</v>
      </c>
      <c r="K226" s="249" t="s">
        <v>175</v>
      </c>
      <c r="L226" s="254"/>
      <c r="M226" s="255" t="s">
        <v>1</v>
      </c>
      <c r="N226" s="256" t="s">
        <v>42</v>
      </c>
      <c r="O226" s="70"/>
      <c r="P226" s="216">
        <f>O226*H226</f>
        <v>0</v>
      </c>
      <c r="Q226" s="216">
        <v>4.0000000000000002E-4</v>
      </c>
      <c r="R226" s="216">
        <f>Q226*H226</f>
        <v>3.5951999999999998E-2</v>
      </c>
      <c r="S226" s="216">
        <v>0</v>
      </c>
      <c r="T226" s="217">
        <f>S226*H226</f>
        <v>0</v>
      </c>
      <c r="U226" s="33"/>
      <c r="V226" s="33"/>
      <c r="W226" s="33"/>
      <c r="X226" s="33"/>
      <c r="Y226" s="33"/>
      <c r="Z226" s="33"/>
      <c r="AA226" s="33"/>
      <c r="AB226" s="33"/>
      <c r="AC226" s="33"/>
      <c r="AD226" s="33"/>
      <c r="AE226" s="33"/>
      <c r="AR226" s="218" t="s">
        <v>219</v>
      </c>
      <c r="AT226" s="218" t="s">
        <v>311</v>
      </c>
      <c r="AU226" s="218" t="s">
        <v>86</v>
      </c>
      <c r="AY226" s="16" t="s">
        <v>168</v>
      </c>
      <c r="BE226" s="219">
        <f>IF(N226="základní",J226,0)</f>
        <v>0</v>
      </c>
      <c r="BF226" s="219">
        <f>IF(N226="snížená",J226,0)</f>
        <v>0</v>
      </c>
      <c r="BG226" s="219">
        <f>IF(N226="zákl. přenesená",J226,0)</f>
        <v>0</v>
      </c>
      <c r="BH226" s="219">
        <f>IF(N226="sníž. přenesená",J226,0)</f>
        <v>0</v>
      </c>
      <c r="BI226" s="219">
        <f>IF(N226="nulová",J226,0)</f>
        <v>0</v>
      </c>
      <c r="BJ226" s="16" t="s">
        <v>84</v>
      </c>
      <c r="BK226" s="219">
        <f>ROUND(I226*H226,2)</f>
        <v>0</v>
      </c>
      <c r="BL226" s="16" t="s">
        <v>176</v>
      </c>
      <c r="BM226" s="218" t="s">
        <v>522</v>
      </c>
    </row>
    <row r="227" spans="1:65" s="2" customFormat="1" ht="11.25">
      <c r="A227" s="33"/>
      <c r="B227" s="34"/>
      <c r="C227" s="35"/>
      <c r="D227" s="220" t="s">
        <v>178</v>
      </c>
      <c r="E227" s="35"/>
      <c r="F227" s="221" t="s">
        <v>338</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178</v>
      </c>
      <c r="AU227" s="16" t="s">
        <v>86</v>
      </c>
    </row>
    <row r="228" spans="1:65" s="13" customFormat="1" ht="11.25">
      <c r="B228" s="225"/>
      <c r="C228" s="226"/>
      <c r="D228" s="220" t="s">
        <v>193</v>
      </c>
      <c r="E228" s="227" t="s">
        <v>1</v>
      </c>
      <c r="F228" s="228" t="s">
        <v>523</v>
      </c>
      <c r="G228" s="226"/>
      <c r="H228" s="229">
        <v>89.88</v>
      </c>
      <c r="I228" s="230"/>
      <c r="J228" s="226"/>
      <c r="K228" s="226"/>
      <c r="L228" s="231"/>
      <c r="M228" s="232"/>
      <c r="N228" s="233"/>
      <c r="O228" s="233"/>
      <c r="P228" s="233"/>
      <c r="Q228" s="233"/>
      <c r="R228" s="233"/>
      <c r="S228" s="233"/>
      <c r="T228" s="234"/>
      <c r="AT228" s="235" t="s">
        <v>193</v>
      </c>
      <c r="AU228" s="235" t="s">
        <v>86</v>
      </c>
      <c r="AV228" s="13" t="s">
        <v>86</v>
      </c>
      <c r="AW228" s="13" t="s">
        <v>34</v>
      </c>
      <c r="AX228" s="13" t="s">
        <v>84</v>
      </c>
      <c r="AY228" s="235" t="s">
        <v>168</v>
      </c>
    </row>
    <row r="229" spans="1:65" s="12" customFormat="1" ht="25.9" customHeight="1">
      <c r="B229" s="191"/>
      <c r="C229" s="192"/>
      <c r="D229" s="193" t="s">
        <v>76</v>
      </c>
      <c r="E229" s="194" t="s">
        <v>346</v>
      </c>
      <c r="F229" s="194" t="s">
        <v>347</v>
      </c>
      <c r="G229" s="192"/>
      <c r="H229" s="192"/>
      <c r="I229" s="195"/>
      <c r="J229" s="196">
        <f>BK229</f>
        <v>0</v>
      </c>
      <c r="K229" s="192"/>
      <c r="L229" s="197"/>
      <c r="M229" s="198"/>
      <c r="N229" s="199"/>
      <c r="O229" s="199"/>
      <c r="P229" s="200">
        <f>SUM(P230:P257)</f>
        <v>0</v>
      </c>
      <c r="Q229" s="199"/>
      <c r="R229" s="200">
        <f>SUM(R230:R257)</f>
        <v>0</v>
      </c>
      <c r="S229" s="199"/>
      <c r="T229" s="201">
        <f>SUM(T230:T257)</f>
        <v>0</v>
      </c>
      <c r="AR229" s="202" t="s">
        <v>176</v>
      </c>
      <c r="AT229" s="203" t="s">
        <v>76</v>
      </c>
      <c r="AU229" s="203" t="s">
        <v>77</v>
      </c>
      <c r="AY229" s="202" t="s">
        <v>168</v>
      </c>
      <c r="BK229" s="204">
        <f>SUM(BK230:BK257)</f>
        <v>0</v>
      </c>
    </row>
    <row r="230" spans="1:65" s="2" customFormat="1" ht="33" customHeight="1">
      <c r="A230" s="33"/>
      <c r="B230" s="34"/>
      <c r="C230" s="207" t="s">
        <v>386</v>
      </c>
      <c r="D230" s="207" t="s">
        <v>171</v>
      </c>
      <c r="E230" s="208" t="s">
        <v>349</v>
      </c>
      <c r="F230" s="209" t="s">
        <v>350</v>
      </c>
      <c r="G230" s="210" t="s">
        <v>197</v>
      </c>
      <c r="H230" s="211">
        <v>113.759</v>
      </c>
      <c r="I230" s="212"/>
      <c r="J230" s="213">
        <f>ROUND(I230*H230,2)</f>
        <v>0</v>
      </c>
      <c r="K230" s="209" t="s">
        <v>175</v>
      </c>
      <c r="L230" s="38"/>
      <c r="M230" s="214" t="s">
        <v>1</v>
      </c>
      <c r="N230" s="215" t="s">
        <v>42</v>
      </c>
      <c r="O230" s="70"/>
      <c r="P230" s="216">
        <f>O230*H230</f>
        <v>0</v>
      </c>
      <c r="Q230" s="216">
        <v>0</v>
      </c>
      <c r="R230" s="216">
        <f>Q230*H230</f>
        <v>0</v>
      </c>
      <c r="S230" s="216">
        <v>0</v>
      </c>
      <c r="T230" s="217">
        <f>S230*H230</f>
        <v>0</v>
      </c>
      <c r="U230" s="33"/>
      <c r="V230" s="33"/>
      <c r="W230" s="33"/>
      <c r="X230" s="33"/>
      <c r="Y230" s="33"/>
      <c r="Z230" s="33"/>
      <c r="AA230" s="33"/>
      <c r="AB230" s="33"/>
      <c r="AC230" s="33"/>
      <c r="AD230" s="33"/>
      <c r="AE230" s="33"/>
      <c r="AR230" s="218" t="s">
        <v>351</v>
      </c>
      <c r="AT230" s="218" t="s">
        <v>171</v>
      </c>
      <c r="AU230" s="218" t="s">
        <v>84</v>
      </c>
      <c r="AY230" s="16" t="s">
        <v>168</v>
      </c>
      <c r="BE230" s="219">
        <f>IF(N230="základní",J230,0)</f>
        <v>0</v>
      </c>
      <c r="BF230" s="219">
        <f>IF(N230="snížená",J230,0)</f>
        <v>0</v>
      </c>
      <c r="BG230" s="219">
        <f>IF(N230="zákl. přenesená",J230,0)</f>
        <v>0</v>
      </c>
      <c r="BH230" s="219">
        <f>IF(N230="sníž. přenesená",J230,0)</f>
        <v>0</v>
      </c>
      <c r="BI230" s="219">
        <f>IF(N230="nulová",J230,0)</f>
        <v>0</v>
      </c>
      <c r="BJ230" s="16" t="s">
        <v>84</v>
      </c>
      <c r="BK230" s="219">
        <f>ROUND(I230*H230,2)</f>
        <v>0</v>
      </c>
      <c r="BL230" s="16" t="s">
        <v>351</v>
      </c>
      <c r="BM230" s="218" t="s">
        <v>524</v>
      </c>
    </row>
    <row r="231" spans="1:65" s="2" customFormat="1" ht="68.25">
      <c r="A231" s="33"/>
      <c r="B231" s="34"/>
      <c r="C231" s="35"/>
      <c r="D231" s="220" t="s">
        <v>178</v>
      </c>
      <c r="E231" s="35"/>
      <c r="F231" s="221" t="s">
        <v>353</v>
      </c>
      <c r="G231" s="35"/>
      <c r="H231" s="35"/>
      <c r="I231" s="121"/>
      <c r="J231" s="35"/>
      <c r="K231" s="35"/>
      <c r="L231" s="38"/>
      <c r="M231" s="222"/>
      <c r="N231" s="223"/>
      <c r="O231" s="70"/>
      <c r="P231" s="70"/>
      <c r="Q231" s="70"/>
      <c r="R231" s="70"/>
      <c r="S231" s="70"/>
      <c r="T231" s="71"/>
      <c r="U231" s="33"/>
      <c r="V231" s="33"/>
      <c r="W231" s="33"/>
      <c r="X231" s="33"/>
      <c r="Y231" s="33"/>
      <c r="Z231" s="33"/>
      <c r="AA231" s="33"/>
      <c r="AB231" s="33"/>
      <c r="AC231" s="33"/>
      <c r="AD231" s="33"/>
      <c r="AE231" s="33"/>
      <c r="AT231" s="16" t="s">
        <v>178</v>
      </c>
      <c r="AU231" s="16" t="s">
        <v>84</v>
      </c>
    </row>
    <row r="232" spans="1:65" s="2" customFormat="1" ht="19.5">
      <c r="A232" s="33"/>
      <c r="B232" s="34"/>
      <c r="C232" s="35"/>
      <c r="D232" s="220" t="s">
        <v>180</v>
      </c>
      <c r="E232" s="35"/>
      <c r="F232" s="224" t="s">
        <v>354</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180</v>
      </c>
      <c r="AU232" s="16" t="s">
        <v>84</v>
      </c>
    </row>
    <row r="233" spans="1:65" s="13" customFormat="1" ht="11.25">
      <c r="B233" s="225"/>
      <c r="C233" s="226"/>
      <c r="D233" s="220" t="s">
        <v>193</v>
      </c>
      <c r="E233" s="227" t="s">
        <v>1</v>
      </c>
      <c r="F233" s="228" t="s">
        <v>525</v>
      </c>
      <c r="G233" s="226"/>
      <c r="H233" s="229">
        <v>113.759</v>
      </c>
      <c r="I233" s="230"/>
      <c r="J233" s="226"/>
      <c r="K233" s="226"/>
      <c r="L233" s="231"/>
      <c r="M233" s="232"/>
      <c r="N233" s="233"/>
      <c r="O233" s="233"/>
      <c r="P233" s="233"/>
      <c r="Q233" s="233"/>
      <c r="R233" s="233"/>
      <c r="S233" s="233"/>
      <c r="T233" s="234"/>
      <c r="AT233" s="235" t="s">
        <v>193</v>
      </c>
      <c r="AU233" s="235" t="s">
        <v>84</v>
      </c>
      <c r="AV233" s="13" t="s">
        <v>86</v>
      </c>
      <c r="AW233" s="13" t="s">
        <v>34</v>
      </c>
      <c r="AX233" s="13" t="s">
        <v>84</v>
      </c>
      <c r="AY233" s="235" t="s">
        <v>168</v>
      </c>
    </row>
    <row r="234" spans="1:65" s="2" customFormat="1" ht="21.75" customHeight="1">
      <c r="A234" s="33"/>
      <c r="B234" s="34"/>
      <c r="C234" s="207" t="s">
        <v>392</v>
      </c>
      <c r="D234" s="207" t="s">
        <v>171</v>
      </c>
      <c r="E234" s="208" t="s">
        <v>357</v>
      </c>
      <c r="F234" s="209" t="s">
        <v>358</v>
      </c>
      <c r="G234" s="210" t="s">
        <v>197</v>
      </c>
      <c r="H234" s="211">
        <v>0.248</v>
      </c>
      <c r="I234" s="212"/>
      <c r="J234" s="213">
        <f>ROUND(I234*H234,2)</f>
        <v>0</v>
      </c>
      <c r="K234" s="209" t="s">
        <v>175</v>
      </c>
      <c r="L234" s="38"/>
      <c r="M234" s="214" t="s">
        <v>1</v>
      </c>
      <c r="N234" s="215" t="s">
        <v>42</v>
      </c>
      <c r="O234" s="70"/>
      <c r="P234" s="216">
        <f>O234*H234</f>
        <v>0</v>
      </c>
      <c r="Q234" s="216">
        <v>0</v>
      </c>
      <c r="R234" s="216">
        <f>Q234*H234</f>
        <v>0</v>
      </c>
      <c r="S234" s="216">
        <v>0</v>
      </c>
      <c r="T234" s="217">
        <f>S234*H234</f>
        <v>0</v>
      </c>
      <c r="U234" s="33"/>
      <c r="V234" s="33"/>
      <c r="W234" s="33"/>
      <c r="X234" s="33"/>
      <c r="Y234" s="33"/>
      <c r="Z234" s="33"/>
      <c r="AA234" s="33"/>
      <c r="AB234" s="33"/>
      <c r="AC234" s="33"/>
      <c r="AD234" s="33"/>
      <c r="AE234" s="33"/>
      <c r="AR234" s="218" t="s">
        <v>351</v>
      </c>
      <c r="AT234" s="218" t="s">
        <v>171</v>
      </c>
      <c r="AU234" s="218" t="s">
        <v>84</v>
      </c>
      <c r="AY234" s="16" t="s">
        <v>168</v>
      </c>
      <c r="BE234" s="219">
        <f>IF(N234="základní",J234,0)</f>
        <v>0</v>
      </c>
      <c r="BF234" s="219">
        <f>IF(N234="snížená",J234,0)</f>
        <v>0</v>
      </c>
      <c r="BG234" s="219">
        <f>IF(N234="zákl. přenesená",J234,0)</f>
        <v>0</v>
      </c>
      <c r="BH234" s="219">
        <f>IF(N234="sníž. přenesená",J234,0)</f>
        <v>0</v>
      </c>
      <c r="BI234" s="219">
        <f>IF(N234="nulová",J234,0)</f>
        <v>0</v>
      </c>
      <c r="BJ234" s="16" t="s">
        <v>84</v>
      </c>
      <c r="BK234" s="219">
        <f>ROUND(I234*H234,2)</f>
        <v>0</v>
      </c>
      <c r="BL234" s="16" t="s">
        <v>351</v>
      </c>
      <c r="BM234" s="218" t="s">
        <v>526</v>
      </c>
    </row>
    <row r="235" spans="1:65" s="2" customFormat="1" ht="29.25">
      <c r="A235" s="33"/>
      <c r="B235" s="34"/>
      <c r="C235" s="35"/>
      <c r="D235" s="220" t="s">
        <v>178</v>
      </c>
      <c r="E235" s="35"/>
      <c r="F235" s="221" t="s">
        <v>360</v>
      </c>
      <c r="G235" s="35"/>
      <c r="H235" s="35"/>
      <c r="I235" s="121"/>
      <c r="J235" s="35"/>
      <c r="K235" s="35"/>
      <c r="L235" s="38"/>
      <c r="M235" s="222"/>
      <c r="N235" s="223"/>
      <c r="O235" s="70"/>
      <c r="P235" s="70"/>
      <c r="Q235" s="70"/>
      <c r="R235" s="70"/>
      <c r="S235" s="70"/>
      <c r="T235" s="71"/>
      <c r="U235" s="33"/>
      <c r="V235" s="33"/>
      <c r="W235" s="33"/>
      <c r="X235" s="33"/>
      <c r="Y235" s="33"/>
      <c r="Z235" s="33"/>
      <c r="AA235" s="33"/>
      <c r="AB235" s="33"/>
      <c r="AC235" s="33"/>
      <c r="AD235" s="33"/>
      <c r="AE235" s="33"/>
      <c r="AT235" s="16" t="s">
        <v>178</v>
      </c>
      <c r="AU235" s="16" t="s">
        <v>84</v>
      </c>
    </row>
    <row r="236" spans="1:65" s="2" customFormat="1" ht="21.75" customHeight="1">
      <c r="A236" s="33"/>
      <c r="B236" s="34"/>
      <c r="C236" s="207" t="s">
        <v>398</v>
      </c>
      <c r="D236" s="207" t="s">
        <v>171</v>
      </c>
      <c r="E236" s="208" t="s">
        <v>362</v>
      </c>
      <c r="F236" s="209" t="s">
        <v>363</v>
      </c>
      <c r="G236" s="210" t="s">
        <v>197</v>
      </c>
      <c r="H236" s="211">
        <v>954.15</v>
      </c>
      <c r="I236" s="212"/>
      <c r="J236" s="213">
        <f>ROUND(I236*H236,2)</f>
        <v>0</v>
      </c>
      <c r="K236" s="209" t="s">
        <v>175</v>
      </c>
      <c r="L236" s="38"/>
      <c r="M236" s="214" t="s">
        <v>1</v>
      </c>
      <c r="N236" s="215" t="s">
        <v>42</v>
      </c>
      <c r="O236" s="70"/>
      <c r="P236" s="216">
        <f>O236*H236</f>
        <v>0</v>
      </c>
      <c r="Q236" s="216">
        <v>0</v>
      </c>
      <c r="R236" s="216">
        <f>Q236*H236</f>
        <v>0</v>
      </c>
      <c r="S236" s="216">
        <v>0</v>
      </c>
      <c r="T236" s="217">
        <f>S236*H236</f>
        <v>0</v>
      </c>
      <c r="U236" s="33"/>
      <c r="V236" s="33"/>
      <c r="W236" s="33"/>
      <c r="X236" s="33"/>
      <c r="Y236" s="33"/>
      <c r="Z236" s="33"/>
      <c r="AA236" s="33"/>
      <c r="AB236" s="33"/>
      <c r="AC236" s="33"/>
      <c r="AD236" s="33"/>
      <c r="AE236" s="33"/>
      <c r="AR236" s="218" t="s">
        <v>351</v>
      </c>
      <c r="AT236" s="218" t="s">
        <v>171</v>
      </c>
      <c r="AU236" s="218" t="s">
        <v>84</v>
      </c>
      <c r="AY236" s="16" t="s">
        <v>168</v>
      </c>
      <c r="BE236" s="219">
        <f>IF(N236="základní",J236,0)</f>
        <v>0</v>
      </c>
      <c r="BF236" s="219">
        <f>IF(N236="snížená",J236,0)</f>
        <v>0</v>
      </c>
      <c r="BG236" s="219">
        <f>IF(N236="zákl. přenesená",J236,0)</f>
        <v>0</v>
      </c>
      <c r="BH236" s="219">
        <f>IF(N236="sníž. přenesená",J236,0)</f>
        <v>0</v>
      </c>
      <c r="BI236" s="219">
        <f>IF(N236="nulová",J236,0)</f>
        <v>0</v>
      </c>
      <c r="BJ236" s="16" t="s">
        <v>84</v>
      </c>
      <c r="BK236" s="219">
        <f>ROUND(I236*H236,2)</f>
        <v>0</v>
      </c>
      <c r="BL236" s="16" t="s">
        <v>351</v>
      </c>
      <c r="BM236" s="218" t="s">
        <v>527</v>
      </c>
    </row>
    <row r="237" spans="1:65" s="2" customFormat="1" ht="29.25">
      <c r="A237" s="33"/>
      <c r="B237" s="34"/>
      <c r="C237" s="35"/>
      <c r="D237" s="220" t="s">
        <v>178</v>
      </c>
      <c r="E237" s="35"/>
      <c r="F237" s="221" t="s">
        <v>365</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178</v>
      </c>
      <c r="AU237" s="16" t="s">
        <v>84</v>
      </c>
    </row>
    <row r="238" spans="1:65" s="13" customFormat="1" ht="11.25">
      <c r="B238" s="225"/>
      <c r="C238" s="226"/>
      <c r="D238" s="220" t="s">
        <v>193</v>
      </c>
      <c r="E238" s="227" t="s">
        <v>1</v>
      </c>
      <c r="F238" s="228" t="s">
        <v>528</v>
      </c>
      <c r="G238" s="226"/>
      <c r="H238" s="229">
        <v>858.47</v>
      </c>
      <c r="I238" s="230"/>
      <c r="J238" s="226"/>
      <c r="K238" s="226"/>
      <c r="L238" s="231"/>
      <c r="M238" s="232"/>
      <c r="N238" s="233"/>
      <c r="O238" s="233"/>
      <c r="P238" s="233"/>
      <c r="Q238" s="233"/>
      <c r="R238" s="233"/>
      <c r="S238" s="233"/>
      <c r="T238" s="234"/>
      <c r="AT238" s="235" t="s">
        <v>193</v>
      </c>
      <c r="AU238" s="235" t="s">
        <v>84</v>
      </c>
      <c r="AV238" s="13" t="s">
        <v>86</v>
      </c>
      <c r="AW238" s="13" t="s">
        <v>34</v>
      </c>
      <c r="AX238" s="13" t="s">
        <v>77</v>
      </c>
      <c r="AY238" s="235" t="s">
        <v>168</v>
      </c>
    </row>
    <row r="239" spans="1:65" s="13" customFormat="1" ht="11.25">
      <c r="B239" s="225"/>
      <c r="C239" s="226"/>
      <c r="D239" s="220" t="s">
        <v>193</v>
      </c>
      <c r="E239" s="227" t="s">
        <v>1</v>
      </c>
      <c r="F239" s="228" t="s">
        <v>529</v>
      </c>
      <c r="G239" s="226"/>
      <c r="H239" s="229">
        <v>95.68</v>
      </c>
      <c r="I239" s="230"/>
      <c r="J239" s="226"/>
      <c r="K239" s="226"/>
      <c r="L239" s="231"/>
      <c r="M239" s="232"/>
      <c r="N239" s="233"/>
      <c r="O239" s="233"/>
      <c r="P239" s="233"/>
      <c r="Q239" s="233"/>
      <c r="R239" s="233"/>
      <c r="S239" s="233"/>
      <c r="T239" s="234"/>
      <c r="AT239" s="235" t="s">
        <v>193</v>
      </c>
      <c r="AU239" s="235" t="s">
        <v>84</v>
      </c>
      <c r="AV239" s="13" t="s">
        <v>86</v>
      </c>
      <c r="AW239" s="13" t="s">
        <v>34</v>
      </c>
      <c r="AX239" s="13" t="s">
        <v>77</v>
      </c>
      <c r="AY239" s="235" t="s">
        <v>168</v>
      </c>
    </row>
    <row r="240" spans="1:65" s="14" customFormat="1" ht="11.25">
      <c r="B240" s="236"/>
      <c r="C240" s="237"/>
      <c r="D240" s="220" t="s">
        <v>193</v>
      </c>
      <c r="E240" s="238" t="s">
        <v>1</v>
      </c>
      <c r="F240" s="239" t="s">
        <v>211</v>
      </c>
      <c r="G240" s="237"/>
      <c r="H240" s="240">
        <v>954.15</v>
      </c>
      <c r="I240" s="241"/>
      <c r="J240" s="237"/>
      <c r="K240" s="237"/>
      <c r="L240" s="242"/>
      <c r="M240" s="243"/>
      <c r="N240" s="244"/>
      <c r="O240" s="244"/>
      <c r="P240" s="244"/>
      <c r="Q240" s="244"/>
      <c r="R240" s="244"/>
      <c r="S240" s="244"/>
      <c r="T240" s="245"/>
      <c r="AT240" s="246" t="s">
        <v>193</v>
      </c>
      <c r="AU240" s="246" t="s">
        <v>84</v>
      </c>
      <c r="AV240" s="14" t="s">
        <v>176</v>
      </c>
      <c r="AW240" s="14" t="s">
        <v>34</v>
      </c>
      <c r="AX240" s="14" t="s">
        <v>84</v>
      </c>
      <c r="AY240" s="246" t="s">
        <v>168</v>
      </c>
    </row>
    <row r="241" spans="1:65" s="2" customFormat="1" ht="21.75" customHeight="1">
      <c r="A241" s="33"/>
      <c r="B241" s="34"/>
      <c r="C241" s="207" t="s">
        <v>530</v>
      </c>
      <c r="D241" s="207" t="s">
        <v>171</v>
      </c>
      <c r="E241" s="208" t="s">
        <v>381</v>
      </c>
      <c r="F241" s="209" t="s">
        <v>382</v>
      </c>
      <c r="G241" s="210" t="s">
        <v>197</v>
      </c>
      <c r="H241" s="211">
        <v>954.39800000000002</v>
      </c>
      <c r="I241" s="212"/>
      <c r="J241" s="213">
        <f>ROUND(I241*H241,2)</f>
        <v>0</v>
      </c>
      <c r="K241" s="209" t="s">
        <v>175</v>
      </c>
      <c r="L241" s="38"/>
      <c r="M241" s="214" t="s">
        <v>1</v>
      </c>
      <c r="N241" s="215" t="s">
        <v>42</v>
      </c>
      <c r="O241" s="70"/>
      <c r="P241" s="216">
        <f>O241*H241</f>
        <v>0</v>
      </c>
      <c r="Q241" s="216">
        <v>0</v>
      </c>
      <c r="R241" s="216">
        <f>Q241*H241</f>
        <v>0</v>
      </c>
      <c r="S241" s="216">
        <v>0</v>
      </c>
      <c r="T241" s="217">
        <f>S241*H241</f>
        <v>0</v>
      </c>
      <c r="U241" s="33"/>
      <c r="V241" s="33"/>
      <c r="W241" s="33"/>
      <c r="X241" s="33"/>
      <c r="Y241" s="33"/>
      <c r="Z241" s="33"/>
      <c r="AA241" s="33"/>
      <c r="AB241" s="33"/>
      <c r="AC241" s="33"/>
      <c r="AD241" s="33"/>
      <c r="AE241" s="33"/>
      <c r="AR241" s="218" t="s">
        <v>351</v>
      </c>
      <c r="AT241" s="218" t="s">
        <v>171</v>
      </c>
      <c r="AU241" s="218" t="s">
        <v>84</v>
      </c>
      <c r="AY241" s="16" t="s">
        <v>168</v>
      </c>
      <c r="BE241" s="219">
        <f>IF(N241="základní",J241,0)</f>
        <v>0</v>
      </c>
      <c r="BF241" s="219">
        <f>IF(N241="snížená",J241,0)</f>
        <v>0</v>
      </c>
      <c r="BG241" s="219">
        <f>IF(N241="zákl. přenesená",J241,0)</f>
        <v>0</v>
      </c>
      <c r="BH241" s="219">
        <f>IF(N241="sníž. přenesená",J241,0)</f>
        <v>0</v>
      </c>
      <c r="BI241" s="219">
        <f>IF(N241="nulová",J241,0)</f>
        <v>0</v>
      </c>
      <c r="BJ241" s="16" t="s">
        <v>84</v>
      </c>
      <c r="BK241" s="219">
        <f>ROUND(I241*H241,2)</f>
        <v>0</v>
      </c>
      <c r="BL241" s="16" t="s">
        <v>351</v>
      </c>
      <c r="BM241" s="218" t="s">
        <v>531</v>
      </c>
    </row>
    <row r="242" spans="1:65" s="2" customFormat="1" ht="68.25">
      <c r="A242" s="33"/>
      <c r="B242" s="34"/>
      <c r="C242" s="35"/>
      <c r="D242" s="220" t="s">
        <v>178</v>
      </c>
      <c r="E242" s="35"/>
      <c r="F242" s="221" t="s">
        <v>384</v>
      </c>
      <c r="G242" s="35"/>
      <c r="H242" s="35"/>
      <c r="I242" s="121"/>
      <c r="J242" s="35"/>
      <c r="K242" s="35"/>
      <c r="L242" s="38"/>
      <c r="M242" s="222"/>
      <c r="N242" s="223"/>
      <c r="O242" s="70"/>
      <c r="P242" s="70"/>
      <c r="Q242" s="70"/>
      <c r="R242" s="70"/>
      <c r="S242" s="70"/>
      <c r="T242" s="71"/>
      <c r="U242" s="33"/>
      <c r="V242" s="33"/>
      <c r="W242" s="33"/>
      <c r="X242" s="33"/>
      <c r="Y242" s="33"/>
      <c r="Z242" s="33"/>
      <c r="AA242" s="33"/>
      <c r="AB242" s="33"/>
      <c r="AC242" s="33"/>
      <c r="AD242" s="33"/>
      <c r="AE242" s="33"/>
      <c r="AT242" s="16" t="s">
        <v>178</v>
      </c>
      <c r="AU242" s="16" t="s">
        <v>84</v>
      </c>
    </row>
    <row r="243" spans="1:65" s="2" customFormat="1" ht="19.5">
      <c r="A243" s="33"/>
      <c r="B243" s="34"/>
      <c r="C243" s="35"/>
      <c r="D243" s="220" t="s">
        <v>180</v>
      </c>
      <c r="E243" s="35"/>
      <c r="F243" s="224" t="s">
        <v>354</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180</v>
      </c>
      <c r="AU243" s="16" t="s">
        <v>84</v>
      </c>
    </row>
    <row r="244" spans="1:65" s="13" customFormat="1" ht="11.25">
      <c r="B244" s="225"/>
      <c r="C244" s="226"/>
      <c r="D244" s="220" t="s">
        <v>193</v>
      </c>
      <c r="E244" s="227" t="s">
        <v>1</v>
      </c>
      <c r="F244" s="228" t="s">
        <v>532</v>
      </c>
      <c r="G244" s="226"/>
      <c r="H244" s="229">
        <v>954.39800000000002</v>
      </c>
      <c r="I244" s="230"/>
      <c r="J244" s="226"/>
      <c r="K244" s="226"/>
      <c r="L244" s="231"/>
      <c r="M244" s="232"/>
      <c r="N244" s="233"/>
      <c r="O244" s="233"/>
      <c r="P244" s="233"/>
      <c r="Q244" s="233"/>
      <c r="R244" s="233"/>
      <c r="S244" s="233"/>
      <c r="T244" s="234"/>
      <c r="AT244" s="235" t="s">
        <v>193</v>
      </c>
      <c r="AU244" s="235" t="s">
        <v>84</v>
      </c>
      <c r="AV244" s="13" t="s">
        <v>86</v>
      </c>
      <c r="AW244" s="13" t="s">
        <v>34</v>
      </c>
      <c r="AX244" s="13" t="s">
        <v>84</v>
      </c>
      <c r="AY244" s="235" t="s">
        <v>168</v>
      </c>
    </row>
    <row r="245" spans="1:65" s="2" customFormat="1" ht="21.75" customHeight="1">
      <c r="A245" s="33"/>
      <c r="B245" s="34"/>
      <c r="C245" s="207" t="s">
        <v>533</v>
      </c>
      <c r="D245" s="207" t="s">
        <v>171</v>
      </c>
      <c r="E245" s="208" t="s">
        <v>534</v>
      </c>
      <c r="F245" s="209" t="s">
        <v>535</v>
      </c>
      <c r="G245" s="210" t="s">
        <v>197</v>
      </c>
      <c r="H245" s="211">
        <v>30.869</v>
      </c>
      <c r="I245" s="212"/>
      <c r="J245" s="213">
        <f>ROUND(I245*H245,2)</f>
        <v>0</v>
      </c>
      <c r="K245" s="209" t="s">
        <v>175</v>
      </c>
      <c r="L245" s="38"/>
      <c r="M245" s="214" t="s">
        <v>1</v>
      </c>
      <c r="N245" s="215" t="s">
        <v>42</v>
      </c>
      <c r="O245" s="70"/>
      <c r="P245" s="216">
        <f>O245*H245</f>
        <v>0</v>
      </c>
      <c r="Q245" s="216">
        <v>0</v>
      </c>
      <c r="R245" s="216">
        <f>Q245*H245</f>
        <v>0</v>
      </c>
      <c r="S245" s="216">
        <v>0</v>
      </c>
      <c r="T245" s="217">
        <f>S245*H245</f>
        <v>0</v>
      </c>
      <c r="U245" s="33"/>
      <c r="V245" s="33"/>
      <c r="W245" s="33"/>
      <c r="X245" s="33"/>
      <c r="Y245" s="33"/>
      <c r="Z245" s="33"/>
      <c r="AA245" s="33"/>
      <c r="AB245" s="33"/>
      <c r="AC245" s="33"/>
      <c r="AD245" s="33"/>
      <c r="AE245" s="33"/>
      <c r="AR245" s="218" t="s">
        <v>351</v>
      </c>
      <c r="AT245" s="218" t="s">
        <v>171</v>
      </c>
      <c r="AU245" s="218" t="s">
        <v>84</v>
      </c>
      <c r="AY245" s="16" t="s">
        <v>168</v>
      </c>
      <c r="BE245" s="219">
        <f>IF(N245="základní",J245,0)</f>
        <v>0</v>
      </c>
      <c r="BF245" s="219">
        <f>IF(N245="snížená",J245,0)</f>
        <v>0</v>
      </c>
      <c r="BG245" s="219">
        <f>IF(N245="zákl. přenesená",J245,0)</f>
        <v>0</v>
      </c>
      <c r="BH245" s="219">
        <f>IF(N245="sníž. přenesená",J245,0)</f>
        <v>0</v>
      </c>
      <c r="BI245" s="219">
        <f>IF(N245="nulová",J245,0)</f>
        <v>0</v>
      </c>
      <c r="BJ245" s="16" t="s">
        <v>84</v>
      </c>
      <c r="BK245" s="219">
        <f>ROUND(I245*H245,2)</f>
        <v>0</v>
      </c>
      <c r="BL245" s="16" t="s">
        <v>351</v>
      </c>
      <c r="BM245" s="218" t="s">
        <v>536</v>
      </c>
    </row>
    <row r="246" spans="1:65" s="2" customFormat="1" ht="68.25">
      <c r="A246" s="33"/>
      <c r="B246" s="34"/>
      <c r="C246" s="35"/>
      <c r="D246" s="220" t="s">
        <v>178</v>
      </c>
      <c r="E246" s="35"/>
      <c r="F246" s="221" t="s">
        <v>537</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178</v>
      </c>
      <c r="AU246" s="16" t="s">
        <v>84</v>
      </c>
    </row>
    <row r="247" spans="1:65" s="13" customFormat="1" ht="11.25">
      <c r="B247" s="225"/>
      <c r="C247" s="226"/>
      <c r="D247" s="220" t="s">
        <v>193</v>
      </c>
      <c r="E247" s="227" t="s">
        <v>1</v>
      </c>
      <c r="F247" s="228" t="s">
        <v>538</v>
      </c>
      <c r="G247" s="226"/>
      <c r="H247" s="229">
        <v>30.869</v>
      </c>
      <c r="I247" s="230"/>
      <c r="J247" s="226"/>
      <c r="K247" s="226"/>
      <c r="L247" s="231"/>
      <c r="M247" s="232"/>
      <c r="N247" s="233"/>
      <c r="O247" s="233"/>
      <c r="P247" s="233"/>
      <c r="Q247" s="233"/>
      <c r="R247" s="233"/>
      <c r="S247" s="233"/>
      <c r="T247" s="234"/>
      <c r="AT247" s="235" t="s">
        <v>193</v>
      </c>
      <c r="AU247" s="235" t="s">
        <v>84</v>
      </c>
      <c r="AV247" s="13" t="s">
        <v>86</v>
      </c>
      <c r="AW247" s="13" t="s">
        <v>34</v>
      </c>
      <c r="AX247" s="13" t="s">
        <v>84</v>
      </c>
      <c r="AY247" s="235" t="s">
        <v>168</v>
      </c>
    </row>
    <row r="248" spans="1:65" s="2" customFormat="1" ht="21.75" customHeight="1">
      <c r="A248" s="33"/>
      <c r="B248" s="34"/>
      <c r="C248" s="207" t="s">
        <v>539</v>
      </c>
      <c r="D248" s="207" t="s">
        <v>171</v>
      </c>
      <c r="E248" s="208" t="s">
        <v>387</v>
      </c>
      <c r="F248" s="209" t="s">
        <v>388</v>
      </c>
      <c r="G248" s="210" t="s">
        <v>197</v>
      </c>
      <c r="H248" s="211">
        <v>144.86099999999999</v>
      </c>
      <c r="I248" s="212"/>
      <c r="J248" s="213">
        <f>ROUND(I248*H248,2)</f>
        <v>0</v>
      </c>
      <c r="K248" s="209" t="s">
        <v>175</v>
      </c>
      <c r="L248" s="38"/>
      <c r="M248" s="214" t="s">
        <v>1</v>
      </c>
      <c r="N248" s="215" t="s">
        <v>42</v>
      </c>
      <c r="O248" s="70"/>
      <c r="P248" s="216">
        <f>O248*H248</f>
        <v>0</v>
      </c>
      <c r="Q248" s="216">
        <v>0</v>
      </c>
      <c r="R248" s="216">
        <f>Q248*H248</f>
        <v>0</v>
      </c>
      <c r="S248" s="216">
        <v>0</v>
      </c>
      <c r="T248" s="217">
        <f>S248*H248</f>
        <v>0</v>
      </c>
      <c r="U248" s="33"/>
      <c r="V248" s="33"/>
      <c r="W248" s="33"/>
      <c r="X248" s="33"/>
      <c r="Y248" s="33"/>
      <c r="Z248" s="33"/>
      <c r="AA248" s="33"/>
      <c r="AB248" s="33"/>
      <c r="AC248" s="33"/>
      <c r="AD248" s="33"/>
      <c r="AE248" s="33"/>
      <c r="AR248" s="218" t="s">
        <v>351</v>
      </c>
      <c r="AT248" s="218" t="s">
        <v>171</v>
      </c>
      <c r="AU248" s="218" t="s">
        <v>84</v>
      </c>
      <c r="AY248" s="16" t="s">
        <v>168</v>
      </c>
      <c r="BE248" s="219">
        <f>IF(N248="základní",J248,0)</f>
        <v>0</v>
      </c>
      <c r="BF248" s="219">
        <f>IF(N248="snížená",J248,0)</f>
        <v>0</v>
      </c>
      <c r="BG248" s="219">
        <f>IF(N248="zákl. přenesená",J248,0)</f>
        <v>0</v>
      </c>
      <c r="BH248" s="219">
        <f>IF(N248="sníž. přenesená",J248,0)</f>
        <v>0</v>
      </c>
      <c r="BI248" s="219">
        <f>IF(N248="nulová",J248,0)</f>
        <v>0</v>
      </c>
      <c r="BJ248" s="16" t="s">
        <v>84</v>
      </c>
      <c r="BK248" s="219">
        <f>ROUND(I248*H248,2)</f>
        <v>0</v>
      </c>
      <c r="BL248" s="16" t="s">
        <v>351</v>
      </c>
      <c r="BM248" s="218" t="s">
        <v>540</v>
      </c>
    </row>
    <row r="249" spans="1:65" s="2" customFormat="1" ht="68.25">
      <c r="A249" s="33"/>
      <c r="B249" s="34"/>
      <c r="C249" s="35"/>
      <c r="D249" s="220" t="s">
        <v>178</v>
      </c>
      <c r="E249" s="35"/>
      <c r="F249" s="221" t="s">
        <v>390</v>
      </c>
      <c r="G249" s="35"/>
      <c r="H249" s="35"/>
      <c r="I249" s="121"/>
      <c r="J249" s="35"/>
      <c r="K249" s="35"/>
      <c r="L249" s="38"/>
      <c r="M249" s="222"/>
      <c r="N249" s="223"/>
      <c r="O249" s="70"/>
      <c r="P249" s="70"/>
      <c r="Q249" s="70"/>
      <c r="R249" s="70"/>
      <c r="S249" s="70"/>
      <c r="T249" s="71"/>
      <c r="U249" s="33"/>
      <c r="V249" s="33"/>
      <c r="W249" s="33"/>
      <c r="X249" s="33"/>
      <c r="Y249" s="33"/>
      <c r="Z249" s="33"/>
      <c r="AA249" s="33"/>
      <c r="AB249" s="33"/>
      <c r="AC249" s="33"/>
      <c r="AD249" s="33"/>
      <c r="AE249" s="33"/>
      <c r="AT249" s="16" t="s">
        <v>178</v>
      </c>
      <c r="AU249" s="16" t="s">
        <v>84</v>
      </c>
    </row>
    <row r="250" spans="1:65" s="13" customFormat="1" ht="11.25">
      <c r="B250" s="225"/>
      <c r="C250" s="226"/>
      <c r="D250" s="220" t="s">
        <v>193</v>
      </c>
      <c r="E250" s="227" t="s">
        <v>1</v>
      </c>
      <c r="F250" s="228" t="s">
        <v>541</v>
      </c>
      <c r="G250" s="226"/>
      <c r="H250" s="229">
        <v>144.86099999999999</v>
      </c>
      <c r="I250" s="230"/>
      <c r="J250" s="226"/>
      <c r="K250" s="226"/>
      <c r="L250" s="231"/>
      <c r="M250" s="232"/>
      <c r="N250" s="233"/>
      <c r="O250" s="233"/>
      <c r="P250" s="233"/>
      <c r="Q250" s="233"/>
      <c r="R250" s="233"/>
      <c r="S250" s="233"/>
      <c r="T250" s="234"/>
      <c r="AT250" s="235" t="s">
        <v>193</v>
      </c>
      <c r="AU250" s="235" t="s">
        <v>84</v>
      </c>
      <c r="AV250" s="13" t="s">
        <v>86</v>
      </c>
      <c r="AW250" s="13" t="s">
        <v>34</v>
      </c>
      <c r="AX250" s="13" t="s">
        <v>84</v>
      </c>
      <c r="AY250" s="235" t="s">
        <v>168</v>
      </c>
    </row>
    <row r="251" spans="1:65" s="2" customFormat="1" ht="21.75" customHeight="1">
      <c r="A251" s="33"/>
      <c r="B251" s="34"/>
      <c r="C251" s="207" t="s">
        <v>542</v>
      </c>
      <c r="D251" s="207" t="s">
        <v>171</v>
      </c>
      <c r="E251" s="208" t="s">
        <v>393</v>
      </c>
      <c r="F251" s="209" t="s">
        <v>394</v>
      </c>
      <c r="G251" s="210" t="s">
        <v>197</v>
      </c>
      <c r="H251" s="211">
        <v>988.91800000000001</v>
      </c>
      <c r="I251" s="212"/>
      <c r="J251" s="213">
        <f>ROUND(I251*H251,2)</f>
        <v>0</v>
      </c>
      <c r="K251" s="209" t="s">
        <v>175</v>
      </c>
      <c r="L251" s="38"/>
      <c r="M251" s="214" t="s">
        <v>1</v>
      </c>
      <c r="N251" s="215" t="s">
        <v>42</v>
      </c>
      <c r="O251" s="70"/>
      <c r="P251" s="216">
        <f>O251*H251</f>
        <v>0</v>
      </c>
      <c r="Q251" s="216">
        <v>0</v>
      </c>
      <c r="R251" s="216">
        <f>Q251*H251</f>
        <v>0</v>
      </c>
      <c r="S251" s="216">
        <v>0</v>
      </c>
      <c r="T251" s="217">
        <f>S251*H251</f>
        <v>0</v>
      </c>
      <c r="U251" s="33"/>
      <c r="V251" s="33"/>
      <c r="W251" s="33"/>
      <c r="X251" s="33"/>
      <c r="Y251" s="33"/>
      <c r="Z251" s="33"/>
      <c r="AA251" s="33"/>
      <c r="AB251" s="33"/>
      <c r="AC251" s="33"/>
      <c r="AD251" s="33"/>
      <c r="AE251" s="33"/>
      <c r="AR251" s="218" t="s">
        <v>351</v>
      </c>
      <c r="AT251" s="218" t="s">
        <v>171</v>
      </c>
      <c r="AU251" s="218" t="s">
        <v>84</v>
      </c>
      <c r="AY251" s="16" t="s">
        <v>168</v>
      </c>
      <c r="BE251" s="219">
        <f>IF(N251="základní",J251,0)</f>
        <v>0</v>
      </c>
      <c r="BF251" s="219">
        <f>IF(N251="snížená",J251,0)</f>
        <v>0</v>
      </c>
      <c r="BG251" s="219">
        <f>IF(N251="zákl. přenesená",J251,0)</f>
        <v>0</v>
      </c>
      <c r="BH251" s="219">
        <f>IF(N251="sníž. přenesená",J251,0)</f>
        <v>0</v>
      </c>
      <c r="BI251" s="219">
        <f>IF(N251="nulová",J251,0)</f>
        <v>0</v>
      </c>
      <c r="BJ251" s="16" t="s">
        <v>84</v>
      </c>
      <c r="BK251" s="219">
        <f>ROUND(I251*H251,2)</f>
        <v>0</v>
      </c>
      <c r="BL251" s="16" t="s">
        <v>351</v>
      </c>
      <c r="BM251" s="218" t="s">
        <v>543</v>
      </c>
    </row>
    <row r="252" spans="1:65" s="2" customFormat="1" ht="68.25">
      <c r="A252" s="33"/>
      <c r="B252" s="34"/>
      <c r="C252" s="35"/>
      <c r="D252" s="220" t="s">
        <v>178</v>
      </c>
      <c r="E252" s="35"/>
      <c r="F252" s="221" t="s">
        <v>396</v>
      </c>
      <c r="G252" s="35"/>
      <c r="H252" s="35"/>
      <c r="I252" s="121"/>
      <c r="J252" s="35"/>
      <c r="K252" s="35"/>
      <c r="L252" s="38"/>
      <c r="M252" s="222"/>
      <c r="N252" s="223"/>
      <c r="O252" s="70"/>
      <c r="P252" s="70"/>
      <c r="Q252" s="70"/>
      <c r="R252" s="70"/>
      <c r="S252" s="70"/>
      <c r="T252" s="71"/>
      <c r="U252" s="33"/>
      <c r="V252" s="33"/>
      <c r="W252" s="33"/>
      <c r="X252" s="33"/>
      <c r="Y252" s="33"/>
      <c r="Z252" s="33"/>
      <c r="AA252" s="33"/>
      <c r="AB252" s="33"/>
      <c r="AC252" s="33"/>
      <c r="AD252" s="33"/>
      <c r="AE252" s="33"/>
      <c r="AT252" s="16" t="s">
        <v>178</v>
      </c>
      <c r="AU252" s="16" t="s">
        <v>84</v>
      </c>
    </row>
    <row r="253" spans="1:65" s="13" customFormat="1" ht="11.25">
      <c r="B253" s="225"/>
      <c r="C253" s="226"/>
      <c r="D253" s="220" t="s">
        <v>193</v>
      </c>
      <c r="E253" s="227" t="s">
        <v>1</v>
      </c>
      <c r="F253" s="228" t="s">
        <v>544</v>
      </c>
      <c r="G253" s="226"/>
      <c r="H253" s="229">
        <v>988.91800000000001</v>
      </c>
      <c r="I253" s="230"/>
      <c r="J253" s="226"/>
      <c r="K253" s="226"/>
      <c r="L253" s="231"/>
      <c r="M253" s="232"/>
      <c r="N253" s="233"/>
      <c r="O253" s="233"/>
      <c r="P253" s="233"/>
      <c r="Q253" s="233"/>
      <c r="R253" s="233"/>
      <c r="S253" s="233"/>
      <c r="T253" s="234"/>
      <c r="AT253" s="235" t="s">
        <v>193</v>
      </c>
      <c r="AU253" s="235" t="s">
        <v>84</v>
      </c>
      <c r="AV253" s="13" t="s">
        <v>86</v>
      </c>
      <c r="AW253" s="13" t="s">
        <v>34</v>
      </c>
      <c r="AX253" s="13" t="s">
        <v>84</v>
      </c>
      <c r="AY253" s="235" t="s">
        <v>168</v>
      </c>
    </row>
    <row r="254" spans="1:65" s="2" customFormat="1" ht="33" customHeight="1">
      <c r="A254" s="33"/>
      <c r="B254" s="34"/>
      <c r="C254" s="207" t="s">
        <v>545</v>
      </c>
      <c r="D254" s="207" t="s">
        <v>171</v>
      </c>
      <c r="E254" s="208" t="s">
        <v>546</v>
      </c>
      <c r="F254" s="209" t="s">
        <v>547</v>
      </c>
      <c r="G254" s="210" t="s">
        <v>184</v>
      </c>
      <c r="H254" s="211">
        <v>1</v>
      </c>
      <c r="I254" s="212"/>
      <c r="J254" s="213">
        <f>ROUND(I254*H254,2)</f>
        <v>0</v>
      </c>
      <c r="K254" s="209" t="s">
        <v>175</v>
      </c>
      <c r="L254" s="38"/>
      <c r="M254" s="214" t="s">
        <v>1</v>
      </c>
      <c r="N254" s="215" t="s">
        <v>42</v>
      </c>
      <c r="O254" s="70"/>
      <c r="P254" s="216">
        <f>O254*H254</f>
        <v>0</v>
      </c>
      <c r="Q254" s="216">
        <v>0</v>
      </c>
      <c r="R254" s="216">
        <f>Q254*H254</f>
        <v>0</v>
      </c>
      <c r="S254" s="216">
        <v>0</v>
      </c>
      <c r="T254" s="217">
        <f>S254*H254</f>
        <v>0</v>
      </c>
      <c r="U254" s="33"/>
      <c r="V254" s="33"/>
      <c r="W254" s="33"/>
      <c r="X254" s="33"/>
      <c r="Y254" s="33"/>
      <c r="Z254" s="33"/>
      <c r="AA254" s="33"/>
      <c r="AB254" s="33"/>
      <c r="AC254" s="33"/>
      <c r="AD254" s="33"/>
      <c r="AE254" s="33"/>
      <c r="AR254" s="218" t="s">
        <v>351</v>
      </c>
      <c r="AT254" s="218" t="s">
        <v>171</v>
      </c>
      <c r="AU254" s="218" t="s">
        <v>84</v>
      </c>
      <c r="AY254" s="16" t="s">
        <v>168</v>
      </c>
      <c r="BE254" s="219">
        <f>IF(N254="základní",J254,0)</f>
        <v>0</v>
      </c>
      <c r="BF254" s="219">
        <f>IF(N254="snížená",J254,0)</f>
        <v>0</v>
      </c>
      <c r="BG254" s="219">
        <f>IF(N254="zákl. přenesená",J254,0)</f>
        <v>0</v>
      </c>
      <c r="BH254" s="219">
        <f>IF(N254="sníž. přenesená",J254,0)</f>
        <v>0</v>
      </c>
      <c r="BI254" s="219">
        <f>IF(N254="nulová",J254,0)</f>
        <v>0</v>
      </c>
      <c r="BJ254" s="16" t="s">
        <v>84</v>
      </c>
      <c r="BK254" s="219">
        <f>ROUND(I254*H254,2)</f>
        <v>0</v>
      </c>
      <c r="BL254" s="16" t="s">
        <v>351</v>
      </c>
      <c r="BM254" s="218" t="s">
        <v>548</v>
      </c>
    </row>
    <row r="255" spans="1:65" s="2" customFormat="1" ht="68.25">
      <c r="A255" s="33"/>
      <c r="B255" s="34"/>
      <c r="C255" s="35"/>
      <c r="D255" s="220" t="s">
        <v>178</v>
      </c>
      <c r="E255" s="35"/>
      <c r="F255" s="221" t="s">
        <v>549</v>
      </c>
      <c r="G255" s="35"/>
      <c r="H255" s="35"/>
      <c r="I255" s="121"/>
      <c r="J255" s="35"/>
      <c r="K255" s="35"/>
      <c r="L255" s="38"/>
      <c r="M255" s="222"/>
      <c r="N255" s="223"/>
      <c r="O255" s="70"/>
      <c r="P255" s="70"/>
      <c r="Q255" s="70"/>
      <c r="R255" s="70"/>
      <c r="S255" s="70"/>
      <c r="T255" s="71"/>
      <c r="U255" s="33"/>
      <c r="V255" s="33"/>
      <c r="W255" s="33"/>
      <c r="X255" s="33"/>
      <c r="Y255" s="33"/>
      <c r="Z255" s="33"/>
      <c r="AA255" s="33"/>
      <c r="AB255" s="33"/>
      <c r="AC255" s="33"/>
      <c r="AD255" s="33"/>
      <c r="AE255" s="33"/>
      <c r="AT255" s="16" t="s">
        <v>178</v>
      </c>
      <c r="AU255" s="16" t="s">
        <v>84</v>
      </c>
    </row>
    <row r="256" spans="1:65" s="2" customFormat="1" ht="19.5">
      <c r="A256" s="33"/>
      <c r="B256" s="34"/>
      <c r="C256" s="35"/>
      <c r="D256" s="220" t="s">
        <v>180</v>
      </c>
      <c r="E256" s="35"/>
      <c r="F256" s="224" t="s">
        <v>550</v>
      </c>
      <c r="G256" s="35"/>
      <c r="H256" s="35"/>
      <c r="I256" s="121"/>
      <c r="J256" s="35"/>
      <c r="K256" s="35"/>
      <c r="L256" s="38"/>
      <c r="M256" s="222"/>
      <c r="N256" s="223"/>
      <c r="O256" s="70"/>
      <c r="P256" s="70"/>
      <c r="Q256" s="70"/>
      <c r="R256" s="70"/>
      <c r="S256" s="70"/>
      <c r="T256" s="71"/>
      <c r="U256" s="33"/>
      <c r="V256" s="33"/>
      <c r="W256" s="33"/>
      <c r="X256" s="33"/>
      <c r="Y256" s="33"/>
      <c r="Z256" s="33"/>
      <c r="AA256" s="33"/>
      <c r="AB256" s="33"/>
      <c r="AC256" s="33"/>
      <c r="AD256" s="33"/>
      <c r="AE256" s="33"/>
      <c r="AT256" s="16" t="s">
        <v>180</v>
      </c>
      <c r="AU256" s="16" t="s">
        <v>84</v>
      </c>
    </row>
    <row r="257" spans="1:51" s="13" customFormat="1" ht="11.25">
      <c r="B257" s="225"/>
      <c r="C257" s="226"/>
      <c r="D257" s="220" t="s">
        <v>193</v>
      </c>
      <c r="E257" s="227" t="s">
        <v>1</v>
      </c>
      <c r="F257" s="228" t="s">
        <v>551</v>
      </c>
      <c r="G257" s="226"/>
      <c r="H257" s="229">
        <v>1</v>
      </c>
      <c r="I257" s="230"/>
      <c r="J257" s="226"/>
      <c r="K257" s="226"/>
      <c r="L257" s="231"/>
      <c r="M257" s="257"/>
      <c r="N257" s="258"/>
      <c r="O257" s="258"/>
      <c r="P257" s="258"/>
      <c r="Q257" s="258"/>
      <c r="R257" s="258"/>
      <c r="S257" s="258"/>
      <c r="T257" s="259"/>
      <c r="AT257" s="235" t="s">
        <v>193</v>
      </c>
      <c r="AU257" s="235" t="s">
        <v>84</v>
      </c>
      <c r="AV257" s="13" t="s">
        <v>86</v>
      </c>
      <c r="AW257" s="13" t="s">
        <v>34</v>
      </c>
      <c r="AX257" s="13" t="s">
        <v>84</v>
      </c>
      <c r="AY257" s="235" t="s">
        <v>168</v>
      </c>
    </row>
    <row r="258" spans="1:51" s="2" customFormat="1" ht="6.95" customHeight="1">
      <c r="A258" s="33"/>
      <c r="B258" s="53"/>
      <c r="C258" s="54"/>
      <c r="D258" s="54"/>
      <c r="E258" s="54"/>
      <c r="F258" s="54"/>
      <c r="G258" s="54"/>
      <c r="H258" s="54"/>
      <c r="I258" s="157"/>
      <c r="J258" s="54"/>
      <c r="K258" s="54"/>
      <c r="L258" s="38"/>
      <c r="M258" s="33"/>
      <c r="O258" s="33"/>
      <c r="P258" s="33"/>
      <c r="Q258" s="33"/>
      <c r="R258" s="33"/>
      <c r="S258" s="33"/>
      <c r="T258" s="33"/>
      <c r="U258" s="33"/>
      <c r="V258" s="33"/>
      <c r="W258" s="33"/>
      <c r="X258" s="33"/>
      <c r="Y258" s="33"/>
      <c r="Z258" s="33"/>
      <c r="AA258" s="33"/>
      <c r="AB258" s="33"/>
      <c r="AC258" s="33"/>
      <c r="AD258" s="33"/>
      <c r="AE258" s="33"/>
    </row>
  </sheetData>
  <sheetProtection algorithmName="SHA-512" hashValue="m3dbJS5gTtsNX9rUWhrgXnjc1fbTcwa63ZwHKvTXyXBMAsOGA3czjyA8pCjUA0cHfudAUUOHhrA5edakcTln+Q==" saltValue="Q8Ho3PxBFElQ0JbNYeUc/oQcTXDNhX8Ox07CwJKOHJ3l8X63T9nR+Zmwk+9JPKGYMt+dVNainAGrZl1Y1HDHmA==" spinCount="100000" sheet="1" objects="1" scenarios="1" formatColumns="0" formatRows="0" autoFilter="0"/>
  <autoFilter ref="C122:K257"/>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100</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552</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553</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ROUND((SUM(BE123:BE258)),  2)</f>
        <v>0</v>
      </c>
      <c r="G35" s="33"/>
      <c r="H35" s="33"/>
      <c r="I35" s="136">
        <v>0.21</v>
      </c>
      <c r="J35" s="135">
        <f>ROUND(((SUM(BE123:BE258))*I35),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ROUND((SUM(BF123:BF258)),  2)</f>
        <v>0</v>
      </c>
      <c r="G36" s="33"/>
      <c r="H36" s="33"/>
      <c r="I36" s="136">
        <v>0.15</v>
      </c>
      <c r="J36" s="135">
        <f>ROUND(((SUM(BF123:BF258))*I36),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ROUND((SUM(BG123:BG258)),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ROUND((SUM(BH123:BH258)),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ROUND((SUM(BI123:BI258)),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552</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02-01 - Oprava vyhýbky č. 16ab v žst. Opava východ</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J235</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552</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02-01 - Oprava vyhýbky č. 16ab v žst. Opava východ</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P124+P235</f>
        <v>0</v>
      </c>
      <c r="Q123" s="78"/>
      <c r="R123" s="188">
        <f>R124+R235</f>
        <v>493.19305399999996</v>
      </c>
      <c r="S123" s="78"/>
      <c r="T123" s="189">
        <f>T124+T235</f>
        <v>0</v>
      </c>
      <c r="U123" s="33"/>
      <c r="V123" s="33"/>
      <c r="W123" s="33"/>
      <c r="X123" s="33"/>
      <c r="Y123" s="33"/>
      <c r="Z123" s="33"/>
      <c r="AA123" s="33"/>
      <c r="AB123" s="33"/>
      <c r="AC123" s="33"/>
      <c r="AD123" s="33"/>
      <c r="AE123" s="33"/>
      <c r="AT123" s="16" t="s">
        <v>76</v>
      </c>
      <c r="AU123" s="16" t="s">
        <v>149</v>
      </c>
      <c r="BK123" s="190">
        <f>BK124+BK235</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493.19305399999996</v>
      </c>
      <c r="S124" s="199"/>
      <c r="T124" s="201">
        <f>T125</f>
        <v>0</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SUM(P126:P234)</f>
        <v>0</v>
      </c>
      <c r="Q125" s="199"/>
      <c r="R125" s="200">
        <f>SUM(R126:R234)</f>
        <v>493.19305399999996</v>
      </c>
      <c r="S125" s="199"/>
      <c r="T125" s="201">
        <f>SUM(T126:T234)</f>
        <v>0</v>
      </c>
      <c r="AR125" s="202" t="s">
        <v>84</v>
      </c>
      <c r="AT125" s="203" t="s">
        <v>76</v>
      </c>
      <c r="AU125" s="203" t="s">
        <v>84</v>
      </c>
      <c r="AY125" s="202" t="s">
        <v>168</v>
      </c>
      <c r="BK125" s="204">
        <f>SUM(BK126:BK234)</f>
        <v>0</v>
      </c>
    </row>
    <row r="126" spans="1:65" s="2" customFormat="1" ht="21.75" customHeight="1">
      <c r="A126" s="33"/>
      <c r="B126" s="34"/>
      <c r="C126" s="207" t="s">
        <v>84</v>
      </c>
      <c r="D126" s="207" t="s">
        <v>171</v>
      </c>
      <c r="E126" s="208" t="s">
        <v>172</v>
      </c>
      <c r="F126" s="209" t="s">
        <v>173</v>
      </c>
      <c r="G126" s="210" t="s">
        <v>174</v>
      </c>
      <c r="H126" s="211">
        <v>24</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554</v>
      </c>
    </row>
    <row r="127" spans="1:65" s="2" customFormat="1" ht="29.25">
      <c r="A127" s="33"/>
      <c r="B127" s="34"/>
      <c r="C127" s="35"/>
      <c r="D127" s="220" t="s">
        <v>178</v>
      </c>
      <c r="E127" s="35"/>
      <c r="F127" s="221" t="s">
        <v>179</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2" customFormat="1" ht="19.5">
      <c r="A128" s="33"/>
      <c r="B128" s="34"/>
      <c r="C128" s="35"/>
      <c r="D128" s="220" t="s">
        <v>180</v>
      </c>
      <c r="E128" s="35"/>
      <c r="F128" s="224" t="s">
        <v>181</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180</v>
      </c>
      <c r="AU128" s="16" t="s">
        <v>86</v>
      </c>
    </row>
    <row r="129" spans="1:65" s="2" customFormat="1" ht="21.75" customHeight="1">
      <c r="A129" s="33"/>
      <c r="B129" s="34"/>
      <c r="C129" s="207" t="s">
        <v>86</v>
      </c>
      <c r="D129" s="207" t="s">
        <v>171</v>
      </c>
      <c r="E129" s="208" t="s">
        <v>182</v>
      </c>
      <c r="F129" s="209" t="s">
        <v>183</v>
      </c>
      <c r="G129" s="210" t="s">
        <v>184</v>
      </c>
      <c r="H129" s="211">
        <v>10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555</v>
      </c>
    </row>
    <row r="130" spans="1:65" s="2" customFormat="1" ht="19.5">
      <c r="A130" s="33"/>
      <c r="B130" s="34"/>
      <c r="C130" s="35"/>
      <c r="D130" s="220" t="s">
        <v>178</v>
      </c>
      <c r="E130" s="35"/>
      <c r="F130" s="221" t="s">
        <v>186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19.5">
      <c r="A131" s="33"/>
      <c r="B131" s="34"/>
      <c r="C131" s="35"/>
      <c r="D131" s="220" t="s">
        <v>180</v>
      </c>
      <c r="E131" s="35"/>
      <c r="F131" s="224" t="s">
        <v>187</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180</v>
      </c>
      <c r="AU131" s="16" t="s">
        <v>86</v>
      </c>
    </row>
    <row r="132" spans="1:65" s="2" customFormat="1" ht="21.75" customHeight="1">
      <c r="A132" s="33"/>
      <c r="B132" s="34"/>
      <c r="C132" s="207" t="s">
        <v>131</v>
      </c>
      <c r="D132" s="207" t="s">
        <v>171</v>
      </c>
      <c r="E132" s="208" t="s">
        <v>195</v>
      </c>
      <c r="F132" s="209" t="s">
        <v>196</v>
      </c>
      <c r="G132" s="210" t="s">
        <v>197</v>
      </c>
      <c r="H132" s="211">
        <v>29.36</v>
      </c>
      <c r="I132" s="212"/>
      <c r="J132" s="213">
        <f>ROUND(I132*H132,2)</f>
        <v>0</v>
      </c>
      <c r="K132" s="209" t="s">
        <v>175</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176</v>
      </c>
      <c r="AT132" s="218" t="s">
        <v>171</v>
      </c>
      <c r="AU132" s="218" t="s">
        <v>86</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176</v>
      </c>
      <c r="BM132" s="218" t="s">
        <v>556</v>
      </c>
    </row>
    <row r="133" spans="1:65" s="2" customFormat="1" ht="29.25">
      <c r="A133" s="33"/>
      <c r="B133" s="34"/>
      <c r="C133" s="35"/>
      <c r="D133" s="220" t="s">
        <v>178</v>
      </c>
      <c r="E133" s="35"/>
      <c r="F133" s="221" t="s">
        <v>199</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86</v>
      </c>
    </row>
    <row r="134" spans="1:65" s="2" customFormat="1" ht="21.75" customHeight="1">
      <c r="A134" s="33"/>
      <c r="B134" s="34"/>
      <c r="C134" s="207" t="s">
        <v>176</v>
      </c>
      <c r="D134" s="207" t="s">
        <v>171</v>
      </c>
      <c r="E134" s="208" t="s">
        <v>200</v>
      </c>
      <c r="F134" s="209" t="s">
        <v>201</v>
      </c>
      <c r="G134" s="210" t="s">
        <v>190</v>
      </c>
      <c r="H134" s="211">
        <v>78</v>
      </c>
      <c r="I134" s="212"/>
      <c r="J134" s="213">
        <f>ROUND(I134*H134,2)</f>
        <v>0</v>
      </c>
      <c r="K134" s="209" t="s">
        <v>175</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176</v>
      </c>
      <c r="AT134" s="218" t="s">
        <v>171</v>
      </c>
      <c r="AU134" s="218" t="s">
        <v>86</v>
      </c>
      <c r="AY134" s="16" t="s">
        <v>168</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176</v>
      </c>
      <c r="BM134" s="218" t="s">
        <v>557</v>
      </c>
    </row>
    <row r="135" spans="1:65" s="2" customFormat="1" ht="29.25">
      <c r="A135" s="33"/>
      <c r="B135" s="34"/>
      <c r="C135" s="35"/>
      <c r="D135" s="220" t="s">
        <v>178</v>
      </c>
      <c r="E135" s="35"/>
      <c r="F135" s="221" t="s">
        <v>203</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178</v>
      </c>
      <c r="AU135" s="16" t="s">
        <v>86</v>
      </c>
    </row>
    <row r="136" spans="1:65" s="2" customFormat="1" ht="21.75" customHeight="1">
      <c r="A136" s="33"/>
      <c r="B136" s="34"/>
      <c r="C136" s="207" t="s">
        <v>169</v>
      </c>
      <c r="D136" s="207" t="s">
        <v>171</v>
      </c>
      <c r="E136" s="208" t="s">
        <v>205</v>
      </c>
      <c r="F136" s="209" t="s">
        <v>206</v>
      </c>
      <c r="G136" s="210" t="s">
        <v>190</v>
      </c>
      <c r="H136" s="211">
        <v>125.111</v>
      </c>
      <c r="I136" s="212"/>
      <c r="J136" s="213">
        <f>ROUND(I136*H136,2)</f>
        <v>0</v>
      </c>
      <c r="K136" s="209" t="s">
        <v>175</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176</v>
      </c>
      <c r="AT136" s="218" t="s">
        <v>171</v>
      </c>
      <c r="AU136" s="218" t="s">
        <v>86</v>
      </c>
      <c r="AY136" s="16" t="s">
        <v>168</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176</v>
      </c>
      <c r="BM136" s="218" t="s">
        <v>558</v>
      </c>
    </row>
    <row r="137" spans="1:65" s="2" customFormat="1" ht="19.5">
      <c r="A137" s="33"/>
      <c r="B137" s="34"/>
      <c r="C137" s="35"/>
      <c r="D137" s="220" t="s">
        <v>178</v>
      </c>
      <c r="E137" s="35"/>
      <c r="F137" s="221" t="s">
        <v>208</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178</v>
      </c>
      <c r="AU137" s="16" t="s">
        <v>86</v>
      </c>
    </row>
    <row r="138" spans="1:65" s="13" customFormat="1" ht="11.25">
      <c r="B138" s="225"/>
      <c r="C138" s="226"/>
      <c r="D138" s="220" t="s">
        <v>193</v>
      </c>
      <c r="E138" s="227" t="s">
        <v>1</v>
      </c>
      <c r="F138" s="228" t="s">
        <v>559</v>
      </c>
      <c r="G138" s="226"/>
      <c r="H138" s="229">
        <v>45.359000000000002</v>
      </c>
      <c r="I138" s="230"/>
      <c r="J138" s="226"/>
      <c r="K138" s="226"/>
      <c r="L138" s="231"/>
      <c r="M138" s="232"/>
      <c r="N138" s="233"/>
      <c r="O138" s="233"/>
      <c r="P138" s="233"/>
      <c r="Q138" s="233"/>
      <c r="R138" s="233"/>
      <c r="S138" s="233"/>
      <c r="T138" s="234"/>
      <c r="AT138" s="235" t="s">
        <v>193</v>
      </c>
      <c r="AU138" s="235" t="s">
        <v>86</v>
      </c>
      <c r="AV138" s="13" t="s">
        <v>86</v>
      </c>
      <c r="AW138" s="13" t="s">
        <v>34</v>
      </c>
      <c r="AX138" s="13" t="s">
        <v>77</v>
      </c>
      <c r="AY138" s="235" t="s">
        <v>168</v>
      </c>
    </row>
    <row r="139" spans="1:65" s="13" customFormat="1" ht="11.25">
      <c r="B139" s="225"/>
      <c r="C139" s="226"/>
      <c r="D139" s="220" t="s">
        <v>193</v>
      </c>
      <c r="E139" s="227" t="s">
        <v>1</v>
      </c>
      <c r="F139" s="228" t="s">
        <v>560</v>
      </c>
      <c r="G139" s="226"/>
      <c r="H139" s="229">
        <v>79.751999999999995</v>
      </c>
      <c r="I139" s="230"/>
      <c r="J139" s="226"/>
      <c r="K139" s="226"/>
      <c r="L139" s="231"/>
      <c r="M139" s="232"/>
      <c r="N139" s="233"/>
      <c r="O139" s="233"/>
      <c r="P139" s="233"/>
      <c r="Q139" s="233"/>
      <c r="R139" s="233"/>
      <c r="S139" s="233"/>
      <c r="T139" s="234"/>
      <c r="AT139" s="235" t="s">
        <v>193</v>
      </c>
      <c r="AU139" s="235" t="s">
        <v>86</v>
      </c>
      <c r="AV139" s="13" t="s">
        <v>86</v>
      </c>
      <c r="AW139" s="13" t="s">
        <v>34</v>
      </c>
      <c r="AX139" s="13" t="s">
        <v>77</v>
      </c>
      <c r="AY139" s="235" t="s">
        <v>168</v>
      </c>
    </row>
    <row r="140" spans="1:65" s="14" customFormat="1" ht="11.25">
      <c r="B140" s="236"/>
      <c r="C140" s="237"/>
      <c r="D140" s="220" t="s">
        <v>193</v>
      </c>
      <c r="E140" s="238" t="s">
        <v>1</v>
      </c>
      <c r="F140" s="239" t="s">
        <v>211</v>
      </c>
      <c r="G140" s="237"/>
      <c r="H140" s="240">
        <v>125.111</v>
      </c>
      <c r="I140" s="241"/>
      <c r="J140" s="237"/>
      <c r="K140" s="237"/>
      <c r="L140" s="242"/>
      <c r="M140" s="243"/>
      <c r="N140" s="244"/>
      <c r="O140" s="244"/>
      <c r="P140" s="244"/>
      <c r="Q140" s="244"/>
      <c r="R140" s="244"/>
      <c r="S140" s="244"/>
      <c r="T140" s="245"/>
      <c r="AT140" s="246" t="s">
        <v>193</v>
      </c>
      <c r="AU140" s="246" t="s">
        <v>86</v>
      </c>
      <c r="AV140" s="14" t="s">
        <v>176</v>
      </c>
      <c r="AW140" s="14" t="s">
        <v>34</v>
      </c>
      <c r="AX140" s="14" t="s">
        <v>84</v>
      </c>
      <c r="AY140" s="246" t="s">
        <v>168</v>
      </c>
    </row>
    <row r="141" spans="1:65" s="2" customFormat="1" ht="21.75" customHeight="1">
      <c r="A141" s="33"/>
      <c r="B141" s="34"/>
      <c r="C141" s="207" t="s">
        <v>204</v>
      </c>
      <c r="D141" s="207" t="s">
        <v>171</v>
      </c>
      <c r="E141" s="208" t="s">
        <v>213</v>
      </c>
      <c r="F141" s="209" t="s">
        <v>214</v>
      </c>
      <c r="G141" s="210" t="s">
        <v>215</v>
      </c>
      <c r="H141" s="211">
        <v>202.703</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561</v>
      </c>
    </row>
    <row r="142" spans="1:65" s="2" customFormat="1" ht="19.5">
      <c r="A142" s="33"/>
      <c r="B142" s="34"/>
      <c r="C142" s="35"/>
      <c r="D142" s="220" t="s">
        <v>178</v>
      </c>
      <c r="E142" s="35"/>
      <c r="F142" s="221" t="s">
        <v>217</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13" customFormat="1" ht="11.25">
      <c r="B143" s="225"/>
      <c r="C143" s="226"/>
      <c r="D143" s="220" t="s">
        <v>193</v>
      </c>
      <c r="E143" s="227" t="s">
        <v>1</v>
      </c>
      <c r="F143" s="228" t="s">
        <v>562</v>
      </c>
      <c r="G143" s="226"/>
      <c r="H143" s="229">
        <v>202.703</v>
      </c>
      <c r="I143" s="230"/>
      <c r="J143" s="226"/>
      <c r="K143" s="226"/>
      <c r="L143" s="231"/>
      <c r="M143" s="232"/>
      <c r="N143" s="233"/>
      <c r="O143" s="233"/>
      <c r="P143" s="233"/>
      <c r="Q143" s="233"/>
      <c r="R143" s="233"/>
      <c r="S143" s="233"/>
      <c r="T143" s="234"/>
      <c r="AT143" s="235" t="s">
        <v>193</v>
      </c>
      <c r="AU143" s="235" t="s">
        <v>86</v>
      </c>
      <c r="AV143" s="13" t="s">
        <v>86</v>
      </c>
      <c r="AW143" s="13" t="s">
        <v>34</v>
      </c>
      <c r="AX143" s="13" t="s">
        <v>84</v>
      </c>
      <c r="AY143" s="235" t="s">
        <v>168</v>
      </c>
    </row>
    <row r="144" spans="1:65" s="2" customFormat="1" ht="21.75" customHeight="1">
      <c r="A144" s="33"/>
      <c r="B144" s="34"/>
      <c r="C144" s="207" t="s">
        <v>212</v>
      </c>
      <c r="D144" s="207" t="s">
        <v>171</v>
      </c>
      <c r="E144" s="208" t="s">
        <v>220</v>
      </c>
      <c r="F144" s="209" t="s">
        <v>221</v>
      </c>
      <c r="G144" s="210" t="s">
        <v>215</v>
      </c>
      <c r="H144" s="211">
        <v>202.703</v>
      </c>
      <c r="I144" s="212"/>
      <c r="J144" s="213">
        <f>ROUND(I144*H144,2)</f>
        <v>0</v>
      </c>
      <c r="K144" s="209" t="s">
        <v>175</v>
      </c>
      <c r="L144" s="38"/>
      <c r="M144" s="214" t="s">
        <v>1</v>
      </c>
      <c r="N144" s="215"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176</v>
      </c>
      <c r="AT144" s="218" t="s">
        <v>171</v>
      </c>
      <c r="AU144" s="218" t="s">
        <v>86</v>
      </c>
      <c r="AY144" s="16" t="s">
        <v>168</v>
      </c>
      <c r="BE144" s="219">
        <f>IF(N144="základní",J144,0)</f>
        <v>0</v>
      </c>
      <c r="BF144" s="219">
        <f>IF(N144="snížená",J144,0)</f>
        <v>0</v>
      </c>
      <c r="BG144" s="219">
        <f>IF(N144="zákl. přenesená",J144,0)</f>
        <v>0</v>
      </c>
      <c r="BH144" s="219">
        <f>IF(N144="sníž. přenesená",J144,0)</f>
        <v>0</v>
      </c>
      <c r="BI144" s="219">
        <f>IF(N144="nulová",J144,0)</f>
        <v>0</v>
      </c>
      <c r="BJ144" s="16" t="s">
        <v>84</v>
      </c>
      <c r="BK144" s="219">
        <f>ROUND(I144*H144,2)</f>
        <v>0</v>
      </c>
      <c r="BL144" s="16" t="s">
        <v>176</v>
      </c>
      <c r="BM144" s="218" t="s">
        <v>563</v>
      </c>
    </row>
    <row r="145" spans="1:65" s="2" customFormat="1" ht="19.5">
      <c r="A145" s="33"/>
      <c r="B145" s="34"/>
      <c r="C145" s="35"/>
      <c r="D145" s="220" t="s">
        <v>178</v>
      </c>
      <c r="E145" s="35"/>
      <c r="F145" s="221" t="s">
        <v>223</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178</v>
      </c>
      <c r="AU145" s="16" t="s">
        <v>86</v>
      </c>
    </row>
    <row r="146" spans="1:65" s="2" customFormat="1" ht="19.5">
      <c r="A146" s="33"/>
      <c r="B146" s="34"/>
      <c r="C146" s="35"/>
      <c r="D146" s="220" t="s">
        <v>180</v>
      </c>
      <c r="E146" s="35"/>
      <c r="F146" s="224" t="s">
        <v>224</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180</v>
      </c>
      <c r="AU146" s="16" t="s">
        <v>86</v>
      </c>
    </row>
    <row r="147" spans="1:65" s="13" customFormat="1" ht="11.25">
      <c r="B147" s="225"/>
      <c r="C147" s="226"/>
      <c r="D147" s="220" t="s">
        <v>193</v>
      </c>
      <c r="E147" s="227" t="s">
        <v>1</v>
      </c>
      <c r="F147" s="228" t="s">
        <v>562</v>
      </c>
      <c r="G147" s="226"/>
      <c r="H147" s="229">
        <v>202.703</v>
      </c>
      <c r="I147" s="230"/>
      <c r="J147" s="226"/>
      <c r="K147" s="226"/>
      <c r="L147" s="231"/>
      <c r="M147" s="232"/>
      <c r="N147" s="233"/>
      <c r="O147" s="233"/>
      <c r="P147" s="233"/>
      <c r="Q147" s="233"/>
      <c r="R147" s="233"/>
      <c r="S147" s="233"/>
      <c r="T147" s="234"/>
      <c r="AT147" s="235" t="s">
        <v>193</v>
      </c>
      <c r="AU147" s="235" t="s">
        <v>86</v>
      </c>
      <c r="AV147" s="13" t="s">
        <v>86</v>
      </c>
      <c r="AW147" s="13" t="s">
        <v>34</v>
      </c>
      <c r="AX147" s="13" t="s">
        <v>84</v>
      </c>
      <c r="AY147" s="235" t="s">
        <v>168</v>
      </c>
    </row>
    <row r="148" spans="1:65" s="2" customFormat="1" ht="21.75" customHeight="1">
      <c r="A148" s="33"/>
      <c r="B148" s="34"/>
      <c r="C148" s="207" t="s">
        <v>219</v>
      </c>
      <c r="D148" s="207" t="s">
        <v>171</v>
      </c>
      <c r="E148" s="208" t="s">
        <v>226</v>
      </c>
      <c r="F148" s="209" t="s">
        <v>227</v>
      </c>
      <c r="G148" s="210" t="s">
        <v>190</v>
      </c>
      <c r="H148" s="211">
        <v>55</v>
      </c>
      <c r="I148" s="212"/>
      <c r="J148" s="213">
        <f>ROUND(I148*H148,2)</f>
        <v>0</v>
      </c>
      <c r="K148" s="209" t="s">
        <v>175</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176</v>
      </c>
      <c r="AT148" s="218" t="s">
        <v>171</v>
      </c>
      <c r="AU148" s="218" t="s">
        <v>86</v>
      </c>
      <c r="AY148" s="16" t="s">
        <v>168</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176</v>
      </c>
      <c r="BM148" s="218" t="s">
        <v>564</v>
      </c>
    </row>
    <row r="149" spans="1:65" s="2" customFormat="1" ht="39">
      <c r="A149" s="33"/>
      <c r="B149" s="34"/>
      <c r="C149" s="35"/>
      <c r="D149" s="220" t="s">
        <v>178</v>
      </c>
      <c r="E149" s="35"/>
      <c r="F149" s="221" t="s">
        <v>229</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178</v>
      </c>
      <c r="AU149" s="16" t="s">
        <v>86</v>
      </c>
    </row>
    <row r="150" spans="1:65" s="2" customFormat="1" ht="21.75" customHeight="1">
      <c r="A150" s="33"/>
      <c r="B150" s="34"/>
      <c r="C150" s="207" t="s">
        <v>225</v>
      </c>
      <c r="D150" s="207" t="s">
        <v>171</v>
      </c>
      <c r="E150" s="208" t="s">
        <v>565</v>
      </c>
      <c r="F150" s="209" t="s">
        <v>566</v>
      </c>
      <c r="G150" s="210" t="s">
        <v>233</v>
      </c>
      <c r="H150" s="211">
        <v>66.459999999999994</v>
      </c>
      <c r="I150" s="212"/>
      <c r="J150" s="213">
        <f>ROUND(I150*H150,2)</f>
        <v>0</v>
      </c>
      <c r="K150" s="209" t="s">
        <v>175</v>
      </c>
      <c r="L150" s="38"/>
      <c r="M150" s="214" t="s">
        <v>1</v>
      </c>
      <c r="N150" s="21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176</v>
      </c>
      <c r="AT150" s="218" t="s">
        <v>171</v>
      </c>
      <c r="AU150" s="218" t="s">
        <v>86</v>
      </c>
      <c r="AY150" s="16" t="s">
        <v>168</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176</v>
      </c>
      <c r="BM150" s="218" t="s">
        <v>567</v>
      </c>
    </row>
    <row r="151" spans="1:65" s="2" customFormat="1" ht="29.25">
      <c r="A151" s="33"/>
      <c r="B151" s="34"/>
      <c r="C151" s="35"/>
      <c r="D151" s="220" t="s">
        <v>178</v>
      </c>
      <c r="E151" s="35"/>
      <c r="F151" s="221" t="s">
        <v>568</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178</v>
      </c>
      <c r="AU151" s="16" t="s">
        <v>86</v>
      </c>
    </row>
    <row r="152" spans="1:65" s="2" customFormat="1" ht="21.75" customHeight="1">
      <c r="A152" s="33"/>
      <c r="B152" s="34"/>
      <c r="C152" s="207" t="s">
        <v>230</v>
      </c>
      <c r="D152" s="207" t="s">
        <v>171</v>
      </c>
      <c r="E152" s="208" t="s">
        <v>569</v>
      </c>
      <c r="F152" s="209" t="s">
        <v>570</v>
      </c>
      <c r="G152" s="210" t="s">
        <v>184</v>
      </c>
      <c r="H152" s="211">
        <v>4</v>
      </c>
      <c r="I152" s="212"/>
      <c r="J152" s="213">
        <f>ROUND(I152*H152,2)</f>
        <v>0</v>
      </c>
      <c r="K152" s="209" t="s">
        <v>175</v>
      </c>
      <c r="L152" s="38"/>
      <c r="M152" s="214" t="s">
        <v>1</v>
      </c>
      <c r="N152" s="215" t="s">
        <v>42</v>
      </c>
      <c r="O152" s="70"/>
      <c r="P152" s="216">
        <f>O152*H152</f>
        <v>0</v>
      </c>
      <c r="Q152" s="216">
        <v>0</v>
      </c>
      <c r="R152" s="216">
        <f>Q152*H152</f>
        <v>0</v>
      </c>
      <c r="S152" s="216">
        <v>0</v>
      </c>
      <c r="T152" s="217">
        <f>S152*H152</f>
        <v>0</v>
      </c>
      <c r="U152" s="33"/>
      <c r="V152" s="33"/>
      <c r="W152" s="33"/>
      <c r="X152" s="33"/>
      <c r="Y152" s="33"/>
      <c r="Z152" s="33"/>
      <c r="AA152" s="33"/>
      <c r="AB152" s="33"/>
      <c r="AC152" s="33"/>
      <c r="AD152" s="33"/>
      <c r="AE152" s="33"/>
      <c r="AR152" s="218" t="s">
        <v>176</v>
      </c>
      <c r="AT152" s="218" t="s">
        <v>171</v>
      </c>
      <c r="AU152" s="218" t="s">
        <v>86</v>
      </c>
      <c r="AY152" s="16" t="s">
        <v>168</v>
      </c>
      <c r="BE152" s="219">
        <f>IF(N152="základní",J152,0)</f>
        <v>0</v>
      </c>
      <c r="BF152" s="219">
        <f>IF(N152="snížená",J152,0)</f>
        <v>0</v>
      </c>
      <c r="BG152" s="219">
        <f>IF(N152="zákl. přenesená",J152,0)</f>
        <v>0</v>
      </c>
      <c r="BH152" s="219">
        <f>IF(N152="sníž. přenesená",J152,0)</f>
        <v>0</v>
      </c>
      <c r="BI152" s="219">
        <f>IF(N152="nulová",J152,0)</f>
        <v>0</v>
      </c>
      <c r="BJ152" s="16" t="s">
        <v>84</v>
      </c>
      <c r="BK152" s="219">
        <f>ROUND(I152*H152,2)</f>
        <v>0</v>
      </c>
      <c r="BL152" s="16" t="s">
        <v>176</v>
      </c>
      <c r="BM152" s="218" t="s">
        <v>571</v>
      </c>
    </row>
    <row r="153" spans="1:65" s="2" customFormat="1" ht="29.25">
      <c r="A153" s="33"/>
      <c r="B153" s="34"/>
      <c r="C153" s="35"/>
      <c r="D153" s="220" t="s">
        <v>178</v>
      </c>
      <c r="E153" s="35"/>
      <c r="F153" s="221" t="s">
        <v>572</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178</v>
      </c>
      <c r="AU153" s="16" t="s">
        <v>86</v>
      </c>
    </row>
    <row r="154" spans="1:65" s="2" customFormat="1" ht="21.75" customHeight="1">
      <c r="A154" s="33"/>
      <c r="B154" s="34"/>
      <c r="C154" s="207" t="s">
        <v>236</v>
      </c>
      <c r="D154" s="207" t="s">
        <v>171</v>
      </c>
      <c r="E154" s="208" t="s">
        <v>573</v>
      </c>
      <c r="F154" s="209" t="s">
        <v>574</v>
      </c>
      <c r="G154" s="210" t="s">
        <v>184</v>
      </c>
      <c r="H154" s="211">
        <v>16</v>
      </c>
      <c r="I154" s="212"/>
      <c r="J154" s="213">
        <f>ROUND(I154*H154,2)</f>
        <v>0</v>
      </c>
      <c r="K154" s="209" t="s">
        <v>175</v>
      </c>
      <c r="L154" s="38"/>
      <c r="M154" s="214" t="s">
        <v>1</v>
      </c>
      <c r="N154" s="215" t="s">
        <v>42</v>
      </c>
      <c r="O154" s="70"/>
      <c r="P154" s="216">
        <f>O154*H154</f>
        <v>0</v>
      </c>
      <c r="Q154" s="216">
        <v>0</v>
      </c>
      <c r="R154" s="216">
        <f>Q154*H154</f>
        <v>0</v>
      </c>
      <c r="S154" s="216">
        <v>0</v>
      </c>
      <c r="T154" s="217">
        <f>S154*H154</f>
        <v>0</v>
      </c>
      <c r="U154" s="33"/>
      <c r="V154" s="33"/>
      <c r="W154" s="33"/>
      <c r="X154" s="33"/>
      <c r="Y154" s="33"/>
      <c r="Z154" s="33"/>
      <c r="AA154" s="33"/>
      <c r="AB154" s="33"/>
      <c r="AC154" s="33"/>
      <c r="AD154" s="33"/>
      <c r="AE154" s="33"/>
      <c r="AR154" s="218" t="s">
        <v>176</v>
      </c>
      <c r="AT154" s="218" t="s">
        <v>171</v>
      </c>
      <c r="AU154" s="218" t="s">
        <v>86</v>
      </c>
      <c r="AY154" s="16" t="s">
        <v>168</v>
      </c>
      <c r="BE154" s="219">
        <f>IF(N154="základní",J154,0)</f>
        <v>0</v>
      </c>
      <c r="BF154" s="219">
        <f>IF(N154="snížená",J154,0)</f>
        <v>0</v>
      </c>
      <c r="BG154" s="219">
        <f>IF(N154="zákl. přenesená",J154,0)</f>
        <v>0</v>
      </c>
      <c r="BH154" s="219">
        <f>IF(N154="sníž. přenesená",J154,0)</f>
        <v>0</v>
      </c>
      <c r="BI154" s="219">
        <f>IF(N154="nulová",J154,0)</f>
        <v>0</v>
      </c>
      <c r="BJ154" s="16" t="s">
        <v>84</v>
      </c>
      <c r="BK154" s="219">
        <f>ROUND(I154*H154,2)</f>
        <v>0</v>
      </c>
      <c r="BL154" s="16" t="s">
        <v>176</v>
      </c>
      <c r="BM154" s="218" t="s">
        <v>575</v>
      </c>
    </row>
    <row r="155" spans="1:65" s="2" customFormat="1" ht="19.5">
      <c r="A155" s="33"/>
      <c r="B155" s="34"/>
      <c r="C155" s="35"/>
      <c r="D155" s="220" t="s">
        <v>178</v>
      </c>
      <c r="E155" s="35"/>
      <c r="F155" s="221" t="s">
        <v>576</v>
      </c>
      <c r="G155" s="35"/>
      <c r="H155" s="35"/>
      <c r="I155" s="121"/>
      <c r="J155" s="35"/>
      <c r="K155" s="35"/>
      <c r="L155" s="38"/>
      <c r="M155" s="222"/>
      <c r="N155" s="223"/>
      <c r="O155" s="70"/>
      <c r="P155" s="70"/>
      <c r="Q155" s="70"/>
      <c r="R155" s="70"/>
      <c r="S155" s="70"/>
      <c r="T155" s="71"/>
      <c r="U155" s="33"/>
      <c r="V155" s="33"/>
      <c r="W155" s="33"/>
      <c r="X155" s="33"/>
      <c r="Y155" s="33"/>
      <c r="Z155" s="33"/>
      <c r="AA155" s="33"/>
      <c r="AB155" s="33"/>
      <c r="AC155" s="33"/>
      <c r="AD155" s="33"/>
      <c r="AE155" s="33"/>
      <c r="AT155" s="16" t="s">
        <v>178</v>
      </c>
      <c r="AU155" s="16" t="s">
        <v>86</v>
      </c>
    </row>
    <row r="156" spans="1:65" s="2" customFormat="1" ht="21.75" customHeight="1">
      <c r="A156" s="33"/>
      <c r="B156" s="34"/>
      <c r="C156" s="207" t="s">
        <v>241</v>
      </c>
      <c r="D156" s="207" t="s">
        <v>171</v>
      </c>
      <c r="E156" s="208" t="s">
        <v>242</v>
      </c>
      <c r="F156" s="209" t="s">
        <v>243</v>
      </c>
      <c r="G156" s="210" t="s">
        <v>197</v>
      </c>
      <c r="H156" s="211">
        <v>52.683999999999997</v>
      </c>
      <c r="I156" s="212"/>
      <c r="J156" s="213">
        <f>ROUND(I156*H156,2)</f>
        <v>0</v>
      </c>
      <c r="K156" s="209" t="s">
        <v>175</v>
      </c>
      <c r="L156" s="38"/>
      <c r="M156" s="214" t="s">
        <v>1</v>
      </c>
      <c r="N156" s="21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176</v>
      </c>
      <c r="AT156" s="218" t="s">
        <v>171</v>
      </c>
      <c r="AU156" s="218" t="s">
        <v>86</v>
      </c>
      <c r="AY156" s="16" t="s">
        <v>168</v>
      </c>
      <c r="BE156" s="219">
        <f>IF(N156="základní",J156,0)</f>
        <v>0</v>
      </c>
      <c r="BF156" s="219">
        <f>IF(N156="snížená",J156,0)</f>
        <v>0</v>
      </c>
      <c r="BG156" s="219">
        <f>IF(N156="zákl. přenesená",J156,0)</f>
        <v>0</v>
      </c>
      <c r="BH156" s="219">
        <f>IF(N156="sníž. přenesená",J156,0)</f>
        <v>0</v>
      </c>
      <c r="BI156" s="219">
        <f>IF(N156="nulová",J156,0)</f>
        <v>0</v>
      </c>
      <c r="BJ156" s="16" t="s">
        <v>84</v>
      </c>
      <c r="BK156" s="219">
        <f>ROUND(I156*H156,2)</f>
        <v>0</v>
      </c>
      <c r="BL156" s="16" t="s">
        <v>176</v>
      </c>
      <c r="BM156" s="218" t="s">
        <v>577</v>
      </c>
    </row>
    <row r="157" spans="1:65" s="2" customFormat="1" ht="19.5">
      <c r="A157" s="33"/>
      <c r="B157" s="34"/>
      <c r="C157" s="35"/>
      <c r="D157" s="220" t="s">
        <v>178</v>
      </c>
      <c r="E157" s="35"/>
      <c r="F157" s="221" t="s">
        <v>245</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178</v>
      </c>
      <c r="AU157" s="16" t="s">
        <v>86</v>
      </c>
    </row>
    <row r="158" spans="1:65" s="2" customFormat="1" ht="21.75" customHeight="1">
      <c r="A158" s="33"/>
      <c r="B158" s="34"/>
      <c r="C158" s="207" t="s">
        <v>246</v>
      </c>
      <c r="D158" s="207" t="s">
        <v>171</v>
      </c>
      <c r="E158" s="208" t="s">
        <v>247</v>
      </c>
      <c r="F158" s="209" t="s">
        <v>248</v>
      </c>
      <c r="G158" s="210" t="s">
        <v>233</v>
      </c>
      <c r="H158" s="211">
        <v>563.36</v>
      </c>
      <c r="I158" s="212"/>
      <c r="J158" s="213">
        <f>ROUND(I158*H158,2)</f>
        <v>0</v>
      </c>
      <c r="K158" s="209" t="s">
        <v>175</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176</v>
      </c>
      <c r="AT158" s="218" t="s">
        <v>171</v>
      </c>
      <c r="AU158" s="218" t="s">
        <v>86</v>
      </c>
      <c r="AY158" s="16" t="s">
        <v>168</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176</v>
      </c>
      <c r="BM158" s="218" t="s">
        <v>578</v>
      </c>
    </row>
    <row r="159" spans="1:65" s="2" customFormat="1" ht="39">
      <c r="A159" s="33"/>
      <c r="B159" s="34"/>
      <c r="C159" s="35"/>
      <c r="D159" s="220" t="s">
        <v>178</v>
      </c>
      <c r="E159" s="35"/>
      <c r="F159" s="221" t="s">
        <v>250</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178</v>
      </c>
      <c r="AU159" s="16" t="s">
        <v>86</v>
      </c>
    </row>
    <row r="160" spans="1:65" s="2" customFormat="1" ht="19.5">
      <c r="A160" s="33"/>
      <c r="B160" s="34"/>
      <c r="C160" s="35"/>
      <c r="D160" s="220" t="s">
        <v>180</v>
      </c>
      <c r="E160" s="35"/>
      <c r="F160" s="224" t="s">
        <v>251</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180</v>
      </c>
      <c r="AU160" s="16" t="s">
        <v>86</v>
      </c>
    </row>
    <row r="161" spans="1:65" s="13" customFormat="1" ht="11.25">
      <c r="B161" s="225"/>
      <c r="C161" s="226"/>
      <c r="D161" s="220" t="s">
        <v>193</v>
      </c>
      <c r="E161" s="227" t="s">
        <v>1</v>
      </c>
      <c r="F161" s="228" t="s">
        <v>579</v>
      </c>
      <c r="G161" s="226"/>
      <c r="H161" s="229">
        <v>563.36</v>
      </c>
      <c r="I161" s="230"/>
      <c r="J161" s="226"/>
      <c r="K161" s="226"/>
      <c r="L161" s="231"/>
      <c r="M161" s="232"/>
      <c r="N161" s="233"/>
      <c r="O161" s="233"/>
      <c r="P161" s="233"/>
      <c r="Q161" s="233"/>
      <c r="R161" s="233"/>
      <c r="S161" s="233"/>
      <c r="T161" s="234"/>
      <c r="AT161" s="235" t="s">
        <v>193</v>
      </c>
      <c r="AU161" s="235" t="s">
        <v>86</v>
      </c>
      <c r="AV161" s="13" t="s">
        <v>86</v>
      </c>
      <c r="AW161" s="13" t="s">
        <v>34</v>
      </c>
      <c r="AX161" s="13" t="s">
        <v>84</v>
      </c>
      <c r="AY161" s="235" t="s">
        <v>168</v>
      </c>
    </row>
    <row r="162" spans="1:65" s="2" customFormat="1" ht="21.75" customHeight="1">
      <c r="A162" s="33"/>
      <c r="B162" s="34"/>
      <c r="C162" s="207" t="s">
        <v>252</v>
      </c>
      <c r="D162" s="207" t="s">
        <v>171</v>
      </c>
      <c r="E162" s="208" t="s">
        <v>580</v>
      </c>
      <c r="F162" s="209" t="s">
        <v>581</v>
      </c>
      <c r="G162" s="210" t="s">
        <v>233</v>
      </c>
      <c r="H162" s="211">
        <v>188.96</v>
      </c>
      <c r="I162" s="212"/>
      <c r="J162" s="213">
        <f>ROUND(I162*H162,2)</f>
        <v>0</v>
      </c>
      <c r="K162" s="209" t="s">
        <v>175</v>
      </c>
      <c r="L162" s="38"/>
      <c r="M162" s="214" t="s">
        <v>1</v>
      </c>
      <c r="N162" s="21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176</v>
      </c>
      <c r="AT162" s="218" t="s">
        <v>171</v>
      </c>
      <c r="AU162" s="218" t="s">
        <v>86</v>
      </c>
      <c r="AY162" s="16" t="s">
        <v>168</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176</v>
      </c>
      <c r="BM162" s="218" t="s">
        <v>582</v>
      </c>
    </row>
    <row r="163" spans="1:65" s="2" customFormat="1" ht="39">
      <c r="A163" s="33"/>
      <c r="B163" s="34"/>
      <c r="C163" s="35"/>
      <c r="D163" s="220" t="s">
        <v>178</v>
      </c>
      <c r="E163" s="35"/>
      <c r="F163" s="221" t="s">
        <v>583</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178</v>
      </c>
      <c r="AU163" s="16" t="s">
        <v>86</v>
      </c>
    </row>
    <row r="164" spans="1:65" s="2" customFormat="1" ht="19.5">
      <c r="A164" s="33"/>
      <c r="B164" s="34"/>
      <c r="C164" s="35"/>
      <c r="D164" s="220" t="s">
        <v>180</v>
      </c>
      <c r="E164" s="35"/>
      <c r="F164" s="224" t="s">
        <v>251</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180</v>
      </c>
      <c r="AU164" s="16" t="s">
        <v>86</v>
      </c>
    </row>
    <row r="165" spans="1:65" s="13" customFormat="1" ht="11.25">
      <c r="B165" s="225"/>
      <c r="C165" s="226"/>
      <c r="D165" s="220" t="s">
        <v>193</v>
      </c>
      <c r="E165" s="227" t="s">
        <v>1</v>
      </c>
      <c r="F165" s="228" t="s">
        <v>584</v>
      </c>
      <c r="G165" s="226"/>
      <c r="H165" s="229">
        <v>188.96</v>
      </c>
      <c r="I165" s="230"/>
      <c r="J165" s="226"/>
      <c r="K165" s="226"/>
      <c r="L165" s="231"/>
      <c r="M165" s="232"/>
      <c r="N165" s="233"/>
      <c r="O165" s="233"/>
      <c r="P165" s="233"/>
      <c r="Q165" s="233"/>
      <c r="R165" s="233"/>
      <c r="S165" s="233"/>
      <c r="T165" s="234"/>
      <c r="AT165" s="235" t="s">
        <v>193</v>
      </c>
      <c r="AU165" s="235" t="s">
        <v>86</v>
      </c>
      <c r="AV165" s="13" t="s">
        <v>86</v>
      </c>
      <c r="AW165" s="13" t="s">
        <v>34</v>
      </c>
      <c r="AX165" s="13" t="s">
        <v>84</v>
      </c>
      <c r="AY165" s="235" t="s">
        <v>168</v>
      </c>
    </row>
    <row r="166" spans="1:65" s="2" customFormat="1" ht="21.75" customHeight="1">
      <c r="A166" s="33"/>
      <c r="B166" s="34"/>
      <c r="C166" s="207" t="s">
        <v>8</v>
      </c>
      <c r="D166" s="207" t="s">
        <v>171</v>
      </c>
      <c r="E166" s="208" t="s">
        <v>439</v>
      </c>
      <c r="F166" s="209" t="s">
        <v>440</v>
      </c>
      <c r="G166" s="210" t="s">
        <v>432</v>
      </c>
      <c r="H166" s="211">
        <v>0.1</v>
      </c>
      <c r="I166" s="212"/>
      <c r="J166" s="213">
        <f>ROUND(I166*H166,2)</f>
        <v>0</v>
      </c>
      <c r="K166" s="209" t="s">
        <v>175</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176</v>
      </c>
      <c r="AT166" s="218" t="s">
        <v>171</v>
      </c>
      <c r="AU166" s="218" t="s">
        <v>86</v>
      </c>
      <c r="AY166" s="16" t="s">
        <v>168</v>
      </c>
      <c r="BE166" s="219">
        <f>IF(N166="základní",J166,0)</f>
        <v>0</v>
      </c>
      <c r="BF166" s="219">
        <f>IF(N166="snížená",J166,0)</f>
        <v>0</v>
      </c>
      <c r="BG166" s="219">
        <f>IF(N166="zákl. přenesená",J166,0)</f>
        <v>0</v>
      </c>
      <c r="BH166" s="219">
        <f>IF(N166="sníž. přenesená",J166,0)</f>
        <v>0</v>
      </c>
      <c r="BI166" s="219">
        <f>IF(N166="nulová",J166,0)</f>
        <v>0</v>
      </c>
      <c r="BJ166" s="16" t="s">
        <v>84</v>
      </c>
      <c r="BK166" s="219">
        <f>ROUND(I166*H166,2)</f>
        <v>0</v>
      </c>
      <c r="BL166" s="16" t="s">
        <v>176</v>
      </c>
      <c r="BM166" s="218" t="s">
        <v>585</v>
      </c>
    </row>
    <row r="167" spans="1:65" s="2" customFormat="1" ht="39">
      <c r="A167" s="33"/>
      <c r="B167" s="34"/>
      <c r="C167" s="35"/>
      <c r="D167" s="220" t="s">
        <v>178</v>
      </c>
      <c r="E167" s="35"/>
      <c r="F167" s="221" t="s">
        <v>442</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178</v>
      </c>
      <c r="AU167" s="16" t="s">
        <v>86</v>
      </c>
    </row>
    <row r="168" spans="1:65" s="2" customFormat="1" ht="19.5">
      <c r="A168" s="33"/>
      <c r="B168" s="34"/>
      <c r="C168" s="35"/>
      <c r="D168" s="220" t="s">
        <v>180</v>
      </c>
      <c r="E168" s="35"/>
      <c r="F168" s="224" t="s">
        <v>443</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180</v>
      </c>
      <c r="AU168" s="16" t="s">
        <v>86</v>
      </c>
    </row>
    <row r="169" spans="1:65" s="2" customFormat="1" ht="21.75" customHeight="1">
      <c r="A169" s="33"/>
      <c r="B169" s="34"/>
      <c r="C169" s="207" t="s">
        <v>261</v>
      </c>
      <c r="D169" s="207" t="s">
        <v>171</v>
      </c>
      <c r="E169" s="208" t="s">
        <v>586</v>
      </c>
      <c r="F169" s="209" t="s">
        <v>587</v>
      </c>
      <c r="G169" s="210" t="s">
        <v>432</v>
      </c>
      <c r="H169" s="211">
        <v>0.1</v>
      </c>
      <c r="I169" s="212"/>
      <c r="J169" s="213">
        <f>ROUND(I169*H169,2)</f>
        <v>0</v>
      </c>
      <c r="K169" s="209" t="s">
        <v>175</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176</v>
      </c>
      <c r="AT169" s="218" t="s">
        <v>171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176</v>
      </c>
      <c r="BM169" s="218" t="s">
        <v>588</v>
      </c>
    </row>
    <row r="170" spans="1:65" s="2" customFormat="1" ht="39">
      <c r="A170" s="33"/>
      <c r="B170" s="34"/>
      <c r="C170" s="35"/>
      <c r="D170" s="220" t="s">
        <v>178</v>
      </c>
      <c r="E170" s="35"/>
      <c r="F170" s="221" t="s">
        <v>589</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2" customFormat="1" ht="19.5">
      <c r="A171" s="33"/>
      <c r="B171" s="34"/>
      <c r="C171" s="35"/>
      <c r="D171" s="220" t="s">
        <v>180</v>
      </c>
      <c r="E171" s="35"/>
      <c r="F171" s="224" t="s">
        <v>443</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180</v>
      </c>
      <c r="AU171" s="16" t="s">
        <v>86</v>
      </c>
    </row>
    <row r="172" spans="1:65" s="2" customFormat="1" ht="21.75" customHeight="1">
      <c r="A172" s="33"/>
      <c r="B172" s="34"/>
      <c r="C172" s="207" t="s">
        <v>267</v>
      </c>
      <c r="D172" s="207" t="s">
        <v>171</v>
      </c>
      <c r="E172" s="208" t="s">
        <v>253</v>
      </c>
      <c r="F172" s="209" t="s">
        <v>254</v>
      </c>
      <c r="G172" s="210" t="s">
        <v>233</v>
      </c>
      <c r="H172" s="211">
        <v>66.459999999999994</v>
      </c>
      <c r="I172" s="212"/>
      <c r="J172" s="213">
        <f>ROUND(I172*H172,2)</f>
        <v>0</v>
      </c>
      <c r="K172" s="209" t="s">
        <v>175</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176</v>
      </c>
      <c r="AT172" s="218" t="s">
        <v>171</v>
      </c>
      <c r="AU172" s="218" t="s">
        <v>86</v>
      </c>
      <c r="AY172" s="16" t="s">
        <v>168</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176</v>
      </c>
      <c r="BM172" s="218" t="s">
        <v>590</v>
      </c>
    </row>
    <row r="173" spans="1:65" s="2" customFormat="1" ht="39">
      <c r="A173" s="33"/>
      <c r="B173" s="34"/>
      <c r="C173" s="35"/>
      <c r="D173" s="220" t="s">
        <v>178</v>
      </c>
      <c r="E173" s="35"/>
      <c r="F173" s="221" t="s">
        <v>256</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178</v>
      </c>
      <c r="AU173" s="16" t="s">
        <v>86</v>
      </c>
    </row>
    <row r="174" spans="1:65" s="2" customFormat="1" ht="19.5">
      <c r="A174" s="33"/>
      <c r="B174" s="34"/>
      <c r="C174" s="35"/>
      <c r="D174" s="220" t="s">
        <v>180</v>
      </c>
      <c r="E174" s="35"/>
      <c r="F174" s="224" t="s">
        <v>251</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180</v>
      </c>
      <c r="AU174" s="16" t="s">
        <v>86</v>
      </c>
    </row>
    <row r="175" spans="1:65" s="2" customFormat="1" ht="21.75" customHeight="1">
      <c r="A175" s="33"/>
      <c r="B175" s="34"/>
      <c r="C175" s="207" t="s">
        <v>272</v>
      </c>
      <c r="D175" s="207" t="s">
        <v>171</v>
      </c>
      <c r="E175" s="208" t="s">
        <v>445</v>
      </c>
      <c r="F175" s="209" t="s">
        <v>446</v>
      </c>
      <c r="G175" s="210" t="s">
        <v>432</v>
      </c>
      <c r="H175" s="211">
        <v>0.1</v>
      </c>
      <c r="I175" s="212"/>
      <c r="J175" s="213">
        <f>ROUND(I175*H175,2)</f>
        <v>0</v>
      </c>
      <c r="K175" s="209" t="s">
        <v>175</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176</v>
      </c>
      <c r="AT175" s="218" t="s">
        <v>171</v>
      </c>
      <c r="AU175" s="218" t="s">
        <v>86</v>
      </c>
      <c r="AY175" s="16" t="s">
        <v>168</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176</v>
      </c>
      <c r="BM175" s="218" t="s">
        <v>591</v>
      </c>
    </row>
    <row r="176" spans="1:65" s="2" customFormat="1" ht="39">
      <c r="A176" s="33"/>
      <c r="B176" s="34"/>
      <c r="C176" s="35"/>
      <c r="D176" s="220" t="s">
        <v>178</v>
      </c>
      <c r="E176" s="35"/>
      <c r="F176" s="221" t="s">
        <v>448</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178</v>
      </c>
      <c r="AU176" s="16" t="s">
        <v>86</v>
      </c>
    </row>
    <row r="177" spans="1:65" s="2" customFormat="1" ht="19.5">
      <c r="A177" s="33"/>
      <c r="B177" s="34"/>
      <c r="C177" s="35"/>
      <c r="D177" s="220" t="s">
        <v>180</v>
      </c>
      <c r="E177" s="35"/>
      <c r="F177" s="224" t="s">
        <v>443</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180</v>
      </c>
      <c r="AU177" s="16" t="s">
        <v>86</v>
      </c>
    </row>
    <row r="178" spans="1:65" s="2" customFormat="1" ht="21.75" customHeight="1">
      <c r="A178" s="33"/>
      <c r="B178" s="34"/>
      <c r="C178" s="207" t="s">
        <v>277</v>
      </c>
      <c r="D178" s="207" t="s">
        <v>171</v>
      </c>
      <c r="E178" s="208" t="s">
        <v>257</v>
      </c>
      <c r="F178" s="209" t="s">
        <v>258</v>
      </c>
      <c r="G178" s="210" t="s">
        <v>190</v>
      </c>
      <c r="H178" s="211">
        <v>95</v>
      </c>
      <c r="I178" s="212"/>
      <c r="J178" s="213">
        <f>ROUND(I178*H178,2)</f>
        <v>0</v>
      </c>
      <c r="K178" s="209" t="s">
        <v>175</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176</v>
      </c>
      <c r="AT178" s="218" t="s">
        <v>171</v>
      </c>
      <c r="AU178" s="218" t="s">
        <v>86</v>
      </c>
      <c r="AY178" s="16" t="s">
        <v>168</v>
      </c>
      <c r="BE178" s="219">
        <f>IF(N178="základní",J178,0)</f>
        <v>0</v>
      </c>
      <c r="BF178" s="219">
        <f>IF(N178="snížená",J178,0)</f>
        <v>0</v>
      </c>
      <c r="BG178" s="219">
        <f>IF(N178="zákl. přenesená",J178,0)</f>
        <v>0</v>
      </c>
      <c r="BH178" s="219">
        <f>IF(N178="sníž. přenesená",J178,0)</f>
        <v>0</v>
      </c>
      <c r="BI178" s="219">
        <f>IF(N178="nulová",J178,0)</f>
        <v>0</v>
      </c>
      <c r="BJ178" s="16" t="s">
        <v>84</v>
      </c>
      <c r="BK178" s="219">
        <f>ROUND(I178*H178,2)</f>
        <v>0</v>
      </c>
      <c r="BL178" s="16" t="s">
        <v>176</v>
      </c>
      <c r="BM178" s="218" t="s">
        <v>592</v>
      </c>
    </row>
    <row r="179" spans="1:65" s="2" customFormat="1" ht="29.25">
      <c r="A179" s="33"/>
      <c r="B179" s="34"/>
      <c r="C179" s="35"/>
      <c r="D179" s="220" t="s">
        <v>178</v>
      </c>
      <c r="E179" s="35"/>
      <c r="F179" s="221" t="s">
        <v>260</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178</v>
      </c>
      <c r="AU179" s="16" t="s">
        <v>86</v>
      </c>
    </row>
    <row r="180" spans="1:65" s="2" customFormat="1" ht="21.75" customHeight="1">
      <c r="A180" s="33"/>
      <c r="B180" s="34"/>
      <c r="C180" s="207" t="s">
        <v>283</v>
      </c>
      <c r="D180" s="207" t="s">
        <v>171</v>
      </c>
      <c r="E180" s="208" t="s">
        <v>262</v>
      </c>
      <c r="F180" s="209" t="s">
        <v>263</v>
      </c>
      <c r="G180" s="210" t="s">
        <v>264</v>
      </c>
      <c r="H180" s="211">
        <v>20</v>
      </c>
      <c r="I180" s="212"/>
      <c r="J180" s="213">
        <f>ROUND(I180*H180,2)</f>
        <v>0</v>
      </c>
      <c r="K180" s="209" t="s">
        <v>175</v>
      </c>
      <c r="L180" s="38"/>
      <c r="M180" s="214" t="s">
        <v>1</v>
      </c>
      <c r="N180" s="215" t="s">
        <v>42</v>
      </c>
      <c r="O180" s="70"/>
      <c r="P180" s="216">
        <f>O180*H180</f>
        <v>0</v>
      </c>
      <c r="Q180" s="216">
        <v>0</v>
      </c>
      <c r="R180" s="216">
        <f>Q180*H180</f>
        <v>0</v>
      </c>
      <c r="S180" s="216">
        <v>0</v>
      </c>
      <c r="T180" s="217">
        <f>S180*H180</f>
        <v>0</v>
      </c>
      <c r="U180" s="33"/>
      <c r="V180" s="33"/>
      <c r="W180" s="33"/>
      <c r="X180" s="33"/>
      <c r="Y180" s="33"/>
      <c r="Z180" s="33"/>
      <c r="AA180" s="33"/>
      <c r="AB180" s="33"/>
      <c r="AC180" s="33"/>
      <c r="AD180" s="33"/>
      <c r="AE180" s="33"/>
      <c r="AR180" s="218" t="s">
        <v>176</v>
      </c>
      <c r="AT180" s="218" t="s">
        <v>171</v>
      </c>
      <c r="AU180" s="218" t="s">
        <v>86</v>
      </c>
      <c r="AY180" s="16" t="s">
        <v>168</v>
      </c>
      <c r="BE180" s="219">
        <f>IF(N180="základní",J180,0)</f>
        <v>0</v>
      </c>
      <c r="BF180" s="219">
        <f>IF(N180="snížená",J180,0)</f>
        <v>0</v>
      </c>
      <c r="BG180" s="219">
        <f>IF(N180="zákl. přenesená",J180,0)</f>
        <v>0</v>
      </c>
      <c r="BH180" s="219">
        <f>IF(N180="sníž. přenesená",J180,0)</f>
        <v>0</v>
      </c>
      <c r="BI180" s="219">
        <f>IF(N180="nulová",J180,0)</f>
        <v>0</v>
      </c>
      <c r="BJ180" s="16" t="s">
        <v>84</v>
      </c>
      <c r="BK180" s="219">
        <f>ROUND(I180*H180,2)</f>
        <v>0</v>
      </c>
      <c r="BL180" s="16" t="s">
        <v>176</v>
      </c>
      <c r="BM180" s="218" t="s">
        <v>593</v>
      </c>
    </row>
    <row r="181" spans="1:65" s="2" customFormat="1" ht="39">
      <c r="A181" s="33"/>
      <c r="B181" s="34"/>
      <c r="C181" s="35"/>
      <c r="D181" s="220" t="s">
        <v>178</v>
      </c>
      <c r="E181" s="35"/>
      <c r="F181" s="221" t="s">
        <v>266</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178</v>
      </c>
      <c r="AU181" s="16" t="s">
        <v>86</v>
      </c>
    </row>
    <row r="182" spans="1:65" s="2" customFormat="1" ht="21.75" customHeight="1">
      <c r="A182" s="33"/>
      <c r="B182" s="34"/>
      <c r="C182" s="207" t="s">
        <v>7</v>
      </c>
      <c r="D182" s="207" t="s">
        <v>171</v>
      </c>
      <c r="E182" s="208" t="s">
        <v>594</v>
      </c>
      <c r="F182" s="209" t="s">
        <v>595</v>
      </c>
      <c r="G182" s="210" t="s">
        <v>264</v>
      </c>
      <c r="H182" s="211">
        <v>8</v>
      </c>
      <c r="I182" s="212"/>
      <c r="J182" s="213">
        <f>ROUND(I182*H182,2)</f>
        <v>0</v>
      </c>
      <c r="K182" s="209" t="s">
        <v>175</v>
      </c>
      <c r="L182" s="38"/>
      <c r="M182" s="214" t="s">
        <v>1</v>
      </c>
      <c r="N182" s="21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176</v>
      </c>
      <c r="AT182" s="218" t="s">
        <v>171</v>
      </c>
      <c r="AU182" s="218" t="s">
        <v>86</v>
      </c>
      <c r="AY182" s="16" t="s">
        <v>168</v>
      </c>
      <c r="BE182" s="219">
        <f>IF(N182="základní",J182,0)</f>
        <v>0</v>
      </c>
      <c r="BF182" s="219">
        <f>IF(N182="snížená",J182,0)</f>
        <v>0</v>
      </c>
      <c r="BG182" s="219">
        <f>IF(N182="zákl. přenesená",J182,0)</f>
        <v>0</v>
      </c>
      <c r="BH182" s="219">
        <f>IF(N182="sníž. přenesená",J182,0)</f>
        <v>0</v>
      </c>
      <c r="BI182" s="219">
        <f>IF(N182="nulová",J182,0)</f>
        <v>0</v>
      </c>
      <c r="BJ182" s="16" t="s">
        <v>84</v>
      </c>
      <c r="BK182" s="219">
        <f>ROUND(I182*H182,2)</f>
        <v>0</v>
      </c>
      <c r="BL182" s="16" t="s">
        <v>176</v>
      </c>
      <c r="BM182" s="218" t="s">
        <v>596</v>
      </c>
    </row>
    <row r="183" spans="1:65" s="2" customFormat="1" ht="39">
      <c r="A183" s="33"/>
      <c r="B183" s="34"/>
      <c r="C183" s="35"/>
      <c r="D183" s="220" t="s">
        <v>178</v>
      </c>
      <c r="E183" s="35"/>
      <c r="F183" s="221" t="s">
        <v>597</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178</v>
      </c>
      <c r="AU183" s="16" t="s">
        <v>86</v>
      </c>
    </row>
    <row r="184" spans="1:65" s="2" customFormat="1" ht="21.75" customHeight="1">
      <c r="A184" s="33"/>
      <c r="B184" s="34"/>
      <c r="C184" s="207" t="s">
        <v>293</v>
      </c>
      <c r="D184" s="207" t="s">
        <v>171</v>
      </c>
      <c r="E184" s="208" t="s">
        <v>598</v>
      </c>
      <c r="F184" s="209" t="s">
        <v>599</v>
      </c>
      <c r="G184" s="210" t="s">
        <v>184</v>
      </c>
      <c r="H184" s="211">
        <v>16</v>
      </c>
      <c r="I184" s="212"/>
      <c r="J184" s="213">
        <f>ROUND(I184*H184,2)</f>
        <v>0</v>
      </c>
      <c r="K184" s="209" t="s">
        <v>175</v>
      </c>
      <c r="L184" s="38"/>
      <c r="M184" s="214" t="s">
        <v>1</v>
      </c>
      <c r="N184" s="21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176</v>
      </c>
      <c r="AT184" s="218" t="s">
        <v>171</v>
      </c>
      <c r="AU184" s="218" t="s">
        <v>86</v>
      </c>
      <c r="AY184" s="16" t="s">
        <v>168</v>
      </c>
      <c r="BE184" s="219">
        <f>IF(N184="základní",J184,0)</f>
        <v>0</v>
      </c>
      <c r="BF184" s="219">
        <f>IF(N184="snížená",J184,0)</f>
        <v>0</v>
      </c>
      <c r="BG184" s="219">
        <f>IF(N184="zákl. přenesená",J184,0)</f>
        <v>0</v>
      </c>
      <c r="BH184" s="219">
        <f>IF(N184="sníž. přenesená",J184,0)</f>
        <v>0</v>
      </c>
      <c r="BI184" s="219">
        <f>IF(N184="nulová",J184,0)</f>
        <v>0</v>
      </c>
      <c r="BJ184" s="16" t="s">
        <v>84</v>
      </c>
      <c r="BK184" s="219">
        <f>ROUND(I184*H184,2)</f>
        <v>0</v>
      </c>
      <c r="BL184" s="16" t="s">
        <v>176</v>
      </c>
      <c r="BM184" s="218" t="s">
        <v>600</v>
      </c>
    </row>
    <row r="185" spans="1:65" s="2" customFormat="1" ht="19.5">
      <c r="A185" s="33"/>
      <c r="B185" s="34"/>
      <c r="C185" s="35"/>
      <c r="D185" s="220" t="s">
        <v>178</v>
      </c>
      <c r="E185" s="35"/>
      <c r="F185" s="221" t="s">
        <v>601</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178</v>
      </c>
      <c r="AU185" s="16" t="s">
        <v>86</v>
      </c>
    </row>
    <row r="186" spans="1:65" s="2" customFormat="1" ht="21.75" customHeight="1">
      <c r="A186" s="33"/>
      <c r="B186" s="34"/>
      <c r="C186" s="207" t="s">
        <v>299</v>
      </c>
      <c r="D186" s="207" t="s">
        <v>171</v>
      </c>
      <c r="E186" s="208" t="s">
        <v>278</v>
      </c>
      <c r="F186" s="209" t="s">
        <v>279</v>
      </c>
      <c r="G186" s="210" t="s">
        <v>190</v>
      </c>
      <c r="H186" s="211">
        <v>1.5</v>
      </c>
      <c r="I186" s="212"/>
      <c r="J186" s="213">
        <f>ROUND(I186*H186,2)</f>
        <v>0</v>
      </c>
      <c r="K186" s="209" t="s">
        <v>175</v>
      </c>
      <c r="L186" s="38"/>
      <c r="M186" s="214" t="s">
        <v>1</v>
      </c>
      <c r="N186" s="215"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176</v>
      </c>
      <c r="AT186" s="218" t="s">
        <v>171</v>
      </c>
      <c r="AU186" s="218" t="s">
        <v>86</v>
      </c>
      <c r="AY186" s="16" t="s">
        <v>168</v>
      </c>
      <c r="BE186" s="219">
        <f>IF(N186="základní",J186,0)</f>
        <v>0</v>
      </c>
      <c r="BF186" s="219">
        <f>IF(N186="snížená",J186,0)</f>
        <v>0</v>
      </c>
      <c r="BG186" s="219">
        <f>IF(N186="zákl. přenesená",J186,0)</f>
        <v>0</v>
      </c>
      <c r="BH186" s="219">
        <f>IF(N186="sníž. přenesená",J186,0)</f>
        <v>0</v>
      </c>
      <c r="BI186" s="219">
        <f>IF(N186="nulová",J186,0)</f>
        <v>0</v>
      </c>
      <c r="BJ186" s="16" t="s">
        <v>84</v>
      </c>
      <c r="BK186" s="219">
        <f>ROUND(I186*H186,2)</f>
        <v>0</v>
      </c>
      <c r="BL186" s="16" t="s">
        <v>176</v>
      </c>
      <c r="BM186" s="218" t="s">
        <v>602</v>
      </c>
    </row>
    <row r="187" spans="1:65" s="2" customFormat="1" ht="29.25">
      <c r="A187" s="33"/>
      <c r="B187" s="34"/>
      <c r="C187" s="35"/>
      <c r="D187" s="220" t="s">
        <v>178</v>
      </c>
      <c r="E187" s="35"/>
      <c r="F187" s="221" t="s">
        <v>281</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178</v>
      </c>
      <c r="AU187" s="16" t="s">
        <v>86</v>
      </c>
    </row>
    <row r="188" spans="1:65" s="13" customFormat="1" ht="11.25">
      <c r="B188" s="225"/>
      <c r="C188" s="226"/>
      <c r="D188" s="220" t="s">
        <v>193</v>
      </c>
      <c r="E188" s="227" t="s">
        <v>1</v>
      </c>
      <c r="F188" s="228" t="s">
        <v>603</v>
      </c>
      <c r="G188" s="226"/>
      <c r="H188" s="229">
        <v>1.5</v>
      </c>
      <c r="I188" s="230"/>
      <c r="J188" s="226"/>
      <c r="K188" s="226"/>
      <c r="L188" s="231"/>
      <c r="M188" s="232"/>
      <c r="N188" s="233"/>
      <c r="O188" s="233"/>
      <c r="P188" s="233"/>
      <c r="Q188" s="233"/>
      <c r="R188" s="233"/>
      <c r="S188" s="233"/>
      <c r="T188" s="234"/>
      <c r="AT188" s="235" t="s">
        <v>193</v>
      </c>
      <c r="AU188" s="235" t="s">
        <v>86</v>
      </c>
      <c r="AV188" s="13" t="s">
        <v>86</v>
      </c>
      <c r="AW188" s="13" t="s">
        <v>34</v>
      </c>
      <c r="AX188" s="13" t="s">
        <v>84</v>
      </c>
      <c r="AY188" s="235" t="s">
        <v>168</v>
      </c>
    </row>
    <row r="189" spans="1:65" s="2" customFormat="1" ht="21.75" customHeight="1">
      <c r="A189" s="33"/>
      <c r="B189" s="34"/>
      <c r="C189" s="207" t="s">
        <v>305</v>
      </c>
      <c r="D189" s="207" t="s">
        <v>171</v>
      </c>
      <c r="E189" s="208" t="s">
        <v>284</v>
      </c>
      <c r="F189" s="209" t="s">
        <v>285</v>
      </c>
      <c r="G189" s="210" t="s">
        <v>215</v>
      </c>
      <c r="H189" s="211">
        <v>30</v>
      </c>
      <c r="I189" s="212"/>
      <c r="J189" s="213">
        <f>ROUND(I189*H189,2)</f>
        <v>0</v>
      </c>
      <c r="K189" s="209" t="s">
        <v>175</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176</v>
      </c>
      <c r="AT189" s="218" t="s">
        <v>171</v>
      </c>
      <c r="AU189" s="218" t="s">
        <v>86</v>
      </c>
      <c r="AY189" s="16" t="s">
        <v>168</v>
      </c>
      <c r="BE189" s="219">
        <f>IF(N189="základní",J189,0)</f>
        <v>0</v>
      </c>
      <c r="BF189" s="219">
        <f>IF(N189="snížená",J189,0)</f>
        <v>0</v>
      </c>
      <c r="BG189" s="219">
        <f>IF(N189="zákl. přenesená",J189,0)</f>
        <v>0</v>
      </c>
      <c r="BH189" s="219">
        <f>IF(N189="sníž. přenesená",J189,0)</f>
        <v>0</v>
      </c>
      <c r="BI189" s="219">
        <f>IF(N189="nulová",J189,0)</f>
        <v>0</v>
      </c>
      <c r="BJ189" s="16" t="s">
        <v>84</v>
      </c>
      <c r="BK189" s="219">
        <f>ROUND(I189*H189,2)</f>
        <v>0</v>
      </c>
      <c r="BL189" s="16" t="s">
        <v>176</v>
      </c>
      <c r="BM189" s="218" t="s">
        <v>604</v>
      </c>
    </row>
    <row r="190" spans="1:65" s="2" customFormat="1" ht="29.25">
      <c r="A190" s="33"/>
      <c r="B190" s="34"/>
      <c r="C190" s="35"/>
      <c r="D190" s="220" t="s">
        <v>178</v>
      </c>
      <c r="E190" s="35"/>
      <c r="F190" s="221" t="s">
        <v>287</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178</v>
      </c>
      <c r="AU190" s="16" t="s">
        <v>86</v>
      </c>
    </row>
    <row r="191" spans="1:65" s="13" customFormat="1" ht="11.25">
      <c r="B191" s="225"/>
      <c r="C191" s="226"/>
      <c r="D191" s="220" t="s">
        <v>193</v>
      </c>
      <c r="E191" s="227" t="s">
        <v>1</v>
      </c>
      <c r="F191" s="228" t="s">
        <v>605</v>
      </c>
      <c r="G191" s="226"/>
      <c r="H191" s="229">
        <v>30</v>
      </c>
      <c r="I191" s="230"/>
      <c r="J191" s="226"/>
      <c r="K191" s="226"/>
      <c r="L191" s="231"/>
      <c r="M191" s="232"/>
      <c r="N191" s="233"/>
      <c r="O191" s="233"/>
      <c r="P191" s="233"/>
      <c r="Q191" s="233"/>
      <c r="R191" s="233"/>
      <c r="S191" s="233"/>
      <c r="T191" s="234"/>
      <c r="AT191" s="235" t="s">
        <v>193</v>
      </c>
      <c r="AU191" s="235" t="s">
        <v>86</v>
      </c>
      <c r="AV191" s="13" t="s">
        <v>86</v>
      </c>
      <c r="AW191" s="13" t="s">
        <v>34</v>
      </c>
      <c r="AX191" s="13" t="s">
        <v>84</v>
      </c>
      <c r="AY191" s="235" t="s">
        <v>168</v>
      </c>
    </row>
    <row r="192" spans="1:65" s="2" customFormat="1" ht="21.75" customHeight="1">
      <c r="A192" s="33"/>
      <c r="B192" s="34"/>
      <c r="C192" s="207" t="s">
        <v>310</v>
      </c>
      <c r="D192" s="207" t="s">
        <v>171</v>
      </c>
      <c r="E192" s="208" t="s">
        <v>294</v>
      </c>
      <c r="F192" s="209" t="s">
        <v>295</v>
      </c>
      <c r="G192" s="210" t="s">
        <v>190</v>
      </c>
      <c r="H192" s="211">
        <v>15.75</v>
      </c>
      <c r="I192" s="212"/>
      <c r="J192" s="213">
        <f>ROUND(I192*H192,2)</f>
        <v>0</v>
      </c>
      <c r="K192" s="209" t="s">
        <v>175</v>
      </c>
      <c r="L192" s="38"/>
      <c r="M192" s="214" t="s">
        <v>1</v>
      </c>
      <c r="N192" s="215" t="s">
        <v>42</v>
      </c>
      <c r="O192" s="70"/>
      <c r="P192" s="216">
        <f>O192*H192</f>
        <v>0</v>
      </c>
      <c r="Q192" s="216">
        <v>0</v>
      </c>
      <c r="R192" s="216">
        <f>Q192*H192</f>
        <v>0</v>
      </c>
      <c r="S192" s="216">
        <v>0</v>
      </c>
      <c r="T192" s="217">
        <f>S192*H192</f>
        <v>0</v>
      </c>
      <c r="U192" s="33"/>
      <c r="V192" s="33"/>
      <c r="W192" s="33"/>
      <c r="X192" s="33"/>
      <c r="Y192" s="33"/>
      <c r="Z192" s="33"/>
      <c r="AA192" s="33"/>
      <c r="AB192" s="33"/>
      <c r="AC192" s="33"/>
      <c r="AD192" s="33"/>
      <c r="AE192" s="33"/>
      <c r="AR192" s="218" t="s">
        <v>176</v>
      </c>
      <c r="AT192" s="218" t="s">
        <v>171</v>
      </c>
      <c r="AU192" s="218" t="s">
        <v>86</v>
      </c>
      <c r="AY192" s="16" t="s">
        <v>168</v>
      </c>
      <c r="BE192" s="219">
        <f>IF(N192="základní",J192,0)</f>
        <v>0</v>
      </c>
      <c r="BF192" s="219">
        <f>IF(N192="snížená",J192,0)</f>
        <v>0</v>
      </c>
      <c r="BG192" s="219">
        <f>IF(N192="zákl. přenesená",J192,0)</f>
        <v>0</v>
      </c>
      <c r="BH192" s="219">
        <f>IF(N192="sníž. přenesená",J192,0)</f>
        <v>0</v>
      </c>
      <c r="BI192" s="219">
        <f>IF(N192="nulová",J192,0)</f>
        <v>0</v>
      </c>
      <c r="BJ192" s="16" t="s">
        <v>84</v>
      </c>
      <c r="BK192" s="219">
        <f>ROUND(I192*H192,2)</f>
        <v>0</v>
      </c>
      <c r="BL192" s="16" t="s">
        <v>176</v>
      </c>
      <c r="BM192" s="218" t="s">
        <v>606</v>
      </c>
    </row>
    <row r="193" spans="1:65" s="2" customFormat="1" ht="19.5">
      <c r="A193" s="33"/>
      <c r="B193" s="34"/>
      <c r="C193" s="35"/>
      <c r="D193" s="220" t="s">
        <v>178</v>
      </c>
      <c r="E193" s="35"/>
      <c r="F193" s="221" t="s">
        <v>297</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178</v>
      </c>
      <c r="AU193" s="16" t="s">
        <v>86</v>
      </c>
    </row>
    <row r="194" spans="1:65" s="13" customFormat="1" ht="11.25">
      <c r="B194" s="225"/>
      <c r="C194" s="226"/>
      <c r="D194" s="220" t="s">
        <v>193</v>
      </c>
      <c r="E194" s="227" t="s">
        <v>1</v>
      </c>
      <c r="F194" s="228" t="s">
        <v>607</v>
      </c>
      <c r="G194" s="226"/>
      <c r="H194" s="229">
        <v>15.75</v>
      </c>
      <c r="I194" s="230"/>
      <c r="J194" s="226"/>
      <c r="K194" s="226"/>
      <c r="L194" s="231"/>
      <c r="M194" s="232"/>
      <c r="N194" s="233"/>
      <c r="O194" s="233"/>
      <c r="P194" s="233"/>
      <c r="Q194" s="233"/>
      <c r="R194" s="233"/>
      <c r="S194" s="233"/>
      <c r="T194" s="234"/>
      <c r="AT194" s="235" t="s">
        <v>193</v>
      </c>
      <c r="AU194" s="235" t="s">
        <v>86</v>
      </c>
      <c r="AV194" s="13" t="s">
        <v>86</v>
      </c>
      <c r="AW194" s="13" t="s">
        <v>34</v>
      </c>
      <c r="AX194" s="13" t="s">
        <v>84</v>
      </c>
      <c r="AY194" s="235" t="s">
        <v>168</v>
      </c>
    </row>
    <row r="195" spans="1:65" s="2" customFormat="1" ht="16.5" customHeight="1">
      <c r="A195" s="33"/>
      <c r="B195" s="34"/>
      <c r="C195" s="207" t="s">
        <v>316</v>
      </c>
      <c r="D195" s="207" t="s">
        <v>171</v>
      </c>
      <c r="E195" s="208" t="s">
        <v>188</v>
      </c>
      <c r="F195" s="209" t="s">
        <v>301</v>
      </c>
      <c r="G195" s="210" t="s">
        <v>215</v>
      </c>
      <c r="H195" s="211">
        <v>126</v>
      </c>
      <c r="I195" s="212"/>
      <c r="J195" s="213">
        <f>ROUND(I195*H195,2)</f>
        <v>0</v>
      </c>
      <c r="K195" s="209" t="s">
        <v>1</v>
      </c>
      <c r="L195" s="38"/>
      <c r="M195" s="214" t="s">
        <v>1</v>
      </c>
      <c r="N195" s="215" t="s">
        <v>42</v>
      </c>
      <c r="O195" s="70"/>
      <c r="P195" s="216">
        <f>O195*H195</f>
        <v>0</v>
      </c>
      <c r="Q195" s="216">
        <v>0</v>
      </c>
      <c r="R195" s="216">
        <f>Q195*H195</f>
        <v>0</v>
      </c>
      <c r="S195" s="216">
        <v>0</v>
      </c>
      <c r="T195" s="217">
        <f>S195*H195</f>
        <v>0</v>
      </c>
      <c r="U195" s="33"/>
      <c r="V195" s="33"/>
      <c r="W195" s="33"/>
      <c r="X195" s="33"/>
      <c r="Y195" s="33"/>
      <c r="Z195" s="33"/>
      <c r="AA195" s="33"/>
      <c r="AB195" s="33"/>
      <c r="AC195" s="33"/>
      <c r="AD195" s="33"/>
      <c r="AE195" s="33"/>
      <c r="AR195" s="218" t="s">
        <v>176</v>
      </c>
      <c r="AT195" s="218" t="s">
        <v>171</v>
      </c>
      <c r="AU195" s="218" t="s">
        <v>86</v>
      </c>
      <c r="AY195" s="16" t="s">
        <v>168</v>
      </c>
      <c r="BE195" s="219">
        <f>IF(N195="základní",J195,0)</f>
        <v>0</v>
      </c>
      <c r="BF195" s="219">
        <f>IF(N195="snížená",J195,0)</f>
        <v>0</v>
      </c>
      <c r="BG195" s="219">
        <f>IF(N195="zákl. přenesená",J195,0)</f>
        <v>0</v>
      </c>
      <c r="BH195" s="219">
        <f>IF(N195="sníž. přenesená",J195,0)</f>
        <v>0</v>
      </c>
      <c r="BI195" s="219">
        <f>IF(N195="nulová",J195,0)</f>
        <v>0</v>
      </c>
      <c r="BJ195" s="16" t="s">
        <v>84</v>
      </c>
      <c r="BK195" s="219">
        <f>ROUND(I195*H195,2)</f>
        <v>0</v>
      </c>
      <c r="BL195" s="16" t="s">
        <v>176</v>
      </c>
      <c r="BM195" s="218" t="s">
        <v>608</v>
      </c>
    </row>
    <row r="196" spans="1:65" s="2" customFormat="1" ht="11.25">
      <c r="A196" s="33"/>
      <c r="B196" s="34"/>
      <c r="C196" s="35"/>
      <c r="D196" s="220" t="s">
        <v>178</v>
      </c>
      <c r="E196" s="35"/>
      <c r="F196" s="221" t="s">
        <v>301</v>
      </c>
      <c r="G196" s="35"/>
      <c r="H196" s="35"/>
      <c r="I196" s="121"/>
      <c r="J196" s="35"/>
      <c r="K196" s="35"/>
      <c r="L196" s="38"/>
      <c r="M196" s="222"/>
      <c r="N196" s="223"/>
      <c r="O196" s="70"/>
      <c r="P196" s="70"/>
      <c r="Q196" s="70"/>
      <c r="R196" s="70"/>
      <c r="S196" s="70"/>
      <c r="T196" s="71"/>
      <c r="U196" s="33"/>
      <c r="V196" s="33"/>
      <c r="W196" s="33"/>
      <c r="X196" s="33"/>
      <c r="Y196" s="33"/>
      <c r="Z196" s="33"/>
      <c r="AA196" s="33"/>
      <c r="AB196" s="33"/>
      <c r="AC196" s="33"/>
      <c r="AD196" s="33"/>
      <c r="AE196" s="33"/>
      <c r="AT196" s="16" t="s">
        <v>178</v>
      </c>
      <c r="AU196" s="16" t="s">
        <v>86</v>
      </c>
    </row>
    <row r="197" spans="1:65" s="13" customFormat="1" ht="11.25">
      <c r="B197" s="225"/>
      <c r="C197" s="226"/>
      <c r="D197" s="220" t="s">
        <v>193</v>
      </c>
      <c r="E197" s="227" t="s">
        <v>1</v>
      </c>
      <c r="F197" s="228" t="s">
        <v>609</v>
      </c>
      <c r="G197" s="226"/>
      <c r="H197" s="229">
        <v>126</v>
      </c>
      <c r="I197" s="230"/>
      <c r="J197" s="226"/>
      <c r="K197" s="226"/>
      <c r="L197" s="231"/>
      <c r="M197" s="232"/>
      <c r="N197" s="233"/>
      <c r="O197" s="233"/>
      <c r="P197" s="233"/>
      <c r="Q197" s="233"/>
      <c r="R197" s="233"/>
      <c r="S197" s="233"/>
      <c r="T197" s="234"/>
      <c r="AT197" s="235" t="s">
        <v>193</v>
      </c>
      <c r="AU197" s="235" t="s">
        <v>86</v>
      </c>
      <c r="AV197" s="13" t="s">
        <v>86</v>
      </c>
      <c r="AW197" s="13" t="s">
        <v>34</v>
      </c>
      <c r="AX197" s="13" t="s">
        <v>84</v>
      </c>
      <c r="AY197" s="235" t="s">
        <v>168</v>
      </c>
    </row>
    <row r="198" spans="1:65" s="2" customFormat="1" ht="16.5" customHeight="1">
      <c r="A198" s="33"/>
      <c r="B198" s="34"/>
      <c r="C198" s="207" t="s">
        <v>321</v>
      </c>
      <c r="D198" s="207" t="s">
        <v>171</v>
      </c>
      <c r="E198" s="208" t="s">
        <v>300</v>
      </c>
      <c r="F198" s="209" t="s">
        <v>307</v>
      </c>
      <c r="G198" s="210" t="s">
        <v>190</v>
      </c>
      <c r="H198" s="211">
        <v>31.5</v>
      </c>
      <c r="I198" s="212"/>
      <c r="J198" s="213">
        <f>ROUND(I198*H198,2)</f>
        <v>0</v>
      </c>
      <c r="K198" s="209" t="s">
        <v>1</v>
      </c>
      <c r="L198" s="38"/>
      <c r="M198" s="214" t="s">
        <v>1</v>
      </c>
      <c r="N198" s="215" t="s">
        <v>42</v>
      </c>
      <c r="O198" s="70"/>
      <c r="P198" s="216">
        <f>O198*H198</f>
        <v>0</v>
      </c>
      <c r="Q198" s="216">
        <v>0</v>
      </c>
      <c r="R198" s="216">
        <f>Q198*H198</f>
        <v>0</v>
      </c>
      <c r="S198" s="216">
        <v>0</v>
      </c>
      <c r="T198" s="217">
        <f>S198*H198</f>
        <v>0</v>
      </c>
      <c r="U198" s="33"/>
      <c r="V198" s="33"/>
      <c r="W198" s="33"/>
      <c r="X198" s="33"/>
      <c r="Y198" s="33"/>
      <c r="Z198" s="33"/>
      <c r="AA198" s="33"/>
      <c r="AB198" s="33"/>
      <c r="AC198" s="33"/>
      <c r="AD198" s="33"/>
      <c r="AE198" s="33"/>
      <c r="AR198" s="218" t="s">
        <v>176</v>
      </c>
      <c r="AT198" s="218" t="s">
        <v>171</v>
      </c>
      <c r="AU198" s="218" t="s">
        <v>86</v>
      </c>
      <c r="AY198" s="16" t="s">
        <v>168</v>
      </c>
      <c r="BE198" s="219">
        <f>IF(N198="základní",J198,0)</f>
        <v>0</v>
      </c>
      <c r="BF198" s="219">
        <f>IF(N198="snížená",J198,0)</f>
        <v>0</v>
      </c>
      <c r="BG198" s="219">
        <f>IF(N198="zákl. přenesená",J198,0)</f>
        <v>0</v>
      </c>
      <c r="BH198" s="219">
        <f>IF(N198="sníž. přenesená",J198,0)</f>
        <v>0</v>
      </c>
      <c r="BI198" s="219">
        <f>IF(N198="nulová",J198,0)</f>
        <v>0</v>
      </c>
      <c r="BJ198" s="16" t="s">
        <v>84</v>
      </c>
      <c r="BK198" s="219">
        <f>ROUND(I198*H198,2)</f>
        <v>0</v>
      </c>
      <c r="BL198" s="16" t="s">
        <v>176</v>
      </c>
      <c r="BM198" s="218" t="s">
        <v>610</v>
      </c>
    </row>
    <row r="199" spans="1:65" s="2" customFormat="1" ht="11.25">
      <c r="A199" s="33"/>
      <c r="B199" s="34"/>
      <c r="C199" s="35"/>
      <c r="D199" s="220" t="s">
        <v>178</v>
      </c>
      <c r="E199" s="35"/>
      <c r="F199" s="221" t="s">
        <v>307</v>
      </c>
      <c r="G199" s="35"/>
      <c r="H199" s="35"/>
      <c r="I199" s="121"/>
      <c r="J199" s="35"/>
      <c r="K199" s="35"/>
      <c r="L199" s="38"/>
      <c r="M199" s="222"/>
      <c r="N199" s="223"/>
      <c r="O199" s="70"/>
      <c r="P199" s="70"/>
      <c r="Q199" s="70"/>
      <c r="R199" s="70"/>
      <c r="S199" s="70"/>
      <c r="T199" s="71"/>
      <c r="U199" s="33"/>
      <c r="V199" s="33"/>
      <c r="W199" s="33"/>
      <c r="X199" s="33"/>
      <c r="Y199" s="33"/>
      <c r="Z199" s="33"/>
      <c r="AA199" s="33"/>
      <c r="AB199" s="33"/>
      <c r="AC199" s="33"/>
      <c r="AD199" s="33"/>
      <c r="AE199" s="33"/>
      <c r="AT199" s="16" t="s">
        <v>178</v>
      </c>
      <c r="AU199" s="16" t="s">
        <v>86</v>
      </c>
    </row>
    <row r="200" spans="1:65" s="13" customFormat="1" ht="11.25">
      <c r="B200" s="225"/>
      <c r="C200" s="226"/>
      <c r="D200" s="220" t="s">
        <v>193</v>
      </c>
      <c r="E200" s="227" t="s">
        <v>1</v>
      </c>
      <c r="F200" s="228" t="s">
        <v>611</v>
      </c>
      <c r="G200" s="226"/>
      <c r="H200" s="229">
        <v>31.5</v>
      </c>
      <c r="I200" s="230"/>
      <c r="J200" s="226"/>
      <c r="K200" s="226"/>
      <c r="L200" s="231"/>
      <c r="M200" s="232"/>
      <c r="N200" s="233"/>
      <c r="O200" s="233"/>
      <c r="P200" s="233"/>
      <c r="Q200" s="233"/>
      <c r="R200" s="233"/>
      <c r="S200" s="233"/>
      <c r="T200" s="234"/>
      <c r="AT200" s="235" t="s">
        <v>193</v>
      </c>
      <c r="AU200" s="235" t="s">
        <v>86</v>
      </c>
      <c r="AV200" s="13" t="s">
        <v>86</v>
      </c>
      <c r="AW200" s="13" t="s">
        <v>34</v>
      </c>
      <c r="AX200" s="13" t="s">
        <v>84</v>
      </c>
      <c r="AY200" s="235" t="s">
        <v>168</v>
      </c>
    </row>
    <row r="201" spans="1:65" s="2" customFormat="1" ht="21.75" customHeight="1">
      <c r="A201" s="33"/>
      <c r="B201" s="34"/>
      <c r="C201" s="207" t="s">
        <v>326</v>
      </c>
      <c r="D201" s="207" t="s">
        <v>171</v>
      </c>
      <c r="E201" s="208" t="s">
        <v>612</v>
      </c>
      <c r="F201" s="209" t="s">
        <v>613</v>
      </c>
      <c r="G201" s="210" t="s">
        <v>233</v>
      </c>
      <c r="H201" s="211">
        <v>66.459999999999994</v>
      </c>
      <c r="I201" s="212"/>
      <c r="J201" s="213">
        <f>ROUND(I201*H201,2)</f>
        <v>0</v>
      </c>
      <c r="K201" s="209" t="s">
        <v>175</v>
      </c>
      <c r="L201" s="38"/>
      <c r="M201" s="214" t="s">
        <v>1</v>
      </c>
      <c r="N201" s="215" t="s">
        <v>42</v>
      </c>
      <c r="O201" s="70"/>
      <c r="P201" s="216">
        <f>O201*H201</f>
        <v>0</v>
      </c>
      <c r="Q201" s="216">
        <v>0</v>
      </c>
      <c r="R201" s="216">
        <f>Q201*H201</f>
        <v>0</v>
      </c>
      <c r="S201" s="216">
        <v>0</v>
      </c>
      <c r="T201" s="217">
        <f>S201*H201</f>
        <v>0</v>
      </c>
      <c r="U201" s="33"/>
      <c r="V201" s="33"/>
      <c r="W201" s="33"/>
      <c r="X201" s="33"/>
      <c r="Y201" s="33"/>
      <c r="Z201" s="33"/>
      <c r="AA201" s="33"/>
      <c r="AB201" s="33"/>
      <c r="AC201" s="33"/>
      <c r="AD201" s="33"/>
      <c r="AE201" s="33"/>
      <c r="AR201" s="218" t="s">
        <v>176</v>
      </c>
      <c r="AT201" s="218" t="s">
        <v>171</v>
      </c>
      <c r="AU201" s="218" t="s">
        <v>86</v>
      </c>
      <c r="AY201" s="16" t="s">
        <v>168</v>
      </c>
      <c r="BE201" s="219">
        <f>IF(N201="základní",J201,0)</f>
        <v>0</v>
      </c>
      <c r="BF201" s="219">
        <f>IF(N201="snížená",J201,0)</f>
        <v>0</v>
      </c>
      <c r="BG201" s="219">
        <f>IF(N201="zákl. přenesená",J201,0)</f>
        <v>0</v>
      </c>
      <c r="BH201" s="219">
        <f>IF(N201="sníž. přenesená",J201,0)</f>
        <v>0</v>
      </c>
      <c r="BI201" s="219">
        <f>IF(N201="nulová",J201,0)</f>
        <v>0</v>
      </c>
      <c r="BJ201" s="16" t="s">
        <v>84</v>
      </c>
      <c r="BK201" s="219">
        <f>ROUND(I201*H201,2)</f>
        <v>0</v>
      </c>
      <c r="BL201" s="16" t="s">
        <v>176</v>
      </c>
      <c r="BM201" s="218" t="s">
        <v>614</v>
      </c>
    </row>
    <row r="202" spans="1:65" s="2" customFormat="1" ht="19.5">
      <c r="A202" s="33"/>
      <c r="B202" s="34"/>
      <c r="C202" s="35"/>
      <c r="D202" s="220" t="s">
        <v>178</v>
      </c>
      <c r="E202" s="35"/>
      <c r="F202" s="221" t="s">
        <v>615</v>
      </c>
      <c r="G202" s="35"/>
      <c r="H202" s="35"/>
      <c r="I202" s="121"/>
      <c r="J202" s="35"/>
      <c r="K202" s="35"/>
      <c r="L202" s="38"/>
      <c r="M202" s="222"/>
      <c r="N202" s="223"/>
      <c r="O202" s="70"/>
      <c r="P202" s="70"/>
      <c r="Q202" s="70"/>
      <c r="R202" s="70"/>
      <c r="S202" s="70"/>
      <c r="T202" s="71"/>
      <c r="U202" s="33"/>
      <c r="V202" s="33"/>
      <c r="W202" s="33"/>
      <c r="X202" s="33"/>
      <c r="Y202" s="33"/>
      <c r="Z202" s="33"/>
      <c r="AA202" s="33"/>
      <c r="AB202" s="33"/>
      <c r="AC202" s="33"/>
      <c r="AD202" s="33"/>
      <c r="AE202" s="33"/>
      <c r="AT202" s="16" t="s">
        <v>178</v>
      </c>
      <c r="AU202" s="16" t="s">
        <v>86</v>
      </c>
    </row>
    <row r="203" spans="1:65" s="2" customFormat="1" ht="19.5">
      <c r="A203" s="33"/>
      <c r="B203" s="34"/>
      <c r="C203" s="35"/>
      <c r="D203" s="220" t="s">
        <v>180</v>
      </c>
      <c r="E203" s="35"/>
      <c r="F203" s="224" t="s">
        <v>251</v>
      </c>
      <c r="G203" s="35"/>
      <c r="H203" s="35"/>
      <c r="I203" s="121"/>
      <c r="J203" s="35"/>
      <c r="K203" s="35"/>
      <c r="L203" s="38"/>
      <c r="M203" s="222"/>
      <c r="N203" s="223"/>
      <c r="O203" s="70"/>
      <c r="P203" s="70"/>
      <c r="Q203" s="70"/>
      <c r="R203" s="70"/>
      <c r="S203" s="70"/>
      <c r="T203" s="71"/>
      <c r="U203" s="33"/>
      <c r="V203" s="33"/>
      <c r="W203" s="33"/>
      <c r="X203" s="33"/>
      <c r="Y203" s="33"/>
      <c r="Z203" s="33"/>
      <c r="AA203" s="33"/>
      <c r="AB203" s="33"/>
      <c r="AC203" s="33"/>
      <c r="AD203" s="33"/>
      <c r="AE203" s="33"/>
      <c r="AT203" s="16" t="s">
        <v>180</v>
      </c>
      <c r="AU203" s="16" t="s">
        <v>86</v>
      </c>
    </row>
    <row r="204" spans="1:65" s="2" customFormat="1" ht="21.75" customHeight="1">
      <c r="A204" s="33"/>
      <c r="B204" s="34"/>
      <c r="C204" s="247" t="s">
        <v>331</v>
      </c>
      <c r="D204" s="247" t="s">
        <v>311</v>
      </c>
      <c r="E204" s="248" t="s">
        <v>616</v>
      </c>
      <c r="F204" s="249" t="s">
        <v>617</v>
      </c>
      <c r="G204" s="250" t="s">
        <v>184</v>
      </c>
      <c r="H204" s="251">
        <v>1</v>
      </c>
      <c r="I204" s="252"/>
      <c r="J204" s="253">
        <f>ROUND(I204*H204,2)</f>
        <v>0</v>
      </c>
      <c r="K204" s="249" t="s">
        <v>175</v>
      </c>
      <c r="L204" s="254"/>
      <c r="M204" s="255" t="s">
        <v>1</v>
      </c>
      <c r="N204" s="256" t="s">
        <v>42</v>
      </c>
      <c r="O204" s="70"/>
      <c r="P204" s="216">
        <f>O204*H204</f>
        <v>0</v>
      </c>
      <c r="Q204" s="216">
        <v>52.683999999999997</v>
      </c>
      <c r="R204" s="216">
        <f>Q204*H204</f>
        <v>52.683999999999997</v>
      </c>
      <c r="S204" s="216">
        <v>0</v>
      </c>
      <c r="T204" s="217">
        <f>S204*H204</f>
        <v>0</v>
      </c>
      <c r="U204" s="33"/>
      <c r="V204" s="33"/>
      <c r="W204" s="33"/>
      <c r="X204" s="33"/>
      <c r="Y204" s="33"/>
      <c r="Z204" s="33"/>
      <c r="AA204" s="33"/>
      <c r="AB204" s="33"/>
      <c r="AC204" s="33"/>
      <c r="AD204" s="33"/>
      <c r="AE204" s="33"/>
      <c r="AR204" s="218" t="s">
        <v>219</v>
      </c>
      <c r="AT204" s="218" t="s">
        <v>311</v>
      </c>
      <c r="AU204" s="218" t="s">
        <v>86</v>
      </c>
      <c r="AY204" s="16" t="s">
        <v>168</v>
      </c>
      <c r="BE204" s="219">
        <f>IF(N204="základní",J204,0)</f>
        <v>0</v>
      </c>
      <c r="BF204" s="219">
        <f>IF(N204="snížená",J204,0)</f>
        <v>0</v>
      </c>
      <c r="BG204" s="219">
        <f>IF(N204="zákl. přenesená",J204,0)</f>
        <v>0</v>
      </c>
      <c r="BH204" s="219">
        <f>IF(N204="sníž. přenesená",J204,0)</f>
        <v>0</v>
      </c>
      <c r="BI204" s="219">
        <f>IF(N204="nulová",J204,0)</f>
        <v>0</v>
      </c>
      <c r="BJ204" s="16" t="s">
        <v>84</v>
      </c>
      <c r="BK204" s="219">
        <f>ROUND(I204*H204,2)</f>
        <v>0</v>
      </c>
      <c r="BL204" s="16" t="s">
        <v>176</v>
      </c>
      <c r="BM204" s="218" t="s">
        <v>618</v>
      </c>
    </row>
    <row r="205" spans="1:65" s="2" customFormat="1" ht="11.25">
      <c r="A205" s="33"/>
      <c r="B205" s="34"/>
      <c r="C205" s="35"/>
      <c r="D205" s="220" t="s">
        <v>178</v>
      </c>
      <c r="E205" s="35"/>
      <c r="F205" s="221" t="s">
        <v>617</v>
      </c>
      <c r="G205" s="35"/>
      <c r="H205" s="35"/>
      <c r="I205" s="121"/>
      <c r="J205" s="35"/>
      <c r="K205" s="35"/>
      <c r="L205" s="38"/>
      <c r="M205" s="222"/>
      <c r="N205" s="223"/>
      <c r="O205" s="70"/>
      <c r="P205" s="70"/>
      <c r="Q205" s="70"/>
      <c r="R205" s="70"/>
      <c r="S205" s="70"/>
      <c r="T205" s="71"/>
      <c r="U205" s="33"/>
      <c r="V205" s="33"/>
      <c r="W205" s="33"/>
      <c r="X205" s="33"/>
      <c r="Y205" s="33"/>
      <c r="Z205" s="33"/>
      <c r="AA205" s="33"/>
      <c r="AB205" s="33"/>
      <c r="AC205" s="33"/>
      <c r="AD205" s="33"/>
      <c r="AE205" s="33"/>
      <c r="AT205" s="16" t="s">
        <v>178</v>
      </c>
      <c r="AU205" s="16" t="s">
        <v>86</v>
      </c>
    </row>
    <row r="206" spans="1:65" s="2" customFormat="1" ht="19.5">
      <c r="A206" s="33"/>
      <c r="B206" s="34"/>
      <c r="C206" s="35"/>
      <c r="D206" s="220" t="s">
        <v>180</v>
      </c>
      <c r="E206" s="35"/>
      <c r="F206" s="224" t="s">
        <v>315</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180</v>
      </c>
      <c r="AU206" s="16" t="s">
        <v>86</v>
      </c>
    </row>
    <row r="207" spans="1:65" s="2" customFormat="1" ht="21.75" customHeight="1">
      <c r="A207" s="33"/>
      <c r="B207" s="34"/>
      <c r="C207" s="247" t="s">
        <v>336</v>
      </c>
      <c r="D207" s="247" t="s">
        <v>311</v>
      </c>
      <c r="E207" s="248" t="s">
        <v>619</v>
      </c>
      <c r="F207" s="249" t="s">
        <v>620</v>
      </c>
      <c r="G207" s="250" t="s">
        <v>184</v>
      </c>
      <c r="H207" s="251">
        <v>8</v>
      </c>
      <c r="I207" s="252"/>
      <c r="J207" s="253">
        <f>ROUND(I207*H207,2)</f>
        <v>0</v>
      </c>
      <c r="K207" s="249" t="s">
        <v>175</v>
      </c>
      <c r="L207" s="254"/>
      <c r="M207" s="255" t="s">
        <v>1</v>
      </c>
      <c r="N207" s="256" t="s">
        <v>42</v>
      </c>
      <c r="O207" s="70"/>
      <c r="P207" s="216">
        <f>O207*H207</f>
        <v>0</v>
      </c>
      <c r="Q207" s="216">
        <v>1.4E-2</v>
      </c>
      <c r="R207" s="216">
        <f>Q207*H207</f>
        <v>0.112</v>
      </c>
      <c r="S207" s="216">
        <v>0</v>
      </c>
      <c r="T207" s="217">
        <f>S207*H207</f>
        <v>0</v>
      </c>
      <c r="U207" s="33"/>
      <c r="V207" s="33"/>
      <c r="W207" s="33"/>
      <c r="X207" s="33"/>
      <c r="Y207" s="33"/>
      <c r="Z207" s="33"/>
      <c r="AA207" s="33"/>
      <c r="AB207" s="33"/>
      <c r="AC207" s="33"/>
      <c r="AD207" s="33"/>
      <c r="AE207" s="33"/>
      <c r="AR207" s="218" t="s">
        <v>219</v>
      </c>
      <c r="AT207" s="218" t="s">
        <v>311</v>
      </c>
      <c r="AU207" s="218" t="s">
        <v>86</v>
      </c>
      <c r="AY207" s="16" t="s">
        <v>168</v>
      </c>
      <c r="BE207" s="219">
        <f>IF(N207="základní",J207,0)</f>
        <v>0</v>
      </c>
      <c r="BF207" s="219">
        <f>IF(N207="snížená",J207,0)</f>
        <v>0</v>
      </c>
      <c r="BG207" s="219">
        <f>IF(N207="zákl. přenesená",J207,0)</f>
        <v>0</v>
      </c>
      <c r="BH207" s="219">
        <f>IF(N207="sníž. přenesená",J207,0)</f>
        <v>0</v>
      </c>
      <c r="BI207" s="219">
        <f>IF(N207="nulová",J207,0)</f>
        <v>0</v>
      </c>
      <c r="BJ207" s="16" t="s">
        <v>84</v>
      </c>
      <c r="BK207" s="219">
        <f>ROUND(I207*H207,2)</f>
        <v>0</v>
      </c>
      <c r="BL207" s="16" t="s">
        <v>176</v>
      </c>
      <c r="BM207" s="218" t="s">
        <v>621</v>
      </c>
    </row>
    <row r="208" spans="1:65" s="2" customFormat="1" ht="11.25">
      <c r="A208" s="33"/>
      <c r="B208" s="34"/>
      <c r="C208" s="35"/>
      <c r="D208" s="220" t="s">
        <v>178</v>
      </c>
      <c r="E208" s="35"/>
      <c r="F208" s="221" t="s">
        <v>620</v>
      </c>
      <c r="G208" s="35"/>
      <c r="H208" s="35"/>
      <c r="I208" s="121"/>
      <c r="J208" s="35"/>
      <c r="K208" s="35"/>
      <c r="L208" s="38"/>
      <c r="M208" s="222"/>
      <c r="N208" s="223"/>
      <c r="O208" s="70"/>
      <c r="P208" s="70"/>
      <c r="Q208" s="70"/>
      <c r="R208" s="70"/>
      <c r="S208" s="70"/>
      <c r="T208" s="71"/>
      <c r="U208" s="33"/>
      <c r="V208" s="33"/>
      <c r="W208" s="33"/>
      <c r="X208" s="33"/>
      <c r="Y208" s="33"/>
      <c r="Z208" s="33"/>
      <c r="AA208" s="33"/>
      <c r="AB208" s="33"/>
      <c r="AC208" s="33"/>
      <c r="AD208" s="33"/>
      <c r="AE208" s="33"/>
      <c r="AT208" s="16" t="s">
        <v>178</v>
      </c>
      <c r="AU208" s="16" t="s">
        <v>86</v>
      </c>
    </row>
    <row r="209" spans="1:65" s="2" customFormat="1" ht="19.5">
      <c r="A209" s="33"/>
      <c r="B209" s="34"/>
      <c r="C209" s="35"/>
      <c r="D209" s="220" t="s">
        <v>180</v>
      </c>
      <c r="E209" s="35"/>
      <c r="F209" s="224" t="s">
        <v>622</v>
      </c>
      <c r="G209" s="35"/>
      <c r="H209" s="35"/>
      <c r="I209" s="121"/>
      <c r="J209" s="35"/>
      <c r="K209" s="35"/>
      <c r="L209" s="38"/>
      <c r="M209" s="222"/>
      <c r="N209" s="223"/>
      <c r="O209" s="70"/>
      <c r="P209" s="70"/>
      <c r="Q209" s="70"/>
      <c r="R209" s="70"/>
      <c r="S209" s="70"/>
      <c r="T209" s="71"/>
      <c r="U209" s="33"/>
      <c r="V209" s="33"/>
      <c r="W209" s="33"/>
      <c r="X209" s="33"/>
      <c r="Y209" s="33"/>
      <c r="Z209" s="33"/>
      <c r="AA209" s="33"/>
      <c r="AB209" s="33"/>
      <c r="AC209" s="33"/>
      <c r="AD209" s="33"/>
      <c r="AE209" s="33"/>
      <c r="AT209" s="16" t="s">
        <v>180</v>
      </c>
      <c r="AU209" s="16" t="s">
        <v>86</v>
      </c>
    </row>
    <row r="210" spans="1:65" s="2" customFormat="1" ht="21.75" customHeight="1">
      <c r="A210" s="33"/>
      <c r="B210" s="34"/>
      <c r="C210" s="247" t="s">
        <v>341</v>
      </c>
      <c r="D210" s="247" t="s">
        <v>311</v>
      </c>
      <c r="E210" s="248" t="s">
        <v>619</v>
      </c>
      <c r="F210" s="249" t="s">
        <v>620</v>
      </c>
      <c r="G210" s="250" t="s">
        <v>184</v>
      </c>
      <c r="H210" s="251">
        <v>8</v>
      </c>
      <c r="I210" s="252"/>
      <c r="J210" s="253">
        <f>ROUND(I210*H210,2)</f>
        <v>0</v>
      </c>
      <c r="K210" s="249" t="s">
        <v>175</v>
      </c>
      <c r="L210" s="254"/>
      <c r="M210" s="255" t="s">
        <v>1</v>
      </c>
      <c r="N210" s="256" t="s">
        <v>42</v>
      </c>
      <c r="O210" s="70"/>
      <c r="P210" s="216">
        <f>O210*H210</f>
        <v>0</v>
      </c>
      <c r="Q210" s="216">
        <v>1.4E-2</v>
      </c>
      <c r="R210" s="216">
        <f>Q210*H210</f>
        <v>0.112</v>
      </c>
      <c r="S210" s="216">
        <v>0</v>
      </c>
      <c r="T210" s="217">
        <f>S210*H210</f>
        <v>0</v>
      </c>
      <c r="U210" s="33"/>
      <c r="V210" s="33"/>
      <c r="W210" s="33"/>
      <c r="X210" s="33"/>
      <c r="Y210" s="33"/>
      <c r="Z210" s="33"/>
      <c r="AA210" s="33"/>
      <c r="AB210" s="33"/>
      <c r="AC210" s="33"/>
      <c r="AD210" s="33"/>
      <c r="AE210" s="33"/>
      <c r="AR210" s="218" t="s">
        <v>219</v>
      </c>
      <c r="AT210" s="218" t="s">
        <v>311</v>
      </c>
      <c r="AU210" s="218" t="s">
        <v>86</v>
      </c>
      <c r="AY210" s="16" t="s">
        <v>168</v>
      </c>
      <c r="BE210" s="219">
        <f>IF(N210="základní",J210,0)</f>
        <v>0</v>
      </c>
      <c r="BF210" s="219">
        <f>IF(N210="snížená",J210,0)</f>
        <v>0</v>
      </c>
      <c r="BG210" s="219">
        <f>IF(N210="zákl. přenesená",J210,0)</f>
        <v>0</v>
      </c>
      <c r="BH210" s="219">
        <f>IF(N210="sníž. přenesená",J210,0)</f>
        <v>0</v>
      </c>
      <c r="BI210" s="219">
        <f>IF(N210="nulová",J210,0)</f>
        <v>0</v>
      </c>
      <c r="BJ210" s="16" t="s">
        <v>84</v>
      </c>
      <c r="BK210" s="219">
        <f>ROUND(I210*H210,2)</f>
        <v>0</v>
      </c>
      <c r="BL210" s="16" t="s">
        <v>176</v>
      </c>
      <c r="BM210" s="218" t="s">
        <v>623</v>
      </c>
    </row>
    <row r="211" spans="1:65" s="2" customFormat="1" ht="11.25">
      <c r="A211" s="33"/>
      <c r="B211" s="34"/>
      <c r="C211" s="35"/>
      <c r="D211" s="220" t="s">
        <v>178</v>
      </c>
      <c r="E211" s="35"/>
      <c r="F211" s="221" t="s">
        <v>620</v>
      </c>
      <c r="G211" s="35"/>
      <c r="H211" s="35"/>
      <c r="I211" s="121"/>
      <c r="J211" s="35"/>
      <c r="K211" s="35"/>
      <c r="L211" s="38"/>
      <c r="M211" s="222"/>
      <c r="N211" s="223"/>
      <c r="O211" s="70"/>
      <c r="P211" s="70"/>
      <c r="Q211" s="70"/>
      <c r="R211" s="70"/>
      <c r="S211" s="70"/>
      <c r="T211" s="71"/>
      <c r="U211" s="33"/>
      <c r="V211" s="33"/>
      <c r="W211" s="33"/>
      <c r="X211" s="33"/>
      <c r="Y211" s="33"/>
      <c r="Z211" s="33"/>
      <c r="AA211" s="33"/>
      <c r="AB211" s="33"/>
      <c r="AC211" s="33"/>
      <c r="AD211" s="33"/>
      <c r="AE211" s="33"/>
      <c r="AT211" s="16" t="s">
        <v>178</v>
      </c>
      <c r="AU211" s="16" t="s">
        <v>86</v>
      </c>
    </row>
    <row r="212" spans="1:65" s="2" customFormat="1" ht="19.5">
      <c r="A212" s="33"/>
      <c r="B212" s="34"/>
      <c r="C212" s="35"/>
      <c r="D212" s="220" t="s">
        <v>180</v>
      </c>
      <c r="E212" s="35"/>
      <c r="F212" s="224" t="s">
        <v>624</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180</v>
      </c>
      <c r="AU212" s="16" t="s">
        <v>86</v>
      </c>
    </row>
    <row r="213" spans="1:65" s="2" customFormat="1" ht="21.75" customHeight="1">
      <c r="A213" s="33"/>
      <c r="B213" s="34"/>
      <c r="C213" s="247" t="s">
        <v>348</v>
      </c>
      <c r="D213" s="247" t="s">
        <v>311</v>
      </c>
      <c r="E213" s="248" t="s">
        <v>317</v>
      </c>
      <c r="F213" s="249" t="s">
        <v>318</v>
      </c>
      <c r="G213" s="250" t="s">
        <v>197</v>
      </c>
      <c r="H213" s="251">
        <v>255</v>
      </c>
      <c r="I213" s="252"/>
      <c r="J213" s="253">
        <f>ROUND(I213*H213,2)</f>
        <v>0</v>
      </c>
      <c r="K213" s="249" t="s">
        <v>175</v>
      </c>
      <c r="L213" s="254"/>
      <c r="M213" s="255" t="s">
        <v>1</v>
      </c>
      <c r="N213" s="256" t="s">
        <v>42</v>
      </c>
      <c r="O213" s="70"/>
      <c r="P213" s="216">
        <f>O213*H213</f>
        <v>0</v>
      </c>
      <c r="Q213" s="216">
        <v>1</v>
      </c>
      <c r="R213" s="216">
        <f>Q213*H213</f>
        <v>255</v>
      </c>
      <c r="S213" s="216">
        <v>0</v>
      </c>
      <c r="T213" s="217">
        <f>S213*H213</f>
        <v>0</v>
      </c>
      <c r="U213" s="33"/>
      <c r="V213" s="33"/>
      <c r="W213" s="33"/>
      <c r="X213" s="33"/>
      <c r="Y213" s="33"/>
      <c r="Z213" s="33"/>
      <c r="AA213" s="33"/>
      <c r="AB213" s="33"/>
      <c r="AC213" s="33"/>
      <c r="AD213" s="33"/>
      <c r="AE213" s="33"/>
      <c r="AR213" s="218" t="s">
        <v>219</v>
      </c>
      <c r="AT213" s="218" t="s">
        <v>311</v>
      </c>
      <c r="AU213" s="218" t="s">
        <v>86</v>
      </c>
      <c r="AY213" s="16" t="s">
        <v>168</v>
      </c>
      <c r="BE213" s="219">
        <f>IF(N213="základní",J213,0)</f>
        <v>0</v>
      </c>
      <c r="BF213" s="219">
        <f>IF(N213="snížená",J213,0)</f>
        <v>0</v>
      </c>
      <c r="BG213" s="219">
        <f>IF(N213="zákl. přenesená",J213,0)</f>
        <v>0</v>
      </c>
      <c r="BH213" s="219">
        <f>IF(N213="sníž. přenesená",J213,0)</f>
        <v>0</v>
      </c>
      <c r="BI213" s="219">
        <f>IF(N213="nulová",J213,0)</f>
        <v>0</v>
      </c>
      <c r="BJ213" s="16" t="s">
        <v>84</v>
      </c>
      <c r="BK213" s="219">
        <f>ROUND(I213*H213,2)</f>
        <v>0</v>
      </c>
      <c r="BL213" s="16" t="s">
        <v>176</v>
      </c>
      <c r="BM213" s="218" t="s">
        <v>625</v>
      </c>
    </row>
    <row r="214" spans="1:65" s="2" customFormat="1" ht="11.25">
      <c r="A214" s="33"/>
      <c r="B214" s="34"/>
      <c r="C214" s="35"/>
      <c r="D214" s="220" t="s">
        <v>178</v>
      </c>
      <c r="E214" s="35"/>
      <c r="F214" s="221" t="s">
        <v>318</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178</v>
      </c>
      <c r="AU214" s="16" t="s">
        <v>86</v>
      </c>
    </row>
    <row r="215" spans="1:65" s="13" customFormat="1" ht="11.25">
      <c r="B215" s="225"/>
      <c r="C215" s="226"/>
      <c r="D215" s="220" t="s">
        <v>193</v>
      </c>
      <c r="E215" s="227" t="s">
        <v>1</v>
      </c>
      <c r="F215" s="228" t="s">
        <v>626</v>
      </c>
      <c r="G215" s="226"/>
      <c r="H215" s="229">
        <v>255</v>
      </c>
      <c r="I215" s="230"/>
      <c r="J215" s="226"/>
      <c r="K215" s="226"/>
      <c r="L215" s="231"/>
      <c r="M215" s="232"/>
      <c r="N215" s="233"/>
      <c r="O215" s="233"/>
      <c r="P215" s="233"/>
      <c r="Q215" s="233"/>
      <c r="R215" s="233"/>
      <c r="S215" s="233"/>
      <c r="T215" s="234"/>
      <c r="AT215" s="235" t="s">
        <v>193</v>
      </c>
      <c r="AU215" s="235" t="s">
        <v>86</v>
      </c>
      <c r="AV215" s="13" t="s">
        <v>86</v>
      </c>
      <c r="AW215" s="13" t="s">
        <v>34</v>
      </c>
      <c r="AX215" s="13" t="s">
        <v>84</v>
      </c>
      <c r="AY215" s="235" t="s">
        <v>168</v>
      </c>
    </row>
    <row r="216" spans="1:65" s="2" customFormat="1" ht="21.75" customHeight="1">
      <c r="A216" s="33"/>
      <c r="B216" s="34"/>
      <c r="C216" s="247" t="s">
        <v>356</v>
      </c>
      <c r="D216" s="247" t="s">
        <v>311</v>
      </c>
      <c r="E216" s="248" t="s">
        <v>322</v>
      </c>
      <c r="F216" s="249" t="s">
        <v>323</v>
      </c>
      <c r="G216" s="250" t="s">
        <v>197</v>
      </c>
      <c r="H216" s="251">
        <v>138.64699999999999</v>
      </c>
      <c r="I216" s="252"/>
      <c r="J216" s="253">
        <f>ROUND(I216*H216,2)</f>
        <v>0</v>
      </c>
      <c r="K216" s="249" t="s">
        <v>175</v>
      </c>
      <c r="L216" s="254"/>
      <c r="M216" s="255" t="s">
        <v>1</v>
      </c>
      <c r="N216" s="256" t="s">
        <v>42</v>
      </c>
      <c r="O216" s="70"/>
      <c r="P216" s="216">
        <f>O216*H216</f>
        <v>0</v>
      </c>
      <c r="Q216" s="216">
        <v>1</v>
      </c>
      <c r="R216" s="216">
        <f>Q216*H216</f>
        <v>138.64699999999999</v>
      </c>
      <c r="S216" s="216">
        <v>0</v>
      </c>
      <c r="T216" s="217">
        <f>S216*H216</f>
        <v>0</v>
      </c>
      <c r="U216" s="33"/>
      <c r="V216" s="33"/>
      <c r="W216" s="33"/>
      <c r="X216" s="33"/>
      <c r="Y216" s="33"/>
      <c r="Z216" s="33"/>
      <c r="AA216" s="33"/>
      <c r="AB216" s="33"/>
      <c r="AC216" s="33"/>
      <c r="AD216" s="33"/>
      <c r="AE216" s="33"/>
      <c r="AR216" s="218" t="s">
        <v>219</v>
      </c>
      <c r="AT216" s="218" t="s">
        <v>311</v>
      </c>
      <c r="AU216" s="218" t="s">
        <v>86</v>
      </c>
      <c r="AY216" s="16" t="s">
        <v>168</v>
      </c>
      <c r="BE216" s="219">
        <f>IF(N216="základní",J216,0)</f>
        <v>0</v>
      </c>
      <c r="BF216" s="219">
        <f>IF(N216="snížená",J216,0)</f>
        <v>0</v>
      </c>
      <c r="BG216" s="219">
        <f>IF(N216="zákl. přenesená",J216,0)</f>
        <v>0</v>
      </c>
      <c r="BH216" s="219">
        <f>IF(N216="sníž. přenesená",J216,0)</f>
        <v>0</v>
      </c>
      <c r="BI216" s="219">
        <f>IF(N216="nulová",J216,0)</f>
        <v>0</v>
      </c>
      <c r="BJ216" s="16" t="s">
        <v>84</v>
      </c>
      <c r="BK216" s="219">
        <f>ROUND(I216*H216,2)</f>
        <v>0</v>
      </c>
      <c r="BL216" s="16" t="s">
        <v>176</v>
      </c>
      <c r="BM216" s="218" t="s">
        <v>627</v>
      </c>
    </row>
    <row r="217" spans="1:65" s="2" customFormat="1" ht="11.25">
      <c r="A217" s="33"/>
      <c r="B217" s="34"/>
      <c r="C217" s="35"/>
      <c r="D217" s="220" t="s">
        <v>178</v>
      </c>
      <c r="E217" s="35"/>
      <c r="F217" s="221" t="s">
        <v>323</v>
      </c>
      <c r="G217" s="35"/>
      <c r="H217" s="35"/>
      <c r="I217" s="121"/>
      <c r="J217" s="35"/>
      <c r="K217" s="35"/>
      <c r="L217" s="38"/>
      <c r="M217" s="222"/>
      <c r="N217" s="223"/>
      <c r="O217" s="70"/>
      <c r="P217" s="70"/>
      <c r="Q217" s="70"/>
      <c r="R217" s="70"/>
      <c r="S217" s="70"/>
      <c r="T217" s="71"/>
      <c r="U217" s="33"/>
      <c r="V217" s="33"/>
      <c r="W217" s="33"/>
      <c r="X217" s="33"/>
      <c r="Y217" s="33"/>
      <c r="Z217" s="33"/>
      <c r="AA217" s="33"/>
      <c r="AB217" s="33"/>
      <c r="AC217" s="33"/>
      <c r="AD217" s="33"/>
      <c r="AE217" s="33"/>
      <c r="AT217" s="16" t="s">
        <v>178</v>
      </c>
      <c r="AU217" s="16" t="s">
        <v>86</v>
      </c>
    </row>
    <row r="218" spans="1:65" s="13" customFormat="1" ht="11.25">
      <c r="B218" s="225"/>
      <c r="C218" s="226"/>
      <c r="D218" s="220" t="s">
        <v>193</v>
      </c>
      <c r="E218" s="227" t="s">
        <v>1</v>
      </c>
      <c r="F218" s="228" t="s">
        <v>628</v>
      </c>
      <c r="G218" s="226"/>
      <c r="H218" s="229">
        <v>138.64699999999999</v>
      </c>
      <c r="I218" s="230"/>
      <c r="J218" s="226"/>
      <c r="K218" s="226"/>
      <c r="L218" s="231"/>
      <c r="M218" s="232"/>
      <c r="N218" s="233"/>
      <c r="O218" s="233"/>
      <c r="P218" s="233"/>
      <c r="Q218" s="233"/>
      <c r="R218" s="233"/>
      <c r="S218" s="233"/>
      <c r="T218" s="234"/>
      <c r="AT218" s="235" t="s">
        <v>193</v>
      </c>
      <c r="AU218" s="235" t="s">
        <v>86</v>
      </c>
      <c r="AV218" s="13" t="s">
        <v>86</v>
      </c>
      <c r="AW218" s="13" t="s">
        <v>34</v>
      </c>
      <c r="AX218" s="13" t="s">
        <v>84</v>
      </c>
      <c r="AY218" s="235" t="s">
        <v>168</v>
      </c>
    </row>
    <row r="219" spans="1:65" s="2" customFormat="1" ht="21.75" customHeight="1">
      <c r="A219" s="33"/>
      <c r="B219" s="34"/>
      <c r="C219" s="247" t="s">
        <v>361</v>
      </c>
      <c r="D219" s="247" t="s">
        <v>311</v>
      </c>
      <c r="E219" s="248" t="s">
        <v>327</v>
      </c>
      <c r="F219" s="249" t="s">
        <v>328</v>
      </c>
      <c r="G219" s="250" t="s">
        <v>197</v>
      </c>
      <c r="H219" s="251">
        <v>2.4</v>
      </c>
      <c r="I219" s="252"/>
      <c r="J219" s="253">
        <f>ROUND(I219*H219,2)</f>
        <v>0</v>
      </c>
      <c r="K219" s="249" t="s">
        <v>175</v>
      </c>
      <c r="L219" s="254"/>
      <c r="M219" s="255" t="s">
        <v>1</v>
      </c>
      <c r="N219" s="256" t="s">
        <v>42</v>
      </c>
      <c r="O219" s="70"/>
      <c r="P219" s="216">
        <f>O219*H219</f>
        <v>0</v>
      </c>
      <c r="Q219" s="216">
        <v>1</v>
      </c>
      <c r="R219" s="216">
        <f>Q219*H219</f>
        <v>2.4</v>
      </c>
      <c r="S219" s="216">
        <v>0</v>
      </c>
      <c r="T219" s="217">
        <f>S219*H219</f>
        <v>0</v>
      </c>
      <c r="U219" s="33"/>
      <c r="V219" s="33"/>
      <c r="W219" s="33"/>
      <c r="X219" s="33"/>
      <c r="Y219" s="33"/>
      <c r="Z219" s="33"/>
      <c r="AA219" s="33"/>
      <c r="AB219" s="33"/>
      <c r="AC219" s="33"/>
      <c r="AD219" s="33"/>
      <c r="AE219" s="33"/>
      <c r="AR219" s="218" t="s">
        <v>219</v>
      </c>
      <c r="AT219" s="218" t="s">
        <v>311</v>
      </c>
      <c r="AU219" s="218" t="s">
        <v>86</v>
      </c>
      <c r="AY219" s="16" t="s">
        <v>168</v>
      </c>
      <c r="BE219" s="219">
        <f>IF(N219="základní",J219,0)</f>
        <v>0</v>
      </c>
      <c r="BF219" s="219">
        <f>IF(N219="snížená",J219,0)</f>
        <v>0</v>
      </c>
      <c r="BG219" s="219">
        <f>IF(N219="zákl. přenesená",J219,0)</f>
        <v>0</v>
      </c>
      <c r="BH219" s="219">
        <f>IF(N219="sníž. přenesená",J219,0)</f>
        <v>0</v>
      </c>
      <c r="BI219" s="219">
        <f>IF(N219="nulová",J219,0)</f>
        <v>0</v>
      </c>
      <c r="BJ219" s="16" t="s">
        <v>84</v>
      </c>
      <c r="BK219" s="219">
        <f>ROUND(I219*H219,2)</f>
        <v>0</v>
      </c>
      <c r="BL219" s="16" t="s">
        <v>176</v>
      </c>
      <c r="BM219" s="218" t="s">
        <v>629</v>
      </c>
    </row>
    <row r="220" spans="1:65" s="2" customFormat="1" ht="11.25">
      <c r="A220" s="33"/>
      <c r="B220" s="34"/>
      <c r="C220" s="35"/>
      <c r="D220" s="220" t="s">
        <v>178</v>
      </c>
      <c r="E220" s="35"/>
      <c r="F220" s="221" t="s">
        <v>328</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178</v>
      </c>
      <c r="AU220" s="16" t="s">
        <v>86</v>
      </c>
    </row>
    <row r="221" spans="1:65" s="13" customFormat="1" ht="11.25">
      <c r="B221" s="225"/>
      <c r="C221" s="226"/>
      <c r="D221" s="220" t="s">
        <v>193</v>
      </c>
      <c r="E221" s="227" t="s">
        <v>1</v>
      </c>
      <c r="F221" s="228" t="s">
        <v>630</v>
      </c>
      <c r="G221" s="226"/>
      <c r="H221" s="229">
        <v>2.4</v>
      </c>
      <c r="I221" s="230"/>
      <c r="J221" s="226"/>
      <c r="K221" s="226"/>
      <c r="L221" s="231"/>
      <c r="M221" s="232"/>
      <c r="N221" s="233"/>
      <c r="O221" s="233"/>
      <c r="P221" s="233"/>
      <c r="Q221" s="233"/>
      <c r="R221" s="233"/>
      <c r="S221" s="233"/>
      <c r="T221" s="234"/>
      <c r="AT221" s="235" t="s">
        <v>193</v>
      </c>
      <c r="AU221" s="235" t="s">
        <v>86</v>
      </c>
      <c r="AV221" s="13" t="s">
        <v>86</v>
      </c>
      <c r="AW221" s="13" t="s">
        <v>34</v>
      </c>
      <c r="AX221" s="13" t="s">
        <v>84</v>
      </c>
      <c r="AY221" s="235" t="s">
        <v>168</v>
      </c>
    </row>
    <row r="222" spans="1:65" s="2" customFormat="1" ht="21.75" customHeight="1">
      <c r="A222" s="33"/>
      <c r="B222" s="34"/>
      <c r="C222" s="247" t="s">
        <v>368</v>
      </c>
      <c r="D222" s="247" t="s">
        <v>311</v>
      </c>
      <c r="E222" s="248" t="s">
        <v>332</v>
      </c>
      <c r="F222" s="249" t="s">
        <v>333</v>
      </c>
      <c r="G222" s="250" t="s">
        <v>197</v>
      </c>
      <c r="H222" s="251">
        <v>44.1</v>
      </c>
      <c r="I222" s="252"/>
      <c r="J222" s="253">
        <f>ROUND(I222*H222,2)</f>
        <v>0</v>
      </c>
      <c r="K222" s="249" t="s">
        <v>175</v>
      </c>
      <c r="L222" s="254"/>
      <c r="M222" s="255" t="s">
        <v>1</v>
      </c>
      <c r="N222" s="256" t="s">
        <v>42</v>
      </c>
      <c r="O222" s="70"/>
      <c r="P222" s="216">
        <f>O222*H222</f>
        <v>0</v>
      </c>
      <c r="Q222" s="216">
        <v>1</v>
      </c>
      <c r="R222" s="216">
        <f>Q222*H222</f>
        <v>44.1</v>
      </c>
      <c r="S222" s="216">
        <v>0</v>
      </c>
      <c r="T222" s="217">
        <f>S222*H222</f>
        <v>0</v>
      </c>
      <c r="U222" s="33"/>
      <c r="V222" s="33"/>
      <c r="W222" s="33"/>
      <c r="X222" s="33"/>
      <c r="Y222" s="33"/>
      <c r="Z222" s="33"/>
      <c r="AA222" s="33"/>
      <c r="AB222" s="33"/>
      <c r="AC222" s="33"/>
      <c r="AD222" s="33"/>
      <c r="AE222" s="33"/>
      <c r="AR222" s="218" t="s">
        <v>219</v>
      </c>
      <c r="AT222" s="218" t="s">
        <v>311</v>
      </c>
      <c r="AU222" s="218" t="s">
        <v>86</v>
      </c>
      <c r="AY222" s="16" t="s">
        <v>168</v>
      </c>
      <c r="BE222" s="219">
        <f>IF(N222="základní",J222,0)</f>
        <v>0</v>
      </c>
      <c r="BF222" s="219">
        <f>IF(N222="snížená",J222,0)</f>
        <v>0</v>
      </c>
      <c r="BG222" s="219">
        <f>IF(N222="zákl. přenesená",J222,0)</f>
        <v>0</v>
      </c>
      <c r="BH222" s="219">
        <f>IF(N222="sníž. přenesená",J222,0)</f>
        <v>0</v>
      </c>
      <c r="BI222" s="219">
        <f>IF(N222="nulová",J222,0)</f>
        <v>0</v>
      </c>
      <c r="BJ222" s="16" t="s">
        <v>84</v>
      </c>
      <c r="BK222" s="219">
        <f>ROUND(I222*H222,2)</f>
        <v>0</v>
      </c>
      <c r="BL222" s="16" t="s">
        <v>176</v>
      </c>
      <c r="BM222" s="218" t="s">
        <v>631</v>
      </c>
    </row>
    <row r="223" spans="1:65" s="2" customFormat="1" ht="11.25">
      <c r="A223" s="33"/>
      <c r="B223" s="34"/>
      <c r="C223" s="35"/>
      <c r="D223" s="220" t="s">
        <v>178</v>
      </c>
      <c r="E223" s="35"/>
      <c r="F223" s="221" t="s">
        <v>333</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178</v>
      </c>
      <c r="AU223" s="16" t="s">
        <v>86</v>
      </c>
    </row>
    <row r="224" spans="1:65" s="13" customFormat="1" ht="11.25">
      <c r="B224" s="225"/>
      <c r="C224" s="226"/>
      <c r="D224" s="220" t="s">
        <v>193</v>
      </c>
      <c r="E224" s="227" t="s">
        <v>1</v>
      </c>
      <c r="F224" s="228" t="s">
        <v>632</v>
      </c>
      <c r="G224" s="226"/>
      <c r="H224" s="229">
        <v>44.1</v>
      </c>
      <c r="I224" s="230"/>
      <c r="J224" s="226"/>
      <c r="K224" s="226"/>
      <c r="L224" s="231"/>
      <c r="M224" s="232"/>
      <c r="N224" s="233"/>
      <c r="O224" s="233"/>
      <c r="P224" s="233"/>
      <c r="Q224" s="233"/>
      <c r="R224" s="233"/>
      <c r="S224" s="233"/>
      <c r="T224" s="234"/>
      <c r="AT224" s="235" t="s">
        <v>193</v>
      </c>
      <c r="AU224" s="235" t="s">
        <v>86</v>
      </c>
      <c r="AV224" s="13" t="s">
        <v>86</v>
      </c>
      <c r="AW224" s="13" t="s">
        <v>34</v>
      </c>
      <c r="AX224" s="13" t="s">
        <v>84</v>
      </c>
      <c r="AY224" s="235" t="s">
        <v>168</v>
      </c>
    </row>
    <row r="225" spans="1:65" s="2" customFormat="1" ht="21.75" customHeight="1">
      <c r="A225" s="33"/>
      <c r="B225" s="34"/>
      <c r="C225" s="247" t="s">
        <v>374</v>
      </c>
      <c r="D225" s="247" t="s">
        <v>311</v>
      </c>
      <c r="E225" s="248" t="s">
        <v>337</v>
      </c>
      <c r="F225" s="249" t="s">
        <v>338</v>
      </c>
      <c r="G225" s="250" t="s">
        <v>215</v>
      </c>
      <c r="H225" s="251">
        <v>212.83500000000001</v>
      </c>
      <c r="I225" s="252"/>
      <c r="J225" s="253">
        <f>ROUND(I225*H225,2)</f>
        <v>0</v>
      </c>
      <c r="K225" s="249" t="s">
        <v>175</v>
      </c>
      <c r="L225" s="254"/>
      <c r="M225" s="255" t="s">
        <v>1</v>
      </c>
      <c r="N225" s="256" t="s">
        <v>42</v>
      </c>
      <c r="O225" s="70"/>
      <c r="P225" s="216">
        <f>O225*H225</f>
        <v>0</v>
      </c>
      <c r="Q225" s="216">
        <v>4.0000000000000002E-4</v>
      </c>
      <c r="R225" s="216">
        <f>Q225*H225</f>
        <v>8.5134000000000001E-2</v>
      </c>
      <c r="S225" s="216">
        <v>0</v>
      </c>
      <c r="T225" s="217">
        <f>S225*H225</f>
        <v>0</v>
      </c>
      <c r="U225" s="33"/>
      <c r="V225" s="33"/>
      <c r="W225" s="33"/>
      <c r="X225" s="33"/>
      <c r="Y225" s="33"/>
      <c r="Z225" s="33"/>
      <c r="AA225" s="33"/>
      <c r="AB225" s="33"/>
      <c r="AC225" s="33"/>
      <c r="AD225" s="33"/>
      <c r="AE225" s="33"/>
      <c r="AR225" s="218" t="s">
        <v>219</v>
      </c>
      <c r="AT225" s="218" t="s">
        <v>311</v>
      </c>
      <c r="AU225" s="218" t="s">
        <v>86</v>
      </c>
      <c r="AY225" s="16" t="s">
        <v>168</v>
      </c>
      <c r="BE225" s="219">
        <f>IF(N225="základní",J225,0)</f>
        <v>0</v>
      </c>
      <c r="BF225" s="219">
        <f>IF(N225="snížená",J225,0)</f>
        <v>0</v>
      </c>
      <c r="BG225" s="219">
        <f>IF(N225="zákl. přenesená",J225,0)</f>
        <v>0</v>
      </c>
      <c r="BH225" s="219">
        <f>IF(N225="sníž. přenesená",J225,0)</f>
        <v>0</v>
      </c>
      <c r="BI225" s="219">
        <f>IF(N225="nulová",J225,0)</f>
        <v>0</v>
      </c>
      <c r="BJ225" s="16" t="s">
        <v>84</v>
      </c>
      <c r="BK225" s="219">
        <f>ROUND(I225*H225,2)</f>
        <v>0</v>
      </c>
      <c r="BL225" s="16" t="s">
        <v>176</v>
      </c>
      <c r="BM225" s="218" t="s">
        <v>633</v>
      </c>
    </row>
    <row r="226" spans="1:65" s="2" customFormat="1" ht="11.25">
      <c r="A226" s="33"/>
      <c r="B226" s="34"/>
      <c r="C226" s="35"/>
      <c r="D226" s="220" t="s">
        <v>178</v>
      </c>
      <c r="E226" s="35"/>
      <c r="F226" s="221" t="s">
        <v>338</v>
      </c>
      <c r="G226" s="35"/>
      <c r="H226" s="35"/>
      <c r="I226" s="121"/>
      <c r="J226" s="35"/>
      <c r="K226" s="35"/>
      <c r="L226" s="38"/>
      <c r="M226" s="222"/>
      <c r="N226" s="223"/>
      <c r="O226" s="70"/>
      <c r="P226" s="70"/>
      <c r="Q226" s="70"/>
      <c r="R226" s="70"/>
      <c r="S226" s="70"/>
      <c r="T226" s="71"/>
      <c r="U226" s="33"/>
      <c r="V226" s="33"/>
      <c r="W226" s="33"/>
      <c r="X226" s="33"/>
      <c r="Y226" s="33"/>
      <c r="Z226" s="33"/>
      <c r="AA226" s="33"/>
      <c r="AB226" s="33"/>
      <c r="AC226" s="33"/>
      <c r="AD226" s="33"/>
      <c r="AE226" s="33"/>
      <c r="AT226" s="16" t="s">
        <v>178</v>
      </c>
      <c r="AU226" s="16" t="s">
        <v>86</v>
      </c>
    </row>
    <row r="227" spans="1:65" s="13" customFormat="1" ht="11.25">
      <c r="B227" s="225"/>
      <c r="C227" s="226"/>
      <c r="D227" s="220" t="s">
        <v>193</v>
      </c>
      <c r="E227" s="227" t="s">
        <v>1</v>
      </c>
      <c r="F227" s="228" t="s">
        <v>634</v>
      </c>
      <c r="G227" s="226"/>
      <c r="H227" s="229">
        <v>212.83500000000001</v>
      </c>
      <c r="I227" s="230"/>
      <c r="J227" s="226"/>
      <c r="K227" s="226"/>
      <c r="L227" s="231"/>
      <c r="M227" s="232"/>
      <c r="N227" s="233"/>
      <c r="O227" s="233"/>
      <c r="P227" s="233"/>
      <c r="Q227" s="233"/>
      <c r="R227" s="233"/>
      <c r="S227" s="233"/>
      <c r="T227" s="234"/>
      <c r="AT227" s="235" t="s">
        <v>193</v>
      </c>
      <c r="AU227" s="235" t="s">
        <v>86</v>
      </c>
      <c r="AV227" s="13" t="s">
        <v>86</v>
      </c>
      <c r="AW227" s="13" t="s">
        <v>34</v>
      </c>
      <c r="AX227" s="13" t="s">
        <v>84</v>
      </c>
      <c r="AY227" s="235" t="s">
        <v>168</v>
      </c>
    </row>
    <row r="228" spans="1:65" s="2" customFormat="1" ht="21.75" customHeight="1">
      <c r="A228" s="33"/>
      <c r="B228" s="34"/>
      <c r="C228" s="247" t="s">
        <v>380</v>
      </c>
      <c r="D228" s="247" t="s">
        <v>311</v>
      </c>
      <c r="E228" s="248" t="s">
        <v>342</v>
      </c>
      <c r="F228" s="249" t="s">
        <v>343</v>
      </c>
      <c r="G228" s="250" t="s">
        <v>215</v>
      </c>
      <c r="H228" s="251">
        <v>132.30000000000001</v>
      </c>
      <c r="I228" s="252"/>
      <c r="J228" s="253">
        <f>ROUND(I228*H228,2)</f>
        <v>0</v>
      </c>
      <c r="K228" s="249" t="s">
        <v>175</v>
      </c>
      <c r="L228" s="254"/>
      <c r="M228" s="255" t="s">
        <v>1</v>
      </c>
      <c r="N228" s="256" t="s">
        <v>42</v>
      </c>
      <c r="O228" s="70"/>
      <c r="P228" s="216">
        <f>O228*H228</f>
        <v>0</v>
      </c>
      <c r="Q228" s="216">
        <v>4.0000000000000002E-4</v>
      </c>
      <c r="R228" s="216">
        <f>Q228*H228</f>
        <v>5.2920000000000009E-2</v>
      </c>
      <c r="S228" s="216">
        <v>0</v>
      </c>
      <c r="T228" s="217">
        <f>S228*H228</f>
        <v>0</v>
      </c>
      <c r="U228" s="33"/>
      <c r="V228" s="33"/>
      <c r="W228" s="33"/>
      <c r="X228" s="33"/>
      <c r="Y228" s="33"/>
      <c r="Z228" s="33"/>
      <c r="AA228" s="33"/>
      <c r="AB228" s="33"/>
      <c r="AC228" s="33"/>
      <c r="AD228" s="33"/>
      <c r="AE228" s="33"/>
      <c r="AR228" s="218" t="s">
        <v>219</v>
      </c>
      <c r="AT228" s="218" t="s">
        <v>311</v>
      </c>
      <c r="AU228" s="218" t="s">
        <v>86</v>
      </c>
      <c r="AY228" s="16" t="s">
        <v>168</v>
      </c>
      <c r="BE228" s="219">
        <f>IF(N228="základní",J228,0)</f>
        <v>0</v>
      </c>
      <c r="BF228" s="219">
        <f>IF(N228="snížená",J228,0)</f>
        <v>0</v>
      </c>
      <c r="BG228" s="219">
        <f>IF(N228="zákl. přenesená",J228,0)</f>
        <v>0</v>
      </c>
      <c r="BH228" s="219">
        <f>IF(N228="sníž. přenesená",J228,0)</f>
        <v>0</v>
      </c>
      <c r="BI228" s="219">
        <f>IF(N228="nulová",J228,0)</f>
        <v>0</v>
      </c>
      <c r="BJ228" s="16" t="s">
        <v>84</v>
      </c>
      <c r="BK228" s="219">
        <f>ROUND(I228*H228,2)</f>
        <v>0</v>
      </c>
      <c r="BL228" s="16" t="s">
        <v>176</v>
      </c>
      <c r="BM228" s="218" t="s">
        <v>635</v>
      </c>
    </row>
    <row r="229" spans="1:65" s="2" customFormat="1" ht="11.25">
      <c r="A229" s="33"/>
      <c r="B229" s="34"/>
      <c r="C229" s="35"/>
      <c r="D229" s="220" t="s">
        <v>178</v>
      </c>
      <c r="E229" s="35"/>
      <c r="F229" s="221" t="s">
        <v>343</v>
      </c>
      <c r="G229" s="35"/>
      <c r="H229" s="35"/>
      <c r="I229" s="121"/>
      <c r="J229" s="35"/>
      <c r="K229" s="35"/>
      <c r="L229" s="38"/>
      <c r="M229" s="222"/>
      <c r="N229" s="223"/>
      <c r="O229" s="70"/>
      <c r="P229" s="70"/>
      <c r="Q229" s="70"/>
      <c r="R229" s="70"/>
      <c r="S229" s="70"/>
      <c r="T229" s="71"/>
      <c r="U229" s="33"/>
      <c r="V229" s="33"/>
      <c r="W229" s="33"/>
      <c r="X229" s="33"/>
      <c r="Y229" s="33"/>
      <c r="Z229" s="33"/>
      <c r="AA229" s="33"/>
      <c r="AB229" s="33"/>
      <c r="AC229" s="33"/>
      <c r="AD229" s="33"/>
      <c r="AE229" s="33"/>
      <c r="AT229" s="16" t="s">
        <v>178</v>
      </c>
      <c r="AU229" s="16" t="s">
        <v>86</v>
      </c>
    </row>
    <row r="230" spans="1:65" s="13" customFormat="1" ht="11.25">
      <c r="B230" s="225"/>
      <c r="C230" s="226"/>
      <c r="D230" s="220" t="s">
        <v>193</v>
      </c>
      <c r="E230" s="227" t="s">
        <v>1</v>
      </c>
      <c r="F230" s="228" t="s">
        <v>636</v>
      </c>
      <c r="G230" s="226"/>
      <c r="H230" s="229">
        <v>132.30000000000001</v>
      </c>
      <c r="I230" s="230"/>
      <c r="J230" s="226"/>
      <c r="K230" s="226"/>
      <c r="L230" s="231"/>
      <c r="M230" s="232"/>
      <c r="N230" s="233"/>
      <c r="O230" s="233"/>
      <c r="P230" s="233"/>
      <c r="Q230" s="233"/>
      <c r="R230" s="233"/>
      <c r="S230" s="233"/>
      <c r="T230" s="234"/>
      <c r="AT230" s="235" t="s">
        <v>193</v>
      </c>
      <c r="AU230" s="235" t="s">
        <v>86</v>
      </c>
      <c r="AV230" s="13" t="s">
        <v>86</v>
      </c>
      <c r="AW230" s="13" t="s">
        <v>34</v>
      </c>
      <c r="AX230" s="13" t="s">
        <v>84</v>
      </c>
      <c r="AY230" s="235" t="s">
        <v>168</v>
      </c>
    </row>
    <row r="231" spans="1:65" s="2" customFormat="1" ht="21.75" customHeight="1">
      <c r="A231" s="33"/>
      <c r="B231" s="34"/>
      <c r="C231" s="247" t="s">
        <v>386</v>
      </c>
      <c r="D231" s="247" t="s">
        <v>311</v>
      </c>
      <c r="E231" s="248" t="s">
        <v>637</v>
      </c>
      <c r="F231" s="249" t="s">
        <v>638</v>
      </c>
      <c r="G231" s="250" t="s">
        <v>184</v>
      </c>
      <c r="H231" s="251">
        <v>8</v>
      </c>
      <c r="I231" s="252"/>
      <c r="J231" s="253">
        <f>ROUND(I231*H231,2)</f>
        <v>0</v>
      </c>
      <c r="K231" s="249" t="s">
        <v>175</v>
      </c>
      <c r="L231" s="254"/>
      <c r="M231" s="255" t="s">
        <v>1</v>
      </c>
      <c r="N231" s="256" t="s">
        <v>42</v>
      </c>
      <c r="O231" s="70"/>
      <c r="P231" s="216">
        <f>O231*H231</f>
        <v>0</v>
      </c>
      <c r="Q231" s="216">
        <v>0</v>
      </c>
      <c r="R231" s="216">
        <f>Q231*H231</f>
        <v>0</v>
      </c>
      <c r="S231" s="216">
        <v>0</v>
      </c>
      <c r="T231" s="217">
        <f>S231*H231</f>
        <v>0</v>
      </c>
      <c r="U231" s="33"/>
      <c r="V231" s="33"/>
      <c r="W231" s="33"/>
      <c r="X231" s="33"/>
      <c r="Y231" s="33"/>
      <c r="Z231" s="33"/>
      <c r="AA231" s="33"/>
      <c r="AB231" s="33"/>
      <c r="AC231" s="33"/>
      <c r="AD231" s="33"/>
      <c r="AE231" s="33"/>
      <c r="AR231" s="218" t="s">
        <v>219</v>
      </c>
      <c r="AT231" s="218" t="s">
        <v>311</v>
      </c>
      <c r="AU231" s="218" t="s">
        <v>86</v>
      </c>
      <c r="AY231" s="16" t="s">
        <v>168</v>
      </c>
      <c r="BE231" s="219">
        <f>IF(N231="základní",J231,0)</f>
        <v>0</v>
      </c>
      <c r="BF231" s="219">
        <f>IF(N231="snížená",J231,0)</f>
        <v>0</v>
      </c>
      <c r="BG231" s="219">
        <f>IF(N231="zákl. přenesená",J231,0)</f>
        <v>0</v>
      </c>
      <c r="BH231" s="219">
        <f>IF(N231="sníž. přenesená",J231,0)</f>
        <v>0</v>
      </c>
      <c r="BI231" s="219">
        <f>IF(N231="nulová",J231,0)</f>
        <v>0</v>
      </c>
      <c r="BJ231" s="16" t="s">
        <v>84</v>
      </c>
      <c r="BK231" s="219">
        <f>ROUND(I231*H231,2)</f>
        <v>0</v>
      </c>
      <c r="BL231" s="16" t="s">
        <v>176</v>
      </c>
      <c r="BM231" s="218" t="s">
        <v>639</v>
      </c>
    </row>
    <row r="232" spans="1:65" s="2" customFormat="1" ht="11.25">
      <c r="A232" s="33"/>
      <c r="B232" s="34"/>
      <c r="C232" s="35"/>
      <c r="D232" s="220" t="s">
        <v>178</v>
      </c>
      <c r="E232" s="35"/>
      <c r="F232" s="221" t="s">
        <v>638</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178</v>
      </c>
      <c r="AU232" s="16" t="s">
        <v>86</v>
      </c>
    </row>
    <row r="233" spans="1:65" s="2" customFormat="1" ht="21.75" customHeight="1">
      <c r="A233" s="33"/>
      <c r="B233" s="34"/>
      <c r="C233" s="247" t="s">
        <v>392</v>
      </c>
      <c r="D233" s="247" t="s">
        <v>311</v>
      </c>
      <c r="E233" s="248" t="s">
        <v>640</v>
      </c>
      <c r="F233" s="249" t="s">
        <v>641</v>
      </c>
      <c r="G233" s="250" t="s">
        <v>184</v>
      </c>
      <c r="H233" s="251">
        <v>8</v>
      </c>
      <c r="I233" s="252"/>
      <c r="J233" s="253">
        <f>ROUND(I233*H233,2)</f>
        <v>0</v>
      </c>
      <c r="K233" s="249" t="s">
        <v>175</v>
      </c>
      <c r="L233" s="254"/>
      <c r="M233" s="255" t="s">
        <v>1</v>
      </c>
      <c r="N233" s="256" t="s">
        <v>42</v>
      </c>
      <c r="O233" s="70"/>
      <c r="P233" s="216">
        <f>O233*H233</f>
        <v>0</v>
      </c>
      <c r="Q233" s="216">
        <v>0</v>
      </c>
      <c r="R233" s="216">
        <f>Q233*H233</f>
        <v>0</v>
      </c>
      <c r="S233" s="216">
        <v>0</v>
      </c>
      <c r="T233" s="217">
        <f>S233*H233</f>
        <v>0</v>
      </c>
      <c r="U233" s="33"/>
      <c r="V233" s="33"/>
      <c r="W233" s="33"/>
      <c r="X233" s="33"/>
      <c r="Y233" s="33"/>
      <c r="Z233" s="33"/>
      <c r="AA233" s="33"/>
      <c r="AB233" s="33"/>
      <c r="AC233" s="33"/>
      <c r="AD233" s="33"/>
      <c r="AE233" s="33"/>
      <c r="AR233" s="218" t="s">
        <v>642</v>
      </c>
      <c r="AT233" s="218" t="s">
        <v>311</v>
      </c>
      <c r="AU233" s="218" t="s">
        <v>86</v>
      </c>
      <c r="AY233" s="16" t="s">
        <v>168</v>
      </c>
      <c r="BE233" s="219">
        <f>IF(N233="základní",J233,0)</f>
        <v>0</v>
      </c>
      <c r="BF233" s="219">
        <f>IF(N233="snížená",J233,0)</f>
        <v>0</v>
      </c>
      <c r="BG233" s="219">
        <f>IF(N233="zákl. přenesená",J233,0)</f>
        <v>0</v>
      </c>
      <c r="BH233" s="219">
        <f>IF(N233="sníž. přenesená",J233,0)</f>
        <v>0</v>
      </c>
      <c r="BI233" s="219">
        <f>IF(N233="nulová",J233,0)</f>
        <v>0</v>
      </c>
      <c r="BJ233" s="16" t="s">
        <v>84</v>
      </c>
      <c r="BK233" s="219">
        <f>ROUND(I233*H233,2)</f>
        <v>0</v>
      </c>
      <c r="BL233" s="16" t="s">
        <v>642</v>
      </c>
      <c r="BM233" s="218" t="s">
        <v>643</v>
      </c>
    </row>
    <row r="234" spans="1:65" s="2" customFormat="1" ht="11.25">
      <c r="A234" s="33"/>
      <c r="B234" s="34"/>
      <c r="C234" s="35"/>
      <c r="D234" s="220" t="s">
        <v>178</v>
      </c>
      <c r="E234" s="35"/>
      <c r="F234" s="221" t="s">
        <v>641</v>
      </c>
      <c r="G234" s="35"/>
      <c r="H234" s="35"/>
      <c r="I234" s="121"/>
      <c r="J234" s="35"/>
      <c r="K234" s="35"/>
      <c r="L234" s="38"/>
      <c r="M234" s="222"/>
      <c r="N234" s="223"/>
      <c r="O234" s="70"/>
      <c r="P234" s="70"/>
      <c r="Q234" s="70"/>
      <c r="R234" s="70"/>
      <c r="S234" s="70"/>
      <c r="T234" s="71"/>
      <c r="U234" s="33"/>
      <c r="V234" s="33"/>
      <c r="W234" s="33"/>
      <c r="X234" s="33"/>
      <c r="Y234" s="33"/>
      <c r="Z234" s="33"/>
      <c r="AA234" s="33"/>
      <c r="AB234" s="33"/>
      <c r="AC234" s="33"/>
      <c r="AD234" s="33"/>
      <c r="AE234" s="33"/>
      <c r="AT234" s="16" t="s">
        <v>178</v>
      </c>
      <c r="AU234" s="16" t="s">
        <v>86</v>
      </c>
    </row>
    <row r="235" spans="1:65" s="12" customFormat="1" ht="25.9" customHeight="1">
      <c r="B235" s="191"/>
      <c r="C235" s="192"/>
      <c r="D235" s="193" t="s">
        <v>76</v>
      </c>
      <c r="E235" s="194" t="s">
        <v>346</v>
      </c>
      <c r="F235" s="194" t="s">
        <v>347</v>
      </c>
      <c r="G235" s="192"/>
      <c r="H235" s="192"/>
      <c r="I235" s="195"/>
      <c r="J235" s="196">
        <f>BK235</f>
        <v>0</v>
      </c>
      <c r="K235" s="192"/>
      <c r="L235" s="197"/>
      <c r="M235" s="198"/>
      <c r="N235" s="199"/>
      <c r="O235" s="199"/>
      <c r="P235" s="200">
        <f>SUM(P236:P258)</f>
        <v>0</v>
      </c>
      <c r="Q235" s="199"/>
      <c r="R235" s="200">
        <f>SUM(R236:R258)</f>
        <v>0</v>
      </c>
      <c r="S235" s="199"/>
      <c r="T235" s="201">
        <f>SUM(T236:T258)</f>
        <v>0</v>
      </c>
      <c r="AR235" s="202" t="s">
        <v>176</v>
      </c>
      <c r="AT235" s="203" t="s">
        <v>76</v>
      </c>
      <c r="AU235" s="203" t="s">
        <v>77</v>
      </c>
      <c r="AY235" s="202" t="s">
        <v>168</v>
      </c>
      <c r="BK235" s="204">
        <f>SUM(BK236:BK258)</f>
        <v>0</v>
      </c>
    </row>
    <row r="236" spans="1:65" s="2" customFormat="1" ht="21.75" customHeight="1">
      <c r="A236" s="33"/>
      <c r="B236" s="34"/>
      <c r="C236" s="207" t="s">
        <v>398</v>
      </c>
      <c r="D236" s="207" t="s">
        <v>171</v>
      </c>
      <c r="E236" s="208" t="s">
        <v>357</v>
      </c>
      <c r="F236" s="209" t="s">
        <v>358</v>
      </c>
      <c r="G236" s="210" t="s">
        <v>197</v>
      </c>
      <c r="H236" s="211">
        <v>0.08</v>
      </c>
      <c r="I236" s="212"/>
      <c r="J236" s="213">
        <f>ROUND(I236*H236,2)</f>
        <v>0</v>
      </c>
      <c r="K236" s="209" t="s">
        <v>175</v>
      </c>
      <c r="L236" s="38"/>
      <c r="M236" s="214" t="s">
        <v>1</v>
      </c>
      <c r="N236" s="215" t="s">
        <v>42</v>
      </c>
      <c r="O236" s="70"/>
      <c r="P236" s="216">
        <f>O236*H236</f>
        <v>0</v>
      </c>
      <c r="Q236" s="216">
        <v>0</v>
      </c>
      <c r="R236" s="216">
        <f>Q236*H236</f>
        <v>0</v>
      </c>
      <c r="S236" s="216">
        <v>0</v>
      </c>
      <c r="T236" s="217">
        <f>S236*H236</f>
        <v>0</v>
      </c>
      <c r="U236" s="33"/>
      <c r="V236" s="33"/>
      <c r="W236" s="33"/>
      <c r="X236" s="33"/>
      <c r="Y236" s="33"/>
      <c r="Z236" s="33"/>
      <c r="AA236" s="33"/>
      <c r="AB236" s="33"/>
      <c r="AC236" s="33"/>
      <c r="AD236" s="33"/>
      <c r="AE236" s="33"/>
      <c r="AR236" s="218" t="s">
        <v>351</v>
      </c>
      <c r="AT236" s="218" t="s">
        <v>171</v>
      </c>
      <c r="AU236" s="218" t="s">
        <v>84</v>
      </c>
      <c r="AY236" s="16" t="s">
        <v>168</v>
      </c>
      <c r="BE236" s="219">
        <f>IF(N236="základní",J236,0)</f>
        <v>0</v>
      </c>
      <c r="BF236" s="219">
        <f>IF(N236="snížená",J236,0)</f>
        <v>0</v>
      </c>
      <c r="BG236" s="219">
        <f>IF(N236="zákl. přenesená",J236,0)</f>
        <v>0</v>
      </c>
      <c r="BH236" s="219">
        <f>IF(N236="sníž. přenesená",J236,0)</f>
        <v>0</v>
      </c>
      <c r="BI236" s="219">
        <f>IF(N236="nulová",J236,0)</f>
        <v>0</v>
      </c>
      <c r="BJ236" s="16" t="s">
        <v>84</v>
      </c>
      <c r="BK236" s="219">
        <f>ROUND(I236*H236,2)</f>
        <v>0</v>
      </c>
      <c r="BL236" s="16" t="s">
        <v>351</v>
      </c>
      <c r="BM236" s="218" t="s">
        <v>644</v>
      </c>
    </row>
    <row r="237" spans="1:65" s="2" customFormat="1" ht="29.25">
      <c r="A237" s="33"/>
      <c r="B237" s="34"/>
      <c r="C237" s="35"/>
      <c r="D237" s="220" t="s">
        <v>178</v>
      </c>
      <c r="E237" s="35"/>
      <c r="F237" s="221" t="s">
        <v>360</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178</v>
      </c>
      <c r="AU237" s="16" t="s">
        <v>84</v>
      </c>
    </row>
    <row r="238" spans="1:65" s="2" customFormat="1" ht="21.75" customHeight="1">
      <c r="A238" s="33"/>
      <c r="B238" s="34"/>
      <c r="C238" s="207" t="s">
        <v>530</v>
      </c>
      <c r="D238" s="207" t="s">
        <v>171</v>
      </c>
      <c r="E238" s="208" t="s">
        <v>362</v>
      </c>
      <c r="F238" s="209" t="s">
        <v>363</v>
      </c>
      <c r="G238" s="210" t="s">
        <v>197</v>
      </c>
      <c r="H238" s="211">
        <v>386.12200000000001</v>
      </c>
      <c r="I238" s="212"/>
      <c r="J238" s="213">
        <f>ROUND(I238*H238,2)</f>
        <v>0</v>
      </c>
      <c r="K238" s="209" t="s">
        <v>175</v>
      </c>
      <c r="L238" s="38"/>
      <c r="M238" s="214" t="s">
        <v>1</v>
      </c>
      <c r="N238" s="215" t="s">
        <v>42</v>
      </c>
      <c r="O238" s="70"/>
      <c r="P238" s="216">
        <f>O238*H238</f>
        <v>0</v>
      </c>
      <c r="Q238" s="216">
        <v>0</v>
      </c>
      <c r="R238" s="216">
        <f>Q238*H238</f>
        <v>0</v>
      </c>
      <c r="S238" s="216">
        <v>0</v>
      </c>
      <c r="T238" s="217">
        <f>S238*H238</f>
        <v>0</v>
      </c>
      <c r="U238" s="33"/>
      <c r="V238" s="33"/>
      <c r="W238" s="33"/>
      <c r="X238" s="33"/>
      <c r="Y238" s="33"/>
      <c r="Z238" s="33"/>
      <c r="AA238" s="33"/>
      <c r="AB238" s="33"/>
      <c r="AC238" s="33"/>
      <c r="AD238" s="33"/>
      <c r="AE238" s="33"/>
      <c r="AR238" s="218" t="s">
        <v>351</v>
      </c>
      <c r="AT238" s="218" t="s">
        <v>171</v>
      </c>
      <c r="AU238" s="218" t="s">
        <v>84</v>
      </c>
      <c r="AY238" s="16" t="s">
        <v>168</v>
      </c>
      <c r="BE238" s="219">
        <f>IF(N238="základní",J238,0)</f>
        <v>0</v>
      </c>
      <c r="BF238" s="219">
        <f>IF(N238="snížená",J238,0)</f>
        <v>0</v>
      </c>
      <c r="BG238" s="219">
        <f>IF(N238="zákl. přenesená",J238,0)</f>
        <v>0</v>
      </c>
      <c r="BH238" s="219">
        <f>IF(N238="sníž. přenesená",J238,0)</f>
        <v>0</v>
      </c>
      <c r="BI238" s="219">
        <f>IF(N238="nulová",J238,0)</f>
        <v>0</v>
      </c>
      <c r="BJ238" s="16" t="s">
        <v>84</v>
      </c>
      <c r="BK238" s="219">
        <f>ROUND(I238*H238,2)</f>
        <v>0</v>
      </c>
      <c r="BL238" s="16" t="s">
        <v>351</v>
      </c>
      <c r="BM238" s="218" t="s">
        <v>645</v>
      </c>
    </row>
    <row r="239" spans="1:65" s="2" customFormat="1" ht="29.25">
      <c r="A239" s="33"/>
      <c r="B239" s="34"/>
      <c r="C239" s="35"/>
      <c r="D239" s="220" t="s">
        <v>178</v>
      </c>
      <c r="E239" s="35"/>
      <c r="F239" s="221" t="s">
        <v>365</v>
      </c>
      <c r="G239" s="35"/>
      <c r="H239" s="35"/>
      <c r="I239" s="121"/>
      <c r="J239" s="35"/>
      <c r="K239" s="35"/>
      <c r="L239" s="38"/>
      <c r="M239" s="222"/>
      <c r="N239" s="223"/>
      <c r="O239" s="70"/>
      <c r="P239" s="70"/>
      <c r="Q239" s="70"/>
      <c r="R239" s="70"/>
      <c r="S239" s="70"/>
      <c r="T239" s="71"/>
      <c r="U239" s="33"/>
      <c r="V239" s="33"/>
      <c r="W239" s="33"/>
      <c r="X239" s="33"/>
      <c r="Y239" s="33"/>
      <c r="Z239" s="33"/>
      <c r="AA239" s="33"/>
      <c r="AB239" s="33"/>
      <c r="AC239" s="33"/>
      <c r="AD239" s="33"/>
      <c r="AE239" s="33"/>
      <c r="AT239" s="16" t="s">
        <v>178</v>
      </c>
      <c r="AU239" s="16" t="s">
        <v>84</v>
      </c>
    </row>
    <row r="240" spans="1:65" s="13" customFormat="1" ht="11.25">
      <c r="B240" s="225"/>
      <c r="C240" s="226"/>
      <c r="D240" s="220" t="s">
        <v>193</v>
      </c>
      <c r="E240" s="227" t="s">
        <v>1</v>
      </c>
      <c r="F240" s="228" t="s">
        <v>646</v>
      </c>
      <c r="G240" s="226"/>
      <c r="H240" s="229">
        <v>104.4</v>
      </c>
      <c r="I240" s="230"/>
      <c r="J240" s="226"/>
      <c r="K240" s="226"/>
      <c r="L240" s="231"/>
      <c r="M240" s="232"/>
      <c r="N240" s="233"/>
      <c r="O240" s="233"/>
      <c r="P240" s="233"/>
      <c r="Q240" s="233"/>
      <c r="R240" s="233"/>
      <c r="S240" s="233"/>
      <c r="T240" s="234"/>
      <c r="AT240" s="235" t="s">
        <v>193</v>
      </c>
      <c r="AU240" s="235" t="s">
        <v>84</v>
      </c>
      <c r="AV240" s="13" t="s">
        <v>86</v>
      </c>
      <c r="AW240" s="13" t="s">
        <v>34</v>
      </c>
      <c r="AX240" s="13" t="s">
        <v>77</v>
      </c>
      <c r="AY240" s="235" t="s">
        <v>168</v>
      </c>
    </row>
    <row r="241" spans="1:65" s="13" customFormat="1" ht="11.25">
      <c r="B241" s="225"/>
      <c r="C241" s="226"/>
      <c r="D241" s="220" t="s">
        <v>193</v>
      </c>
      <c r="E241" s="227" t="s">
        <v>1</v>
      </c>
      <c r="F241" s="228" t="s">
        <v>647</v>
      </c>
      <c r="G241" s="226"/>
      <c r="H241" s="229">
        <v>281.72199999999998</v>
      </c>
      <c r="I241" s="230"/>
      <c r="J241" s="226"/>
      <c r="K241" s="226"/>
      <c r="L241" s="231"/>
      <c r="M241" s="232"/>
      <c r="N241" s="233"/>
      <c r="O241" s="233"/>
      <c r="P241" s="233"/>
      <c r="Q241" s="233"/>
      <c r="R241" s="233"/>
      <c r="S241" s="233"/>
      <c r="T241" s="234"/>
      <c r="AT241" s="235" t="s">
        <v>193</v>
      </c>
      <c r="AU241" s="235" t="s">
        <v>84</v>
      </c>
      <c r="AV241" s="13" t="s">
        <v>86</v>
      </c>
      <c r="AW241" s="13" t="s">
        <v>34</v>
      </c>
      <c r="AX241" s="13" t="s">
        <v>77</v>
      </c>
      <c r="AY241" s="235" t="s">
        <v>168</v>
      </c>
    </row>
    <row r="242" spans="1:65" s="14" customFormat="1" ht="11.25">
      <c r="B242" s="236"/>
      <c r="C242" s="237"/>
      <c r="D242" s="220" t="s">
        <v>193</v>
      </c>
      <c r="E242" s="238" t="s">
        <v>1</v>
      </c>
      <c r="F242" s="239" t="s">
        <v>211</v>
      </c>
      <c r="G242" s="237"/>
      <c r="H242" s="240">
        <v>386.12200000000001</v>
      </c>
      <c r="I242" s="241"/>
      <c r="J242" s="237"/>
      <c r="K242" s="237"/>
      <c r="L242" s="242"/>
      <c r="M242" s="243"/>
      <c r="N242" s="244"/>
      <c r="O242" s="244"/>
      <c r="P242" s="244"/>
      <c r="Q242" s="244"/>
      <c r="R242" s="244"/>
      <c r="S242" s="244"/>
      <c r="T242" s="245"/>
      <c r="AT242" s="246" t="s">
        <v>193</v>
      </c>
      <c r="AU242" s="246" t="s">
        <v>84</v>
      </c>
      <c r="AV242" s="14" t="s">
        <v>176</v>
      </c>
      <c r="AW242" s="14" t="s">
        <v>34</v>
      </c>
      <c r="AX242" s="14" t="s">
        <v>84</v>
      </c>
      <c r="AY242" s="246" t="s">
        <v>168</v>
      </c>
    </row>
    <row r="243" spans="1:65" s="2" customFormat="1" ht="21.75" customHeight="1">
      <c r="A243" s="33"/>
      <c r="B243" s="34"/>
      <c r="C243" s="207" t="s">
        <v>533</v>
      </c>
      <c r="D243" s="207" t="s">
        <v>171</v>
      </c>
      <c r="E243" s="208" t="s">
        <v>369</v>
      </c>
      <c r="F243" s="209" t="s">
        <v>370</v>
      </c>
      <c r="G243" s="210" t="s">
        <v>197</v>
      </c>
      <c r="H243" s="211">
        <v>36</v>
      </c>
      <c r="I243" s="212"/>
      <c r="J243" s="213">
        <f>ROUND(I243*H243,2)</f>
        <v>0</v>
      </c>
      <c r="K243" s="209" t="s">
        <v>175</v>
      </c>
      <c r="L243" s="38"/>
      <c r="M243" s="214" t="s">
        <v>1</v>
      </c>
      <c r="N243" s="215" t="s">
        <v>42</v>
      </c>
      <c r="O243" s="70"/>
      <c r="P243" s="216">
        <f>O243*H243</f>
        <v>0</v>
      </c>
      <c r="Q243" s="216">
        <v>0</v>
      </c>
      <c r="R243" s="216">
        <f>Q243*H243</f>
        <v>0</v>
      </c>
      <c r="S243" s="216">
        <v>0</v>
      </c>
      <c r="T243" s="217">
        <f>S243*H243</f>
        <v>0</v>
      </c>
      <c r="U243" s="33"/>
      <c r="V243" s="33"/>
      <c r="W243" s="33"/>
      <c r="X243" s="33"/>
      <c r="Y243" s="33"/>
      <c r="Z243" s="33"/>
      <c r="AA243" s="33"/>
      <c r="AB243" s="33"/>
      <c r="AC243" s="33"/>
      <c r="AD243" s="33"/>
      <c r="AE243" s="33"/>
      <c r="AR243" s="218" t="s">
        <v>351</v>
      </c>
      <c r="AT243" s="218" t="s">
        <v>171</v>
      </c>
      <c r="AU243" s="218" t="s">
        <v>84</v>
      </c>
      <c r="AY243" s="16" t="s">
        <v>168</v>
      </c>
      <c r="BE243" s="219">
        <f>IF(N243="základní",J243,0)</f>
        <v>0</v>
      </c>
      <c r="BF243" s="219">
        <f>IF(N243="snížená",J243,0)</f>
        <v>0</v>
      </c>
      <c r="BG243" s="219">
        <f>IF(N243="zákl. přenesená",J243,0)</f>
        <v>0</v>
      </c>
      <c r="BH243" s="219">
        <f>IF(N243="sníž. přenesená",J243,0)</f>
        <v>0</v>
      </c>
      <c r="BI243" s="219">
        <f>IF(N243="nulová",J243,0)</f>
        <v>0</v>
      </c>
      <c r="BJ243" s="16" t="s">
        <v>84</v>
      </c>
      <c r="BK243" s="219">
        <f>ROUND(I243*H243,2)</f>
        <v>0</v>
      </c>
      <c r="BL243" s="16" t="s">
        <v>351</v>
      </c>
      <c r="BM243" s="218" t="s">
        <v>648</v>
      </c>
    </row>
    <row r="244" spans="1:65" s="2" customFormat="1" ht="29.25">
      <c r="A244" s="33"/>
      <c r="B244" s="34"/>
      <c r="C244" s="35"/>
      <c r="D244" s="220" t="s">
        <v>178</v>
      </c>
      <c r="E244" s="35"/>
      <c r="F244" s="221" t="s">
        <v>372</v>
      </c>
      <c r="G244" s="35"/>
      <c r="H244" s="35"/>
      <c r="I244" s="121"/>
      <c r="J244" s="35"/>
      <c r="K244" s="35"/>
      <c r="L244" s="38"/>
      <c r="M244" s="222"/>
      <c r="N244" s="223"/>
      <c r="O244" s="70"/>
      <c r="P244" s="70"/>
      <c r="Q244" s="70"/>
      <c r="R244" s="70"/>
      <c r="S244" s="70"/>
      <c r="T244" s="71"/>
      <c r="U244" s="33"/>
      <c r="V244" s="33"/>
      <c r="W244" s="33"/>
      <c r="X244" s="33"/>
      <c r="Y244" s="33"/>
      <c r="Z244" s="33"/>
      <c r="AA244" s="33"/>
      <c r="AB244" s="33"/>
      <c r="AC244" s="33"/>
      <c r="AD244" s="33"/>
      <c r="AE244" s="33"/>
      <c r="AT244" s="16" t="s">
        <v>178</v>
      </c>
      <c r="AU244" s="16" t="s">
        <v>84</v>
      </c>
    </row>
    <row r="245" spans="1:65" s="13" customFormat="1" ht="11.25">
      <c r="B245" s="225"/>
      <c r="C245" s="226"/>
      <c r="D245" s="220" t="s">
        <v>193</v>
      </c>
      <c r="E245" s="227" t="s">
        <v>1</v>
      </c>
      <c r="F245" s="228" t="s">
        <v>649</v>
      </c>
      <c r="G245" s="226"/>
      <c r="H245" s="229">
        <v>36</v>
      </c>
      <c r="I245" s="230"/>
      <c r="J245" s="226"/>
      <c r="K245" s="226"/>
      <c r="L245" s="231"/>
      <c r="M245" s="232"/>
      <c r="N245" s="233"/>
      <c r="O245" s="233"/>
      <c r="P245" s="233"/>
      <c r="Q245" s="233"/>
      <c r="R245" s="233"/>
      <c r="S245" s="233"/>
      <c r="T245" s="234"/>
      <c r="AT245" s="235" t="s">
        <v>193</v>
      </c>
      <c r="AU245" s="235" t="s">
        <v>84</v>
      </c>
      <c r="AV245" s="13" t="s">
        <v>86</v>
      </c>
      <c r="AW245" s="13" t="s">
        <v>34</v>
      </c>
      <c r="AX245" s="13" t="s">
        <v>84</v>
      </c>
      <c r="AY245" s="235" t="s">
        <v>168</v>
      </c>
    </row>
    <row r="246" spans="1:65" s="2" customFormat="1" ht="21.75" customHeight="1">
      <c r="A246" s="33"/>
      <c r="B246" s="34"/>
      <c r="C246" s="207" t="s">
        <v>539</v>
      </c>
      <c r="D246" s="207" t="s">
        <v>171</v>
      </c>
      <c r="E246" s="208" t="s">
        <v>381</v>
      </c>
      <c r="F246" s="209" t="s">
        <v>382</v>
      </c>
      <c r="G246" s="210" t="s">
        <v>197</v>
      </c>
      <c r="H246" s="211">
        <v>422.202</v>
      </c>
      <c r="I246" s="212"/>
      <c r="J246" s="213">
        <f>ROUND(I246*H246,2)</f>
        <v>0</v>
      </c>
      <c r="K246" s="209" t="s">
        <v>175</v>
      </c>
      <c r="L246" s="38"/>
      <c r="M246" s="214" t="s">
        <v>1</v>
      </c>
      <c r="N246" s="215" t="s">
        <v>42</v>
      </c>
      <c r="O246" s="70"/>
      <c r="P246" s="216">
        <f>O246*H246</f>
        <v>0</v>
      </c>
      <c r="Q246" s="216">
        <v>0</v>
      </c>
      <c r="R246" s="216">
        <f>Q246*H246</f>
        <v>0</v>
      </c>
      <c r="S246" s="216">
        <v>0</v>
      </c>
      <c r="T246" s="217">
        <f>S246*H246</f>
        <v>0</v>
      </c>
      <c r="U246" s="33"/>
      <c r="V246" s="33"/>
      <c r="W246" s="33"/>
      <c r="X246" s="33"/>
      <c r="Y246" s="33"/>
      <c r="Z246" s="33"/>
      <c r="AA246" s="33"/>
      <c r="AB246" s="33"/>
      <c r="AC246" s="33"/>
      <c r="AD246" s="33"/>
      <c r="AE246" s="33"/>
      <c r="AR246" s="218" t="s">
        <v>351</v>
      </c>
      <c r="AT246" s="218" t="s">
        <v>171</v>
      </c>
      <c r="AU246" s="218" t="s">
        <v>84</v>
      </c>
      <c r="AY246" s="16" t="s">
        <v>168</v>
      </c>
      <c r="BE246" s="219">
        <f>IF(N246="základní",J246,0)</f>
        <v>0</v>
      </c>
      <c r="BF246" s="219">
        <f>IF(N246="snížená",J246,0)</f>
        <v>0</v>
      </c>
      <c r="BG246" s="219">
        <f>IF(N246="zákl. přenesená",J246,0)</f>
        <v>0</v>
      </c>
      <c r="BH246" s="219">
        <f>IF(N246="sníž. přenesená",J246,0)</f>
        <v>0</v>
      </c>
      <c r="BI246" s="219">
        <f>IF(N246="nulová",J246,0)</f>
        <v>0</v>
      </c>
      <c r="BJ246" s="16" t="s">
        <v>84</v>
      </c>
      <c r="BK246" s="219">
        <f>ROUND(I246*H246,2)</f>
        <v>0</v>
      </c>
      <c r="BL246" s="16" t="s">
        <v>351</v>
      </c>
      <c r="BM246" s="218" t="s">
        <v>650</v>
      </c>
    </row>
    <row r="247" spans="1:65" s="2" customFormat="1" ht="68.25">
      <c r="A247" s="33"/>
      <c r="B247" s="34"/>
      <c r="C247" s="35"/>
      <c r="D247" s="220" t="s">
        <v>178</v>
      </c>
      <c r="E247" s="35"/>
      <c r="F247" s="221" t="s">
        <v>384</v>
      </c>
      <c r="G247" s="35"/>
      <c r="H247" s="35"/>
      <c r="I247" s="121"/>
      <c r="J247" s="35"/>
      <c r="K247" s="35"/>
      <c r="L247" s="38"/>
      <c r="M247" s="222"/>
      <c r="N247" s="223"/>
      <c r="O247" s="70"/>
      <c r="P247" s="70"/>
      <c r="Q247" s="70"/>
      <c r="R247" s="70"/>
      <c r="S247" s="70"/>
      <c r="T247" s="71"/>
      <c r="U247" s="33"/>
      <c r="V247" s="33"/>
      <c r="W247" s="33"/>
      <c r="X247" s="33"/>
      <c r="Y247" s="33"/>
      <c r="Z247" s="33"/>
      <c r="AA247" s="33"/>
      <c r="AB247" s="33"/>
      <c r="AC247" s="33"/>
      <c r="AD247" s="33"/>
      <c r="AE247" s="33"/>
      <c r="AT247" s="16" t="s">
        <v>178</v>
      </c>
      <c r="AU247" s="16" t="s">
        <v>84</v>
      </c>
    </row>
    <row r="248" spans="1:65" s="2" customFormat="1" ht="19.5">
      <c r="A248" s="33"/>
      <c r="B248" s="34"/>
      <c r="C248" s="35"/>
      <c r="D248" s="220" t="s">
        <v>180</v>
      </c>
      <c r="E248" s="35"/>
      <c r="F248" s="224" t="s">
        <v>354</v>
      </c>
      <c r="G248" s="35"/>
      <c r="H248" s="35"/>
      <c r="I248" s="121"/>
      <c r="J248" s="35"/>
      <c r="K248" s="35"/>
      <c r="L248" s="38"/>
      <c r="M248" s="222"/>
      <c r="N248" s="223"/>
      <c r="O248" s="70"/>
      <c r="P248" s="70"/>
      <c r="Q248" s="70"/>
      <c r="R248" s="70"/>
      <c r="S248" s="70"/>
      <c r="T248" s="71"/>
      <c r="U248" s="33"/>
      <c r="V248" s="33"/>
      <c r="W248" s="33"/>
      <c r="X248" s="33"/>
      <c r="Y248" s="33"/>
      <c r="Z248" s="33"/>
      <c r="AA248" s="33"/>
      <c r="AB248" s="33"/>
      <c r="AC248" s="33"/>
      <c r="AD248" s="33"/>
      <c r="AE248" s="33"/>
      <c r="AT248" s="16" t="s">
        <v>180</v>
      </c>
      <c r="AU248" s="16" t="s">
        <v>84</v>
      </c>
    </row>
    <row r="249" spans="1:65" s="13" customFormat="1" ht="11.25">
      <c r="B249" s="225"/>
      <c r="C249" s="226"/>
      <c r="D249" s="220" t="s">
        <v>193</v>
      </c>
      <c r="E249" s="227" t="s">
        <v>1</v>
      </c>
      <c r="F249" s="228" t="s">
        <v>651</v>
      </c>
      <c r="G249" s="226"/>
      <c r="H249" s="229">
        <v>422.202</v>
      </c>
      <c r="I249" s="230"/>
      <c r="J249" s="226"/>
      <c r="K249" s="226"/>
      <c r="L249" s="231"/>
      <c r="M249" s="232"/>
      <c r="N249" s="233"/>
      <c r="O249" s="233"/>
      <c r="P249" s="233"/>
      <c r="Q249" s="233"/>
      <c r="R249" s="233"/>
      <c r="S249" s="233"/>
      <c r="T249" s="234"/>
      <c r="AT249" s="235" t="s">
        <v>193</v>
      </c>
      <c r="AU249" s="235" t="s">
        <v>84</v>
      </c>
      <c r="AV249" s="13" t="s">
        <v>86</v>
      </c>
      <c r="AW249" s="13" t="s">
        <v>34</v>
      </c>
      <c r="AX249" s="13" t="s">
        <v>84</v>
      </c>
      <c r="AY249" s="235" t="s">
        <v>168</v>
      </c>
    </row>
    <row r="250" spans="1:65" s="2" customFormat="1" ht="21.75" customHeight="1">
      <c r="A250" s="33"/>
      <c r="B250" s="34"/>
      <c r="C250" s="207" t="s">
        <v>542</v>
      </c>
      <c r="D250" s="207" t="s">
        <v>171</v>
      </c>
      <c r="E250" s="208" t="s">
        <v>387</v>
      </c>
      <c r="F250" s="209" t="s">
        <v>388</v>
      </c>
      <c r="G250" s="210" t="s">
        <v>197</v>
      </c>
      <c r="H250" s="211">
        <v>52.908000000000001</v>
      </c>
      <c r="I250" s="212"/>
      <c r="J250" s="213">
        <f>ROUND(I250*H250,2)</f>
        <v>0</v>
      </c>
      <c r="K250" s="209" t="s">
        <v>175</v>
      </c>
      <c r="L250" s="38"/>
      <c r="M250" s="214" t="s">
        <v>1</v>
      </c>
      <c r="N250" s="215" t="s">
        <v>42</v>
      </c>
      <c r="O250" s="70"/>
      <c r="P250" s="216">
        <f>O250*H250</f>
        <v>0</v>
      </c>
      <c r="Q250" s="216">
        <v>0</v>
      </c>
      <c r="R250" s="216">
        <f>Q250*H250</f>
        <v>0</v>
      </c>
      <c r="S250" s="216">
        <v>0</v>
      </c>
      <c r="T250" s="217">
        <f>S250*H250</f>
        <v>0</v>
      </c>
      <c r="U250" s="33"/>
      <c r="V250" s="33"/>
      <c r="W250" s="33"/>
      <c r="X250" s="33"/>
      <c r="Y250" s="33"/>
      <c r="Z250" s="33"/>
      <c r="AA250" s="33"/>
      <c r="AB250" s="33"/>
      <c r="AC250" s="33"/>
      <c r="AD250" s="33"/>
      <c r="AE250" s="33"/>
      <c r="AR250" s="218" t="s">
        <v>351</v>
      </c>
      <c r="AT250" s="218" t="s">
        <v>171</v>
      </c>
      <c r="AU250" s="218" t="s">
        <v>84</v>
      </c>
      <c r="AY250" s="16" t="s">
        <v>168</v>
      </c>
      <c r="BE250" s="219">
        <f>IF(N250="základní",J250,0)</f>
        <v>0</v>
      </c>
      <c r="BF250" s="219">
        <f>IF(N250="snížená",J250,0)</f>
        <v>0</v>
      </c>
      <c r="BG250" s="219">
        <f>IF(N250="zákl. přenesená",J250,0)</f>
        <v>0</v>
      </c>
      <c r="BH250" s="219">
        <f>IF(N250="sníž. přenesená",J250,0)</f>
        <v>0</v>
      </c>
      <c r="BI250" s="219">
        <f>IF(N250="nulová",J250,0)</f>
        <v>0</v>
      </c>
      <c r="BJ250" s="16" t="s">
        <v>84</v>
      </c>
      <c r="BK250" s="219">
        <f>ROUND(I250*H250,2)</f>
        <v>0</v>
      </c>
      <c r="BL250" s="16" t="s">
        <v>351</v>
      </c>
      <c r="BM250" s="218" t="s">
        <v>652</v>
      </c>
    </row>
    <row r="251" spans="1:65" s="2" customFormat="1" ht="68.25">
      <c r="A251" s="33"/>
      <c r="B251" s="34"/>
      <c r="C251" s="35"/>
      <c r="D251" s="220" t="s">
        <v>178</v>
      </c>
      <c r="E251" s="35"/>
      <c r="F251" s="221" t="s">
        <v>390</v>
      </c>
      <c r="G251" s="35"/>
      <c r="H251" s="35"/>
      <c r="I251" s="121"/>
      <c r="J251" s="35"/>
      <c r="K251" s="35"/>
      <c r="L251" s="38"/>
      <c r="M251" s="222"/>
      <c r="N251" s="223"/>
      <c r="O251" s="70"/>
      <c r="P251" s="70"/>
      <c r="Q251" s="70"/>
      <c r="R251" s="70"/>
      <c r="S251" s="70"/>
      <c r="T251" s="71"/>
      <c r="U251" s="33"/>
      <c r="V251" s="33"/>
      <c r="W251" s="33"/>
      <c r="X251" s="33"/>
      <c r="Y251" s="33"/>
      <c r="Z251" s="33"/>
      <c r="AA251" s="33"/>
      <c r="AB251" s="33"/>
      <c r="AC251" s="33"/>
      <c r="AD251" s="33"/>
      <c r="AE251" s="33"/>
      <c r="AT251" s="16" t="s">
        <v>178</v>
      </c>
      <c r="AU251" s="16" t="s">
        <v>84</v>
      </c>
    </row>
    <row r="252" spans="1:65" s="13" customFormat="1" ht="11.25">
      <c r="B252" s="225"/>
      <c r="C252" s="226"/>
      <c r="D252" s="220" t="s">
        <v>193</v>
      </c>
      <c r="E252" s="227" t="s">
        <v>1</v>
      </c>
      <c r="F252" s="228" t="s">
        <v>653</v>
      </c>
      <c r="G252" s="226"/>
      <c r="H252" s="229">
        <v>52.908000000000001</v>
      </c>
      <c r="I252" s="230"/>
      <c r="J252" s="226"/>
      <c r="K252" s="226"/>
      <c r="L252" s="231"/>
      <c r="M252" s="232"/>
      <c r="N252" s="233"/>
      <c r="O252" s="233"/>
      <c r="P252" s="233"/>
      <c r="Q252" s="233"/>
      <c r="R252" s="233"/>
      <c r="S252" s="233"/>
      <c r="T252" s="234"/>
      <c r="AT252" s="235" t="s">
        <v>193</v>
      </c>
      <c r="AU252" s="235" t="s">
        <v>84</v>
      </c>
      <c r="AV252" s="13" t="s">
        <v>86</v>
      </c>
      <c r="AW252" s="13" t="s">
        <v>34</v>
      </c>
      <c r="AX252" s="13" t="s">
        <v>84</v>
      </c>
      <c r="AY252" s="235" t="s">
        <v>168</v>
      </c>
    </row>
    <row r="253" spans="1:65" s="2" customFormat="1" ht="21.75" customHeight="1">
      <c r="A253" s="33"/>
      <c r="B253" s="34"/>
      <c r="C253" s="207" t="s">
        <v>545</v>
      </c>
      <c r="D253" s="207" t="s">
        <v>171</v>
      </c>
      <c r="E253" s="208" t="s">
        <v>393</v>
      </c>
      <c r="F253" s="209" t="s">
        <v>394</v>
      </c>
      <c r="G253" s="210" t="s">
        <v>197</v>
      </c>
      <c r="H253" s="211">
        <v>440.28500000000003</v>
      </c>
      <c r="I253" s="212"/>
      <c r="J253" s="213">
        <f>ROUND(I253*H253,2)</f>
        <v>0</v>
      </c>
      <c r="K253" s="209" t="s">
        <v>175</v>
      </c>
      <c r="L253" s="38"/>
      <c r="M253" s="214" t="s">
        <v>1</v>
      </c>
      <c r="N253" s="215" t="s">
        <v>42</v>
      </c>
      <c r="O253" s="70"/>
      <c r="P253" s="216">
        <f>O253*H253</f>
        <v>0</v>
      </c>
      <c r="Q253" s="216">
        <v>0</v>
      </c>
      <c r="R253" s="216">
        <f>Q253*H253</f>
        <v>0</v>
      </c>
      <c r="S253" s="216">
        <v>0</v>
      </c>
      <c r="T253" s="217">
        <f>S253*H253</f>
        <v>0</v>
      </c>
      <c r="U253" s="33"/>
      <c r="V253" s="33"/>
      <c r="W253" s="33"/>
      <c r="X253" s="33"/>
      <c r="Y253" s="33"/>
      <c r="Z253" s="33"/>
      <c r="AA253" s="33"/>
      <c r="AB253" s="33"/>
      <c r="AC253" s="33"/>
      <c r="AD253" s="33"/>
      <c r="AE253" s="33"/>
      <c r="AR253" s="218" t="s">
        <v>351</v>
      </c>
      <c r="AT253" s="218" t="s">
        <v>171</v>
      </c>
      <c r="AU253" s="218" t="s">
        <v>84</v>
      </c>
      <c r="AY253" s="16" t="s">
        <v>168</v>
      </c>
      <c r="BE253" s="219">
        <f>IF(N253="základní",J253,0)</f>
        <v>0</v>
      </c>
      <c r="BF253" s="219">
        <f>IF(N253="snížená",J253,0)</f>
        <v>0</v>
      </c>
      <c r="BG253" s="219">
        <f>IF(N253="zákl. přenesená",J253,0)</f>
        <v>0</v>
      </c>
      <c r="BH253" s="219">
        <f>IF(N253="sníž. přenesená",J253,0)</f>
        <v>0</v>
      </c>
      <c r="BI253" s="219">
        <f>IF(N253="nulová",J253,0)</f>
        <v>0</v>
      </c>
      <c r="BJ253" s="16" t="s">
        <v>84</v>
      </c>
      <c r="BK253" s="219">
        <f>ROUND(I253*H253,2)</f>
        <v>0</v>
      </c>
      <c r="BL253" s="16" t="s">
        <v>351</v>
      </c>
      <c r="BM253" s="218" t="s">
        <v>654</v>
      </c>
    </row>
    <row r="254" spans="1:65" s="2" customFormat="1" ht="68.25">
      <c r="A254" s="33"/>
      <c r="B254" s="34"/>
      <c r="C254" s="35"/>
      <c r="D254" s="220" t="s">
        <v>178</v>
      </c>
      <c r="E254" s="35"/>
      <c r="F254" s="221" t="s">
        <v>396</v>
      </c>
      <c r="G254" s="35"/>
      <c r="H254" s="35"/>
      <c r="I254" s="121"/>
      <c r="J254" s="35"/>
      <c r="K254" s="35"/>
      <c r="L254" s="38"/>
      <c r="M254" s="222"/>
      <c r="N254" s="223"/>
      <c r="O254" s="70"/>
      <c r="P254" s="70"/>
      <c r="Q254" s="70"/>
      <c r="R254" s="70"/>
      <c r="S254" s="70"/>
      <c r="T254" s="71"/>
      <c r="U254" s="33"/>
      <c r="V254" s="33"/>
      <c r="W254" s="33"/>
      <c r="X254" s="33"/>
      <c r="Y254" s="33"/>
      <c r="Z254" s="33"/>
      <c r="AA254" s="33"/>
      <c r="AB254" s="33"/>
      <c r="AC254" s="33"/>
      <c r="AD254" s="33"/>
      <c r="AE254" s="33"/>
      <c r="AT254" s="16" t="s">
        <v>178</v>
      </c>
      <c r="AU254" s="16" t="s">
        <v>84</v>
      </c>
    </row>
    <row r="255" spans="1:65" s="13" customFormat="1" ht="11.25">
      <c r="B255" s="225"/>
      <c r="C255" s="226"/>
      <c r="D255" s="220" t="s">
        <v>193</v>
      </c>
      <c r="E255" s="227" t="s">
        <v>1</v>
      </c>
      <c r="F255" s="228" t="s">
        <v>655</v>
      </c>
      <c r="G255" s="226"/>
      <c r="H255" s="229">
        <v>440.28500000000003</v>
      </c>
      <c r="I255" s="230"/>
      <c r="J255" s="226"/>
      <c r="K255" s="226"/>
      <c r="L255" s="231"/>
      <c r="M255" s="232"/>
      <c r="N255" s="233"/>
      <c r="O255" s="233"/>
      <c r="P255" s="233"/>
      <c r="Q255" s="233"/>
      <c r="R255" s="233"/>
      <c r="S255" s="233"/>
      <c r="T255" s="234"/>
      <c r="AT255" s="235" t="s">
        <v>193</v>
      </c>
      <c r="AU255" s="235" t="s">
        <v>84</v>
      </c>
      <c r="AV255" s="13" t="s">
        <v>86</v>
      </c>
      <c r="AW255" s="13" t="s">
        <v>34</v>
      </c>
      <c r="AX255" s="13" t="s">
        <v>84</v>
      </c>
      <c r="AY255" s="235" t="s">
        <v>168</v>
      </c>
    </row>
    <row r="256" spans="1:65" s="2" customFormat="1" ht="21.75" customHeight="1">
      <c r="A256" s="33"/>
      <c r="B256" s="34"/>
      <c r="C256" s="207" t="s">
        <v>656</v>
      </c>
      <c r="D256" s="207" t="s">
        <v>171</v>
      </c>
      <c r="E256" s="208" t="s">
        <v>399</v>
      </c>
      <c r="F256" s="209" t="s">
        <v>400</v>
      </c>
      <c r="G256" s="210" t="s">
        <v>184</v>
      </c>
      <c r="H256" s="211">
        <v>8</v>
      </c>
      <c r="I256" s="212"/>
      <c r="J256" s="213">
        <f>ROUND(I256*H256,2)</f>
        <v>0</v>
      </c>
      <c r="K256" s="209" t="s">
        <v>175</v>
      </c>
      <c r="L256" s="38"/>
      <c r="M256" s="214" t="s">
        <v>1</v>
      </c>
      <c r="N256" s="215" t="s">
        <v>42</v>
      </c>
      <c r="O256" s="70"/>
      <c r="P256" s="216">
        <f>O256*H256</f>
        <v>0</v>
      </c>
      <c r="Q256" s="216">
        <v>0</v>
      </c>
      <c r="R256" s="216">
        <f>Q256*H256</f>
        <v>0</v>
      </c>
      <c r="S256" s="216">
        <v>0</v>
      </c>
      <c r="T256" s="217">
        <f>S256*H256</f>
        <v>0</v>
      </c>
      <c r="U256" s="33"/>
      <c r="V256" s="33"/>
      <c r="W256" s="33"/>
      <c r="X256" s="33"/>
      <c r="Y256" s="33"/>
      <c r="Z256" s="33"/>
      <c r="AA256" s="33"/>
      <c r="AB256" s="33"/>
      <c r="AC256" s="33"/>
      <c r="AD256" s="33"/>
      <c r="AE256" s="33"/>
      <c r="AR256" s="218" t="s">
        <v>351</v>
      </c>
      <c r="AT256" s="218" t="s">
        <v>171</v>
      </c>
      <c r="AU256" s="218" t="s">
        <v>84</v>
      </c>
      <c r="AY256" s="16" t="s">
        <v>168</v>
      </c>
      <c r="BE256" s="219">
        <f>IF(N256="základní",J256,0)</f>
        <v>0</v>
      </c>
      <c r="BF256" s="219">
        <f>IF(N256="snížená",J256,0)</f>
        <v>0</v>
      </c>
      <c r="BG256" s="219">
        <f>IF(N256="zákl. přenesená",J256,0)</f>
        <v>0</v>
      </c>
      <c r="BH256" s="219">
        <f>IF(N256="sníž. přenesená",J256,0)</f>
        <v>0</v>
      </c>
      <c r="BI256" s="219">
        <f>IF(N256="nulová",J256,0)</f>
        <v>0</v>
      </c>
      <c r="BJ256" s="16" t="s">
        <v>84</v>
      </c>
      <c r="BK256" s="219">
        <f>ROUND(I256*H256,2)</f>
        <v>0</v>
      </c>
      <c r="BL256" s="16" t="s">
        <v>351</v>
      </c>
      <c r="BM256" s="218" t="s">
        <v>657</v>
      </c>
    </row>
    <row r="257" spans="1:51" s="2" customFormat="1" ht="29.25">
      <c r="A257" s="33"/>
      <c r="B257" s="34"/>
      <c r="C257" s="35"/>
      <c r="D257" s="220" t="s">
        <v>178</v>
      </c>
      <c r="E257" s="35"/>
      <c r="F257" s="221" t="s">
        <v>402</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178</v>
      </c>
      <c r="AU257" s="16" t="s">
        <v>84</v>
      </c>
    </row>
    <row r="258" spans="1:51" s="13" customFormat="1" ht="11.25">
      <c r="B258" s="225"/>
      <c r="C258" s="226"/>
      <c r="D258" s="220" t="s">
        <v>193</v>
      </c>
      <c r="E258" s="227" t="s">
        <v>1</v>
      </c>
      <c r="F258" s="228" t="s">
        <v>403</v>
      </c>
      <c r="G258" s="226"/>
      <c r="H258" s="229">
        <v>8</v>
      </c>
      <c r="I258" s="230"/>
      <c r="J258" s="226"/>
      <c r="K258" s="226"/>
      <c r="L258" s="231"/>
      <c r="M258" s="257"/>
      <c r="N258" s="258"/>
      <c r="O258" s="258"/>
      <c r="P258" s="258"/>
      <c r="Q258" s="258"/>
      <c r="R258" s="258"/>
      <c r="S258" s="258"/>
      <c r="T258" s="259"/>
      <c r="AT258" s="235" t="s">
        <v>193</v>
      </c>
      <c r="AU258" s="235" t="s">
        <v>84</v>
      </c>
      <c r="AV258" s="13" t="s">
        <v>86</v>
      </c>
      <c r="AW258" s="13" t="s">
        <v>34</v>
      </c>
      <c r="AX258" s="13" t="s">
        <v>84</v>
      </c>
      <c r="AY258" s="235" t="s">
        <v>168</v>
      </c>
    </row>
    <row r="259" spans="1:51" s="2" customFormat="1" ht="6.95" customHeight="1">
      <c r="A259" s="33"/>
      <c r="B259" s="53"/>
      <c r="C259" s="54"/>
      <c r="D259" s="54"/>
      <c r="E259" s="54"/>
      <c r="F259" s="54"/>
      <c r="G259" s="54"/>
      <c r="H259" s="54"/>
      <c r="I259" s="157"/>
      <c r="J259" s="54"/>
      <c r="K259" s="54"/>
      <c r="L259" s="38"/>
      <c r="M259" s="33"/>
      <c r="O259" s="33"/>
      <c r="P259" s="33"/>
      <c r="Q259" s="33"/>
      <c r="R259" s="33"/>
      <c r="S259" s="33"/>
      <c r="T259" s="33"/>
      <c r="U259" s="33"/>
      <c r="V259" s="33"/>
      <c r="W259" s="33"/>
      <c r="X259" s="33"/>
      <c r="Y259" s="33"/>
      <c r="Z259" s="33"/>
      <c r="AA259" s="33"/>
      <c r="AB259" s="33"/>
      <c r="AC259" s="33"/>
      <c r="AD259" s="33"/>
      <c r="AE259" s="33"/>
    </row>
  </sheetData>
  <sheetProtection algorithmName="SHA-512" hashValue="9DQt91c260Arbba4rbySg67mE5UfVmh+lEZH0prBZSnF7nbJt2QOScl80Hp2CYG05dH69SKwHmHK4Z4leImbmA==" saltValue="krnvKYm6ZsARVtttcTl2YuCtBjDo5tKUxm4f37WN5VgBAWZ7+RVnrAPgObX5QAHJqVSKfxdINf8Z00PKqQZpSg==" spinCount="100000" sheet="1" objects="1" scenarios="1" formatColumns="0" formatRows="0" autoFilter="0"/>
  <autoFilter ref="C122:K258"/>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2"/>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103</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552</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658</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ROUND((SUM(BE123:BE291)),  2)</f>
        <v>0</v>
      </c>
      <c r="G35" s="33"/>
      <c r="H35" s="33"/>
      <c r="I35" s="136">
        <v>0.21</v>
      </c>
      <c r="J35" s="135">
        <f>ROUND(((SUM(BE123:BE291))*I35),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ROUND((SUM(BF123:BF291)),  2)</f>
        <v>0</v>
      </c>
      <c r="G36" s="33"/>
      <c r="H36" s="33"/>
      <c r="I36" s="136">
        <v>0.15</v>
      </c>
      <c r="J36" s="135">
        <f>ROUND(((SUM(BF123:BF291))*I36),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ROUND((SUM(BG123:BG291)),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ROUND((SUM(BH123:BH291)),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ROUND((SUM(BI123:BI291)),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552</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02-02 - Oprava přípojů vyhýbky č. 16ab v žst. Opava východ</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J263</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552</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02-02 - Oprava přípojů vyhýbky č. 16ab v žst. Opava východ</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P124+P263</f>
        <v>0</v>
      </c>
      <c r="Q123" s="78"/>
      <c r="R123" s="188">
        <f>R124+R263</f>
        <v>372.82999000000001</v>
      </c>
      <c r="S123" s="78"/>
      <c r="T123" s="189">
        <f>T124+T263</f>
        <v>0</v>
      </c>
      <c r="U123" s="33"/>
      <c r="V123" s="33"/>
      <c r="W123" s="33"/>
      <c r="X123" s="33"/>
      <c r="Y123" s="33"/>
      <c r="Z123" s="33"/>
      <c r="AA123" s="33"/>
      <c r="AB123" s="33"/>
      <c r="AC123" s="33"/>
      <c r="AD123" s="33"/>
      <c r="AE123" s="33"/>
      <c r="AT123" s="16" t="s">
        <v>76</v>
      </c>
      <c r="AU123" s="16" t="s">
        <v>149</v>
      </c>
      <c r="BK123" s="190">
        <f>BK124+BK263</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372.82999000000001</v>
      </c>
      <c r="S124" s="199"/>
      <c r="T124" s="201">
        <f>T125</f>
        <v>0</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SUM(P126:P262)</f>
        <v>0</v>
      </c>
      <c r="Q125" s="199"/>
      <c r="R125" s="200">
        <f>SUM(R126:R262)</f>
        <v>372.82999000000001</v>
      </c>
      <c r="S125" s="199"/>
      <c r="T125" s="201">
        <f>SUM(T126:T262)</f>
        <v>0</v>
      </c>
      <c r="AR125" s="202" t="s">
        <v>84</v>
      </c>
      <c r="AT125" s="203" t="s">
        <v>76</v>
      </c>
      <c r="AU125" s="203" t="s">
        <v>84</v>
      </c>
      <c r="AY125" s="202" t="s">
        <v>168</v>
      </c>
      <c r="BK125" s="204">
        <f>SUM(BK126:BK262)</f>
        <v>0</v>
      </c>
    </row>
    <row r="126" spans="1:65" s="2" customFormat="1" ht="21.75" customHeight="1">
      <c r="A126" s="33"/>
      <c r="B126" s="34"/>
      <c r="C126" s="207" t="s">
        <v>84</v>
      </c>
      <c r="D126" s="207" t="s">
        <v>171</v>
      </c>
      <c r="E126" s="208" t="s">
        <v>172</v>
      </c>
      <c r="F126" s="209" t="s">
        <v>173</v>
      </c>
      <c r="G126" s="210" t="s">
        <v>174</v>
      </c>
      <c r="H126" s="211">
        <v>2</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659</v>
      </c>
    </row>
    <row r="127" spans="1:65" s="2" customFormat="1" ht="29.25">
      <c r="A127" s="33"/>
      <c r="B127" s="34"/>
      <c r="C127" s="35"/>
      <c r="D127" s="220" t="s">
        <v>178</v>
      </c>
      <c r="E127" s="35"/>
      <c r="F127" s="221" t="s">
        <v>179</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2" customFormat="1" ht="19.5">
      <c r="A128" s="33"/>
      <c r="B128" s="34"/>
      <c r="C128" s="35"/>
      <c r="D128" s="220" t="s">
        <v>180</v>
      </c>
      <c r="E128" s="35"/>
      <c r="F128" s="224" t="s">
        <v>181</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180</v>
      </c>
      <c r="AU128" s="16" t="s">
        <v>86</v>
      </c>
    </row>
    <row r="129" spans="1:65" s="2" customFormat="1" ht="21.75" customHeight="1">
      <c r="A129" s="33"/>
      <c r="B129" s="34"/>
      <c r="C129" s="207" t="s">
        <v>86</v>
      </c>
      <c r="D129" s="207" t="s">
        <v>171</v>
      </c>
      <c r="E129" s="208" t="s">
        <v>182</v>
      </c>
      <c r="F129" s="209" t="s">
        <v>183</v>
      </c>
      <c r="G129" s="210" t="s">
        <v>184</v>
      </c>
      <c r="H129" s="211">
        <v>20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660</v>
      </c>
    </row>
    <row r="130" spans="1:65" s="2" customFormat="1" ht="19.5">
      <c r="A130" s="33"/>
      <c r="B130" s="34"/>
      <c r="C130" s="35"/>
      <c r="D130" s="220" t="s">
        <v>178</v>
      </c>
      <c r="E130" s="35"/>
      <c r="F130" s="221" t="s">
        <v>186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19.5">
      <c r="A131" s="33"/>
      <c r="B131" s="34"/>
      <c r="C131" s="35"/>
      <c r="D131" s="220" t="s">
        <v>180</v>
      </c>
      <c r="E131" s="35"/>
      <c r="F131" s="224" t="s">
        <v>187</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180</v>
      </c>
      <c r="AU131" s="16" t="s">
        <v>86</v>
      </c>
    </row>
    <row r="132" spans="1:65" s="2" customFormat="1" ht="21.75" customHeight="1">
      <c r="A132" s="33"/>
      <c r="B132" s="34"/>
      <c r="C132" s="207" t="s">
        <v>131</v>
      </c>
      <c r="D132" s="207" t="s">
        <v>171</v>
      </c>
      <c r="E132" s="208" t="s">
        <v>661</v>
      </c>
      <c r="F132" s="209" t="s">
        <v>662</v>
      </c>
      <c r="G132" s="210" t="s">
        <v>184</v>
      </c>
      <c r="H132" s="211">
        <v>2</v>
      </c>
      <c r="I132" s="212"/>
      <c r="J132" s="213">
        <f>ROUND(I132*H132,2)</f>
        <v>0</v>
      </c>
      <c r="K132" s="209" t="s">
        <v>175</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176</v>
      </c>
      <c r="AT132" s="218" t="s">
        <v>171</v>
      </c>
      <c r="AU132" s="218" t="s">
        <v>86</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176</v>
      </c>
      <c r="BM132" s="218" t="s">
        <v>663</v>
      </c>
    </row>
    <row r="133" spans="1:65" s="2" customFormat="1" ht="19.5">
      <c r="A133" s="33"/>
      <c r="B133" s="34"/>
      <c r="C133" s="35"/>
      <c r="D133" s="220" t="s">
        <v>178</v>
      </c>
      <c r="E133" s="35"/>
      <c r="F133" s="221" t="s">
        <v>664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86</v>
      </c>
    </row>
    <row r="134" spans="1:65" s="2" customFormat="1" ht="19.5">
      <c r="A134" s="33"/>
      <c r="B134" s="34"/>
      <c r="C134" s="35"/>
      <c r="D134" s="220" t="s">
        <v>180</v>
      </c>
      <c r="E134" s="35"/>
      <c r="F134" s="224" t="s">
        <v>187</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180</v>
      </c>
      <c r="AU134" s="16" t="s">
        <v>86</v>
      </c>
    </row>
    <row r="135" spans="1:65" s="2" customFormat="1" ht="21.75" customHeight="1">
      <c r="A135" s="33"/>
      <c r="B135" s="34"/>
      <c r="C135" s="207" t="s">
        <v>176</v>
      </c>
      <c r="D135" s="207" t="s">
        <v>171</v>
      </c>
      <c r="E135" s="208" t="s">
        <v>195</v>
      </c>
      <c r="F135" s="209" t="s">
        <v>196</v>
      </c>
      <c r="G135" s="210" t="s">
        <v>197</v>
      </c>
      <c r="H135" s="211">
        <v>19.952999999999999</v>
      </c>
      <c r="I135" s="212"/>
      <c r="J135" s="213">
        <f>ROUND(I135*H135,2)</f>
        <v>0</v>
      </c>
      <c r="K135" s="209" t="s">
        <v>175</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176</v>
      </c>
      <c r="AT135" s="218" t="s">
        <v>171</v>
      </c>
      <c r="AU135" s="218" t="s">
        <v>86</v>
      </c>
      <c r="AY135" s="16" t="s">
        <v>168</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176</v>
      </c>
      <c r="BM135" s="218" t="s">
        <v>665</v>
      </c>
    </row>
    <row r="136" spans="1:65" s="2" customFormat="1" ht="29.25">
      <c r="A136" s="33"/>
      <c r="B136" s="34"/>
      <c r="C136" s="35"/>
      <c r="D136" s="220" t="s">
        <v>178</v>
      </c>
      <c r="E136" s="35"/>
      <c r="F136" s="221" t="s">
        <v>199</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178</v>
      </c>
      <c r="AU136" s="16" t="s">
        <v>86</v>
      </c>
    </row>
    <row r="137" spans="1:65" s="13" customFormat="1" ht="11.25">
      <c r="B137" s="225"/>
      <c r="C137" s="226"/>
      <c r="D137" s="220" t="s">
        <v>193</v>
      </c>
      <c r="E137" s="227" t="s">
        <v>1</v>
      </c>
      <c r="F137" s="228" t="s">
        <v>666</v>
      </c>
      <c r="G137" s="226"/>
      <c r="H137" s="229">
        <v>19.952999999999999</v>
      </c>
      <c r="I137" s="230"/>
      <c r="J137" s="226"/>
      <c r="K137" s="226"/>
      <c r="L137" s="231"/>
      <c r="M137" s="232"/>
      <c r="N137" s="233"/>
      <c r="O137" s="233"/>
      <c r="P137" s="233"/>
      <c r="Q137" s="233"/>
      <c r="R137" s="233"/>
      <c r="S137" s="233"/>
      <c r="T137" s="234"/>
      <c r="AT137" s="235" t="s">
        <v>193</v>
      </c>
      <c r="AU137" s="235" t="s">
        <v>86</v>
      </c>
      <c r="AV137" s="13" t="s">
        <v>86</v>
      </c>
      <c r="AW137" s="13" t="s">
        <v>34</v>
      </c>
      <c r="AX137" s="13" t="s">
        <v>84</v>
      </c>
      <c r="AY137" s="235" t="s">
        <v>168</v>
      </c>
    </row>
    <row r="138" spans="1:65" s="2" customFormat="1" ht="21.75" customHeight="1">
      <c r="A138" s="33"/>
      <c r="B138" s="34"/>
      <c r="C138" s="207" t="s">
        <v>169</v>
      </c>
      <c r="D138" s="207" t="s">
        <v>171</v>
      </c>
      <c r="E138" s="208" t="s">
        <v>414</v>
      </c>
      <c r="F138" s="209" t="s">
        <v>415</v>
      </c>
      <c r="G138" s="210" t="s">
        <v>190</v>
      </c>
      <c r="H138" s="211">
        <v>121.929</v>
      </c>
      <c r="I138" s="212"/>
      <c r="J138" s="213">
        <f>ROUND(I138*H138,2)</f>
        <v>0</v>
      </c>
      <c r="K138" s="209" t="s">
        <v>175</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176</v>
      </c>
      <c r="AT138" s="218" t="s">
        <v>171</v>
      </c>
      <c r="AU138" s="218" t="s">
        <v>86</v>
      </c>
      <c r="AY138" s="16" t="s">
        <v>168</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176</v>
      </c>
      <c r="BM138" s="218" t="s">
        <v>667</v>
      </c>
    </row>
    <row r="139" spans="1:65" s="2" customFormat="1" ht="29.25">
      <c r="A139" s="33"/>
      <c r="B139" s="34"/>
      <c r="C139" s="35"/>
      <c r="D139" s="220" t="s">
        <v>178</v>
      </c>
      <c r="E139" s="35"/>
      <c r="F139" s="221" t="s">
        <v>417</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178</v>
      </c>
      <c r="AU139" s="16" t="s">
        <v>86</v>
      </c>
    </row>
    <row r="140" spans="1:65" s="13" customFormat="1" ht="11.25">
      <c r="B140" s="225"/>
      <c r="C140" s="226"/>
      <c r="D140" s="220" t="s">
        <v>193</v>
      </c>
      <c r="E140" s="227" t="s">
        <v>1</v>
      </c>
      <c r="F140" s="228" t="s">
        <v>668</v>
      </c>
      <c r="G140" s="226"/>
      <c r="H140" s="229">
        <v>121.929</v>
      </c>
      <c r="I140" s="230"/>
      <c r="J140" s="226"/>
      <c r="K140" s="226"/>
      <c r="L140" s="231"/>
      <c r="M140" s="232"/>
      <c r="N140" s="233"/>
      <c r="O140" s="233"/>
      <c r="P140" s="233"/>
      <c r="Q140" s="233"/>
      <c r="R140" s="233"/>
      <c r="S140" s="233"/>
      <c r="T140" s="234"/>
      <c r="AT140" s="235" t="s">
        <v>193</v>
      </c>
      <c r="AU140" s="235" t="s">
        <v>86</v>
      </c>
      <c r="AV140" s="13" t="s">
        <v>86</v>
      </c>
      <c r="AW140" s="13" t="s">
        <v>34</v>
      </c>
      <c r="AX140" s="13" t="s">
        <v>84</v>
      </c>
      <c r="AY140" s="235" t="s">
        <v>168</v>
      </c>
    </row>
    <row r="141" spans="1:65" s="2" customFormat="1" ht="21.75" customHeight="1">
      <c r="A141" s="33"/>
      <c r="B141" s="34"/>
      <c r="C141" s="207" t="s">
        <v>204</v>
      </c>
      <c r="D141" s="207" t="s">
        <v>171</v>
      </c>
      <c r="E141" s="208" t="s">
        <v>205</v>
      </c>
      <c r="F141" s="209" t="s">
        <v>206</v>
      </c>
      <c r="G141" s="210" t="s">
        <v>190</v>
      </c>
      <c r="H141" s="211">
        <v>49.5</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669</v>
      </c>
    </row>
    <row r="142" spans="1:65" s="2" customFormat="1" ht="19.5">
      <c r="A142" s="33"/>
      <c r="B142" s="34"/>
      <c r="C142" s="35"/>
      <c r="D142" s="220" t="s">
        <v>178</v>
      </c>
      <c r="E142" s="35"/>
      <c r="F142" s="221" t="s">
        <v>208</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13" customFormat="1" ht="11.25">
      <c r="B143" s="225"/>
      <c r="C143" s="226"/>
      <c r="D143" s="220" t="s">
        <v>193</v>
      </c>
      <c r="E143" s="227" t="s">
        <v>1</v>
      </c>
      <c r="F143" s="228" t="s">
        <v>670</v>
      </c>
      <c r="G143" s="226"/>
      <c r="H143" s="229">
        <v>33.659999999999997</v>
      </c>
      <c r="I143" s="230"/>
      <c r="J143" s="226"/>
      <c r="K143" s="226"/>
      <c r="L143" s="231"/>
      <c r="M143" s="232"/>
      <c r="N143" s="233"/>
      <c r="O143" s="233"/>
      <c r="P143" s="233"/>
      <c r="Q143" s="233"/>
      <c r="R143" s="233"/>
      <c r="S143" s="233"/>
      <c r="T143" s="234"/>
      <c r="AT143" s="235" t="s">
        <v>193</v>
      </c>
      <c r="AU143" s="235" t="s">
        <v>86</v>
      </c>
      <c r="AV143" s="13" t="s">
        <v>86</v>
      </c>
      <c r="AW143" s="13" t="s">
        <v>34</v>
      </c>
      <c r="AX143" s="13" t="s">
        <v>77</v>
      </c>
      <c r="AY143" s="235" t="s">
        <v>168</v>
      </c>
    </row>
    <row r="144" spans="1:65" s="13" customFormat="1" ht="11.25">
      <c r="B144" s="225"/>
      <c r="C144" s="226"/>
      <c r="D144" s="220" t="s">
        <v>193</v>
      </c>
      <c r="E144" s="227" t="s">
        <v>1</v>
      </c>
      <c r="F144" s="228" t="s">
        <v>671</v>
      </c>
      <c r="G144" s="226"/>
      <c r="H144" s="229">
        <v>15.84</v>
      </c>
      <c r="I144" s="230"/>
      <c r="J144" s="226"/>
      <c r="K144" s="226"/>
      <c r="L144" s="231"/>
      <c r="M144" s="232"/>
      <c r="N144" s="233"/>
      <c r="O144" s="233"/>
      <c r="P144" s="233"/>
      <c r="Q144" s="233"/>
      <c r="R144" s="233"/>
      <c r="S144" s="233"/>
      <c r="T144" s="234"/>
      <c r="AT144" s="235" t="s">
        <v>193</v>
      </c>
      <c r="AU144" s="235" t="s">
        <v>86</v>
      </c>
      <c r="AV144" s="13" t="s">
        <v>86</v>
      </c>
      <c r="AW144" s="13" t="s">
        <v>34</v>
      </c>
      <c r="AX144" s="13" t="s">
        <v>77</v>
      </c>
      <c r="AY144" s="235" t="s">
        <v>168</v>
      </c>
    </row>
    <row r="145" spans="1:65" s="14" customFormat="1" ht="11.25">
      <c r="B145" s="236"/>
      <c r="C145" s="237"/>
      <c r="D145" s="220" t="s">
        <v>193</v>
      </c>
      <c r="E145" s="238" t="s">
        <v>1</v>
      </c>
      <c r="F145" s="239" t="s">
        <v>211</v>
      </c>
      <c r="G145" s="237"/>
      <c r="H145" s="240">
        <v>49.5</v>
      </c>
      <c r="I145" s="241"/>
      <c r="J145" s="237"/>
      <c r="K145" s="237"/>
      <c r="L145" s="242"/>
      <c r="M145" s="243"/>
      <c r="N145" s="244"/>
      <c r="O145" s="244"/>
      <c r="P145" s="244"/>
      <c r="Q145" s="244"/>
      <c r="R145" s="244"/>
      <c r="S145" s="244"/>
      <c r="T145" s="245"/>
      <c r="AT145" s="246" t="s">
        <v>193</v>
      </c>
      <c r="AU145" s="246" t="s">
        <v>86</v>
      </c>
      <c r="AV145" s="14" t="s">
        <v>176</v>
      </c>
      <c r="AW145" s="14" t="s">
        <v>34</v>
      </c>
      <c r="AX145" s="14" t="s">
        <v>84</v>
      </c>
      <c r="AY145" s="246" t="s">
        <v>168</v>
      </c>
    </row>
    <row r="146" spans="1:65" s="2" customFormat="1" ht="21.75" customHeight="1">
      <c r="A146" s="33"/>
      <c r="B146" s="34"/>
      <c r="C146" s="207" t="s">
        <v>212</v>
      </c>
      <c r="D146" s="207" t="s">
        <v>171</v>
      </c>
      <c r="E146" s="208" t="s">
        <v>213</v>
      </c>
      <c r="F146" s="209" t="s">
        <v>214</v>
      </c>
      <c r="G146" s="210" t="s">
        <v>215</v>
      </c>
      <c r="H146" s="211">
        <v>180</v>
      </c>
      <c r="I146" s="212"/>
      <c r="J146" s="213">
        <f>ROUND(I146*H146,2)</f>
        <v>0</v>
      </c>
      <c r="K146" s="209" t="s">
        <v>175</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176</v>
      </c>
      <c r="AT146" s="218" t="s">
        <v>171</v>
      </c>
      <c r="AU146" s="218" t="s">
        <v>86</v>
      </c>
      <c r="AY146" s="16" t="s">
        <v>168</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176</v>
      </c>
      <c r="BM146" s="218" t="s">
        <v>672</v>
      </c>
    </row>
    <row r="147" spans="1:65" s="2" customFormat="1" ht="19.5">
      <c r="A147" s="33"/>
      <c r="B147" s="34"/>
      <c r="C147" s="35"/>
      <c r="D147" s="220" t="s">
        <v>178</v>
      </c>
      <c r="E147" s="35"/>
      <c r="F147" s="221" t="s">
        <v>217</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178</v>
      </c>
      <c r="AU147" s="16" t="s">
        <v>86</v>
      </c>
    </row>
    <row r="148" spans="1:65" s="13" customFormat="1" ht="11.25">
      <c r="B148" s="225"/>
      <c r="C148" s="226"/>
      <c r="D148" s="220" t="s">
        <v>193</v>
      </c>
      <c r="E148" s="227" t="s">
        <v>1</v>
      </c>
      <c r="F148" s="228" t="s">
        <v>673</v>
      </c>
      <c r="G148" s="226"/>
      <c r="H148" s="229">
        <v>180</v>
      </c>
      <c r="I148" s="230"/>
      <c r="J148" s="226"/>
      <c r="K148" s="226"/>
      <c r="L148" s="231"/>
      <c r="M148" s="232"/>
      <c r="N148" s="233"/>
      <c r="O148" s="233"/>
      <c r="P148" s="233"/>
      <c r="Q148" s="233"/>
      <c r="R148" s="233"/>
      <c r="S148" s="233"/>
      <c r="T148" s="234"/>
      <c r="AT148" s="235" t="s">
        <v>193</v>
      </c>
      <c r="AU148" s="235" t="s">
        <v>86</v>
      </c>
      <c r="AV148" s="13" t="s">
        <v>86</v>
      </c>
      <c r="AW148" s="13" t="s">
        <v>34</v>
      </c>
      <c r="AX148" s="13" t="s">
        <v>84</v>
      </c>
      <c r="AY148" s="235" t="s">
        <v>168</v>
      </c>
    </row>
    <row r="149" spans="1:65" s="2" customFormat="1" ht="21.75" customHeight="1">
      <c r="A149" s="33"/>
      <c r="B149" s="34"/>
      <c r="C149" s="207" t="s">
        <v>219</v>
      </c>
      <c r="D149" s="207" t="s">
        <v>171</v>
      </c>
      <c r="E149" s="208" t="s">
        <v>220</v>
      </c>
      <c r="F149" s="209" t="s">
        <v>221</v>
      </c>
      <c r="G149" s="210" t="s">
        <v>215</v>
      </c>
      <c r="H149" s="211">
        <v>180</v>
      </c>
      <c r="I149" s="212"/>
      <c r="J149" s="213">
        <f>ROUND(I149*H149,2)</f>
        <v>0</v>
      </c>
      <c r="K149" s="209" t="s">
        <v>175</v>
      </c>
      <c r="L149" s="38"/>
      <c r="M149" s="214" t="s">
        <v>1</v>
      </c>
      <c r="N149" s="215"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176</v>
      </c>
      <c r="AT149" s="218" t="s">
        <v>171</v>
      </c>
      <c r="AU149" s="218" t="s">
        <v>86</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176</v>
      </c>
      <c r="BM149" s="218" t="s">
        <v>674</v>
      </c>
    </row>
    <row r="150" spans="1:65" s="2" customFormat="1" ht="19.5">
      <c r="A150" s="33"/>
      <c r="B150" s="34"/>
      <c r="C150" s="35"/>
      <c r="D150" s="220" t="s">
        <v>178</v>
      </c>
      <c r="E150" s="35"/>
      <c r="F150" s="221" t="s">
        <v>223</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86</v>
      </c>
    </row>
    <row r="151" spans="1:65" s="2" customFormat="1" ht="19.5">
      <c r="A151" s="33"/>
      <c r="B151" s="34"/>
      <c r="C151" s="35"/>
      <c r="D151" s="220" t="s">
        <v>180</v>
      </c>
      <c r="E151" s="35"/>
      <c r="F151" s="224" t="s">
        <v>224</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180</v>
      </c>
      <c r="AU151" s="16" t="s">
        <v>86</v>
      </c>
    </row>
    <row r="152" spans="1:65" s="13" customFormat="1" ht="11.25">
      <c r="B152" s="225"/>
      <c r="C152" s="226"/>
      <c r="D152" s="220" t="s">
        <v>193</v>
      </c>
      <c r="E152" s="227" t="s">
        <v>1</v>
      </c>
      <c r="F152" s="228" t="s">
        <v>673</v>
      </c>
      <c r="G152" s="226"/>
      <c r="H152" s="229">
        <v>180</v>
      </c>
      <c r="I152" s="230"/>
      <c r="J152" s="226"/>
      <c r="K152" s="226"/>
      <c r="L152" s="231"/>
      <c r="M152" s="232"/>
      <c r="N152" s="233"/>
      <c r="O152" s="233"/>
      <c r="P152" s="233"/>
      <c r="Q152" s="233"/>
      <c r="R152" s="233"/>
      <c r="S152" s="233"/>
      <c r="T152" s="234"/>
      <c r="AT152" s="235" t="s">
        <v>193</v>
      </c>
      <c r="AU152" s="235" t="s">
        <v>86</v>
      </c>
      <c r="AV152" s="13" t="s">
        <v>86</v>
      </c>
      <c r="AW152" s="13" t="s">
        <v>34</v>
      </c>
      <c r="AX152" s="13" t="s">
        <v>84</v>
      </c>
      <c r="AY152" s="235" t="s">
        <v>168</v>
      </c>
    </row>
    <row r="153" spans="1:65" s="2" customFormat="1" ht="21.75" customHeight="1">
      <c r="A153" s="33"/>
      <c r="B153" s="34"/>
      <c r="C153" s="207" t="s">
        <v>225</v>
      </c>
      <c r="D153" s="207" t="s">
        <v>171</v>
      </c>
      <c r="E153" s="208" t="s">
        <v>425</v>
      </c>
      <c r="F153" s="209" t="s">
        <v>426</v>
      </c>
      <c r="G153" s="210" t="s">
        <v>190</v>
      </c>
      <c r="H153" s="211">
        <v>120.601</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176</v>
      </c>
      <c r="AT153" s="218" t="s">
        <v>171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176</v>
      </c>
      <c r="BM153" s="218" t="s">
        <v>675</v>
      </c>
    </row>
    <row r="154" spans="1:65" s="2" customFormat="1" ht="39">
      <c r="A154" s="33"/>
      <c r="B154" s="34"/>
      <c r="C154" s="35"/>
      <c r="D154" s="220" t="s">
        <v>178</v>
      </c>
      <c r="E154" s="35"/>
      <c r="F154" s="221" t="s">
        <v>428</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13" customFormat="1" ht="11.25">
      <c r="B155" s="225"/>
      <c r="C155" s="226"/>
      <c r="D155" s="220" t="s">
        <v>193</v>
      </c>
      <c r="E155" s="227" t="s">
        <v>1</v>
      </c>
      <c r="F155" s="228" t="s">
        <v>676</v>
      </c>
      <c r="G155" s="226"/>
      <c r="H155" s="229">
        <v>120.601</v>
      </c>
      <c r="I155" s="230"/>
      <c r="J155" s="226"/>
      <c r="K155" s="226"/>
      <c r="L155" s="231"/>
      <c r="M155" s="232"/>
      <c r="N155" s="233"/>
      <c r="O155" s="233"/>
      <c r="P155" s="233"/>
      <c r="Q155" s="233"/>
      <c r="R155" s="233"/>
      <c r="S155" s="233"/>
      <c r="T155" s="234"/>
      <c r="AT155" s="235" t="s">
        <v>193</v>
      </c>
      <c r="AU155" s="235" t="s">
        <v>86</v>
      </c>
      <c r="AV155" s="13" t="s">
        <v>86</v>
      </c>
      <c r="AW155" s="13" t="s">
        <v>34</v>
      </c>
      <c r="AX155" s="13" t="s">
        <v>84</v>
      </c>
      <c r="AY155" s="235" t="s">
        <v>168</v>
      </c>
    </row>
    <row r="156" spans="1:65" s="2" customFormat="1" ht="21.75" customHeight="1">
      <c r="A156" s="33"/>
      <c r="B156" s="34"/>
      <c r="C156" s="207" t="s">
        <v>230</v>
      </c>
      <c r="D156" s="207" t="s">
        <v>171</v>
      </c>
      <c r="E156" s="208" t="s">
        <v>677</v>
      </c>
      <c r="F156" s="209" t="s">
        <v>678</v>
      </c>
      <c r="G156" s="210" t="s">
        <v>432</v>
      </c>
      <c r="H156" s="211">
        <v>4.0000000000000001E-3</v>
      </c>
      <c r="I156" s="212"/>
      <c r="J156" s="213">
        <f>ROUND(I156*H156,2)</f>
        <v>0</v>
      </c>
      <c r="K156" s="209" t="s">
        <v>175</v>
      </c>
      <c r="L156" s="38"/>
      <c r="M156" s="214" t="s">
        <v>1</v>
      </c>
      <c r="N156" s="21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176</v>
      </c>
      <c r="AT156" s="218" t="s">
        <v>171</v>
      </c>
      <c r="AU156" s="218" t="s">
        <v>86</v>
      </c>
      <c r="AY156" s="16" t="s">
        <v>168</v>
      </c>
      <c r="BE156" s="219">
        <f>IF(N156="základní",J156,0)</f>
        <v>0</v>
      </c>
      <c r="BF156" s="219">
        <f>IF(N156="snížená",J156,0)</f>
        <v>0</v>
      </c>
      <c r="BG156" s="219">
        <f>IF(N156="zákl. přenesená",J156,0)</f>
        <v>0</v>
      </c>
      <c r="BH156" s="219">
        <f>IF(N156="sníž. přenesená",J156,0)</f>
        <v>0</v>
      </c>
      <c r="BI156" s="219">
        <f>IF(N156="nulová",J156,0)</f>
        <v>0</v>
      </c>
      <c r="BJ156" s="16" t="s">
        <v>84</v>
      </c>
      <c r="BK156" s="219">
        <f>ROUND(I156*H156,2)</f>
        <v>0</v>
      </c>
      <c r="BL156" s="16" t="s">
        <v>176</v>
      </c>
      <c r="BM156" s="218" t="s">
        <v>679</v>
      </c>
    </row>
    <row r="157" spans="1:65" s="2" customFormat="1" ht="29.25">
      <c r="A157" s="33"/>
      <c r="B157" s="34"/>
      <c r="C157" s="35"/>
      <c r="D157" s="220" t="s">
        <v>178</v>
      </c>
      <c r="E157" s="35"/>
      <c r="F157" s="221" t="s">
        <v>680</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178</v>
      </c>
      <c r="AU157" s="16" t="s">
        <v>86</v>
      </c>
    </row>
    <row r="158" spans="1:65" s="2" customFormat="1" ht="21.75" customHeight="1">
      <c r="A158" s="33"/>
      <c r="B158" s="34"/>
      <c r="C158" s="207" t="s">
        <v>236</v>
      </c>
      <c r="D158" s="207" t="s">
        <v>171</v>
      </c>
      <c r="E158" s="208" t="s">
        <v>430</v>
      </c>
      <c r="F158" s="209" t="s">
        <v>431</v>
      </c>
      <c r="G158" s="210" t="s">
        <v>432</v>
      </c>
      <c r="H158" s="211">
        <v>5.8999999999999997E-2</v>
      </c>
      <c r="I158" s="212"/>
      <c r="J158" s="213">
        <f>ROUND(I158*H158,2)</f>
        <v>0</v>
      </c>
      <c r="K158" s="209" t="s">
        <v>175</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176</v>
      </c>
      <c r="AT158" s="218" t="s">
        <v>171</v>
      </c>
      <c r="AU158" s="218" t="s">
        <v>86</v>
      </c>
      <c r="AY158" s="16" t="s">
        <v>168</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176</v>
      </c>
      <c r="BM158" s="218" t="s">
        <v>681</v>
      </c>
    </row>
    <row r="159" spans="1:65" s="2" customFormat="1" ht="29.25">
      <c r="A159" s="33"/>
      <c r="B159" s="34"/>
      <c r="C159" s="35"/>
      <c r="D159" s="220" t="s">
        <v>178</v>
      </c>
      <c r="E159" s="35"/>
      <c r="F159" s="221" t="s">
        <v>434</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178</v>
      </c>
      <c r="AU159" s="16" t="s">
        <v>86</v>
      </c>
    </row>
    <row r="160" spans="1:65" s="2" customFormat="1" ht="21.75" customHeight="1">
      <c r="A160" s="33"/>
      <c r="B160" s="34"/>
      <c r="C160" s="207" t="s">
        <v>241</v>
      </c>
      <c r="D160" s="207" t="s">
        <v>171</v>
      </c>
      <c r="E160" s="208" t="s">
        <v>682</v>
      </c>
      <c r="F160" s="209" t="s">
        <v>683</v>
      </c>
      <c r="G160" s="210" t="s">
        <v>233</v>
      </c>
      <c r="H160" s="211">
        <v>8</v>
      </c>
      <c r="I160" s="212"/>
      <c r="J160" s="213">
        <f>ROUND(I160*H160,2)</f>
        <v>0</v>
      </c>
      <c r="K160" s="209" t="s">
        <v>175</v>
      </c>
      <c r="L160" s="38"/>
      <c r="M160" s="214" t="s">
        <v>1</v>
      </c>
      <c r="N160" s="21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176</v>
      </c>
      <c r="AT160" s="218" t="s">
        <v>171</v>
      </c>
      <c r="AU160" s="218" t="s">
        <v>86</v>
      </c>
      <c r="AY160" s="16" t="s">
        <v>168</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176</v>
      </c>
      <c r="BM160" s="218" t="s">
        <v>684</v>
      </c>
    </row>
    <row r="161" spans="1:65" s="2" customFormat="1" ht="39">
      <c r="A161" s="33"/>
      <c r="B161" s="34"/>
      <c r="C161" s="35"/>
      <c r="D161" s="220" t="s">
        <v>178</v>
      </c>
      <c r="E161" s="35"/>
      <c r="F161" s="221" t="s">
        <v>685</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178</v>
      </c>
      <c r="AU161" s="16" t="s">
        <v>86</v>
      </c>
    </row>
    <row r="162" spans="1:65" s="2" customFormat="1" ht="19.5">
      <c r="A162" s="33"/>
      <c r="B162" s="34"/>
      <c r="C162" s="35"/>
      <c r="D162" s="220" t="s">
        <v>180</v>
      </c>
      <c r="E162" s="35"/>
      <c r="F162" s="224" t="s">
        <v>458</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180</v>
      </c>
      <c r="AU162" s="16" t="s">
        <v>86</v>
      </c>
    </row>
    <row r="163" spans="1:65" s="13" customFormat="1" ht="11.25">
      <c r="B163" s="225"/>
      <c r="C163" s="226"/>
      <c r="D163" s="220" t="s">
        <v>193</v>
      </c>
      <c r="E163" s="227" t="s">
        <v>1</v>
      </c>
      <c r="F163" s="228" t="s">
        <v>686</v>
      </c>
      <c r="G163" s="226"/>
      <c r="H163" s="229">
        <v>8</v>
      </c>
      <c r="I163" s="230"/>
      <c r="J163" s="226"/>
      <c r="K163" s="226"/>
      <c r="L163" s="231"/>
      <c r="M163" s="232"/>
      <c r="N163" s="233"/>
      <c r="O163" s="233"/>
      <c r="P163" s="233"/>
      <c r="Q163" s="233"/>
      <c r="R163" s="233"/>
      <c r="S163" s="233"/>
      <c r="T163" s="234"/>
      <c r="AT163" s="235" t="s">
        <v>193</v>
      </c>
      <c r="AU163" s="235" t="s">
        <v>86</v>
      </c>
      <c r="AV163" s="13" t="s">
        <v>86</v>
      </c>
      <c r="AW163" s="13" t="s">
        <v>34</v>
      </c>
      <c r="AX163" s="13" t="s">
        <v>84</v>
      </c>
      <c r="AY163" s="235" t="s">
        <v>168</v>
      </c>
    </row>
    <row r="164" spans="1:65" s="2" customFormat="1" ht="21.75" customHeight="1">
      <c r="A164" s="33"/>
      <c r="B164" s="34"/>
      <c r="C164" s="207" t="s">
        <v>246</v>
      </c>
      <c r="D164" s="207" t="s">
        <v>171</v>
      </c>
      <c r="E164" s="208" t="s">
        <v>586</v>
      </c>
      <c r="F164" s="209" t="s">
        <v>587</v>
      </c>
      <c r="G164" s="210" t="s">
        <v>432</v>
      </c>
      <c r="H164" s="211">
        <v>4.0000000000000001E-3</v>
      </c>
      <c r="I164" s="212"/>
      <c r="J164" s="213">
        <f>ROUND(I164*H164,2)</f>
        <v>0</v>
      </c>
      <c r="K164" s="209" t="s">
        <v>175</v>
      </c>
      <c r="L164" s="38"/>
      <c r="M164" s="214" t="s">
        <v>1</v>
      </c>
      <c r="N164" s="215" t="s">
        <v>42</v>
      </c>
      <c r="O164" s="70"/>
      <c r="P164" s="216">
        <f>O164*H164</f>
        <v>0</v>
      </c>
      <c r="Q164" s="216">
        <v>0</v>
      </c>
      <c r="R164" s="216">
        <f>Q164*H164</f>
        <v>0</v>
      </c>
      <c r="S164" s="216">
        <v>0</v>
      </c>
      <c r="T164" s="217">
        <f>S164*H164</f>
        <v>0</v>
      </c>
      <c r="U164" s="33"/>
      <c r="V164" s="33"/>
      <c r="W164" s="33"/>
      <c r="X164" s="33"/>
      <c r="Y164" s="33"/>
      <c r="Z164" s="33"/>
      <c r="AA164" s="33"/>
      <c r="AB164" s="33"/>
      <c r="AC164" s="33"/>
      <c r="AD164" s="33"/>
      <c r="AE164" s="33"/>
      <c r="AR164" s="218" t="s">
        <v>176</v>
      </c>
      <c r="AT164" s="218" t="s">
        <v>171</v>
      </c>
      <c r="AU164" s="218" t="s">
        <v>86</v>
      </c>
      <c r="AY164" s="16" t="s">
        <v>168</v>
      </c>
      <c r="BE164" s="219">
        <f>IF(N164="základní",J164,0)</f>
        <v>0</v>
      </c>
      <c r="BF164" s="219">
        <f>IF(N164="snížená",J164,0)</f>
        <v>0</v>
      </c>
      <c r="BG164" s="219">
        <f>IF(N164="zákl. přenesená",J164,0)</f>
        <v>0</v>
      </c>
      <c r="BH164" s="219">
        <f>IF(N164="sníž. přenesená",J164,0)</f>
        <v>0</v>
      </c>
      <c r="BI164" s="219">
        <f>IF(N164="nulová",J164,0)</f>
        <v>0</v>
      </c>
      <c r="BJ164" s="16" t="s">
        <v>84</v>
      </c>
      <c r="BK164" s="219">
        <f>ROUND(I164*H164,2)</f>
        <v>0</v>
      </c>
      <c r="BL164" s="16" t="s">
        <v>176</v>
      </c>
      <c r="BM164" s="218" t="s">
        <v>687</v>
      </c>
    </row>
    <row r="165" spans="1:65" s="2" customFormat="1" ht="39">
      <c r="A165" s="33"/>
      <c r="B165" s="34"/>
      <c r="C165" s="35"/>
      <c r="D165" s="220" t="s">
        <v>178</v>
      </c>
      <c r="E165" s="35"/>
      <c r="F165" s="221" t="s">
        <v>589</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178</v>
      </c>
      <c r="AU165" s="16" t="s">
        <v>86</v>
      </c>
    </row>
    <row r="166" spans="1:65" s="2" customFormat="1" ht="19.5">
      <c r="A166" s="33"/>
      <c r="B166" s="34"/>
      <c r="C166" s="35"/>
      <c r="D166" s="220" t="s">
        <v>180</v>
      </c>
      <c r="E166" s="35"/>
      <c r="F166" s="224" t="s">
        <v>443</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180</v>
      </c>
      <c r="AU166" s="16" t="s">
        <v>86</v>
      </c>
    </row>
    <row r="167" spans="1:65" s="2" customFormat="1" ht="21.75" customHeight="1">
      <c r="A167" s="33"/>
      <c r="B167" s="34"/>
      <c r="C167" s="207" t="s">
        <v>252</v>
      </c>
      <c r="D167" s="207" t="s">
        <v>171</v>
      </c>
      <c r="E167" s="208" t="s">
        <v>439</v>
      </c>
      <c r="F167" s="209" t="s">
        <v>440</v>
      </c>
      <c r="G167" s="210" t="s">
        <v>432</v>
      </c>
      <c r="H167" s="211">
        <v>5.8999999999999997E-2</v>
      </c>
      <c r="I167" s="212"/>
      <c r="J167" s="213">
        <f>ROUND(I167*H167,2)</f>
        <v>0</v>
      </c>
      <c r="K167" s="209" t="s">
        <v>175</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176</v>
      </c>
      <c r="AT167" s="218" t="s">
        <v>171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176</v>
      </c>
      <c r="BM167" s="218" t="s">
        <v>688</v>
      </c>
    </row>
    <row r="168" spans="1:65" s="2" customFormat="1" ht="39">
      <c r="A168" s="33"/>
      <c r="B168" s="34"/>
      <c r="C168" s="35"/>
      <c r="D168" s="220" t="s">
        <v>178</v>
      </c>
      <c r="E168" s="35"/>
      <c r="F168" s="221" t="s">
        <v>442</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19.5">
      <c r="A169" s="33"/>
      <c r="B169" s="34"/>
      <c r="C169" s="35"/>
      <c r="D169" s="220" t="s">
        <v>180</v>
      </c>
      <c r="E169" s="35"/>
      <c r="F169" s="224" t="s">
        <v>443</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180</v>
      </c>
      <c r="AU169" s="16" t="s">
        <v>86</v>
      </c>
    </row>
    <row r="170" spans="1:65" s="2" customFormat="1" ht="21.75" customHeight="1">
      <c r="A170" s="33"/>
      <c r="B170" s="34"/>
      <c r="C170" s="207" t="s">
        <v>8</v>
      </c>
      <c r="D170" s="207" t="s">
        <v>171</v>
      </c>
      <c r="E170" s="208" t="s">
        <v>689</v>
      </c>
      <c r="F170" s="209" t="s">
        <v>690</v>
      </c>
      <c r="G170" s="210" t="s">
        <v>432</v>
      </c>
      <c r="H170" s="211">
        <v>4.0000000000000001E-3</v>
      </c>
      <c r="I170" s="212"/>
      <c r="J170" s="213">
        <f>ROUND(I170*H170,2)</f>
        <v>0</v>
      </c>
      <c r="K170" s="209" t="s">
        <v>175</v>
      </c>
      <c r="L170" s="38"/>
      <c r="M170" s="214" t="s">
        <v>1</v>
      </c>
      <c r="N170" s="215" t="s">
        <v>42</v>
      </c>
      <c r="O170" s="70"/>
      <c r="P170" s="216">
        <f>O170*H170</f>
        <v>0</v>
      </c>
      <c r="Q170" s="216">
        <v>0</v>
      </c>
      <c r="R170" s="216">
        <f>Q170*H170</f>
        <v>0</v>
      </c>
      <c r="S170" s="216">
        <v>0</v>
      </c>
      <c r="T170" s="217">
        <f>S170*H170</f>
        <v>0</v>
      </c>
      <c r="U170" s="33"/>
      <c r="V170" s="33"/>
      <c r="W170" s="33"/>
      <c r="X170" s="33"/>
      <c r="Y170" s="33"/>
      <c r="Z170" s="33"/>
      <c r="AA170" s="33"/>
      <c r="AB170" s="33"/>
      <c r="AC170" s="33"/>
      <c r="AD170" s="33"/>
      <c r="AE170" s="33"/>
      <c r="AR170" s="218" t="s">
        <v>176</v>
      </c>
      <c r="AT170" s="218" t="s">
        <v>171</v>
      </c>
      <c r="AU170" s="218" t="s">
        <v>86</v>
      </c>
      <c r="AY170" s="16" t="s">
        <v>168</v>
      </c>
      <c r="BE170" s="219">
        <f>IF(N170="základní",J170,0)</f>
        <v>0</v>
      </c>
      <c r="BF170" s="219">
        <f>IF(N170="snížená",J170,0)</f>
        <v>0</v>
      </c>
      <c r="BG170" s="219">
        <f>IF(N170="zákl. přenesená",J170,0)</f>
        <v>0</v>
      </c>
      <c r="BH170" s="219">
        <f>IF(N170="sníž. přenesená",J170,0)</f>
        <v>0</v>
      </c>
      <c r="BI170" s="219">
        <f>IF(N170="nulová",J170,0)</f>
        <v>0</v>
      </c>
      <c r="BJ170" s="16" t="s">
        <v>84</v>
      </c>
      <c r="BK170" s="219">
        <f>ROUND(I170*H170,2)</f>
        <v>0</v>
      </c>
      <c r="BL170" s="16" t="s">
        <v>176</v>
      </c>
      <c r="BM170" s="218" t="s">
        <v>691</v>
      </c>
    </row>
    <row r="171" spans="1:65" s="2" customFormat="1" ht="39">
      <c r="A171" s="33"/>
      <c r="B171" s="34"/>
      <c r="C171" s="35"/>
      <c r="D171" s="220" t="s">
        <v>178</v>
      </c>
      <c r="E171" s="35"/>
      <c r="F171" s="221" t="s">
        <v>692</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178</v>
      </c>
      <c r="AU171" s="16" t="s">
        <v>86</v>
      </c>
    </row>
    <row r="172" spans="1:65" s="2" customFormat="1" ht="19.5">
      <c r="A172" s="33"/>
      <c r="B172" s="34"/>
      <c r="C172" s="35"/>
      <c r="D172" s="220" t="s">
        <v>180</v>
      </c>
      <c r="E172" s="35"/>
      <c r="F172" s="224" t="s">
        <v>443</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180</v>
      </c>
      <c r="AU172" s="16" t="s">
        <v>86</v>
      </c>
    </row>
    <row r="173" spans="1:65" s="2" customFormat="1" ht="21.75" customHeight="1">
      <c r="A173" s="33"/>
      <c r="B173" s="34"/>
      <c r="C173" s="207" t="s">
        <v>261</v>
      </c>
      <c r="D173" s="207" t="s">
        <v>171</v>
      </c>
      <c r="E173" s="208" t="s">
        <v>445</v>
      </c>
      <c r="F173" s="209" t="s">
        <v>446</v>
      </c>
      <c r="G173" s="210" t="s">
        <v>432</v>
      </c>
      <c r="H173" s="211">
        <v>5.8999999999999997E-2</v>
      </c>
      <c r="I173" s="212"/>
      <c r="J173" s="213">
        <f>ROUND(I173*H173,2)</f>
        <v>0</v>
      </c>
      <c r="K173" s="209" t="s">
        <v>175</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176</v>
      </c>
      <c r="AT173" s="218" t="s">
        <v>171</v>
      </c>
      <c r="AU173" s="218" t="s">
        <v>86</v>
      </c>
      <c r="AY173" s="16" t="s">
        <v>168</v>
      </c>
      <c r="BE173" s="219">
        <f>IF(N173="základní",J173,0)</f>
        <v>0</v>
      </c>
      <c r="BF173" s="219">
        <f>IF(N173="snížená",J173,0)</f>
        <v>0</v>
      </c>
      <c r="BG173" s="219">
        <f>IF(N173="zákl. přenesená",J173,0)</f>
        <v>0</v>
      </c>
      <c r="BH173" s="219">
        <f>IF(N173="sníž. přenesená",J173,0)</f>
        <v>0</v>
      </c>
      <c r="BI173" s="219">
        <f>IF(N173="nulová",J173,0)</f>
        <v>0</v>
      </c>
      <c r="BJ173" s="16" t="s">
        <v>84</v>
      </c>
      <c r="BK173" s="219">
        <f>ROUND(I173*H173,2)</f>
        <v>0</v>
      </c>
      <c r="BL173" s="16" t="s">
        <v>176</v>
      </c>
      <c r="BM173" s="218" t="s">
        <v>693</v>
      </c>
    </row>
    <row r="174" spans="1:65" s="2" customFormat="1" ht="39">
      <c r="A174" s="33"/>
      <c r="B174" s="34"/>
      <c r="C174" s="35"/>
      <c r="D174" s="220" t="s">
        <v>178</v>
      </c>
      <c r="E174" s="35"/>
      <c r="F174" s="221" t="s">
        <v>448</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178</v>
      </c>
      <c r="AU174" s="16" t="s">
        <v>86</v>
      </c>
    </row>
    <row r="175" spans="1:65" s="2" customFormat="1" ht="19.5">
      <c r="A175" s="33"/>
      <c r="B175" s="34"/>
      <c r="C175" s="35"/>
      <c r="D175" s="220" t="s">
        <v>180</v>
      </c>
      <c r="E175" s="35"/>
      <c r="F175" s="224" t="s">
        <v>443</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180</v>
      </c>
      <c r="AU175" s="16" t="s">
        <v>86</v>
      </c>
    </row>
    <row r="176" spans="1:65" s="2" customFormat="1" ht="21.75" customHeight="1">
      <c r="A176" s="33"/>
      <c r="B176" s="34"/>
      <c r="C176" s="207" t="s">
        <v>267</v>
      </c>
      <c r="D176" s="207" t="s">
        <v>171</v>
      </c>
      <c r="E176" s="208" t="s">
        <v>449</v>
      </c>
      <c r="F176" s="209" t="s">
        <v>450</v>
      </c>
      <c r="G176" s="210" t="s">
        <v>190</v>
      </c>
      <c r="H176" s="211">
        <v>10</v>
      </c>
      <c r="I176" s="212"/>
      <c r="J176" s="213">
        <f>ROUND(I176*H176,2)</f>
        <v>0</v>
      </c>
      <c r="K176" s="209" t="s">
        <v>175</v>
      </c>
      <c r="L176" s="38"/>
      <c r="M176" s="214" t="s">
        <v>1</v>
      </c>
      <c r="N176" s="215" t="s">
        <v>42</v>
      </c>
      <c r="O176" s="70"/>
      <c r="P176" s="216">
        <f>O176*H176</f>
        <v>0</v>
      </c>
      <c r="Q176" s="216">
        <v>0</v>
      </c>
      <c r="R176" s="216">
        <f>Q176*H176</f>
        <v>0</v>
      </c>
      <c r="S176" s="216">
        <v>0</v>
      </c>
      <c r="T176" s="217">
        <f>S176*H176</f>
        <v>0</v>
      </c>
      <c r="U176" s="33"/>
      <c r="V176" s="33"/>
      <c r="W176" s="33"/>
      <c r="X176" s="33"/>
      <c r="Y176" s="33"/>
      <c r="Z176" s="33"/>
      <c r="AA176" s="33"/>
      <c r="AB176" s="33"/>
      <c r="AC176" s="33"/>
      <c r="AD176" s="33"/>
      <c r="AE176" s="33"/>
      <c r="AR176" s="218" t="s">
        <v>176</v>
      </c>
      <c r="AT176" s="218" t="s">
        <v>171</v>
      </c>
      <c r="AU176" s="218" t="s">
        <v>86</v>
      </c>
      <c r="AY176" s="16" t="s">
        <v>168</v>
      </c>
      <c r="BE176" s="219">
        <f>IF(N176="základní",J176,0)</f>
        <v>0</v>
      </c>
      <c r="BF176" s="219">
        <f>IF(N176="snížená",J176,0)</f>
        <v>0</v>
      </c>
      <c r="BG176" s="219">
        <f>IF(N176="zákl. přenesená",J176,0)</f>
        <v>0</v>
      </c>
      <c r="BH176" s="219">
        <f>IF(N176="sníž. přenesená",J176,0)</f>
        <v>0</v>
      </c>
      <c r="BI176" s="219">
        <f>IF(N176="nulová",J176,0)</f>
        <v>0</v>
      </c>
      <c r="BJ176" s="16" t="s">
        <v>84</v>
      </c>
      <c r="BK176" s="219">
        <f>ROUND(I176*H176,2)</f>
        <v>0</v>
      </c>
      <c r="BL176" s="16" t="s">
        <v>176</v>
      </c>
      <c r="BM176" s="218" t="s">
        <v>694</v>
      </c>
    </row>
    <row r="177" spans="1:65" s="2" customFormat="1" ht="19.5">
      <c r="A177" s="33"/>
      <c r="B177" s="34"/>
      <c r="C177" s="35"/>
      <c r="D177" s="220" t="s">
        <v>178</v>
      </c>
      <c r="E177" s="35"/>
      <c r="F177" s="221" t="s">
        <v>452</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178</v>
      </c>
      <c r="AU177" s="16" t="s">
        <v>86</v>
      </c>
    </row>
    <row r="178" spans="1:65" s="2" customFormat="1" ht="21.75" customHeight="1">
      <c r="A178" s="33"/>
      <c r="B178" s="34"/>
      <c r="C178" s="207" t="s">
        <v>272</v>
      </c>
      <c r="D178" s="207" t="s">
        <v>171</v>
      </c>
      <c r="E178" s="208" t="s">
        <v>695</v>
      </c>
      <c r="F178" s="209" t="s">
        <v>696</v>
      </c>
      <c r="G178" s="210" t="s">
        <v>432</v>
      </c>
      <c r="H178" s="211">
        <v>6.3E-2</v>
      </c>
      <c r="I178" s="212"/>
      <c r="J178" s="213">
        <f>ROUND(I178*H178,2)</f>
        <v>0</v>
      </c>
      <c r="K178" s="209" t="s">
        <v>175</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176</v>
      </c>
      <c r="AT178" s="218" t="s">
        <v>171</v>
      </c>
      <c r="AU178" s="218" t="s">
        <v>86</v>
      </c>
      <c r="AY178" s="16" t="s">
        <v>168</v>
      </c>
      <c r="BE178" s="219">
        <f>IF(N178="základní",J178,0)</f>
        <v>0</v>
      </c>
      <c r="BF178" s="219">
        <f>IF(N178="snížená",J178,0)</f>
        <v>0</v>
      </c>
      <c r="BG178" s="219">
        <f>IF(N178="zákl. přenesená",J178,0)</f>
        <v>0</v>
      </c>
      <c r="BH178" s="219">
        <f>IF(N178="sníž. přenesená",J178,0)</f>
        <v>0</v>
      </c>
      <c r="BI178" s="219">
        <f>IF(N178="nulová",J178,0)</f>
        <v>0</v>
      </c>
      <c r="BJ178" s="16" t="s">
        <v>84</v>
      </c>
      <c r="BK178" s="219">
        <f>ROUND(I178*H178,2)</f>
        <v>0</v>
      </c>
      <c r="BL178" s="16" t="s">
        <v>176</v>
      </c>
      <c r="BM178" s="218" t="s">
        <v>697</v>
      </c>
    </row>
    <row r="179" spans="1:65" s="2" customFormat="1" ht="19.5">
      <c r="A179" s="33"/>
      <c r="B179" s="34"/>
      <c r="C179" s="35"/>
      <c r="D179" s="220" t="s">
        <v>178</v>
      </c>
      <c r="E179" s="35"/>
      <c r="F179" s="221" t="s">
        <v>698</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178</v>
      </c>
      <c r="AU179" s="16" t="s">
        <v>86</v>
      </c>
    </row>
    <row r="180" spans="1:65" s="2" customFormat="1" ht="19.5">
      <c r="A180" s="33"/>
      <c r="B180" s="34"/>
      <c r="C180" s="35"/>
      <c r="D180" s="220" t="s">
        <v>180</v>
      </c>
      <c r="E180" s="35"/>
      <c r="F180" s="224" t="s">
        <v>443</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180</v>
      </c>
      <c r="AU180" s="16" t="s">
        <v>86</v>
      </c>
    </row>
    <row r="181" spans="1:65" s="2" customFormat="1" ht="21.75" customHeight="1">
      <c r="A181" s="33"/>
      <c r="B181" s="34"/>
      <c r="C181" s="207" t="s">
        <v>277</v>
      </c>
      <c r="D181" s="207" t="s">
        <v>171</v>
      </c>
      <c r="E181" s="208" t="s">
        <v>262</v>
      </c>
      <c r="F181" s="209" t="s">
        <v>263</v>
      </c>
      <c r="G181" s="210" t="s">
        <v>264</v>
      </c>
      <c r="H181" s="211">
        <v>8</v>
      </c>
      <c r="I181" s="212"/>
      <c r="J181" s="213">
        <f>ROUND(I181*H181,2)</f>
        <v>0</v>
      </c>
      <c r="K181" s="209" t="s">
        <v>175</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176</v>
      </c>
      <c r="AT181" s="218" t="s">
        <v>171</v>
      </c>
      <c r="AU181" s="218" t="s">
        <v>86</v>
      </c>
      <c r="AY181" s="16" t="s">
        <v>168</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176</v>
      </c>
      <c r="BM181" s="218" t="s">
        <v>699</v>
      </c>
    </row>
    <row r="182" spans="1:65" s="2" customFormat="1" ht="39">
      <c r="A182" s="33"/>
      <c r="B182" s="34"/>
      <c r="C182" s="35"/>
      <c r="D182" s="220" t="s">
        <v>178</v>
      </c>
      <c r="E182" s="35"/>
      <c r="F182" s="221" t="s">
        <v>266</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178</v>
      </c>
      <c r="AU182" s="16" t="s">
        <v>86</v>
      </c>
    </row>
    <row r="183" spans="1:65" s="2" customFormat="1" ht="21.75" customHeight="1">
      <c r="A183" s="33"/>
      <c r="B183" s="34"/>
      <c r="C183" s="207" t="s">
        <v>283</v>
      </c>
      <c r="D183" s="207" t="s">
        <v>171</v>
      </c>
      <c r="E183" s="208" t="s">
        <v>700</v>
      </c>
      <c r="F183" s="209" t="s">
        <v>701</v>
      </c>
      <c r="G183" s="210" t="s">
        <v>264</v>
      </c>
      <c r="H183" s="211">
        <v>2</v>
      </c>
      <c r="I183" s="212"/>
      <c r="J183" s="213">
        <f>ROUND(I183*H183,2)</f>
        <v>0</v>
      </c>
      <c r="K183" s="209" t="s">
        <v>175</v>
      </c>
      <c r="L183" s="38"/>
      <c r="M183" s="214" t="s">
        <v>1</v>
      </c>
      <c r="N183" s="215" t="s">
        <v>42</v>
      </c>
      <c r="O183" s="70"/>
      <c r="P183" s="216">
        <f>O183*H183</f>
        <v>0</v>
      </c>
      <c r="Q183" s="216">
        <v>0</v>
      </c>
      <c r="R183" s="216">
        <f>Q183*H183</f>
        <v>0</v>
      </c>
      <c r="S183" s="216">
        <v>0</v>
      </c>
      <c r="T183" s="217">
        <f>S183*H183</f>
        <v>0</v>
      </c>
      <c r="U183" s="33"/>
      <c r="V183" s="33"/>
      <c r="W183" s="33"/>
      <c r="X183" s="33"/>
      <c r="Y183" s="33"/>
      <c r="Z183" s="33"/>
      <c r="AA183" s="33"/>
      <c r="AB183" s="33"/>
      <c r="AC183" s="33"/>
      <c r="AD183" s="33"/>
      <c r="AE183" s="33"/>
      <c r="AR183" s="218" t="s">
        <v>176</v>
      </c>
      <c r="AT183" s="218" t="s">
        <v>171</v>
      </c>
      <c r="AU183" s="218" t="s">
        <v>86</v>
      </c>
      <c r="AY183" s="16" t="s">
        <v>168</v>
      </c>
      <c r="BE183" s="219">
        <f>IF(N183="základní",J183,0)</f>
        <v>0</v>
      </c>
      <c r="BF183" s="219">
        <f>IF(N183="snížená",J183,0)</f>
        <v>0</v>
      </c>
      <c r="BG183" s="219">
        <f>IF(N183="zákl. přenesená",J183,0)</f>
        <v>0</v>
      </c>
      <c r="BH183" s="219">
        <f>IF(N183="sníž. přenesená",J183,0)</f>
        <v>0</v>
      </c>
      <c r="BI183" s="219">
        <f>IF(N183="nulová",J183,0)</f>
        <v>0</v>
      </c>
      <c r="BJ183" s="16" t="s">
        <v>84</v>
      </c>
      <c r="BK183" s="219">
        <f>ROUND(I183*H183,2)</f>
        <v>0</v>
      </c>
      <c r="BL183" s="16" t="s">
        <v>176</v>
      </c>
      <c r="BM183" s="218" t="s">
        <v>702</v>
      </c>
    </row>
    <row r="184" spans="1:65" s="2" customFormat="1" ht="39">
      <c r="A184" s="33"/>
      <c r="B184" s="34"/>
      <c r="C184" s="35"/>
      <c r="D184" s="220" t="s">
        <v>178</v>
      </c>
      <c r="E184" s="35"/>
      <c r="F184" s="221" t="s">
        <v>703</v>
      </c>
      <c r="G184" s="35"/>
      <c r="H184" s="35"/>
      <c r="I184" s="121"/>
      <c r="J184" s="35"/>
      <c r="K184" s="35"/>
      <c r="L184" s="38"/>
      <c r="M184" s="222"/>
      <c r="N184" s="223"/>
      <c r="O184" s="70"/>
      <c r="P184" s="70"/>
      <c r="Q184" s="70"/>
      <c r="R184" s="70"/>
      <c r="S184" s="70"/>
      <c r="T184" s="71"/>
      <c r="U184" s="33"/>
      <c r="V184" s="33"/>
      <c r="W184" s="33"/>
      <c r="X184" s="33"/>
      <c r="Y184" s="33"/>
      <c r="Z184" s="33"/>
      <c r="AA184" s="33"/>
      <c r="AB184" s="33"/>
      <c r="AC184" s="33"/>
      <c r="AD184" s="33"/>
      <c r="AE184" s="33"/>
      <c r="AT184" s="16" t="s">
        <v>178</v>
      </c>
      <c r="AU184" s="16" t="s">
        <v>86</v>
      </c>
    </row>
    <row r="185" spans="1:65" s="2" customFormat="1" ht="21.75" customHeight="1">
      <c r="A185" s="33"/>
      <c r="B185" s="34"/>
      <c r="C185" s="207" t="s">
        <v>7</v>
      </c>
      <c r="D185" s="207" t="s">
        <v>171</v>
      </c>
      <c r="E185" s="208" t="s">
        <v>454</v>
      </c>
      <c r="F185" s="209" t="s">
        <v>455</v>
      </c>
      <c r="G185" s="210" t="s">
        <v>233</v>
      </c>
      <c r="H185" s="211">
        <v>200</v>
      </c>
      <c r="I185" s="212"/>
      <c r="J185" s="213">
        <f>ROUND(I185*H185,2)</f>
        <v>0</v>
      </c>
      <c r="K185" s="209" t="s">
        <v>175</v>
      </c>
      <c r="L185" s="38"/>
      <c r="M185" s="214" t="s">
        <v>1</v>
      </c>
      <c r="N185" s="215" t="s">
        <v>42</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176</v>
      </c>
      <c r="AT185" s="218" t="s">
        <v>171</v>
      </c>
      <c r="AU185" s="218" t="s">
        <v>86</v>
      </c>
      <c r="AY185" s="16" t="s">
        <v>168</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176</v>
      </c>
      <c r="BM185" s="218" t="s">
        <v>704</v>
      </c>
    </row>
    <row r="186" spans="1:65" s="2" customFormat="1" ht="29.25">
      <c r="A186" s="33"/>
      <c r="B186" s="34"/>
      <c r="C186" s="35"/>
      <c r="D186" s="220" t="s">
        <v>178</v>
      </c>
      <c r="E186" s="35"/>
      <c r="F186" s="221" t="s">
        <v>457</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178</v>
      </c>
      <c r="AU186" s="16" t="s">
        <v>86</v>
      </c>
    </row>
    <row r="187" spans="1:65" s="2" customFormat="1" ht="19.5">
      <c r="A187" s="33"/>
      <c r="B187" s="34"/>
      <c r="C187" s="35"/>
      <c r="D187" s="220" t="s">
        <v>180</v>
      </c>
      <c r="E187" s="35"/>
      <c r="F187" s="224" t="s">
        <v>458</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180</v>
      </c>
      <c r="AU187" s="16" t="s">
        <v>86</v>
      </c>
    </row>
    <row r="188" spans="1:65" s="13" customFormat="1" ht="11.25">
      <c r="B188" s="225"/>
      <c r="C188" s="226"/>
      <c r="D188" s="220" t="s">
        <v>193</v>
      </c>
      <c r="E188" s="227" t="s">
        <v>1</v>
      </c>
      <c r="F188" s="228" t="s">
        <v>705</v>
      </c>
      <c r="G188" s="226"/>
      <c r="H188" s="229">
        <v>200</v>
      </c>
      <c r="I188" s="230"/>
      <c r="J188" s="226"/>
      <c r="K188" s="226"/>
      <c r="L188" s="231"/>
      <c r="M188" s="232"/>
      <c r="N188" s="233"/>
      <c r="O188" s="233"/>
      <c r="P188" s="233"/>
      <c r="Q188" s="233"/>
      <c r="R188" s="233"/>
      <c r="S188" s="233"/>
      <c r="T188" s="234"/>
      <c r="AT188" s="235" t="s">
        <v>193</v>
      </c>
      <c r="AU188" s="235" t="s">
        <v>86</v>
      </c>
      <c r="AV188" s="13" t="s">
        <v>86</v>
      </c>
      <c r="AW188" s="13" t="s">
        <v>34</v>
      </c>
      <c r="AX188" s="13" t="s">
        <v>84</v>
      </c>
      <c r="AY188" s="235" t="s">
        <v>168</v>
      </c>
    </row>
    <row r="189" spans="1:65" s="2" customFormat="1" ht="21.75" customHeight="1">
      <c r="A189" s="33"/>
      <c r="B189" s="34"/>
      <c r="C189" s="207" t="s">
        <v>293</v>
      </c>
      <c r="D189" s="207" t="s">
        <v>171</v>
      </c>
      <c r="E189" s="208" t="s">
        <v>465</v>
      </c>
      <c r="F189" s="209" t="s">
        <v>466</v>
      </c>
      <c r="G189" s="210" t="s">
        <v>233</v>
      </c>
      <c r="H189" s="211">
        <v>200</v>
      </c>
      <c r="I189" s="212"/>
      <c r="J189" s="213">
        <f>ROUND(I189*H189,2)</f>
        <v>0</v>
      </c>
      <c r="K189" s="209" t="s">
        <v>175</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176</v>
      </c>
      <c r="AT189" s="218" t="s">
        <v>171</v>
      </c>
      <c r="AU189" s="218" t="s">
        <v>86</v>
      </c>
      <c r="AY189" s="16" t="s">
        <v>168</v>
      </c>
      <c r="BE189" s="219">
        <f>IF(N189="základní",J189,0)</f>
        <v>0</v>
      </c>
      <c r="BF189" s="219">
        <f>IF(N189="snížená",J189,0)</f>
        <v>0</v>
      </c>
      <c r="BG189" s="219">
        <f>IF(N189="zákl. přenesená",J189,0)</f>
        <v>0</v>
      </c>
      <c r="BH189" s="219">
        <f>IF(N189="sníž. přenesená",J189,0)</f>
        <v>0</v>
      </c>
      <c r="BI189" s="219">
        <f>IF(N189="nulová",J189,0)</f>
        <v>0</v>
      </c>
      <c r="BJ189" s="16" t="s">
        <v>84</v>
      </c>
      <c r="BK189" s="219">
        <f>ROUND(I189*H189,2)</f>
        <v>0</v>
      </c>
      <c r="BL189" s="16" t="s">
        <v>176</v>
      </c>
      <c r="BM189" s="218" t="s">
        <v>706</v>
      </c>
    </row>
    <row r="190" spans="1:65" s="2" customFormat="1" ht="29.25">
      <c r="A190" s="33"/>
      <c r="B190" s="34"/>
      <c r="C190" s="35"/>
      <c r="D190" s="220" t="s">
        <v>178</v>
      </c>
      <c r="E190" s="35"/>
      <c r="F190" s="221" t="s">
        <v>468</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178</v>
      </c>
      <c r="AU190" s="16" t="s">
        <v>86</v>
      </c>
    </row>
    <row r="191" spans="1:65" s="2" customFormat="1" ht="19.5">
      <c r="A191" s="33"/>
      <c r="B191" s="34"/>
      <c r="C191" s="35"/>
      <c r="D191" s="220" t="s">
        <v>180</v>
      </c>
      <c r="E191" s="35"/>
      <c r="F191" s="224" t="s">
        <v>458</v>
      </c>
      <c r="G191" s="35"/>
      <c r="H191" s="35"/>
      <c r="I191" s="121"/>
      <c r="J191" s="35"/>
      <c r="K191" s="35"/>
      <c r="L191" s="38"/>
      <c r="M191" s="222"/>
      <c r="N191" s="223"/>
      <c r="O191" s="70"/>
      <c r="P191" s="70"/>
      <c r="Q191" s="70"/>
      <c r="R191" s="70"/>
      <c r="S191" s="70"/>
      <c r="T191" s="71"/>
      <c r="U191" s="33"/>
      <c r="V191" s="33"/>
      <c r="W191" s="33"/>
      <c r="X191" s="33"/>
      <c r="Y191" s="33"/>
      <c r="Z191" s="33"/>
      <c r="AA191" s="33"/>
      <c r="AB191" s="33"/>
      <c r="AC191" s="33"/>
      <c r="AD191" s="33"/>
      <c r="AE191" s="33"/>
      <c r="AT191" s="16" t="s">
        <v>180</v>
      </c>
      <c r="AU191" s="16" t="s">
        <v>86</v>
      </c>
    </row>
    <row r="192" spans="1:65" s="13" customFormat="1" ht="11.25">
      <c r="B192" s="225"/>
      <c r="C192" s="226"/>
      <c r="D192" s="220" t="s">
        <v>193</v>
      </c>
      <c r="E192" s="227" t="s">
        <v>1</v>
      </c>
      <c r="F192" s="228" t="s">
        <v>705</v>
      </c>
      <c r="G192" s="226"/>
      <c r="H192" s="229">
        <v>200</v>
      </c>
      <c r="I192" s="230"/>
      <c r="J192" s="226"/>
      <c r="K192" s="226"/>
      <c r="L192" s="231"/>
      <c r="M192" s="232"/>
      <c r="N192" s="233"/>
      <c r="O192" s="233"/>
      <c r="P192" s="233"/>
      <c r="Q192" s="233"/>
      <c r="R192" s="233"/>
      <c r="S192" s="233"/>
      <c r="T192" s="234"/>
      <c r="AT192" s="235" t="s">
        <v>193</v>
      </c>
      <c r="AU192" s="235" t="s">
        <v>86</v>
      </c>
      <c r="AV192" s="13" t="s">
        <v>86</v>
      </c>
      <c r="AW192" s="13" t="s">
        <v>34</v>
      </c>
      <c r="AX192" s="13" t="s">
        <v>84</v>
      </c>
      <c r="AY192" s="235" t="s">
        <v>168</v>
      </c>
    </row>
    <row r="193" spans="1:65" s="2" customFormat="1" ht="21.75" customHeight="1">
      <c r="A193" s="33"/>
      <c r="B193" s="34"/>
      <c r="C193" s="207" t="s">
        <v>299</v>
      </c>
      <c r="D193" s="207" t="s">
        <v>171</v>
      </c>
      <c r="E193" s="208" t="s">
        <v>598</v>
      </c>
      <c r="F193" s="209" t="s">
        <v>599</v>
      </c>
      <c r="G193" s="210" t="s">
        <v>184</v>
      </c>
      <c r="H193" s="211">
        <v>1</v>
      </c>
      <c r="I193" s="212"/>
      <c r="J193" s="213">
        <f>ROUND(I193*H193,2)</f>
        <v>0</v>
      </c>
      <c r="K193" s="209" t="s">
        <v>175</v>
      </c>
      <c r="L193" s="38"/>
      <c r="M193" s="214" t="s">
        <v>1</v>
      </c>
      <c r="N193" s="215" t="s">
        <v>42</v>
      </c>
      <c r="O193" s="70"/>
      <c r="P193" s="216">
        <f>O193*H193</f>
        <v>0</v>
      </c>
      <c r="Q193" s="216">
        <v>0</v>
      </c>
      <c r="R193" s="216">
        <f>Q193*H193</f>
        <v>0</v>
      </c>
      <c r="S193" s="216">
        <v>0</v>
      </c>
      <c r="T193" s="217">
        <f>S193*H193</f>
        <v>0</v>
      </c>
      <c r="U193" s="33"/>
      <c r="V193" s="33"/>
      <c r="W193" s="33"/>
      <c r="X193" s="33"/>
      <c r="Y193" s="33"/>
      <c r="Z193" s="33"/>
      <c r="AA193" s="33"/>
      <c r="AB193" s="33"/>
      <c r="AC193" s="33"/>
      <c r="AD193" s="33"/>
      <c r="AE193" s="33"/>
      <c r="AR193" s="218" t="s">
        <v>176</v>
      </c>
      <c r="AT193" s="218" t="s">
        <v>171</v>
      </c>
      <c r="AU193" s="218" t="s">
        <v>86</v>
      </c>
      <c r="AY193" s="16" t="s">
        <v>168</v>
      </c>
      <c r="BE193" s="219">
        <f>IF(N193="základní",J193,0)</f>
        <v>0</v>
      </c>
      <c r="BF193" s="219">
        <f>IF(N193="snížená",J193,0)</f>
        <v>0</v>
      </c>
      <c r="BG193" s="219">
        <f>IF(N193="zákl. přenesená",J193,0)</f>
        <v>0</v>
      </c>
      <c r="BH193" s="219">
        <f>IF(N193="sníž. přenesená",J193,0)</f>
        <v>0</v>
      </c>
      <c r="BI193" s="219">
        <f>IF(N193="nulová",J193,0)</f>
        <v>0</v>
      </c>
      <c r="BJ193" s="16" t="s">
        <v>84</v>
      </c>
      <c r="BK193" s="219">
        <f>ROUND(I193*H193,2)</f>
        <v>0</v>
      </c>
      <c r="BL193" s="16" t="s">
        <v>176</v>
      </c>
      <c r="BM193" s="218" t="s">
        <v>707</v>
      </c>
    </row>
    <row r="194" spans="1:65" s="2" customFormat="1" ht="19.5">
      <c r="A194" s="33"/>
      <c r="B194" s="34"/>
      <c r="C194" s="35"/>
      <c r="D194" s="220" t="s">
        <v>178</v>
      </c>
      <c r="E194" s="35"/>
      <c r="F194" s="221" t="s">
        <v>601</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178</v>
      </c>
      <c r="AU194" s="16" t="s">
        <v>86</v>
      </c>
    </row>
    <row r="195" spans="1:65" s="2" customFormat="1" ht="21.75" customHeight="1">
      <c r="A195" s="33"/>
      <c r="B195" s="34"/>
      <c r="C195" s="207" t="s">
        <v>305</v>
      </c>
      <c r="D195" s="207" t="s">
        <v>171</v>
      </c>
      <c r="E195" s="208" t="s">
        <v>473</v>
      </c>
      <c r="F195" s="209" t="s">
        <v>474</v>
      </c>
      <c r="G195" s="210" t="s">
        <v>184</v>
      </c>
      <c r="H195" s="211">
        <v>20</v>
      </c>
      <c r="I195" s="212"/>
      <c r="J195" s="213">
        <f>ROUND(I195*H195,2)</f>
        <v>0</v>
      </c>
      <c r="K195" s="209" t="s">
        <v>175</v>
      </c>
      <c r="L195" s="38"/>
      <c r="M195" s="214" t="s">
        <v>1</v>
      </c>
      <c r="N195" s="215" t="s">
        <v>42</v>
      </c>
      <c r="O195" s="70"/>
      <c r="P195" s="216">
        <f>O195*H195</f>
        <v>0</v>
      </c>
      <c r="Q195" s="216">
        <v>0</v>
      </c>
      <c r="R195" s="216">
        <f>Q195*H195</f>
        <v>0</v>
      </c>
      <c r="S195" s="216">
        <v>0</v>
      </c>
      <c r="T195" s="217">
        <f>S195*H195</f>
        <v>0</v>
      </c>
      <c r="U195" s="33"/>
      <c r="V195" s="33"/>
      <c r="W195" s="33"/>
      <c r="X195" s="33"/>
      <c r="Y195" s="33"/>
      <c r="Z195" s="33"/>
      <c r="AA195" s="33"/>
      <c r="AB195" s="33"/>
      <c r="AC195" s="33"/>
      <c r="AD195" s="33"/>
      <c r="AE195" s="33"/>
      <c r="AR195" s="218" t="s">
        <v>176</v>
      </c>
      <c r="AT195" s="218" t="s">
        <v>171</v>
      </c>
      <c r="AU195" s="218" t="s">
        <v>86</v>
      </c>
      <c r="AY195" s="16" t="s">
        <v>168</v>
      </c>
      <c r="BE195" s="219">
        <f>IF(N195="základní",J195,0)</f>
        <v>0</v>
      </c>
      <c r="BF195" s="219">
        <f>IF(N195="snížená",J195,0)</f>
        <v>0</v>
      </c>
      <c r="BG195" s="219">
        <f>IF(N195="zákl. přenesená",J195,0)</f>
        <v>0</v>
      </c>
      <c r="BH195" s="219">
        <f>IF(N195="sníž. přenesená",J195,0)</f>
        <v>0</v>
      </c>
      <c r="BI195" s="219">
        <f>IF(N195="nulová",J195,0)</f>
        <v>0</v>
      </c>
      <c r="BJ195" s="16" t="s">
        <v>84</v>
      </c>
      <c r="BK195" s="219">
        <f>ROUND(I195*H195,2)</f>
        <v>0</v>
      </c>
      <c r="BL195" s="16" t="s">
        <v>176</v>
      </c>
      <c r="BM195" s="218" t="s">
        <v>708</v>
      </c>
    </row>
    <row r="196" spans="1:65" s="2" customFormat="1" ht="19.5">
      <c r="A196" s="33"/>
      <c r="B196" s="34"/>
      <c r="C196" s="35"/>
      <c r="D196" s="220" t="s">
        <v>178</v>
      </c>
      <c r="E196" s="35"/>
      <c r="F196" s="221" t="s">
        <v>476</v>
      </c>
      <c r="G196" s="35"/>
      <c r="H196" s="35"/>
      <c r="I196" s="121"/>
      <c r="J196" s="35"/>
      <c r="K196" s="35"/>
      <c r="L196" s="38"/>
      <c r="M196" s="222"/>
      <c r="N196" s="223"/>
      <c r="O196" s="70"/>
      <c r="P196" s="70"/>
      <c r="Q196" s="70"/>
      <c r="R196" s="70"/>
      <c r="S196" s="70"/>
      <c r="T196" s="71"/>
      <c r="U196" s="33"/>
      <c r="V196" s="33"/>
      <c r="W196" s="33"/>
      <c r="X196" s="33"/>
      <c r="Y196" s="33"/>
      <c r="Z196" s="33"/>
      <c r="AA196" s="33"/>
      <c r="AB196" s="33"/>
      <c r="AC196" s="33"/>
      <c r="AD196" s="33"/>
      <c r="AE196" s="33"/>
      <c r="AT196" s="16" t="s">
        <v>178</v>
      </c>
      <c r="AU196" s="16" t="s">
        <v>86</v>
      </c>
    </row>
    <row r="197" spans="1:65" s="2" customFormat="1" ht="21.75" customHeight="1">
      <c r="A197" s="33"/>
      <c r="B197" s="34"/>
      <c r="C197" s="207" t="s">
        <v>310</v>
      </c>
      <c r="D197" s="207" t="s">
        <v>171</v>
      </c>
      <c r="E197" s="208" t="s">
        <v>278</v>
      </c>
      <c r="F197" s="209" t="s">
        <v>279</v>
      </c>
      <c r="G197" s="210" t="s">
        <v>190</v>
      </c>
      <c r="H197" s="211">
        <v>1.75</v>
      </c>
      <c r="I197" s="212"/>
      <c r="J197" s="213">
        <f>ROUND(I197*H197,2)</f>
        <v>0</v>
      </c>
      <c r="K197" s="209" t="s">
        <v>175</v>
      </c>
      <c r="L197" s="38"/>
      <c r="M197" s="214" t="s">
        <v>1</v>
      </c>
      <c r="N197" s="215" t="s">
        <v>42</v>
      </c>
      <c r="O197" s="70"/>
      <c r="P197" s="216">
        <f>O197*H197</f>
        <v>0</v>
      </c>
      <c r="Q197" s="216">
        <v>0</v>
      </c>
      <c r="R197" s="216">
        <f>Q197*H197</f>
        <v>0</v>
      </c>
      <c r="S197" s="216">
        <v>0</v>
      </c>
      <c r="T197" s="217">
        <f>S197*H197</f>
        <v>0</v>
      </c>
      <c r="U197" s="33"/>
      <c r="V197" s="33"/>
      <c r="W197" s="33"/>
      <c r="X197" s="33"/>
      <c r="Y197" s="33"/>
      <c r="Z197" s="33"/>
      <c r="AA197" s="33"/>
      <c r="AB197" s="33"/>
      <c r="AC197" s="33"/>
      <c r="AD197" s="33"/>
      <c r="AE197" s="33"/>
      <c r="AR197" s="218" t="s">
        <v>176</v>
      </c>
      <c r="AT197" s="218" t="s">
        <v>171</v>
      </c>
      <c r="AU197" s="218" t="s">
        <v>86</v>
      </c>
      <c r="AY197" s="16" t="s">
        <v>168</v>
      </c>
      <c r="BE197" s="219">
        <f>IF(N197="základní",J197,0)</f>
        <v>0</v>
      </c>
      <c r="BF197" s="219">
        <f>IF(N197="snížená",J197,0)</f>
        <v>0</v>
      </c>
      <c r="BG197" s="219">
        <f>IF(N197="zákl. přenesená",J197,0)</f>
        <v>0</v>
      </c>
      <c r="BH197" s="219">
        <f>IF(N197="sníž. přenesená",J197,0)</f>
        <v>0</v>
      </c>
      <c r="BI197" s="219">
        <f>IF(N197="nulová",J197,0)</f>
        <v>0</v>
      </c>
      <c r="BJ197" s="16" t="s">
        <v>84</v>
      </c>
      <c r="BK197" s="219">
        <f>ROUND(I197*H197,2)</f>
        <v>0</v>
      </c>
      <c r="BL197" s="16" t="s">
        <v>176</v>
      </c>
      <c r="BM197" s="218" t="s">
        <v>709</v>
      </c>
    </row>
    <row r="198" spans="1:65" s="2" customFormat="1" ht="29.25">
      <c r="A198" s="33"/>
      <c r="B198" s="34"/>
      <c r="C198" s="35"/>
      <c r="D198" s="220" t="s">
        <v>178</v>
      </c>
      <c r="E198" s="35"/>
      <c r="F198" s="221" t="s">
        <v>281</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178</v>
      </c>
      <c r="AU198" s="16" t="s">
        <v>86</v>
      </c>
    </row>
    <row r="199" spans="1:65" s="13" customFormat="1" ht="11.25">
      <c r="B199" s="225"/>
      <c r="C199" s="226"/>
      <c r="D199" s="220" t="s">
        <v>193</v>
      </c>
      <c r="E199" s="227" t="s">
        <v>1</v>
      </c>
      <c r="F199" s="228" t="s">
        <v>282</v>
      </c>
      <c r="G199" s="226"/>
      <c r="H199" s="229">
        <v>1.75</v>
      </c>
      <c r="I199" s="230"/>
      <c r="J199" s="226"/>
      <c r="K199" s="226"/>
      <c r="L199" s="231"/>
      <c r="M199" s="232"/>
      <c r="N199" s="233"/>
      <c r="O199" s="233"/>
      <c r="P199" s="233"/>
      <c r="Q199" s="233"/>
      <c r="R199" s="233"/>
      <c r="S199" s="233"/>
      <c r="T199" s="234"/>
      <c r="AT199" s="235" t="s">
        <v>193</v>
      </c>
      <c r="AU199" s="235" t="s">
        <v>86</v>
      </c>
      <c r="AV199" s="13" t="s">
        <v>86</v>
      </c>
      <c r="AW199" s="13" t="s">
        <v>34</v>
      </c>
      <c r="AX199" s="13" t="s">
        <v>84</v>
      </c>
      <c r="AY199" s="235" t="s">
        <v>168</v>
      </c>
    </row>
    <row r="200" spans="1:65" s="2" customFormat="1" ht="21.75" customHeight="1">
      <c r="A200" s="33"/>
      <c r="B200" s="34"/>
      <c r="C200" s="207" t="s">
        <v>316</v>
      </c>
      <c r="D200" s="207" t="s">
        <v>171</v>
      </c>
      <c r="E200" s="208" t="s">
        <v>284</v>
      </c>
      <c r="F200" s="209" t="s">
        <v>285</v>
      </c>
      <c r="G200" s="210" t="s">
        <v>215</v>
      </c>
      <c r="H200" s="211">
        <v>35</v>
      </c>
      <c r="I200" s="212"/>
      <c r="J200" s="213">
        <f>ROUND(I200*H200,2)</f>
        <v>0</v>
      </c>
      <c r="K200" s="209" t="s">
        <v>175</v>
      </c>
      <c r="L200" s="38"/>
      <c r="M200" s="214" t="s">
        <v>1</v>
      </c>
      <c r="N200" s="215" t="s">
        <v>42</v>
      </c>
      <c r="O200" s="70"/>
      <c r="P200" s="216">
        <f>O200*H200</f>
        <v>0</v>
      </c>
      <c r="Q200" s="216">
        <v>0</v>
      </c>
      <c r="R200" s="216">
        <f>Q200*H200</f>
        <v>0</v>
      </c>
      <c r="S200" s="216">
        <v>0</v>
      </c>
      <c r="T200" s="217">
        <f>S200*H200</f>
        <v>0</v>
      </c>
      <c r="U200" s="33"/>
      <c r="V200" s="33"/>
      <c r="W200" s="33"/>
      <c r="X200" s="33"/>
      <c r="Y200" s="33"/>
      <c r="Z200" s="33"/>
      <c r="AA200" s="33"/>
      <c r="AB200" s="33"/>
      <c r="AC200" s="33"/>
      <c r="AD200" s="33"/>
      <c r="AE200" s="33"/>
      <c r="AR200" s="218" t="s">
        <v>176</v>
      </c>
      <c r="AT200" s="218" t="s">
        <v>171</v>
      </c>
      <c r="AU200" s="218" t="s">
        <v>86</v>
      </c>
      <c r="AY200" s="16" t="s">
        <v>168</v>
      </c>
      <c r="BE200" s="219">
        <f>IF(N200="základní",J200,0)</f>
        <v>0</v>
      </c>
      <c r="BF200" s="219">
        <f>IF(N200="snížená",J200,0)</f>
        <v>0</v>
      </c>
      <c r="BG200" s="219">
        <f>IF(N200="zákl. přenesená",J200,0)</f>
        <v>0</v>
      </c>
      <c r="BH200" s="219">
        <f>IF(N200="sníž. přenesená",J200,0)</f>
        <v>0</v>
      </c>
      <c r="BI200" s="219">
        <f>IF(N200="nulová",J200,0)</f>
        <v>0</v>
      </c>
      <c r="BJ200" s="16" t="s">
        <v>84</v>
      </c>
      <c r="BK200" s="219">
        <f>ROUND(I200*H200,2)</f>
        <v>0</v>
      </c>
      <c r="BL200" s="16" t="s">
        <v>176</v>
      </c>
      <c r="BM200" s="218" t="s">
        <v>710</v>
      </c>
    </row>
    <row r="201" spans="1:65" s="2" customFormat="1" ht="29.25">
      <c r="A201" s="33"/>
      <c r="B201" s="34"/>
      <c r="C201" s="35"/>
      <c r="D201" s="220" t="s">
        <v>178</v>
      </c>
      <c r="E201" s="35"/>
      <c r="F201" s="221" t="s">
        <v>287</v>
      </c>
      <c r="G201" s="35"/>
      <c r="H201" s="35"/>
      <c r="I201" s="121"/>
      <c r="J201" s="35"/>
      <c r="K201" s="35"/>
      <c r="L201" s="38"/>
      <c r="M201" s="222"/>
      <c r="N201" s="223"/>
      <c r="O201" s="70"/>
      <c r="P201" s="70"/>
      <c r="Q201" s="70"/>
      <c r="R201" s="70"/>
      <c r="S201" s="70"/>
      <c r="T201" s="71"/>
      <c r="U201" s="33"/>
      <c r="V201" s="33"/>
      <c r="W201" s="33"/>
      <c r="X201" s="33"/>
      <c r="Y201" s="33"/>
      <c r="Z201" s="33"/>
      <c r="AA201" s="33"/>
      <c r="AB201" s="33"/>
      <c r="AC201" s="33"/>
      <c r="AD201" s="33"/>
      <c r="AE201" s="33"/>
      <c r="AT201" s="16" t="s">
        <v>178</v>
      </c>
      <c r="AU201" s="16" t="s">
        <v>86</v>
      </c>
    </row>
    <row r="202" spans="1:65" s="13" customFormat="1" ht="11.25">
      <c r="B202" s="225"/>
      <c r="C202" s="226"/>
      <c r="D202" s="220" t="s">
        <v>193</v>
      </c>
      <c r="E202" s="227" t="s">
        <v>1</v>
      </c>
      <c r="F202" s="228" t="s">
        <v>288</v>
      </c>
      <c r="G202" s="226"/>
      <c r="H202" s="229">
        <v>35</v>
      </c>
      <c r="I202" s="230"/>
      <c r="J202" s="226"/>
      <c r="K202" s="226"/>
      <c r="L202" s="231"/>
      <c r="M202" s="232"/>
      <c r="N202" s="233"/>
      <c r="O202" s="233"/>
      <c r="P202" s="233"/>
      <c r="Q202" s="233"/>
      <c r="R202" s="233"/>
      <c r="S202" s="233"/>
      <c r="T202" s="234"/>
      <c r="AT202" s="235" t="s">
        <v>193</v>
      </c>
      <c r="AU202" s="235" t="s">
        <v>86</v>
      </c>
      <c r="AV202" s="13" t="s">
        <v>86</v>
      </c>
      <c r="AW202" s="13" t="s">
        <v>34</v>
      </c>
      <c r="AX202" s="13" t="s">
        <v>84</v>
      </c>
      <c r="AY202" s="235" t="s">
        <v>168</v>
      </c>
    </row>
    <row r="203" spans="1:65" s="2" customFormat="1" ht="21.75" customHeight="1">
      <c r="A203" s="33"/>
      <c r="B203" s="34"/>
      <c r="C203" s="207" t="s">
        <v>321</v>
      </c>
      <c r="D203" s="207" t="s">
        <v>171</v>
      </c>
      <c r="E203" s="208" t="s">
        <v>481</v>
      </c>
      <c r="F203" s="209" t="s">
        <v>482</v>
      </c>
      <c r="G203" s="210" t="s">
        <v>432</v>
      </c>
      <c r="H203" s="211">
        <v>5.5E-2</v>
      </c>
      <c r="I203" s="212"/>
      <c r="J203" s="213">
        <f>ROUND(I203*H203,2)</f>
        <v>0</v>
      </c>
      <c r="K203" s="209" t="s">
        <v>175</v>
      </c>
      <c r="L203" s="38"/>
      <c r="M203" s="214" t="s">
        <v>1</v>
      </c>
      <c r="N203" s="215" t="s">
        <v>42</v>
      </c>
      <c r="O203" s="70"/>
      <c r="P203" s="216">
        <f>O203*H203</f>
        <v>0</v>
      </c>
      <c r="Q203" s="216">
        <v>0</v>
      </c>
      <c r="R203" s="216">
        <f>Q203*H203</f>
        <v>0</v>
      </c>
      <c r="S203" s="216">
        <v>0</v>
      </c>
      <c r="T203" s="217">
        <f>S203*H203</f>
        <v>0</v>
      </c>
      <c r="U203" s="33"/>
      <c r="V203" s="33"/>
      <c r="W203" s="33"/>
      <c r="X203" s="33"/>
      <c r="Y203" s="33"/>
      <c r="Z203" s="33"/>
      <c r="AA203" s="33"/>
      <c r="AB203" s="33"/>
      <c r="AC203" s="33"/>
      <c r="AD203" s="33"/>
      <c r="AE203" s="33"/>
      <c r="AR203" s="218" t="s">
        <v>176</v>
      </c>
      <c r="AT203" s="218" t="s">
        <v>171</v>
      </c>
      <c r="AU203" s="218" t="s">
        <v>86</v>
      </c>
      <c r="AY203" s="16" t="s">
        <v>168</v>
      </c>
      <c r="BE203" s="219">
        <f>IF(N203="základní",J203,0)</f>
        <v>0</v>
      </c>
      <c r="BF203" s="219">
        <f>IF(N203="snížená",J203,0)</f>
        <v>0</v>
      </c>
      <c r="BG203" s="219">
        <f>IF(N203="zákl. přenesená",J203,0)</f>
        <v>0</v>
      </c>
      <c r="BH203" s="219">
        <f>IF(N203="sníž. přenesená",J203,0)</f>
        <v>0</v>
      </c>
      <c r="BI203" s="219">
        <f>IF(N203="nulová",J203,0)</f>
        <v>0</v>
      </c>
      <c r="BJ203" s="16" t="s">
        <v>84</v>
      </c>
      <c r="BK203" s="219">
        <f>ROUND(I203*H203,2)</f>
        <v>0</v>
      </c>
      <c r="BL203" s="16" t="s">
        <v>176</v>
      </c>
      <c r="BM203" s="218" t="s">
        <v>711</v>
      </c>
    </row>
    <row r="204" spans="1:65" s="2" customFormat="1" ht="29.25">
      <c r="A204" s="33"/>
      <c r="B204" s="34"/>
      <c r="C204" s="35"/>
      <c r="D204" s="220" t="s">
        <v>178</v>
      </c>
      <c r="E204" s="35"/>
      <c r="F204" s="221" t="s">
        <v>484</v>
      </c>
      <c r="G204" s="35"/>
      <c r="H204" s="35"/>
      <c r="I204" s="121"/>
      <c r="J204" s="35"/>
      <c r="K204" s="35"/>
      <c r="L204" s="38"/>
      <c r="M204" s="222"/>
      <c r="N204" s="223"/>
      <c r="O204" s="70"/>
      <c r="P204" s="70"/>
      <c r="Q204" s="70"/>
      <c r="R204" s="70"/>
      <c r="S204" s="70"/>
      <c r="T204" s="71"/>
      <c r="U204" s="33"/>
      <c r="V204" s="33"/>
      <c r="W204" s="33"/>
      <c r="X204" s="33"/>
      <c r="Y204" s="33"/>
      <c r="Z204" s="33"/>
      <c r="AA204" s="33"/>
      <c r="AB204" s="33"/>
      <c r="AC204" s="33"/>
      <c r="AD204" s="33"/>
      <c r="AE204" s="33"/>
      <c r="AT204" s="16" t="s">
        <v>178</v>
      </c>
      <c r="AU204" s="16" t="s">
        <v>86</v>
      </c>
    </row>
    <row r="205" spans="1:65" s="2" customFormat="1" ht="21.75" customHeight="1">
      <c r="A205" s="33"/>
      <c r="B205" s="34"/>
      <c r="C205" s="207" t="s">
        <v>326</v>
      </c>
      <c r="D205" s="207" t="s">
        <v>171</v>
      </c>
      <c r="E205" s="208" t="s">
        <v>712</v>
      </c>
      <c r="F205" s="209" t="s">
        <v>713</v>
      </c>
      <c r="G205" s="210" t="s">
        <v>432</v>
      </c>
      <c r="H205" s="211">
        <v>4.0000000000000001E-3</v>
      </c>
      <c r="I205" s="212"/>
      <c r="J205" s="213">
        <f>ROUND(I205*H205,2)</f>
        <v>0</v>
      </c>
      <c r="K205" s="209" t="s">
        <v>175</v>
      </c>
      <c r="L205" s="38"/>
      <c r="M205" s="214" t="s">
        <v>1</v>
      </c>
      <c r="N205" s="215" t="s">
        <v>42</v>
      </c>
      <c r="O205" s="70"/>
      <c r="P205" s="216">
        <f>O205*H205</f>
        <v>0</v>
      </c>
      <c r="Q205" s="216">
        <v>0</v>
      </c>
      <c r="R205" s="216">
        <f>Q205*H205</f>
        <v>0</v>
      </c>
      <c r="S205" s="216">
        <v>0</v>
      </c>
      <c r="T205" s="217">
        <f>S205*H205</f>
        <v>0</v>
      </c>
      <c r="U205" s="33"/>
      <c r="V205" s="33"/>
      <c r="W205" s="33"/>
      <c r="X205" s="33"/>
      <c r="Y205" s="33"/>
      <c r="Z205" s="33"/>
      <c r="AA205" s="33"/>
      <c r="AB205" s="33"/>
      <c r="AC205" s="33"/>
      <c r="AD205" s="33"/>
      <c r="AE205" s="33"/>
      <c r="AR205" s="218" t="s">
        <v>176</v>
      </c>
      <c r="AT205" s="218" t="s">
        <v>171</v>
      </c>
      <c r="AU205" s="218" t="s">
        <v>86</v>
      </c>
      <c r="AY205" s="16" t="s">
        <v>168</v>
      </c>
      <c r="BE205" s="219">
        <f>IF(N205="základní",J205,0)</f>
        <v>0</v>
      </c>
      <c r="BF205" s="219">
        <f>IF(N205="snížená",J205,0)</f>
        <v>0</v>
      </c>
      <c r="BG205" s="219">
        <f>IF(N205="zákl. přenesená",J205,0)</f>
        <v>0</v>
      </c>
      <c r="BH205" s="219">
        <f>IF(N205="sníž. přenesená",J205,0)</f>
        <v>0</v>
      </c>
      <c r="BI205" s="219">
        <f>IF(N205="nulová",J205,0)</f>
        <v>0</v>
      </c>
      <c r="BJ205" s="16" t="s">
        <v>84</v>
      </c>
      <c r="BK205" s="219">
        <f>ROUND(I205*H205,2)</f>
        <v>0</v>
      </c>
      <c r="BL205" s="16" t="s">
        <v>176</v>
      </c>
      <c r="BM205" s="218" t="s">
        <v>714</v>
      </c>
    </row>
    <row r="206" spans="1:65" s="2" customFormat="1" ht="29.25">
      <c r="A206" s="33"/>
      <c r="B206" s="34"/>
      <c r="C206" s="35"/>
      <c r="D206" s="220" t="s">
        <v>178</v>
      </c>
      <c r="E206" s="35"/>
      <c r="F206" s="221" t="s">
        <v>715</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178</v>
      </c>
      <c r="AU206" s="16" t="s">
        <v>86</v>
      </c>
    </row>
    <row r="207" spans="1:65" s="2" customFormat="1" ht="21.75" customHeight="1">
      <c r="A207" s="33"/>
      <c r="B207" s="34"/>
      <c r="C207" s="207" t="s">
        <v>331</v>
      </c>
      <c r="D207" s="207" t="s">
        <v>171</v>
      </c>
      <c r="E207" s="208" t="s">
        <v>716</v>
      </c>
      <c r="F207" s="209" t="s">
        <v>717</v>
      </c>
      <c r="G207" s="210" t="s">
        <v>432</v>
      </c>
      <c r="H207" s="211">
        <v>4.0000000000000001E-3</v>
      </c>
      <c r="I207" s="212"/>
      <c r="J207" s="213">
        <f>ROUND(I207*H207,2)</f>
        <v>0</v>
      </c>
      <c r="K207" s="209" t="s">
        <v>175</v>
      </c>
      <c r="L207" s="38"/>
      <c r="M207" s="214" t="s">
        <v>1</v>
      </c>
      <c r="N207" s="215" t="s">
        <v>42</v>
      </c>
      <c r="O207" s="70"/>
      <c r="P207" s="216">
        <f>O207*H207</f>
        <v>0</v>
      </c>
      <c r="Q207" s="216">
        <v>0</v>
      </c>
      <c r="R207" s="216">
        <f>Q207*H207</f>
        <v>0</v>
      </c>
      <c r="S207" s="216">
        <v>0</v>
      </c>
      <c r="T207" s="217">
        <f>S207*H207</f>
        <v>0</v>
      </c>
      <c r="U207" s="33"/>
      <c r="V207" s="33"/>
      <c r="W207" s="33"/>
      <c r="X207" s="33"/>
      <c r="Y207" s="33"/>
      <c r="Z207" s="33"/>
      <c r="AA207" s="33"/>
      <c r="AB207" s="33"/>
      <c r="AC207" s="33"/>
      <c r="AD207" s="33"/>
      <c r="AE207" s="33"/>
      <c r="AR207" s="218" t="s">
        <v>176</v>
      </c>
      <c r="AT207" s="218" t="s">
        <v>171</v>
      </c>
      <c r="AU207" s="218" t="s">
        <v>86</v>
      </c>
      <c r="AY207" s="16" t="s">
        <v>168</v>
      </c>
      <c r="BE207" s="219">
        <f>IF(N207="základní",J207,0)</f>
        <v>0</v>
      </c>
      <c r="BF207" s="219">
        <f>IF(N207="snížená",J207,0)</f>
        <v>0</v>
      </c>
      <c r="BG207" s="219">
        <f>IF(N207="zákl. přenesená",J207,0)</f>
        <v>0</v>
      </c>
      <c r="BH207" s="219">
        <f>IF(N207="sníž. přenesená",J207,0)</f>
        <v>0</v>
      </c>
      <c r="BI207" s="219">
        <f>IF(N207="nulová",J207,0)</f>
        <v>0</v>
      </c>
      <c r="BJ207" s="16" t="s">
        <v>84</v>
      </c>
      <c r="BK207" s="219">
        <f>ROUND(I207*H207,2)</f>
        <v>0</v>
      </c>
      <c r="BL207" s="16" t="s">
        <v>176</v>
      </c>
      <c r="BM207" s="218" t="s">
        <v>718</v>
      </c>
    </row>
    <row r="208" spans="1:65" s="2" customFormat="1" ht="29.25">
      <c r="A208" s="33"/>
      <c r="B208" s="34"/>
      <c r="C208" s="35"/>
      <c r="D208" s="220" t="s">
        <v>178</v>
      </c>
      <c r="E208" s="35"/>
      <c r="F208" s="221" t="s">
        <v>719</v>
      </c>
      <c r="G208" s="35"/>
      <c r="H208" s="35"/>
      <c r="I208" s="121"/>
      <c r="J208" s="35"/>
      <c r="K208" s="35"/>
      <c r="L208" s="38"/>
      <c r="M208" s="222"/>
      <c r="N208" s="223"/>
      <c r="O208" s="70"/>
      <c r="P208" s="70"/>
      <c r="Q208" s="70"/>
      <c r="R208" s="70"/>
      <c r="S208" s="70"/>
      <c r="T208" s="71"/>
      <c r="U208" s="33"/>
      <c r="V208" s="33"/>
      <c r="W208" s="33"/>
      <c r="X208" s="33"/>
      <c r="Y208" s="33"/>
      <c r="Z208" s="33"/>
      <c r="AA208" s="33"/>
      <c r="AB208" s="33"/>
      <c r="AC208" s="33"/>
      <c r="AD208" s="33"/>
      <c r="AE208" s="33"/>
      <c r="AT208" s="16" t="s">
        <v>178</v>
      </c>
      <c r="AU208" s="16" t="s">
        <v>86</v>
      </c>
    </row>
    <row r="209" spans="1:65" s="2" customFormat="1" ht="21.75" customHeight="1">
      <c r="A209" s="33"/>
      <c r="B209" s="34"/>
      <c r="C209" s="247" t="s">
        <v>336</v>
      </c>
      <c r="D209" s="247" t="s">
        <v>311</v>
      </c>
      <c r="E209" s="248" t="s">
        <v>489</v>
      </c>
      <c r="F209" s="249" t="s">
        <v>490</v>
      </c>
      <c r="G209" s="250" t="s">
        <v>184</v>
      </c>
      <c r="H209" s="251">
        <v>1</v>
      </c>
      <c r="I209" s="252"/>
      <c r="J209" s="253">
        <f>ROUND(I209*H209,2)</f>
        <v>0</v>
      </c>
      <c r="K209" s="249" t="s">
        <v>175</v>
      </c>
      <c r="L209" s="254"/>
      <c r="M209" s="255" t="s">
        <v>1</v>
      </c>
      <c r="N209" s="256" t="s">
        <v>42</v>
      </c>
      <c r="O209" s="70"/>
      <c r="P209" s="216">
        <f>O209*H209</f>
        <v>0</v>
      </c>
      <c r="Q209" s="216">
        <v>3.70425</v>
      </c>
      <c r="R209" s="216">
        <f>Q209*H209</f>
        <v>3.70425</v>
      </c>
      <c r="S209" s="216">
        <v>0</v>
      </c>
      <c r="T209" s="217">
        <f>S209*H209</f>
        <v>0</v>
      </c>
      <c r="U209" s="33"/>
      <c r="V209" s="33"/>
      <c r="W209" s="33"/>
      <c r="X209" s="33"/>
      <c r="Y209" s="33"/>
      <c r="Z209" s="33"/>
      <c r="AA209" s="33"/>
      <c r="AB209" s="33"/>
      <c r="AC209" s="33"/>
      <c r="AD209" s="33"/>
      <c r="AE209" s="33"/>
      <c r="AR209" s="218" t="s">
        <v>219</v>
      </c>
      <c r="AT209" s="218" t="s">
        <v>311</v>
      </c>
      <c r="AU209" s="218" t="s">
        <v>86</v>
      </c>
      <c r="AY209" s="16" t="s">
        <v>168</v>
      </c>
      <c r="BE209" s="219">
        <f>IF(N209="základní",J209,0)</f>
        <v>0</v>
      </c>
      <c r="BF209" s="219">
        <f>IF(N209="snížená",J209,0)</f>
        <v>0</v>
      </c>
      <c r="BG209" s="219">
        <f>IF(N209="zákl. přenesená",J209,0)</f>
        <v>0</v>
      </c>
      <c r="BH209" s="219">
        <f>IF(N209="sníž. přenesená",J209,0)</f>
        <v>0</v>
      </c>
      <c r="BI209" s="219">
        <f>IF(N209="nulová",J209,0)</f>
        <v>0</v>
      </c>
      <c r="BJ209" s="16" t="s">
        <v>84</v>
      </c>
      <c r="BK209" s="219">
        <f>ROUND(I209*H209,2)</f>
        <v>0</v>
      </c>
      <c r="BL209" s="16" t="s">
        <v>176</v>
      </c>
      <c r="BM209" s="218" t="s">
        <v>720</v>
      </c>
    </row>
    <row r="210" spans="1:65" s="2" customFormat="1" ht="11.25">
      <c r="A210" s="33"/>
      <c r="B210" s="34"/>
      <c r="C210" s="35"/>
      <c r="D210" s="220" t="s">
        <v>178</v>
      </c>
      <c r="E210" s="35"/>
      <c r="F210" s="221" t="s">
        <v>490</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178</v>
      </c>
      <c r="AU210" s="16" t="s">
        <v>86</v>
      </c>
    </row>
    <row r="211" spans="1:65" s="2" customFormat="1" ht="21.75" customHeight="1">
      <c r="A211" s="33"/>
      <c r="B211" s="34"/>
      <c r="C211" s="247" t="s">
        <v>341</v>
      </c>
      <c r="D211" s="247" t="s">
        <v>311</v>
      </c>
      <c r="E211" s="248" t="s">
        <v>492</v>
      </c>
      <c r="F211" s="249" t="s">
        <v>493</v>
      </c>
      <c r="G211" s="250" t="s">
        <v>184</v>
      </c>
      <c r="H211" s="251">
        <v>2</v>
      </c>
      <c r="I211" s="252"/>
      <c r="J211" s="253">
        <f>ROUND(I211*H211,2)</f>
        <v>0</v>
      </c>
      <c r="K211" s="249" t="s">
        <v>175</v>
      </c>
      <c r="L211" s="254"/>
      <c r="M211" s="255" t="s">
        <v>1</v>
      </c>
      <c r="N211" s="256" t="s">
        <v>42</v>
      </c>
      <c r="O211" s="70"/>
      <c r="P211" s="216">
        <f>O211*H211</f>
        <v>0</v>
      </c>
      <c r="Q211" s="216">
        <v>1.23475</v>
      </c>
      <c r="R211" s="216">
        <f>Q211*H211</f>
        <v>2.4695</v>
      </c>
      <c r="S211" s="216">
        <v>0</v>
      </c>
      <c r="T211" s="217">
        <f>S211*H211</f>
        <v>0</v>
      </c>
      <c r="U211" s="33"/>
      <c r="V211" s="33"/>
      <c r="W211" s="33"/>
      <c r="X211" s="33"/>
      <c r="Y211" s="33"/>
      <c r="Z211" s="33"/>
      <c r="AA211" s="33"/>
      <c r="AB211" s="33"/>
      <c r="AC211" s="33"/>
      <c r="AD211" s="33"/>
      <c r="AE211" s="33"/>
      <c r="AR211" s="218" t="s">
        <v>219</v>
      </c>
      <c r="AT211" s="218" t="s">
        <v>311</v>
      </c>
      <c r="AU211" s="218" t="s">
        <v>86</v>
      </c>
      <c r="AY211" s="16" t="s">
        <v>168</v>
      </c>
      <c r="BE211" s="219">
        <f>IF(N211="základní",J211,0)</f>
        <v>0</v>
      </c>
      <c r="BF211" s="219">
        <f>IF(N211="snížená",J211,0)</f>
        <v>0</v>
      </c>
      <c r="BG211" s="219">
        <f>IF(N211="zákl. přenesená",J211,0)</f>
        <v>0</v>
      </c>
      <c r="BH211" s="219">
        <f>IF(N211="sníž. přenesená",J211,0)</f>
        <v>0</v>
      </c>
      <c r="BI211" s="219">
        <f>IF(N211="nulová",J211,0)</f>
        <v>0</v>
      </c>
      <c r="BJ211" s="16" t="s">
        <v>84</v>
      </c>
      <c r="BK211" s="219">
        <f>ROUND(I211*H211,2)</f>
        <v>0</v>
      </c>
      <c r="BL211" s="16" t="s">
        <v>176</v>
      </c>
      <c r="BM211" s="218" t="s">
        <v>721</v>
      </c>
    </row>
    <row r="212" spans="1:65" s="2" customFormat="1" ht="11.25">
      <c r="A212" s="33"/>
      <c r="B212" s="34"/>
      <c r="C212" s="35"/>
      <c r="D212" s="220" t="s">
        <v>178</v>
      </c>
      <c r="E212" s="35"/>
      <c r="F212" s="221" t="s">
        <v>493</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178</v>
      </c>
      <c r="AU212" s="16" t="s">
        <v>86</v>
      </c>
    </row>
    <row r="213" spans="1:65" s="2" customFormat="1" ht="21.75" customHeight="1">
      <c r="A213" s="33"/>
      <c r="B213" s="34"/>
      <c r="C213" s="247" t="s">
        <v>348</v>
      </c>
      <c r="D213" s="247" t="s">
        <v>311</v>
      </c>
      <c r="E213" s="248" t="s">
        <v>495</v>
      </c>
      <c r="F213" s="249" t="s">
        <v>496</v>
      </c>
      <c r="G213" s="250" t="s">
        <v>184</v>
      </c>
      <c r="H213" s="251">
        <v>52</v>
      </c>
      <c r="I213" s="252"/>
      <c r="J213" s="253">
        <f>ROUND(I213*H213,2)</f>
        <v>0</v>
      </c>
      <c r="K213" s="249" t="s">
        <v>175</v>
      </c>
      <c r="L213" s="254"/>
      <c r="M213" s="255" t="s">
        <v>1</v>
      </c>
      <c r="N213" s="256" t="s">
        <v>42</v>
      </c>
      <c r="O213" s="70"/>
      <c r="P213" s="216">
        <f>O213*H213</f>
        <v>0</v>
      </c>
      <c r="Q213" s="216">
        <v>0.32700000000000001</v>
      </c>
      <c r="R213" s="216">
        <f>Q213*H213</f>
        <v>17.004000000000001</v>
      </c>
      <c r="S213" s="216">
        <v>0</v>
      </c>
      <c r="T213" s="217">
        <f>S213*H213</f>
        <v>0</v>
      </c>
      <c r="U213" s="33"/>
      <c r="V213" s="33"/>
      <c r="W213" s="33"/>
      <c r="X213" s="33"/>
      <c r="Y213" s="33"/>
      <c r="Z213" s="33"/>
      <c r="AA213" s="33"/>
      <c r="AB213" s="33"/>
      <c r="AC213" s="33"/>
      <c r="AD213" s="33"/>
      <c r="AE213" s="33"/>
      <c r="AR213" s="218" t="s">
        <v>219</v>
      </c>
      <c r="AT213" s="218" t="s">
        <v>311</v>
      </c>
      <c r="AU213" s="218" t="s">
        <v>86</v>
      </c>
      <c r="AY213" s="16" t="s">
        <v>168</v>
      </c>
      <c r="BE213" s="219">
        <f>IF(N213="základní",J213,0)</f>
        <v>0</v>
      </c>
      <c r="BF213" s="219">
        <f>IF(N213="snížená",J213,0)</f>
        <v>0</v>
      </c>
      <c r="BG213" s="219">
        <f>IF(N213="zákl. přenesená",J213,0)</f>
        <v>0</v>
      </c>
      <c r="BH213" s="219">
        <f>IF(N213="sníž. přenesená",J213,0)</f>
        <v>0</v>
      </c>
      <c r="BI213" s="219">
        <f>IF(N213="nulová",J213,0)</f>
        <v>0</v>
      </c>
      <c r="BJ213" s="16" t="s">
        <v>84</v>
      </c>
      <c r="BK213" s="219">
        <f>ROUND(I213*H213,2)</f>
        <v>0</v>
      </c>
      <c r="BL213" s="16" t="s">
        <v>176</v>
      </c>
      <c r="BM213" s="218" t="s">
        <v>722</v>
      </c>
    </row>
    <row r="214" spans="1:65" s="2" customFormat="1" ht="11.25">
      <c r="A214" s="33"/>
      <c r="B214" s="34"/>
      <c r="C214" s="35"/>
      <c r="D214" s="220" t="s">
        <v>178</v>
      </c>
      <c r="E214" s="35"/>
      <c r="F214" s="221" t="s">
        <v>496</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178</v>
      </c>
      <c r="AU214" s="16" t="s">
        <v>86</v>
      </c>
    </row>
    <row r="215" spans="1:65" s="2" customFormat="1" ht="21.75" customHeight="1">
      <c r="A215" s="33"/>
      <c r="B215" s="34"/>
      <c r="C215" s="247" t="s">
        <v>356</v>
      </c>
      <c r="D215" s="247" t="s">
        <v>311</v>
      </c>
      <c r="E215" s="248" t="s">
        <v>723</v>
      </c>
      <c r="F215" s="249" t="s">
        <v>724</v>
      </c>
      <c r="G215" s="250" t="s">
        <v>184</v>
      </c>
      <c r="H215" s="251">
        <v>2</v>
      </c>
      <c r="I215" s="252"/>
      <c r="J215" s="253">
        <f>ROUND(I215*H215,2)</f>
        <v>0</v>
      </c>
      <c r="K215" s="249" t="s">
        <v>175</v>
      </c>
      <c r="L215" s="254"/>
      <c r="M215" s="255" t="s">
        <v>1</v>
      </c>
      <c r="N215" s="256" t="s">
        <v>42</v>
      </c>
      <c r="O215" s="70"/>
      <c r="P215" s="216">
        <f>O215*H215</f>
        <v>0</v>
      </c>
      <c r="Q215" s="216">
        <v>0.32705000000000001</v>
      </c>
      <c r="R215" s="216">
        <f>Q215*H215</f>
        <v>0.65410000000000001</v>
      </c>
      <c r="S215" s="216">
        <v>0</v>
      </c>
      <c r="T215" s="217">
        <f>S215*H215</f>
        <v>0</v>
      </c>
      <c r="U215" s="33"/>
      <c r="V215" s="33"/>
      <c r="W215" s="33"/>
      <c r="X215" s="33"/>
      <c r="Y215" s="33"/>
      <c r="Z215" s="33"/>
      <c r="AA215" s="33"/>
      <c r="AB215" s="33"/>
      <c r="AC215" s="33"/>
      <c r="AD215" s="33"/>
      <c r="AE215" s="33"/>
      <c r="AR215" s="218" t="s">
        <v>219</v>
      </c>
      <c r="AT215" s="218" t="s">
        <v>311</v>
      </c>
      <c r="AU215" s="218" t="s">
        <v>86</v>
      </c>
      <c r="AY215" s="16" t="s">
        <v>168</v>
      </c>
      <c r="BE215" s="219">
        <f>IF(N215="základní",J215,0)</f>
        <v>0</v>
      </c>
      <c r="BF215" s="219">
        <f>IF(N215="snížená",J215,0)</f>
        <v>0</v>
      </c>
      <c r="BG215" s="219">
        <f>IF(N215="zákl. přenesená",J215,0)</f>
        <v>0</v>
      </c>
      <c r="BH215" s="219">
        <f>IF(N215="sníž. přenesená",J215,0)</f>
        <v>0</v>
      </c>
      <c r="BI215" s="219">
        <f>IF(N215="nulová",J215,0)</f>
        <v>0</v>
      </c>
      <c r="BJ215" s="16" t="s">
        <v>84</v>
      </c>
      <c r="BK215" s="219">
        <f>ROUND(I215*H215,2)</f>
        <v>0</v>
      </c>
      <c r="BL215" s="16" t="s">
        <v>176</v>
      </c>
      <c r="BM215" s="218" t="s">
        <v>725</v>
      </c>
    </row>
    <row r="216" spans="1:65" s="2" customFormat="1" ht="11.25">
      <c r="A216" s="33"/>
      <c r="B216" s="34"/>
      <c r="C216" s="35"/>
      <c r="D216" s="220" t="s">
        <v>178</v>
      </c>
      <c r="E216" s="35"/>
      <c r="F216" s="221" t="s">
        <v>724</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178</v>
      </c>
      <c r="AU216" s="16" t="s">
        <v>86</v>
      </c>
    </row>
    <row r="217" spans="1:65" s="2" customFormat="1" ht="21.75" customHeight="1">
      <c r="A217" s="33"/>
      <c r="B217" s="34"/>
      <c r="C217" s="247" t="s">
        <v>361</v>
      </c>
      <c r="D217" s="247" t="s">
        <v>311</v>
      </c>
      <c r="E217" s="248" t="s">
        <v>726</v>
      </c>
      <c r="F217" s="249" t="s">
        <v>727</v>
      </c>
      <c r="G217" s="250" t="s">
        <v>184</v>
      </c>
      <c r="H217" s="251">
        <v>6</v>
      </c>
      <c r="I217" s="252"/>
      <c r="J217" s="253">
        <f>ROUND(I217*H217,2)</f>
        <v>0</v>
      </c>
      <c r="K217" s="249" t="s">
        <v>175</v>
      </c>
      <c r="L217" s="254"/>
      <c r="M217" s="255" t="s">
        <v>1</v>
      </c>
      <c r="N217" s="256" t="s">
        <v>42</v>
      </c>
      <c r="O217" s="70"/>
      <c r="P217" s="216">
        <f>O217*H217</f>
        <v>0</v>
      </c>
      <c r="Q217" s="216">
        <v>9.7000000000000003E-2</v>
      </c>
      <c r="R217" s="216">
        <f>Q217*H217</f>
        <v>0.58200000000000007</v>
      </c>
      <c r="S217" s="216">
        <v>0</v>
      </c>
      <c r="T217" s="217">
        <f>S217*H217</f>
        <v>0</v>
      </c>
      <c r="U217" s="33"/>
      <c r="V217" s="33"/>
      <c r="W217" s="33"/>
      <c r="X217" s="33"/>
      <c r="Y217" s="33"/>
      <c r="Z217" s="33"/>
      <c r="AA217" s="33"/>
      <c r="AB217" s="33"/>
      <c r="AC217" s="33"/>
      <c r="AD217" s="33"/>
      <c r="AE217" s="33"/>
      <c r="AR217" s="218" t="s">
        <v>219</v>
      </c>
      <c r="AT217" s="218" t="s">
        <v>311</v>
      </c>
      <c r="AU217" s="218" t="s">
        <v>86</v>
      </c>
      <c r="AY217" s="16" t="s">
        <v>168</v>
      </c>
      <c r="BE217" s="219">
        <f>IF(N217="základní",J217,0)</f>
        <v>0</v>
      </c>
      <c r="BF217" s="219">
        <f>IF(N217="snížená",J217,0)</f>
        <v>0</v>
      </c>
      <c r="BG217" s="219">
        <f>IF(N217="zákl. přenesená",J217,0)</f>
        <v>0</v>
      </c>
      <c r="BH217" s="219">
        <f>IF(N217="sníž. přenesená",J217,0)</f>
        <v>0</v>
      </c>
      <c r="BI217" s="219">
        <f>IF(N217="nulová",J217,0)</f>
        <v>0</v>
      </c>
      <c r="BJ217" s="16" t="s">
        <v>84</v>
      </c>
      <c r="BK217" s="219">
        <f>ROUND(I217*H217,2)</f>
        <v>0</v>
      </c>
      <c r="BL217" s="16" t="s">
        <v>176</v>
      </c>
      <c r="BM217" s="218" t="s">
        <v>728</v>
      </c>
    </row>
    <row r="218" spans="1:65" s="2" customFormat="1" ht="11.25">
      <c r="A218" s="33"/>
      <c r="B218" s="34"/>
      <c r="C218" s="35"/>
      <c r="D218" s="220" t="s">
        <v>178</v>
      </c>
      <c r="E218" s="35"/>
      <c r="F218" s="221" t="s">
        <v>727</v>
      </c>
      <c r="G218" s="35"/>
      <c r="H218" s="35"/>
      <c r="I218" s="121"/>
      <c r="J218" s="35"/>
      <c r="K218" s="35"/>
      <c r="L218" s="38"/>
      <c r="M218" s="222"/>
      <c r="N218" s="223"/>
      <c r="O218" s="70"/>
      <c r="P218" s="70"/>
      <c r="Q218" s="70"/>
      <c r="R218" s="70"/>
      <c r="S218" s="70"/>
      <c r="T218" s="71"/>
      <c r="U218" s="33"/>
      <c r="V218" s="33"/>
      <c r="W218" s="33"/>
      <c r="X218" s="33"/>
      <c r="Y218" s="33"/>
      <c r="Z218" s="33"/>
      <c r="AA218" s="33"/>
      <c r="AB218" s="33"/>
      <c r="AC218" s="33"/>
      <c r="AD218" s="33"/>
      <c r="AE218" s="33"/>
      <c r="AT218" s="16" t="s">
        <v>178</v>
      </c>
      <c r="AU218" s="16" t="s">
        <v>86</v>
      </c>
    </row>
    <row r="219" spans="1:65" s="2" customFormat="1" ht="21.75" customHeight="1">
      <c r="A219" s="33"/>
      <c r="B219" s="34"/>
      <c r="C219" s="247" t="s">
        <v>368</v>
      </c>
      <c r="D219" s="247" t="s">
        <v>311</v>
      </c>
      <c r="E219" s="248" t="s">
        <v>729</v>
      </c>
      <c r="F219" s="249" t="s">
        <v>730</v>
      </c>
      <c r="G219" s="250" t="s">
        <v>184</v>
      </c>
      <c r="H219" s="251">
        <v>2</v>
      </c>
      <c r="I219" s="252"/>
      <c r="J219" s="253">
        <f>ROUND(I219*H219,2)</f>
        <v>0</v>
      </c>
      <c r="K219" s="249" t="s">
        <v>175</v>
      </c>
      <c r="L219" s="254"/>
      <c r="M219" s="255" t="s">
        <v>1</v>
      </c>
      <c r="N219" s="256" t="s">
        <v>42</v>
      </c>
      <c r="O219" s="70"/>
      <c r="P219" s="216">
        <f>O219*H219</f>
        <v>0</v>
      </c>
      <c r="Q219" s="216">
        <v>7.4200000000000004E-3</v>
      </c>
      <c r="R219" s="216">
        <f>Q219*H219</f>
        <v>1.4840000000000001E-2</v>
      </c>
      <c r="S219" s="216">
        <v>0</v>
      </c>
      <c r="T219" s="217">
        <f>S219*H219</f>
        <v>0</v>
      </c>
      <c r="U219" s="33"/>
      <c r="V219" s="33"/>
      <c r="W219" s="33"/>
      <c r="X219" s="33"/>
      <c r="Y219" s="33"/>
      <c r="Z219" s="33"/>
      <c r="AA219" s="33"/>
      <c r="AB219" s="33"/>
      <c r="AC219" s="33"/>
      <c r="AD219" s="33"/>
      <c r="AE219" s="33"/>
      <c r="AR219" s="218" t="s">
        <v>219</v>
      </c>
      <c r="AT219" s="218" t="s">
        <v>311</v>
      </c>
      <c r="AU219" s="218" t="s">
        <v>86</v>
      </c>
      <c r="AY219" s="16" t="s">
        <v>168</v>
      </c>
      <c r="BE219" s="219">
        <f>IF(N219="základní",J219,0)</f>
        <v>0</v>
      </c>
      <c r="BF219" s="219">
        <f>IF(N219="snížená",J219,0)</f>
        <v>0</v>
      </c>
      <c r="BG219" s="219">
        <f>IF(N219="zákl. přenesená",J219,0)</f>
        <v>0</v>
      </c>
      <c r="BH219" s="219">
        <f>IF(N219="sníž. přenesená",J219,0)</f>
        <v>0</v>
      </c>
      <c r="BI219" s="219">
        <f>IF(N219="nulová",J219,0)</f>
        <v>0</v>
      </c>
      <c r="BJ219" s="16" t="s">
        <v>84</v>
      </c>
      <c r="BK219" s="219">
        <f>ROUND(I219*H219,2)</f>
        <v>0</v>
      </c>
      <c r="BL219" s="16" t="s">
        <v>176</v>
      </c>
      <c r="BM219" s="218" t="s">
        <v>731</v>
      </c>
    </row>
    <row r="220" spans="1:65" s="2" customFormat="1" ht="11.25">
      <c r="A220" s="33"/>
      <c r="B220" s="34"/>
      <c r="C220" s="35"/>
      <c r="D220" s="220" t="s">
        <v>178</v>
      </c>
      <c r="E220" s="35"/>
      <c r="F220" s="221" t="s">
        <v>730</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178</v>
      </c>
      <c r="AU220" s="16" t="s">
        <v>86</v>
      </c>
    </row>
    <row r="221" spans="1:65" s="2" customFormat="1" ht="21.75" customHeight="1">
      <c r="A221" s="33"/>
      <c r="B221" s="34"/>
      <c r="C221" s="247" t="s">
        <v>374</v>
      </c>
      <c r="D221" s="247" t="s">
        <v>311</v>
      </c>
      <c r="E221" s="248" t="s">
        <v>732</v>
      </c>
      <c r="F221" s="249" t="s">
        <v>733</v>
      </c>
      <c r="G221" s="250" t="s">
        <v>184</v>
      </c>
      <c r="H221" s="251">
        <v>6</v>
      </c>
      <c r="I221" s="252"/>
      <c r="J221" s="253">
        <f>ROUND(I221*H221,2)</f>
        <v>0</v>
      </c>
      <c r="K221" s="249" t="s">
        <v>175</v>
      </c>
      <c r="L221" s="254"/>
      <c r="M221" s="255" t="s">
        <v>1</v>
      </c>
      <c r="N221" s="256" t="s">
        <v>42</v>
      </c>
      <c r="O221" s="70"/>
      <c r="P221" s="216">
        <f>O221*H221</f>
        <v>0</v>
      </c>
      <c r="Q221" s="216">
        <v>7.5700000000000003E-3</v>
      </c>
      <c r="R221" s="216">
        <f>Q221*H221</f>
        <v>4.5420000000000002E-2</v>
      </c>
      <c r="S221" s="216">
        <v>0</v>
      </c>
      <c r="T221" s="217">
        <f>S221*H221</f>
        <v>0</v>
      </c>
      <c r="U221" s="33"/>
      <c r="V221" s="33"/>
      <c r="W221" s="33"/>
      <c r="X221" s="33"/>
      <c r="Y221" s="33"/>
      <c r="Z221" s="33"/>
      <c r="AA221" s="33"/>
      <c r="AB221" s="33"/>
      <c r="AC221" s="33"/>
      <c r="AD221" s="33"/>
      <c r="AE221" s="33"/>
      <c r="AR221" s="218" t="s">
        <v>219</v>
      </c>
      <c r="AT221" s="218" t="s">
        <v>311</v>
      </c>
      <c r="AU221" s="218" t="s">
        <v>86</v>
      </c>
      <c r="AY221" s="16" t="s">
        <v>168</v>
      </c>
      <c r="BE221" s="219">
        <f>IF(N221="základní",J221,0)</f>
        <v>0</v>
      </c>
      <c r="BF221" s="219">
        <f>IF(N221="snížená",J221,0)</f>
        <v>0</v>
      </c>
      <c r="BG221" s="219">
        <f>IF(N221="zákl. přenesená",J221,0)</f>
        <v>0</v>
      </c>
      <c r="BH221" s="219">
        <f>IF(N221="sníž. přenesená",J221,0)</f>
        <v>0</v>
      </c>
      <c r="BI221" s="219">
        <f>IF(N221="nulová",J221,0)</f>
        <v>0</v>
      </c>
      <c r="BJ221" s="16" t="s">
        <v>84</v>
      </c>
      <c r="BK221" s="219">
        <f>ROUND(I221*H221,2)</f>
        <v>0</v>
      </c>
      <c r="BL221" s="16" t="s">
        <v>176</v>
      </c>
      <c r="BM221" s="218" t="s">
        <v>734</v>
      </c>
    </row>
    <row r="222" spans="1:65" s="2" customFormat="1" ht="11.25">
      <c r="A222" s="33"/>
      <c r="B222" s="34"/>
      <c r="C222" s="35"/>
      <c r="D222" s="220" t="s">
        <v>178</v>
      </c>
      <c r="E222" s="35"/>
      <c r="F222" s="221" t="s">
        <v>733</v>
      </c>
      <c r="G222" s="35"/>
      <c r="H222" s="35"/>
      <c r="I222" s="121"/>
      <c r="J222" s="35"/>
      <c r="K222" s="35"/>
      <c r="L222" s="38"/>
      <c r="M222" s="222"/>
      <c r="N222" s="223"/>
      <c r="O222" s="70"/>
      <c r="P222" s="70"/>
      <c r="Q222" s="70"/>
      <c r="R222" s="70"/>
      <c r="S222" s="70"/>
      <c r="T222" s="71"/>
      <c r="U222" s="33"/>
      <c r="V222" s="33"/>
      <c r="W222" s="33"/>
      <c r="X222" s="33"/>
      <c r="Y222" s="33"/>
      <c r="Z222" s="33"/>
      <c r="AA222" s="33"/>
      <c r="AB222" s="33"/>
      <c r="AC222" s="33"/>
      <c r="AD222" s="33"/>
      <c r="AE222" s="33"/>
      <c r="AT222" s="16" t="s">
        <v>178</v>
      </c>
      <c r="AU222" s="16" t="s">
        <v>86</v>
      </c>
    </row>
    <row r="223" spans="1:65" s="2" customFormat="1" ht="16.5" customHeight="1">
      <c r="A223" s="33"/>
      <c r="B223" s="34"/>
      <c r="C223" s="247" t="s">
        <v>380</v>
      </c>
      <c r="D223" s="247" t="s">
        <v>311</v>
      </c>
      <c r="E223" s="248" t="s">
        <v>735</v>
      </c>
      <c r="F223" s="249" t="s">
        <v>736</v>
      </c>
      <c r="G223" s="250" t="s">
        <v>184</v>
      </c>
      <c r="H223" s="251">
        <v>4</v>
      </c>
      <c r="I223" s="252"/>
      <c r="J223" s="253">
        <f>ROUND(I223*H223,2)</f>
        <v>0</v>
      </c>
      <c r="K223" s="249" t="s">
        <v>1</v>
      </c>
      <c r="L223" s="254"/>
      <c r="M223" s="255" t="s">
        <v>1</v>
      </c>
      <c r="N223" s="256" t="s">
        <v>42</v>
      </c>
      <c r="O223" s="70"/>
      <c r="P223" s="216">
        <f>O223*H223</f>
        <v>0</v>
      </c>
      <c r="Q223" s="216">
        <v>7.5700000000000003E-3</v>
      </c>
      <c r="R223" s="216">
        <f>Q223*H223</f>
        <v>3.0280000000000001E-2</v>
      </c>
      <c r="S223" s="216">
        <v>0</v>
      </c>
      <c r="T223" s="217">
        <f>S223*H223</f>
        <v>0</v>
      </c>
      <c r="U223" s="33"/>
      <c r="V223" s="33"/>
      <c r="W223" s="33"/>
      <c r="X223" s="33"/>
      <c r="Y223" s="33"/>
      <c r="Z223" s="33"/>
      <c r="AA223" s="33"/>
      <c r="AB223" s="33"/>
      <c r="AC223" s="33"/>
      <c r="AD223" s="33"/>
      <c r="AE223" s="33"/>
      <c r="AR223" s="218" t="s">
        <v>219</v>
      </c>
      <c r="AT223" s="218" t="s">
        <v>311</v>
      </c>
      <c r="AU223" s="218" t="s">
        <v>86</v>
      </c>
      <c r="AY223" s="16" t="s">
        <v>168</v>
      </c>
      <c r="BE223" s="219">
        <f>IF(N223="základní",J223,0)</f>
        <v>0</v>
      </c>
      <c r="BF223" s="219">
        <f>IF(N223="snížená",J223,0)</f>
        <v>0</v>
      </c>
      <c r="BG223" s="219">
        <f>IF(N223="zákl. přenesená",J223,0)</f>
        <v>0</v>
      </c>
      <c r="BH223" s="219">
        <f>IF(N223="sníž. přenesená",J223,0)</f>
        <v>0</v>
      </c>
      <c r="BI223" s="219">
        <f>IF(N223="nulová",J223,0)</f>
        <v>0</v>
      </c>
      <c r="BJ223" s="16" t="s">
        <v>84</v>
      </c>
      <c r="BK223" s="219">
        <f>ROUND(I223*H223,2)</f>
        <v>0</v>
      </c>
      <c r="BL223" s="16" t="s">
        <v>176</v>
      </c>
      <c r="BM223" s="218" t="s">
        <v>737</v>
      </c>
    </row>
    <row r="224" spans="1:65" s="2" customFormat="1" ht="11.25">
      <c r="A224" s="33"/>
      <c r="B224" s="34"/>
      <c r="C224" s="35"/>
      <c r="D224" s="220" t="s">
        <v>178</v>
      </c>
      <c r="E224" s="35"/>
      <c r="F224" s="221" t="s">
        <v>736</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178</v>
      </c>
      <c r="AU224" s="16" t="s">
        <v>86</v>
      </c>
    </row>
    <row r="225" spans="1:65" s="2" customFormat="1" ht="21.75" customHeight="1">
      <c r="A225" s="33"/>
      <c r="B225" s="34"/>
      <c r="C225" s="247" t="s">
        <v>386</v>
      </c>
      <c r="D225" s="247" t="s">
        <v>311</v>
      </c>
      <c r="E225" s="248" t="s">
        <v>738</v>
      </c>
      <c r="F225" s="249" t="s">
        <v>739</v>
      </c>
      <c r="G225" s="250" t="s">
        <v>184</v>
      </c>
      <c r="H225" s="251">
        <v>20</v>
      </c>
      <c r="I225" s="252"/>
      <c r="J225" s="253">
        <f>ROUND(I225*H225,2)</f>
        <v>0</v>
      </c>
      <c r="K225" s="249" t="s">
        <v>175</v>
      </c>
      <c r="L225" s="254"/>
      <c r="M225" s="255" t="s">
        <v>1</v>
      </c>
      <c r="N225" s="256" t="s">
        <v>42</v>
      </c>
      <c r="O225" s="70"/>
      <c r="P225" s="216">
        <f>O225*H225</f>
        <v>0</v>
      </c>
      <c r="Q225" s="216">
        <v>1.1100000000000001E-3</v>
      </c>
      <c r="R225" s="216">
        <f>Q225*H225</f>
        <v>2.2200000000000001E-2</v>
      </c>
      <c r="S225" s="216">
        <v>0</v>
      </c>
      <c r="T225" s="217">
        <f>S225*H225</f>
        <v>0</v>
      </c>
      <c r="U225" s="33"/>
      <c r="V225" s="33"/>
      <c r="W225" s="33"/>
      <c r="X225" s="33"/>
      <c r="Y225" s="33"/>
      <c r="Z225" s="33"/>
      <c r="AA225" s="33"/>
      <c r="AB225" s="33"/>
      <c r="AC225" s="33"/>
      <c r="AD225" s="33"/>
      <c r="AE225" s="33"/>
      <c r="AR225" s="218" t="s">
        <v>219</v>
      </c>
      <c r="AT225" s="218" t="s">
        <v>311</v>
      </c>
      <c r="AU225" s="218" t="s">
        <v>86</v>
      </c>
      <c r="AY225" s="16" t="s">
        <v>168</v>
      </c>
      <c r="BE225" s="219">
        <f>IF(N225="základní",J225,0)</f>
        <v>0</v>
      </c>
      <c r="BF225" s="219">
        <f>IF(N225="snížená",J225,0)</f>
        <v>0</v>
      </c>
      <c r="BG225" s="219">
        <f>IF(N225="zákl. přenesená",J225,0)</f>
        <v>0</v>
      </c>
      <c r="BH225" s="219">
        <f>IF(N225="sníž. přenesená",J225,0)</f>
        <v>0</v>
      </c>
      <c r="BI225" s="219">
        <f>IF(N225="nulová",J225,0)</f>
        <v>0</v>
      </c>
      <c r="BJ225" s="16" t="s">
        <v>84</v>
      </c>
      <c r="BK225" s="219">
        <f>ROUND(I225*H225,2)</f>
        <v>0</v>
      </c>
      <c r="BL225" s="16" t="s">
        <v>176</v>
      </c>
      <c r="BM225" s="218" t="s">
        <v>740</v>
      </c>
    </row>
    <row r="226" spans="1:65" s="2" customFormat="1" ht="11.25">
      <c r="A226" s="33"/>
      <c r="B226" s="34"/>
      <c r="C226" s="35"/>
      <c r="D226" s="220" t="s">
        <v>178</v>
      </c>
      <c r="E226" s="35"/>
      <c r="F226" s="221" t="s">
        <v>739</v>
      </c>
      <c r="G226" s="35"/>
      <c r="H226" s="35"/>
      <c r="I226" s="121"/>
      <c r="J226" s="35"/>
      <c r="K226" s="35"/>
      <c r="L226" s="38"/>
      <c r="M226" s="222"/>
      <c r="N226" s="223"/>
      <c r="O226" s="70"/>
      <c r="P226" s="70"/>
      <c r="Q226" s="70"/>
      <c r="R226" s="70"/>
      <c r="S226" s="70"/>
      <c r="T226" s="71"/>
      <c r="U226" s="33"/>
      <c r="V226" s="33"/>
      <c r="W226" s="33"/>
      <c r="X226" s="33"/>
      <c r="Y226" s="33"/>
      <c r="Z226" s="33"/>
      <c r="AA226" s="33"/>
      <c r="AB226" s="33"/>
      <c r="AC226" s="33"/>
      <c r="AD226" s="33"/>
      <c r="AE226" s="33"/>
      <c r="AT226" s="16" t="s">
        <v>178</v>
      </c>
      <c r="AU226" s="16" t="s">
        <v>86</v>
      </c>
    </row>
    <row r="227" spans="1:65" s="2" customFormat="1" ht="21.75" customHeight="1">
      <c r="A227" s="33"/>
      <c r="B227" s="34"/>
      <c r="C227" s="247" t="s">
        <v>392</v>
      </c>
      <c r="D227" s="247" t="s">
        <v>311</v>
      </c>
      <c r="E227" s="248" t="s">
        <v>741</v>
      </c>
      <c r="F227" s="249" t="s">
        <v>742</v>
      </c>
      <c r="G227" s="250" t="s">
        <v>184</v>
      </c>
      <c r="H227" s="251">
        <v>4</v>
      </c>
      <c r="I227" s="252"/>
      <c r="J227" s="253">
        <f>ROUND(I227*H227,2)</f>
        <v>0</v>
      </c>
      <c r="K227" s="249" t="s">
        <v>175</v>
      </c>
      <c r="L227" s="254"/>
      <c r="M227" s="255" t="s">
        <v>1</v>
      </c>
      <c r="N227" s="256" t="s">
        <v>42</v>
      </c>
      <c r="O227" s="70"/>
      <c r="P227" s="216">
        <f>O227*H227</f>
        <v>0</v>
      </c>
      <c r="Q227" s="216">
        <v>1.23E-3</v>
      </c>
      <c r="R227" s="216">
        <f>Q227*H227</f>
        <v>4.9199999999999999E-3</v>
      </c>
      <c r="S227" s="216">
        <v>0</v>
      </c>
      <c r="T227" s="217">
        <f>S227*H227</f>
        <v>0</v>
      </c>
      <c r="U227" s="33"/>
      <c r="V227" s="33"/>
      <c r="W227" s="33"/>
      <c r="X227" s="33"/>
      <c r="Y227" s="33"/>
      <c r="Z227" s="33"/>
      <c r="AA227" s="33"/>
      <c r="AB227" s="33"/>
      <c r="AC227" s="33"/>
      <c r="AD227" s="33"/>
      <c r="AE227" s="33"/>
      <c r="AR227" s="218" t="s">
        <v>219</v>
      </c>
      <c r="AT227" s="218" t="s">
        <v>311</v>
      </c>
      <c r="AU227" s="218" t="s">
        <v>86</v>
      </c>
      <c r="AY227" s="16" t="s">
        <v>168</v>
      </c>
      <c r="BE227" s="219">
        <f>IF(N227="základní",J227,0)</f>
        <v>0</v>
      </c>
      <c r="BF227" s="219">
        <f>IF(N227="snížená",J227,0)</f>
        <v>0</v>
      </c>
      <c r="BG227" s="219">
        <f>IF(N227="zákl. přenesená",J227,0)</f>
        <v>0</v>
      </c>
      <c r="BH227" s="219">
        <f>IF(N227="sníž. přenesená",J227,0)</f>
        <v>0</v>
      </c>
      <c r="BI227" s="219">
        <f>IF(N227="nulová",J227,0)</f>
        <v>0</v>
      </c>
      <c r="BJ227" s="16" t="s">
        <v>84</v>
      </c>
      <c r="BK227" s="219">
        <f>ROUND(I227*H227,2)</f>
        <v>0</v>
      </c>
      <c r="BL227" s="16" t="s">
        <v>176</v>
      </c>
      <c r="BM227" s="218" t="s">
        <v>743</v>
      </c>
    </row>
    <row r="228" spans="1:65" s="2" customFormat="1" ht="11.25">
      <c r="A228" s="33"/>
      <c r="B228" s="34"/>
      <c r="C228" s="35"/>
      <c r="D228" s="220" t="s">
        <v>178</v>
      </c>
      <c r="E228" s="35"/>
      <c r="F228" s="221" t="s">
        <v>742</v>
      </c>
      <c r="G228" s="35"/>
      <c r="H228" s="35"/>
      <c r="I228" s="121"/>
      <c r="J228" s="35"/>
      <c r="K228" s="35"/>
      <c r="L228" s="38"/>
      <c r="M228" s="222"/>
      <c r="N228" s="223"/>
      <c r="O228" s="70"/>
      <c r="P228" s="70"/>
      <c r="Q228" s="70"/>
      <c r="R228" s="70"/>
      <c r="S228" s="70"/>
      <c r="T228" s="71"/>
      <c r="U228" s="33"/>
      <c r="V228" s="33"/>
      <c r="W228" s="33"/>
      <c r="X228" s="33"/>
      <c r="Y228" s="33"/>
      <c r="Z228" s="33"/>
      <c r="AA228" s="33"/>
      <c r="AB228" s="33"/>
      <c r="AC228" s="33"/>
      <c r="AD228" s="33"/>
      <c r="AE228" s="33"/>
      <c r="AT228" s="16" t="s">
        <v>178</v>
      </c>
      <c r="AU228" s="16" t="s">
        <v>86</v>
      </c>
    </row>
    <row r="229" spans="1:65" s="2" customFormat="1" ht="21.75" customHeight="1">
      <c r="A229" s="33"/>
      <c r="B229" s="34"/>
      <c r="C229" s="247" t="s">
        <v>398</v>
      </c>
      <c r="D229" s="247" t="s">
        <v>311</v>
      </c>
      <c r="E229" s="248" t="s">
        <v>744</v>
      </c>
      <c r="F229" s="249" t="s">
        <v>745</v>
      </c>
      <c r="G229" s="250" t="s">
        <v>184</v>
      </c>
      <c r="H229" s="251">
        <v>48</v>
      </c>
      <c r="I229" s="252"/>
      <c r="J229" s="253">
        <f>ROUND(I229*H229,2)</f>
        <v>0</v>
      </c>
      <c r="K229" s="249" t="s">
        <v>175</v>
      </c>
      <c r="L229" s="254"/>
      <c r="M229" s="255" t="s">
        <v>1</v>
      </c>
      <c r="N229" s="256" t="s">
        <v>42</v>
      </c>
      <c r="O229" s="70"/>
      <c r="P229" s="216">
        <f>O229*H229</f>
        <v>0</v>
      </c>
      <c r="Q229" s="216">
        <v>5.1999999999999995E-4</v>
      </c>
      <c r="R229" s="216">
        <f>Q229*H229</f>
        <v>2.4959999999999996E-2</v>
      </c>
      <c r="S229" s="216">
        <v>0</v>
      </c>
      <c r="T229" s="217">
        <f>S229*H229</f>
        <v>0</v>
      </c>
      <c r="U229" s="33"/>
      <c r="V229" s="33"/>
      <c r="W229" s="33"/>
      <c r="X229" s="33"/>
      <c r="Y229" s="33"/>
      <c r="Z229" s="33"/>
      <c r="AA229" s="33"/>
      <c r="AB229" s="33"/>
      <c r="AC229" s="33"/>
      <c r="AD229" s="33"/>
      <c r="AE229" s="33"/>
      <c r="AR229" s="218" t="s">
        <v>219</v>
      </c>
      <c r="AT229" s="218" t="s">
        <v>311</v>
      </c>
      <c r="AU229" s="218" t="s">
        <v>86</v>
      </c>
      <c r="AY229" s="16" t="s">
        <v>168</v>
      </c>
      <c r="BE229" s="219">
        <f>IF(N229="základní",J229,0)</f>
        <v>0</v>
      </c>
      <c r="BF229" s="219">
        <f>IF(N229="snížená",J229,0)</f>
        <v>0</v>
      </c>
      <c r="BG229" s="219">
        <f>IF(N229="zákl. přenesená",J229,0)</f>
        <v>0</v>
      </c>
      <c r="BH229" s="219">
        <f>IF(N229="sníž. přenesená",J229,0)</f>
        <v>0</v>
      </c>
      <c r="BI229" s="219">
        <f>IF(N229="nulová",J229,0)</f>
        <v>0</v>
      </c>
      <c r="BJ229" s="16" t="s">
        <v>84</v>
      </c>
      <c r="BK229" s="219">
        <f>ROUND(I229*H229,2)</f>
        <v>0</v>
      </c>
      <c r="BL229" s="16" t="s">
        <v>176</v>
      </c>
      <c r="BM229" s="218" t="s">
        <v>746</v>
      </c>
    </row>
    <row r="230" spans="1:65" s="2" customFormat="1" ht="11.25">
      <c r="A230" s="33"/>
      <c r="B230" s="34"/>
      <c r="C230" s="35"/>
      <c r="D230" s="220" t="s">
        <v>178</v>
      </c>
      <c r="E230" s="35"/>
      <c r="F230" s="221" t="s">
        <v>745</v>
      </c>
      <c r="G230" s="35"/>
      <c r="H230" s="35"/>
      <c r="I230" s="121"/>
      <c r="J230" s="35"/>
      <c r="K230" s="35"/>
      <c r="L230" s="38"/>
      <c r="M230" s="222"/>
      <c r="N230" s="223"/>
      <c r="O230" s="70"/>
      <c r="P230" s="70"/>
      <c r="Q230" s="70"/>
      <c r="R230" s="70"/>
      <c r="S230" s="70"/>
      <c r="T230" s="71"/>
      <c r="U230" s="33"/>
      <c r="V230" s="33"/>
      <c r="W230" s="33"/>
      <c r="X230" s="33"/>
      <c r="Y230" s="33"/>
      <c r="Z230" s="33"/>
      <c r="AA230" s="33"/>
      <c r="AB230" s="33"/>
      <c r="AC230" s="33"/>
      <c r="AD230" s="33"/>
      <c r="AE230" s="33"/>
      <c r="AT230" s="16" t="s">
        <v>178</v>
      </c>
      <c r="AU230" s="16" t="s">
        <v>86</v>
      </c>
    </row>
    <row r="231" spans="1:65" s="2" customFormat="1" ht="21.75" customHeight="1">
      <c r="A231" s="33"/>
      <c r="B231" s="34"/>
      <c r="C231" s="247" t="s">
        <v>530</v>
      </c>
      <c r="D231" s="247" t="s">
        <v>311</v>
      </c>
      <c r="E231" s="248" t="s">
        <v>747</v>
      </c>
      <c r="F231" s="249" t="s">
        <v>748</v>
      </c>
      <c r="G231" s="250" t="s">
        <v>184</v>
      </c>
      <c r="H231" s="251">
        <v>48</v>
      </c>
      <c r="I231" s="252"/>
      <c r="J231" s="253">
        <f>ROUND(I231*H231,2)</f>
        <v>0</v>
      </c>
      <c r="K231" s="249" t="s">
        <v>175</v>
      </c>
      <c r="L231" s="254"/>
      <c r="M231" s="255" t="s">
        <v>1</v>
      </c>
      <c r="N231" s="256" t="s">
        <v>42</v>
      </c>
      <c r="O231" s="70"/>
      <c r="P231" s="216">
        <f>O231*H231</f>
        <v>0</v>
      </c>
      <c r="Q231" s="216">
        <v>9.0000000000000006E-5</v>
      </c>
      <c r="R231" s="216">
        <f>Q231*H231</f>
        <v>4.3200000000000001E-3</v>
      </c>
      <c r="S231" s="216">
        <v>0</v>
      </c>
      <c r="T231" s="217">
        <f>S231*H231</f>
        <v>0</v>
      </c>
      <c r="U231" s="33"/>
      <c r="V231" s="33"/>
      <c r="W231" s="33"/>
      <c r="X231" s="33"/>
      <c r="Y231" s="33"/>
      <c r="Z231" s="33"/>
      <c r="AA231" s="33"/>
      <c r="AB231" s="33"/>
      <c r="AC231" s="33"/>
      <c r="AD231" s="33"/>
      <c r="AE231" s="33"/>
      <c r="AR231" s="218" t="s">
        <v>219</v>
      </c>
      <c r="AT231" s="218" t="s">
        <v>311</v>
      </c>
      <c r="AU231" s="218" t="s">
        <v>86</v>
      </c>
      <c r="AY231" s="16" t="s">
        <v>168</v>
      </c>
      <c r="BE231" s="219">
        <f>IF(N231="základní",J231,0)</f>
        <v>0</v>
      </c>
      <c r="BF231" s="219">
        <f>IF(N231="snížená",J231,0)</f>
        <v>0</v>
      </c>
      <c r="BG231" s="219">
        <f>IF(N231="zákl. přenesená",J231,0)</f>
        <v>0</v>
      </c>
      <c r="BH231" s="219">
        <f>IF(N231="sníž. přenesená",J231,0)</f>
        <v>0</v>
      </c>
      <c r="BI231" s="219">
        <f>IF(N231="nulová",J231,0)</f>
        <v>0</v>
      </c>
      <c r="BJ231" s="16" t="s">
        <v>84</v>
      </c>
      <c r="BK231" s="219">
        <f>ROUND(I231*H231,2)</f>
        <v>0</v>
      </c>
      <c r="BL231" s="16" t="s">
        <v>176</v>
      </c>
      <c r="BM231" s="218" t="s">
        <v>749</v>
      </c>
    </row>
    <row r="232" spans="1:65" s="2" customFormat="1" ht="11.25">
      <c r="A232" s="33"/>
      <c r="B232" s="34"/>
      <c r="C232" s="35"/>
      <c r="D232" s="220" t="s">
        <v>178</v>
      </c>
      <c r="E232" s="35"/>
      <c r="F232" s="221" t="s">
        <v>748</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178</v>
      </c>
      <c r="AU232" s="16" t="s">
        <v>86</v>
      </c>
    </row>
    <row r="233" spans="1:65" s="2" customFormat="1" ht="21.75" customHeight="1">
      <c r="A233" s="33"/>
      <c r="B233" s="34"/>
      <c r="C233" s="247" t="s">
        <v>533</v>
      </c>
      <c r="D233" s="247" t="s">
        <v>311</v>
      </c>
      <c r="E233" s="248" t="s">
        <v>750</v>
      </c>
      <c r="F233" s="249" t="s">
        <v>751</v>
      </c>
      <c r="G233" s="250" t="s">
        <v>184</v>
      </c>
      <c r="H233" s="251">
        <v>2</v>
      </c>
      <c r="I233" s="252"/>
      <c r="J233" s="253">
        <f>ROUND(I233*H233,2)</f>
        <v>0</v>
      </c>
      <c r="K233" s="249" t="s">
        <v>175</v>
      </c>
      <c r="L233" s="254"/>
      <c r="M233" s="255" t="s">
        <v>1</v>
      </c>
      <c r="N233" s="256" t="s">
        <v>42</v>
      </c>
      <c r="O233" s="70"/>
      <c r="P233" s="216">
        <f>O233*H233</f>
        <v>0</v>
      </c>
      <c r="Q233" s="216">
        <v>1.8000000000000001E-4</v>
      </c>
      <c r="R233" s="216">
        <f>Q233*H233</f>
        <v>3.6000000000000002E-4</v>
      </c>
      <c r="S233" s="216">
        <v>0</v>
      </c>
      <c r="T233" s="217">
        <f>S233*H233</f>
        <v>0</v>
      </c>
      <c r="U233" s="33"/>
      <c r="V233" s="33"/>
      <c r="W233" s="33"/>
      <c r="X233" s="33"/>
      <c r="Y233" s="33"/>
      <c r="Z233" s="33"/>
      <c r="AA233" s="33"/>
      <c r="AB233" s="33"/>
      <c r="AC233" s="33"/>
      <c r="AD233" s="33"/>
      <c r="AE233" s="33"/>
      <c r="AR233" s="218" t="s">
        <v>219</v>
      </c>
      <c r="AT233" s="218" t="s">
        <v>311</v>
      </c>
      <c r="AU233" s="218" t="s">
        <v>86</v>
      </c>
      <c r="AY233" s="16" t="s">
        <v>168</v>
      </c>
      <c r="BE233" s="219">
        <f>IF(N233="základní",J233,0)</f>
        <v>0</v>
      </c>
      <c r="BF233" s="219">
        <f>IF(N233="snížená",J233,0)</f>
        <v>0</v>
      </c>
      <c r="BG233" s="219">
        <f>IF(N233="zákl. přenesená",J233,0)</f>
        <v>0</v>
      </c>
      <c r="BH233" s="219">
        <f>IF(N233="sníž. přenesená",J233,0)</f>
        <v>0</v>
      </c>
      <c r="BI233" s="219">
        <f>IF(N233="nulová",J233,0)</f>
        <v>0</v>
      </c>
      <c r="BJ233" s="16" t="s">
        <v>84</v>
      </c>
      <c r="BK233" s="219">
        <f>ROUND(I233*H233,2)</f>
        <v>0</v>
      </c>
      <c r="BL233" s="16" t="s">
        <v>176</v>
      </c>
      <c r="BM233" s="218" t="s">
        <v>752</v>
      </c>
    </row>
    <row r="234" spans="1:65" s="2" customFormat="1" ht="11.25">
      <c r="A234" s="33"/>
      <c r="B234" s="34"/>
      <c r="C234" s="35"/>
      <c r="D234" s="220" t="s">
        <v>178</v>
      </c>
      <c r="E234" s="35"/>
      <c r="F234" s="221" t="s">
        <v>751</v>
      </c>
      <c r="G234" s="35"/>
      <c r="H234" s="35"/>
      <c r="I234" s="121"/>
      <c r="J234" s="35"/>
      <c r="K234" s="35"/>
      <c r="L234" s="38"/>
      <c r="M234" s="222"/>
      <c r="N234" s="223"/>
      <c r="O234" s="70"/>
      <c r="P234" s="70"/>
      <c r="Q234" s="70"/>
      <c r="R234" s="70"/>
      <c r="S234" s="70"/>
      <c r="T234" s="71"/>
      <c r="U234" s="33"/>
      <c r="V234" s="33"/>
      <c r="W234" s="33"/>
      <c r="X234" s="33"/>
      <c r="Y234" s="33"/>
      <c r="Z234" s="33"/>
      <c r="AA234" s="33"/>
      <c r="AB234" s="33"/>
      <c r="AC234" s="33"/>
      <c r="AD234" s="33"/>
      <c r="AE234" s="33"/>
      <c r="AT234" s="16" t="s">
        <v>178</v>
      </c>
      <c r="AU234" s="16" t="s">
        <v>86</v>
      </c>
    </row>
    <row r="235" spans="1:65" s="2" customFormat="1" ht="21.75" customHeight="1">
      <c r="A235" s="33"/>
      <c r="B235" s="34"/>
      <c r="C235" s="247" t="s">
        <v>539</v>
      </c>
      <c r="D235" s="247" t="s">
        <v>311</v>
      </c>
      <c r="E235" s="248" t="s">
        <v>753</v>
      </c>
      <c r="F235" s="249" t="s">
        <v>754</v>
      </c>
      <c r="G235" s="250" t="s">
        <v>184</v>
      </c>
      <c r="H235" s="251">
        <v>10</v>
      </c>
      <c r="I235" s="252"/>
      <c r="J235" s="253">
        <f>ROUND(I235*H235,2)</f>
        <v>0</v>
      </c>
      <c r="K235" s="249" t="s">
        <v>175</v>
      </c>
      <c r="L235" s="254"/>
      <c r="M235" s="255" t="s">
        <v>1</v>
      </c>
      <c r="N235" s="256" t="s">
        <v>42</v>
      </c>
      <c r="O235" s="70"/>
      <c r="P235" s="216">
        <f>O235*H235</f>
        <v>0</v>
      </c>
      <c r="Q235" s="216">
        <v>2.1000000000000001E-4</v>
      </c>
      <c r="R235" s="216">
        <f>Q235*H235</f>
        <v>2.1000000000000003E-3</v>
      </c>
      <c r="S235" s="216">
        <v>0</v>
      </c>
      <c r="T235" s="217">
        <f>S235*H235</f>
        <v>0</v>
      </c>
      <c r="U235" s="33"/>
      <c r="V235" s="33"/>
      <c r="W235" s="33"/>
      <c r="X235" s="33"/>
      <c r="Y235" s="33"/>
      <c r="Z235" s="33"/>
      <c r="AA235" s="33"/>
      <c r="AB235" s="33"/>
      <c r="AC235" s="33"/>
      <c r="AD235" s="33"/>
      <c r="AE235" s="33"/>
      <c r="AR235" s="218" t="s">
        <v>219</v>
      </c>
      <c r="AT235" s="218" t="s">
        <v>311</v>
      </c>
      <c r="AU235" s="218" t="s">
        <v>86</v>
      </c>
      <c r="AY235" s="16" t="s">
        <v>168</v>
      </c>
      <c r="BE235" s="219">
        <f>IF(N235="základní",J235,0)</f>
        <v>0</v>
      </c>
      <c r="BF235" s="219">
        <f>IF(N235="snížená",J235,0)</f>
        <v>0</v>
      </c>
      <c r="BG235" s="219">
        <f>IF(N235="zákl. přenesená",J235,0)</f>
        <v>0</v>
      </c>
      <c r="BH235" s="219">
        <f>IF(N235="sníž. přenesená",J235,0)</f>
        <v>0</v>
      </c>
      <c r="BI235" s="219">
        <f>IF(N235="nulová",J235,0)</f>
        <v>0</v>
      </c>
      <c r="BJ235" s="16" t="s">
        <v>84</v>
      </c>
      <c r="BK235" s="219">
        <f>ROUND(I235*H235,2)</f>
        <v>0</v>
      </c>
      <c r="BL235" s="16" t="s">
        <v>176</v>
      </c>
      <c r="BM235" s="218" t="s">
        <v>755</v>
      </c>
    </row>
    <row r="236" spans="1:65" s="2" customFormat="1" ht="11.25">
      <c r="A236" s="33"/>
      <c r="B236" s="34"/>
      <c r="C236" s="35"/>
      <c r="D236" s="220" t="s">
        <v>178</v>
      </c>
      <c r="E236" s="35"/>
      <c r="F236" s="221" t="s">
        <v>754</v>
      </c>
      <c r="G236" s="35"/>
      <c r="H236" s="35"/>
      <c r="I236" s="121"/>
      <c r="J236" s="35"/>
      <c r="K236" s="35"/>
      <c r="L236" s="38"/>
      <c r="M236" s="222"/>
      <c r="N236" s="223"/>
      <c r="O236" s="70"/>
      <c r="P236" s="70"/>
      <c r="Q236" s="70"/>
      <c r="R236" s="70"/>
      <c r="S236" s="70"/>
      <c r="T236" s="71"/>
      <c r="U236" s="33"/>
      <c r="V236" s="33"/>
      <c r="W236" s="33"/>
      <c r="X236" s="33"/>
      <c r="Y236" s="33"/>
      <c r="Z236" s="33"/>
      <c r="AA236" s="33"/>
      <c r="AB236" s="33"/>
      <c r="AC236" s="33"/>
      <c r="AD236" s="33"/>
      <c r="AE236" s="33"/>
      <c r="AT236" s="16" t="s">
        <v>178</v>
      </c>
      <c r="AU236" s="16" t="s">
        <v>86</v>
      </c>
    </row>
    <row r="237" spans="1:65" s="2" customFormat="1" ht="21.75" customHeight="1">
      <c r="A237" s="33"/>
      <c r="B237" s="34"/>
      <c r="C237" s="247" t="s">
        <v>542</v>
      </c>
      <c r="D237" s="247" t="s">
        <v>311</v>
      </c>
      <c r="E237" s="248" t="s">
        <v>756</v>
      </c>
      <c r="F237" s="249" t="s">
        <v>757</v>
      </c>
      <c r="G237" s="250" t="s">
        <v>184</v>
      </c>
      <c r="H237" s="251">
        <v>12</v>
      </c>
      <c r="I237" s="252"/>
      <c r="J237" s="253">
        <f>ROUND(I237*H237,2)</f>
        <v>0</v>
      </c>
      <c r="K237" s="249" t="s">
        <v>175</v>
      </c>
      <c r="L237" s="254"/>
      <c r="M237" s="255" t="s">
        <v>1</v>
      </c>
      <c r="N237" s="256" t="s">
        <v>42</v>
      </c>
      <c r="O237" s="70"/>
      <c r="P237" s="216">
        <f>O237*H237</f>
        <v>0</v>
      </c>
      <c r="Q237" s="216">
        <v>9.0000000000000006E-5</v>
      </c>
      <c r="R237" s="216">
        <f>Q237*H237</f>
        <v>1.08E-3</v>
      </c>
      <c r="S237" s="216">
        <v>0</v>
      </c>
      <c r="T237" s="217">
        <f>S237*H237</f>
        <v>0</v>
      </c>
      <c r="U237" s="33"/>
      <c r="V237" s="33"/>
      <c r="W237" s="33"/>
      <c r="X237" s="33"/>
      <c r="Y237" s="33"/>
      <c r="Z237" s="33"/>
      <c r="AA237" s="33"/>
      <c r="AB237" s="33"/>
      <c r="AC237" s="33"/>
      <c r="AD237" s="33"/>
      <c r="AE237" s="33"/>
      <c r="AR237" s="218" t="s">
        <v>219</v>
      </c>
      <c r="AT237" s="218" t="s">
        <v>311</v>
      </c>
      <c r="AU237" s="218" t="s">
        <v>86</v>
      </c>
      <c r="AY237" s="16" t="s">
        <v>168</v>
      </c>
      <c r="BE237" s="219">
        <f>IF(N237="základní",J237,0)</f>
        <v>0</v>
      </c>
      <c r="BF237" s="219">
        <f>IF(N237="snížená",J237,0)</f>
        <v>0</v>
      </c>
      <c r="BG237" s="219">
        <f>IF(N237="zákl. přenesená",J237,0)</f>
        <v>0</v>
      </c>
      <c r="BH237" s="219">
        <f>IF(N237="sníž. přenesená",J237,0)</f>
        <v>0</v>
      </c>
      <c r="BI237" s="219">
        <f>IF(N237="nulová",J237,0)</f>
        <v>0</v>
      </c>
      <c r="BJ237" s="16" t="s">
        <v>84</v>
      </c>
      <c r="BK237" s="219">
        <f>ROUND(I237*H237,2)</f>
        <v>0</v>
      </c>
      <c r="BL237" s="16" t="s">
        <v>176</v>
      </c>
      <c r="BM237" s="218" t="s">
        <v>758</v>
      </c>
    </row>
    <row r="238" spans="1:65" s="2" customFormat="1" ht="11.25">
      <c r="A238" s="33"/>
      <c r="B238" s="34"/>
      <c r="C238" s="35"/>
      <c r="D238" s="220" t="s">
        <v>178</v>
      </c>
      <c r="E238" s="35"/>
      <c r="F238" s="221" t="s">
        <v>757</v>
      </c>
      <c r="G238" s="35"/>
      <c r="H238" s="35"/>
      <c r="I238" s="121"/>
      <c r="J238" s="35"/>
      <c r="K238" s="35"/>
      <c r="L238" s="38"/>
      <c r="M238" s="222"/>
      <c r="N238" s="223"/>
      <c r="O238" s="70"/>
      <c r="P238" s="70"/>
      <c r="Q238" s="70"/>
      <c r="R238" s="70"/>
      <c r="S238" s="70"/>
      <c r="T238" s="71"/>
      <c r="U238" s="33"/>
      <c r="V238" s="33"/>
      <c r="W238" s="33"/>
      <c r="X238" s="33"/>
      <c r="Y238" s="33"/>
      <c r="Z238" s="33"/>
      <c r="AA238" s="33"/>
      <c r="AB238" s="33"/>
      <c r="AC238" s="33"/>
      <c r="AD238" s="33"/>
      <c r="AE238" s="33"/>
      <c r="AT238" s="16" t="s">
        <v>178</v>
      </c>
      <c r="AU238" s="16" t="s">
        <v>86</v>
      </c>
    </row>
    <row r="239" spans="1:65" s="2" customFormat="1" ht="21.75" customHeight="1">
      <c r="A239" s="33"/>
      <c r="B239" s="34"/>
      <c r="C239" s="247" t="s">
        <v>545</v>
      </c>
      <c r="D239" s="247" t="s">
        <v>311</v>
      </c>
      <c r="E239" s="248" t="s">
        <v>510</v>
      </c>
      <c r="F239" s="249" t="s">
        <v>511</v>
      </c>
      <c r="G239" s="250" t="s">
        <v>184</v>
      </c>
      <c r="H239" s="251">
        <v>18</v>
      </c>
      <c r="I239" s="252"/>
      <c r="J239" s="253">
        <f>ROUND(I239*H239,2)</f>
        <v>0</v>
      </c>
      <c r="K239" s="249" t="s">
        <v>175</v>
      </c>
      <c r="L239" s="254"/>
      <c r="M239" s="255" t="s">
        <v>1</v>
      </c>
      <c r="N239" s="256" t="s">
        <v>42</v>
      </c>
      <c r="O239" s="70"/>
      <c r="P239" s="216">
        <f>O239*H239</f>
        <v>0</v>
      </c>
      <c r="Q239" s="216">
        <v>1.004E-2</v>
      </c>
      <c r="R239" s="216">
        <f>Q239*H239</f>
        <v>0.18071999999999999</v>
      </c>
      <c r="S239" s="216">
        <v>0</v>
      </c>
      <c r="T239" s="217">
        <f>S239*H239</f>
        <v>0</v>
      </c>
      <c r="U239" s="33"/>
      <c r="V239" s="33"/>
      <c r="W239" s="33"/>
      <c r="X239" s="33"/>
      <c r="Y239" s="33"/>
      <c r="Z239" s="33"/>
      <c r="AA239" s="33"/>
      <c r="AB239" s="33"/>
      <c r="AC239" s="33"/>
      <c r="AD239" s="33"/>
      <c r="AE239" s="33"/>
      <c r="AR239" s="218" t="s">
        <v>219</v>
      </c>
      <c r="AT239" s="218" t="s">
        <v>311</v>
      </c>
      <c r="AU239" s="218" t="s">
        <v>86</v>
      </c>
      <c r="AY239" s="16" t="s">
        <v>168</v>
      </c>
      <c r="BE239" s="219">
        <f>IF(N239="základní",J239,0)</f>
        <v>0</v>
      </c>
      <c r="BF239" s="219">
        <f>IF(N239="snížená",J239,0)</f>
        <v>0</v>
      </c>
      <c r="BG239" s="219">
        <f>IF(N239="zákl. přenesená",J239,0)</f>
        <v>0</v>
      </c>
      <c r="BH239" s="219">
        <f>IF(N239="sníž. přenesená",J239,0)</f>
        <v>0</v>
      </c>
      <c r="BI239" s="219">
        <f>IF(N239="nulová",J239,0)</f>
        <v>0</v>
      </c>
      <c r="BJ239" s="16" t="s">
        <v>84</v>
      </c>
      <c r="BK239" s="219">
        <f>ROUND(I239*H239,2)</f>
        <v>0</v>
      </c>
      <c r="BL239" s="16" t="s">
        <v>176</v>
      </c>
      <c r="BM239" s="218" t="s">
        <v>759</v>
      </c>
    </row>
    <row r="240" spans="1:65" s="2" customFormat="1" ht="11.25">
      <c r="A240" s="33"/>
      <c r="B240" s="34"/>
      <c r="C240" s="35"/>
      <c r="D240" s="220" t="s">
        <v>178</v>
      </c>
      <c r="E240" s="35"/>
      <c r="F240" s="221" t="s">
        <v>511</v>
      </c>
      <c r="G240" s="35"/>
      <c r="H240" s="35"/>
      <c r="I240" s="121"/>
      <c r="J240" s="35"/>
      <c r="K240" s="35"/>
      <c r="L240" s="38"/>
      <c r="M240" s="222"/>
      <c r="N240" s="223"/>
      <c r="O240" s="70"/>
      <c r="P240" s="70"/>
      <c r="Q240" s="70"/>
      <c r="R240" s="70"/>
      <c r="S240" s="70"/>
      <c r="T240" s="71"/>
      <c r="U240" s="33"/>
      <c r="V240" s="33"/>
      <c r="W240" s="33"/>
      <c r="X240" s="33"/>
      <c r="Y240" s="33"/>
      <c r="Z240" s="33"/>
      <c r="AA240" s="33"/>
      <c r="AB240" s="33"/>
      <c r="AC240" s="33"/>
      <c r="AD240" s="33"/>
      <c r="AE240" s="33"/>
      <c r="AT240" s="16" t="s">
        <v>178</v>
      </c>
      <c r="AU240" s="16" t="s">
        <v>86</v>
      </c>
    </row>
    <row r="241" spans="1:65" s="2" customFormat="1" ht="21.75" customHeight="1">
      <c r="A241" s="33"/>
      <c r="B241" s="34"/>
      <c r="C241" s="247" t="s">
        <v>656</v>
      </c>
      <c r="D241" s="247" t="s">
        <v>311</v>
      </c>
      <c r="E241" s="248" t="s">
        <v>513</v>
      </c>
      <c r="F241" s="249" t="s">
        <v>514</v>
      </c>
      <c r="G241" s="250" t="s">
        <v>184</v>
      </c>
      <c r="H241" s="251">
        <v>2</v>
      </c>
      <c r="I241" s="252"/>
      <c r="J241" s="253">
        <f>ROUND(I241*H241,2)</f>
        <v>0</v>
      </c>
      <c r="K241" s="249" t="s">
        <v>175</v>
      </c>
      <c r="L241" s="254"/>
      <c r="M241" s="255" t="s">
        <v>1</v>
      </c>
      <c r="N241" s="256" t="s">
        <v>42</v>
      </c>
      <c r="O241" s="70"/>
      <c r="P241" s="216">
        <f>O241*H241</f>
        <v>0</v>
      </c>
      <c r="Q241" s="216">
        <v>1.099E-2</v>
      </c>
      <c r="R241" s="216">
        <f>Q241*H241</f>
        <v>2.198E-2</v>
      </c>
      <c r="S241" s="216">
        <v>0</v>
      </c>
      <c r="T241" s="217">
        <f>S241*H241</f>
        <v>0</v>
      </c>
      <c r="U241" s="33"/>
      <c r="V241" s="33"/>
      <c r="W241" s="33"/>
      <c r="X241" s="33"/>
      <c r="Y241" s="33"/>
      <c r="Z241" s="33"/>
      <c r="AA241" s="33"/>
      <c r="AB241" s="33"/>
      <c r="AC241" s="33"/>
      <c r="AD241" s="33"/>
      <c r="AE241" s="33"/>
      <c r="AR241" s="218" t="s">
        <v>219</v>
      </c>
      <c r="AT241" s="218" t="s">
        <v>311</v>
      </c>
      <c r="AU241" s="218" t="s">
        <v>86</v>
      </c>
      <c r="AY241" s="16" t="s">
        <v>168</v>
      </c>
      <c r="BE241" s="219">
        <f>IF(N241="základní",J241,0)</f>
        <v>0</v>
      </c>
      <c r="BF241" s="219">
        <f>IF(N241="snížená",J241,0)</f>
        <v>0</v>
      </c>
      <c r="BG241" s="219">
        <f>IF(N241="zákl. přenesená",J241,0)</f>
        <v>0</v>
      </c>
      <c r="BH241" s="219">
        <f>IF(N241="sníž. přenesená",J241,0)</f>
        <v>0</v>
      </c>
      <c r="BI241" s="219">
        <f>IF(N241="nulová",J241,0)</f>
        <v>0</v>
      </c>
      <c r="BJ241" s="16" t="s">
        <v>84</v>
      </c>
      <c r="BK241" s="219">
        <f>ROUND(I241*H241,2)</f>
        <v>0</v>
      </c>
      <c r="BL241" s="16" t="s">
        <v>176</v>
      </c>
      <c r="BM241" s="218" t="s">
        <v>760</v>
      </c>
    </row>
    <row r="242" spans="1:65" s="2" customFormat="1" ht="11.25">
      <c r="A242" s="33"/>
      <c r="B242" s="34"/>
      <c r="C242" s="35"/>
      <c r="D242" s="220" t="s">
        <v>178</v>
      </c>
      <c r="E242" s="35"/>
      <c r="F242" s="221" t="s">
        <v>514</v>
      </c>
      <c r="G242" s="35"/>
      <c r="H242" s="35"/>
      <c r="I242" s="121"/>
      <c r="J242" s="35"/>
      <c r="K242" s="35"/>
      <c r="L242" s="38"/>
      <c r="M242" s="222"/>
      <c r="N242" s="223"/>
      <c r="O242" s="70"/>
      <c r="P242" s="70"/>
      <c r="Q242" s="70"/>
      <c r="R242" s="70"/>
      <c r="S242" s="70"/>
      <c r="T242" s="71"/>
      <c r="U242" s="33"/>
      <c r="V242" s="33"/>
      <c r="W242" s="33"/>
      <c r="X242" s="33"/>
      <c r="Y242" s="33"/>
      <c r="Z242" s="33"/>
      <c r="AA242" s="33"/>
      <c r="AB242" s="33"/>
      <c r="AC242" s="33"/>
      <c r="AD242" s="33"/>
      <c r="AE242" s="33"/>
      <c r="AT242" s="16" t="s">
        <v>178</v>
      </c>
      <c r="AU242" s="16" t="s">
        <v>86</v>
      </c>
    </row>
    <row r="243" spans="1:65" s="2" customFormat="1" ht="21.75" customHeight="1">
      <c r="A243" s="33"/>
      <c r="B243" s="34"/>
      <c r="C243" s="247" t="s">
        <v>761</v>
      </c>
      <c r="D243" s="247" t="s">
        <v>311</v>
      </c>
      <c r="E243" s="248" t="s">
        <v>738</v>
      </c>
      <c r="F243" s="249" t="s">
        <v>739</v>
      </c>
      <c r="G243" s="250" t="s">
        <v>184</v>
      </c>
      <c r="H243" s="251">
        <v>24</v>
      </c>
      <c r="I243" s="252"/>
      <c r="J243" s="253">
        <f>ROUND(I243*H243,2)</f>
        <v>0</v>
      </c>
      <c r="K243" s="249" t="s">
        <v>175</v>
      </c>
      <c r="L243" s="254"/>
      <c r="M243" s="255" t="s">
        <v>1</v>
      </c>
      <c r="N243" s="256" t="s">
        <v>42</v>
      </c>
      <c r="O243" s="70"/>
      <c r="P243" s="216">
        <f>O243*H243</f>
        <v>0</v>
      </c>
      <c r="Q243" s="216">
        <v>1.1100000000000001E-3</v>
      </c>
      <c r="R243" s="216">
        <f>Q243*H243</f>
        <v>2.6640000000000004E-2</v>
      </c>
      <c r="S243" s="216">
        <v>0</v>
      </c>
      <c r="T243" s="217">
        <f>S243*H243</f>
        <v>0</v>
      </c>
      <c r="U243" s="33"/>
      <c r="V243" s="33"/>
      <c r="W243" s="33"/>
      <c r="X243" s="33"/>
      <c r="Y243" s="33"/>
      <c r="Z243" s="33"/>
      <c r="AA243" s="33"/>
      <c r="AB243" s="33"/>
      <c r="AC243" s="33"/>
      <c r="AD243" s="33"/>
      <c r="AE243" s="33"/>
      <c r="AR243" s="218" t="s">
        <v>219</v>
      </c>
      <c r="AT243" s="218" t="s">
        <v>311</v>
      </c>
      <c r="AU243" s="218" t="s">
        <v>86</v>
      </c>
      <c r="AY243" s="16" t="s">
        <v>168</v>
      </c>
      <c r="BE243" s="219">
        <f>IF(N243="základní",J243,0)</f>
        <v>0</v>
      </c>
      <c r="BF243" s="219">
        <f>IF(N243="snížená",J243,0)</f>
        <v>0</v>
      </c>
      <c r="BG243" s="219">
        <f>IF(N243="zákl. přenesená",J243,0)</f>
        <v>0</v>
      </c>
      <c r="BH243" s="219">
        <f>IF(N243="sníž. přenesená",J243,0)</f>
        <v>0</v>
      </c>
      <c r="BI243" s="219">
        <f>IF(N243="nulová",J243,0)</f>
        <v>0</v>
      </c>
      <c r="BJ243" s="16" t="s">
        <v>84</v>
      </c>
      <c r="BK243" s="219">
        <f>ROUND(I243*H243,2)</f>
        <v>0</v>
      </c>
      <c r="BL243" s="16" t="s">
        <v>176</v>
      </c>
      <c r="BM243" s="218" t="s">
        <v>762</v>
      </c>
    </row>
    <row r="244" spans="1:65" s="2" customFormat="1" ht="11.25">
      <c r="A244" s="33"/>
      <c r="B244" s="34"/>
      <c r="C244" s="35"/>
      <c r="D244" s="220" t="s">
        <v>178</v>
      </c>
      <c r="E244" s="35"/>
      <c r="F244" s="221" t="s">
        <v>739</v>
      </c>
      <c r="G244" s="35"/>
      <c r="H244" s="35"/>
      <c r="I244" s="121"/>
      <c r="J244" s="35"/>
      <c r="K244" s="35"/>
      <c r="L244" s="38"/>
      <c r="M244" s="222"/>
      <c r="N244" s="223"/>
      <c r="O244" s="70"/>
      <c r="P244" s="70"/>
      <c r="Q244" s="70"/>
      <c r="R244" s="70"/>
      <c r="S244" s="70"/>
      <c r="T244" s="71"/>
      <c r="U244" s="33"/>
      <c r="V244" s="33"/>
      <c r="W244" s="33"/>
      <c r="X244" s="33"/>
      <c r="Y244" s="33"/>
      <c r="Z244" s="33"/>
      <c r="AA244" s="33"/>
      <c r="AB244" s="33"/>
      <c r="AC244" s="33"/>
      <c r="AD244" s="33"/>
      <c r="AE244" s="33"/>
      <c r="AT244" s="16" t="s">
        <v>178</v>
      </c>
      <c r="AU244" s="16" t="s">
        <v>86</v>
      </c>
    </row>
    <row r="245" spans="1:65" s="2" customFormat="1" ht="21.75" customHeight="1">
      <c r="A245" s="33"/>
      <c r="B245" s="34"/>
      <c r="C245" s="247" t="s">
        <v>763</v>
      </c>
      <c r="D245" s="247" t="s">
        <v>311</v>
      </c>
      <c r="E245" s="248" t="s">
        <v>741</v>
      </c>
      <c r="F245" s="249" t="s">
        <v>742</v>
      </c>
      <c r="G245" s="250" t="s">
        <v>184</v>
      </c>
      <c r="H245" s="251">
        <v>12</v>
      </c>
      <c r="I245" s="252"/>
      <c r="J245" s="253">
        <f>ROUND(I245*H245,2)</f>
        <v>0</v>
      </c>
      <c r="K245" s="249" t="s">
        <v>175</v>
      </c>
      <c r="L245" s="254"/>
      <c r="M245" s="255" t="s">
        <v>1</v>
      </c>
      <c r="N245" s="256" t="s">
        <v>42</v>
      </c>
      <c r="O245" s="70"/>
      <c r="P245" s="216">
        <f>O245*H245</f>
        <v>0</v>
      </c>
      <c r="Q245" s="216">
        <v>1.23E-3</v>
      </c>
      <c r="R245" s="216">
        <f>Q245*H245</f>
        <v>1.4759999999999999E-2</v>
      </c>
      <c r="S245" s="216">
        <v>0</v>
      </c>
      <c r="T245" s="217">
        <f>S245*H245</f>
        <v>0</v>
      </c>
      <c r="U245" s="33"/>
      <c r="V245" s="33"/>
      <c r="W245" s="33"/>
      <c r="X245" s="33"/>
      <c r="Y245" s="33"/>
      <c r="Z245" s="33"/>
      <c r="AA245" s="33"/>
      <c r="AB245" s="33"/>
      <c r="AC245" s="33"/>
      <c r="AD245" s="33"/>
      <c r="AE245" s="33"/>
      <c r="AR245" s="218" t="s">
        <v>219</v>
      </c>
      <c r="AT245" s="218" t="s">
        <v>311</v>
      </c>
      <c r="AU245" s="218" t="s">
        <v>86</v>
      </c>
      <c r="AY245" s="16" t="s">
        <v>168</v>
      </c>
      <c r="BE245" s="219">
        <f>IF(N245="základní",J245,0)</f>
        <v>0</v>
      </c>
      <c r="BF245" s="219">
        <f>IF(N245="snížená",J245,0)</f>
        <v>0</v>
      </c>
      <c r="BG245" s="219">
        <f>IF(N245="zákl. přenesená",J245,0)</f>
        <v>0</v>
      </c>
      <c r="BH245" s="219">
        <f>IF(N245="sníž. přenesená",J245,0)</f>
        <v>0</v>
      </c>
      <c r="BI245" s="219">
        <f>IF(N245="nulová",J245,0)</f>
        <v>0</v>
      </c>
      <c r="BJ245" s="16" t="s">
        <v>84</v>
      </c>
      <c r="BK245" s="219">
        <f>ROUND(I245*H245,2)</f>
        <v>0</v>
      </c>
      <c r="BL245" s="16" t="s">
        <v>176</v>
      </c>
      <c r="BM245" s="218" t="s">
        <v>764</v>
      </c>
    </row>
    <row r="246" spans="1:65" s="2" customFormat="1" ht="11.25">
      <c r="A246" s="33"/>
      <c r="B246" s="34"/>
      <c r="C246" s="35"/>
      <c r="D246" s="220" t="s">
        <v>178</v>
      </c>
      <c r="E246" s="35"/>
      <c r="F246" s="221" t="s">
        <v>742</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178</v>
      </c>
      <c r="AU246" s="16" t="s">
        <v>86</v>
      </c>
    </row>
    <row r="247" spans="1:65" s="2" customFormat="1" ht="21.75" customHeight="1">
      <c r="A247" s="33"/>
      <c r="B247" s="34"/>
      <c r="C247" s="247" t="s">
        <v>765</v>
      </c>
      <c r="D247" s="247" t="s">
        <v>311</v>
      </c>
      <c r="E247" s="248" t="s">
        <v>750</v>
      </c>
      <c r="F247" s="249" t="s">
        <v>751</v>
      </c>
      <c r="G247" s="250" t="s">
        <v>184</v>
      </c>
      <c r="H247" s="251">
        <v>22</v>
      </c>
      <c r="I247" s="252"/>
      <c r="J247" s="253">
        <f>ROUND(I247*H247,2)</f>
        <v>0</v>
      </c>
      <c r="K247" s="249" t="s">
        <v>175</v>
      </c>
      <c r="L247" s="254"/>
      <c r="M247" s="255" t="s">
        <v>1</v>
      </c>
      <c r="N247" s="256" t="s">
        <v>42</v>
      </c>
      <c r="O247" s="70"/>
      <c r="P247" s="216">
        <f>O247*H247</f>
        <v>0</v>
      </c>
      <c r="Q247" s="216">
        <v>1.8000000000000001E-4</v>
      </c>
      <c r="R247" s="216">
        <f>Q247*H247</f>
        <v>3.96E-3</v>
      </c>
      <c r="S247" s="216">
        <v>0</v>
      </c>
      <c r="T247" s="217">
        <f>S247*H247</f>
        <v>0</v>
      </c>
      <c r="U247" s="33"/>
      <c r="V247" s="33"/>
      <c r="W247" s="33"/>
      <c r="X247" s="33"/>
      <c r="Y247" s="33"/>
      <c r="Z247" s="33"/>
      <c r="AA247" s="33"/>
      <c r="AB247" s="33"/>
      <c r="AC247" s="33"/>
      <c r="AD247" s="33"/>
      <c r="AE247" s="33"/>
      <c r="AR247" s="218" t="s">
        <v>219</v>
      </c>
      <c r="AT247" s="218" t="s">
        <v>311</v>
      </c>
      <c r="AU247" s="218" t="s">
        <v>86</v>
      </c>
      <c r="AY247" s="16" t="s">
        <v>168</v>
      </c>
      <c r="BE247" s="219">
        <f>IF(N247="základní",J247,0)</f>
        <v>0</v>
      </c>
      <c r="BF247" s="219">
        <f>IF(N247="snížená",J247,0)</f>
        <v>0</v>
      </c>
      <c r="BG247" s="219">
        <f>IF(N247="zákl. přenesená",J247,0)</f>
        <v>0</v>
      </c>
      <c r="BH247" s="219">
        <f>IF(N247="sníž. přenesená",J247,0)</f>
        <v>0</v>
      </c>
      <c r="BI247" s="219">
        <f>IF(N247="nulová",J247,0)</f>
        <v>0</v>
      </c>
      <c r="BJ247" s="16" t="s">
        <v>84</v>
      </c>
      <c r="BK247" s="219">
        <f>ROUND(I247*H247,2)</f>
        <v>0</v>
      </c>
      <c r="BL247" s="16" t="s">
        <v>176</v>
      </c>
      <c r="BM247" s="218" t="s">
        <v>766</v>
      </c>
    </row>
    <row r="248" spans="1:65" s="2" customFormat="1" ht="11.25">
      <c r="A248" s="33"/>
      <c r="B248" s="34"/>
      <c r="C248" s="35"/>
      <c r="D248" s="220" t="s">
        <v>178</v>
      </c>
      <c r="E248" s="35"/>
      <c r="F248" s="221" t="s">
        <v>751</v>
      </c>
      <c r="G248" s="35"/>
      <c r="H248" s="35"/>
      <c r="I248" s="121"/>
      <c r="J248" s="35"/>
      <c r="K248" s="35"/>
      <c r="L248" s="38"/>
      <c r="M248" s="222"/>
      <c r="N248" s="223"/>
      <c r="O248" s="70"/>
      <c r="P248" s="70"/>
      <c r="Q248" s="70"/>
      <c r="R248" s="70"/>
      <c r="S248" s="70"/>
      <c r="T248" s="71"/>
      <c r="U248" s="33"/>
      <c r="V248" s="33"/>
      <c r="W248" s="33"/>
      <c r="X248" s="33"/>
      <c r="Y248" s="33"/>
      <c r="Z248" s="33"/>
      <c r="AA248" s="33"/>
      <c r="AB248" s="33"/>
      <c r="AC248" s="33"/>
      <c r="AD248" s="33"/>
      <c r="AE248" s="33"/>
      <c r="AT248" s="16" t="s">
        <v>178</v>
      </c>
      <c r="AU248" s="16" t="s">
        <v>86</v>
      </c>
    </row>
    <row r="249" spans="1:65" s="2" customFormat="1" ht="21.75" customHeight="1">
      <c r="A249" s="33"/>
      <c r="B249" s="34"/>
      <c r="C249" s="247" t="s">
        <v>767</v>
      </c>
      <c r="D249" s="247" t="s">
        <v>311</v>
      </c>
      <c r="E249" s="248" t="s">
        <v>317</v>
      </c>
      <c r="F249" s="249" t="s">
        <v>318</v>
      </c>
      <c r="G249" s="250" t="s">
        <v>197</v>
      </c>
      <c r="H249" s="251">
        <v>222.02199999999999</v>
      </c>
      <c r="I249" s="252"/>
      <c r="J249" s="253">
        <f>ROUND(I249*H249,2)</f>
        <v>0</v>
      </c>
      <c r="K249" s="249" t="s">
        <v>175</v>
      </c>
      <c r="L249" s="254"/>
      <c r="M249" s="255" t="s">
        <v>1</v>
      </c>
      <c r="N249" s="256" t="s">
        <v>42</v>
      </c>
      <c r="O249" s="70"/>
      <c r="P249" s="216">
        <f>O249*H249</f>
        <v>0</v>
      </c>
      <c r="Q249" s="216">
        <v>1</v>
      </c>
      <c r="R249" s="216">
        <f>Q249*H249</f>
        <v>222.02199999999999</v>
      </c>
      <c r="S249" s="216">
        <v>0</v>
      </c>
      <c r="T249" s="217">
        <f>S249*H249</f>
        <v>0</v>
      </c>
      <c r="U249" s="33"/>
      <c r="V249" s="33"/>
      <c r="W249" s="33"/>
      <c r="X249" s="33"/>
      <c r="Y249" s="33"/>
      <c r="Z249" s="33"/>
      <c r="AA249" s="33"/>
      <c r="AB249" s="33"/>
      <c r="AC249" s="33"/>
      <c r="AD249" s="33"/>
      <c r="AE249" s="33"/>
      <c r="AR249" s="218" t="s">
        <v>219</v>
      </c>
      <c r="AT249" s="218" t="s">
        <v>311</v>
      </c>
      <c r="AU249" s="218" t="s">
        <v>86</v>
      </c>
      <c r="AY249" s="16" t="s">
        <v>168</v>
      </c>
      <c r="BE249" s="219">
        <f>IF(N249="základní",J249,0)</f>
        <v>0</v>
      </c>
      <c r="BF249" s="219">
        <f>IF(N249="snížená",J249,0)</f>
        <v>0</v>
      </c>
      <c r="BG249" s="219">
        <f>IF(N249="zákl. přenesená",J249,0)</f>
        <v>0</v>
      </c>
      <c r="BH249" s="219">
        <f>IF(N249="sníž. přenesená",J249,0)</f>
        <v>0</v>
      </c>
      <c r="BI249" s="219">
        <f>IF(N249="nulová",J249,0)</f>
        <v>0</v>
      </c>
      <c r="BJ249" s="16" t="s">
        <v>84</v>
      </c>
      <c r="BK249" s="219">
        <f>ROUND(I249*H249,2)</f>
        <v>0</v>
      </c>
      <c r="BL249" s="16" t="s">
        <v>176</v>
      </c>
      <c r="BM249" s="218" t="s">
        <v>768</v>
      </c>
    </row>
    <row r="250" spans="1:65" s="2" customFormat="1" ht="11.25">
      <c r="A250" s="33"/>
      <c r="B250" s="34"/>
      <c r="C250" s="35"/>
      <c r="D250" s="220" t="s">
        <v>178</v>
      </c>
      <c r="E250" s="35"/>
      <c r="F250" s="221" t="s">
        <v>318</v>
      </c>
      <c r="G250" s="35"/>
      <c r="H250" s="35"/>
      <c r="I250" s="121"/>
      <c r="J250" s="35"/>
      <c r="K250" s="35"/>
      <c r="L250" s="38"/>
      <c r="M250" s="222"/>
      <c r="N250" s="223"/>
      <c r="O250" s="70"/>
      <c r="P250" s="70"/>
      <c r="Q250" s="70"/>
      <c r="R250" s="70"/>
      <c r="S250" s="70"/>
      <c r="T250" s="71"/>
      <c r="U250" s="33"/>
      <c r="V250" s="33"/>
      <c r="W250" s="33"/>
      <c r="X250" s="33"/>
      <c r="Y250" s="33"/>
      <c r="Z250" s="33"/>
      <c r="AA250" s="33"/>
      <c r="AB250" s="33"/>
      <c r="AC250" s="33"/>
      <c r="AD250" s="33"/>
      <c r="AE250" s="33"/>
      <c r="AT250" s="16" t="s">
        <v>178</v>
      </c>
      <c r="AU250" s="16" t="s">
        <v>86</v>
      </c>
    </row>
    <row r="251" spans="1:65" s="13" customFormat="1" ht="11.25">
      <c r="B251" s="225"/>
      <c r="C251" s="226"/>
      <c r="D251" s="220" t="s">
        <v>193</v>
      </c>
      <c r="E251" s="227" t="s">
        <v>1</v>
      </c>
      <c r="F251" s="228" t="s">
        <v>769</v>
      </c>
      <c r="G251" s="226"/>
      <c r="H251" s="229">
        <v>222.02199999999999</v>
      </c>
      <c r="I251" s="230"/>
      <c r="J251" s="226"/>
      <c r="K251" s="226"/>
      <c r="L251" s="231"/>
      <c r="M251" s="232"/>
      <c r="N251" s="233"/>
      <c r="O251" s="233"/>
      <c r="P251" s="233"/>
      <c r="Q251" s="233"/>
      <c r="R251" s="233"/>
      <c r="S251" s="233"/>
      <c r="T251" s="234"/>
      <c r="AT251" s="235" t="s">
        <v>193</v>
      </c>
      <c r="AU251" s="235" t="s">
        <v>86</v>
      </c>
      <c r="AV251" s="13" t="s">
        <v>86</v>
      </c>
      <c r="AW251" s="13" t="s">
        <v>34</v>
      </c>
      <c r="AX251" s="13" t="s">
        <v>84</v>
      </c>
      <c r="AY251" s="235" t="s">
        <v>168</v>
      </c>
    </row>
    <row r="252" spans="1:65" s="2" customFormat="1" ht="21.75" customHeight="1">
      <c r="A252" s="33"/>
      <c r="B252" s="34"/>
      <c r="C252" s="247" t="s">
        <v>770</v>
      </c>
      <c r="D252" s="247" t="s">
        <v>311</v>
      </c>
      <c r="E252" s="248" t="s">
        <v>322</v>
      </c>
      <c r="F252" s="249" t="s">
        <v>323</v>
      </c>
      <c r="G252" s="250" t="s">
        <v>197</v>
      </c>
      <c r="H252" s="251">
        <v>123.12</v>
      </c>
      <c r="I252" s="252"/>
      <c r="J252" s="253">
        <f>ROUND(I252*H252,2)</f>
        <v>0</v>
      </c>
      <c r="K252" s="249" t="s">
        <v>175</v>
      </c>
      <c r="L252" s="254"/>
      <c r="M252" s="255" t="s">
        <v>1</v>
      </c>
      <c r="N252" s="256" t="s">
        <v>42</v>
      </c>
      <c r="O252" s="70"/>
      <c r="P252" s="216">
        <f>O252*H252</f>
        <v>0</v>
      </c>
      <c r="Q252" s="216">
        <v>1</v>
      </c>
      <c r="R252" s="216">
        <f>Q252*H252</f>
        <v>123.12</v>
      </c>
      <c r="S252" s="216">
        <v>0</v>
      </c>
      <c r="T252" s="217">
        <f>S252*H252</f>
        <v>0</v>
      </c>
      <c r="U252" s="33"/>
      <c r="V252" s="33"/>
      <c r="W252" s="33"/>
      <c r="X252" s="33"/>
      <c r="Y252" s="33"/>
      <c r="Z252" s="33"/>
      <c r="AA252" s="33"/>
      <c r="AB252" s="33"/>
      <c r="AC252" s="33"/>
      <c r="AD252" s="33"/>
      <c r="AE252" s="33"/>
      <c r="AR252" s="218" t="s">
        <v>219</v>
      </c>
      <c r="AT252" s="218" t="s">
        <v>311</v>
      </c>
      <c r="AU252" s="218" t="s">
        <v>86</v>
      </c>
      <c r="AY252" s="16" t="s">
        <v>168</v>
      </c>
      <c r="BE252" s="219">
        <f>IF(N252="základní",J252,0)</f>
        <v>0</v>
      </c>
      <c r="BF252" s="219">
        <f>IF(N252="snížená",J252,0)</f>
        <v>0</v>
      </c>
      <c r="BG252" s="219">
        <f>IF(N252="zákl. přenesená",J252,0)</f>
        <v>0</v>
      </c>
      <c r="BH252" s="219">
        <f>IF(N252="sníž. přenesená",J252,0)</f>
        <v>0</v>
      </c>
      <c r="BI252" s="219">
        <f>IF(N252="nulová",J252,0)</f>
        <v>0</v>
      </c>
      <c r="BJ252" s="16" t="s">
        <v>84</v>
      </c>
      <c r="BK252" s="219">
        <f>ROUND(I252*H252,2)</f>
        <v>0</v>
      </c>
      <c r="BL252" s="16" t="s">
        <v>176</v>
      </c>
      <c r="BM252" s="218" t="s">
        <v>771</v>
      </c>
    </row>
    <row r="253" spans="1:65" s="2" customFormat="1" ht="11.25">
      <c r="A253" s="33"/>
      <c r="B253" s="34"/>
      <c r="C253" s="35"/>
      <c r="D253" s="220" t="s">
        <v>178</v>
      </c>
      <c r="E253" s="35"/>
      <c r="F253" s="221" t="s">
        <v>323</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178</v>
      </c>
      <c r="AU253" s="16" t="s">
        <v>86</v>
      </c>
    </row>
    <row r="254" spans="1:65" s="13" customFormat="1" ht="11.25">
      <c r="B254" s="225"/>
      <c r="C254" s="226"/>
      <c r="D254" s="220" t="s">
        <v>193</v>
      </c>
      <c r="E254" s="227" t="s">
        <v>1</v>
      </c>
      <c r="F254" s="228" t="s">
        <v>772</v>
      </c>
      <c r="G254" s="226"/>
      <c r="H254" s="229">
        <v>123.12</v>
      </c>
      <c r="I254" s="230"/>
      <c r="J254" s="226"/>
      <c r="K254" s="226"/>
      <c r="L254" s="231"/>
      <c r="M254" s="232"/>
      <c r="N254" s="233"/>
      <c r="O254" s="233"/>
      <c r="P254" s="233"/>
      <c r="Q254" s="233"/>
      <c r="R254" s="233"/>
      <c r="S254" s="233"/>
      <c r="T254" s="234"/>
      <c r="AT254" s="235" t="s">
        <v>193</v>
      </c>
      <c r="AU254" s="235" t="s">
        <v>86</v>
      </c>
      <c r="AV254" s="13" t="s">
        <v>86</v>
      </c>
      <c r="AW254" s="13" t="s">
        <v>34</v>
      </c>
      <c r="AX254" s="13" t="s">
        <v>84</v>
      </c>
      <c r="AY254" s="235" t="s">
        <v>168</v>
      </c>
    </row>
    <row r="255" spans="1:65" s="2" customFormat="1" ht="21.75" customHeight="1">
      <c r="A255" s="33"/>
      <c r="B255" s="34"/>
      <c r="C255" s="247" t="s">
        <v>773</v>
      </c>
      <c r="D255" s="247" t="s">
        <v>311</v>
      </c>
      <c r="E255" s="248" t="s">
        <v>327</v>
      </c>
      <c r="F255" s="249" t="s">
        <v>328</v>
      </c>
      <c r="G255" s="250" t="s">
        <v>197</v>
      </c>
      <c r="H255" s="251">
        <v>2.8</v>
      </c>
      <c r="I255" s="252"/>
      <c r="J255" s="253">
        <f>ROUND(I255*H255,2)</f>
        <v>0</v>
      </c>
      <c r="K255" s="249" t="s">
        <v>175</v>
      </c>
      <c r="L255" s="254"/>
      <c r="M255" s="255" t="s">
        <v>1</v>
      </c>
      <c r="N255" s="256" t="s">
        <v>42</v>
      </c>
      <c r="O255" s="70"/>
      <c r="P255" s="216">
        <f>O255*H255</f>
        <v>0</v>
      </c>
      <c r="Q255" s="216">
        <v>1</v>
      </c>
      <c r="R255" s="216">
        <f>Q255*H255</f>
        <v>2.8</v>
      </c>
      <c r="S255" s="216">
        <v>0</v>
      </c>
      <c r="T255" s="217">
        <f>S255*H255</f>
        <v>0</v>
      </c>
      <c r="U255" s="33"/>
      <c r="V255" s="33"/>
      <c r="W255" s="33"/>
      <c r="X255" s="33"/>
      <c r="Y255" s="33"/>
      <c r="Z255" s="33"/>
      <c r="AA255" s="33"/>
      <c r="AB255" s="33"/>
      <c r="AC255" s="33"/>
      <c r="AD255" s="33"/>
      <c r="AE255" s="33"/>
      <c r="AR255" s="218" t="s">
        <v>219</v>
      </c>
      <c r="AT255" s="218" t="s">
        <v>311</v>
      </c>
      <c r="AU255" s="218" t="s">
        <v>86</v>
      </c>
      <c r="AY255" s="16" t="s">
        <v>168</v>
      </c>
      <c r="BE255" s="219">
        <f>IF(N255="základní",J255,0)</f>
        <v>0</v>
      </c>
      <c r="BF255" s="219">
        <f>IF(N255="snížená",J255,0)</f>
        <v>0</v>
      </c>
      <c r="BG255" s="219">
        <f>IF(N255="zákl. přenesená",J255,0)</f>
        <v>0</v>
      </c>
      <c r="BH255" s="219">
        <f>IF(N255="sníž. přenesená",J255,0)</f>
        <v>0</v>
      </c>
      <c r="BI255" s="219">
        <f>IF(N255="nulová",J255,0)</f>
        <v>0</v>
      </c>
      <c r="BJ255" s="16" t="s">
        <v>84</v>
      </c>
      <c r="BK255" s="219">
        <f>ROUND(I255*H255,2)</f>
        <v>0</v>
      </c>
      <c r="BL255" s="16" t="s">
        <v>176</v>
      </c>
      <c r="BM255" s="218" t="s">
        <v>774</v>
      </c>
    </row>
    <row r="256" spans="1:65" s="2" customFormat="1" ht="11.25">
      <c r="A256" s="33"/>
      <c r="B256" s="34"/>
      <c r="C256" s="35"/>
      <c r="D256" s="220" t="s">
        <v>178</v>
      </c>
      <c r="E256" s="35"/>
      <c r="F256" s="221" t="s">
        <v>328</v>
      </c>
      <c r="G256" s="35"/>
      <c r="H256" s="35"/>
      <c r="I256" s="121"/>
      <c r="J256" s="35"/>
      <c r="K256" s="35"/>
      <c r="L256" s="38"/>
      <c r="M256" s="222"/>
      <c r="N256" s="223"/>
      <c r="O256" s="70"/>
      <c r="P256" s="70"/>
      <c r="Q256" s="70"/>
      <c r="R256" s="70"/>
      <c r="S256" s="70"/>
      <c r="T256" s="71"/>
      <c r="U256" s="33"/>
      <c r="V256" s="33"/>
      <c r="W256" s="33"/>
      <c r="X256" s="33"/>
      <c r="Y256" s="33"/>
      <c r="Z256" s="33"/>
      <c r="AA256" s="33"/>
      <c r="AB256" s="33"/>
      <c r="AC256" s="33"/>
      <c r="AD256" s="33"/>
      <c r="AE256" s="33"/>
      <c r="AT256" s="16" t="s">
        <v>178</v>
      </c>
      <c r="AU256" s="16" t="s">
        <v>86</v>
      </c>
    </row>
    <row r="257" spans="1:65" s="13" customFormat="1" ht="11.25">
      <c r="B257" s="225"/>
      <c r="C257" s="226"/>
      <c r="D257" s="220" t="s">
        <v>193</v>
      </c>
      <c r="E257" s="227" t="s">
        <v>1</v>
      </c>
      <c r="F257" s="228" t="s">
        <v>330</v>
      </c>
      <c r="G257" s="226"/>
      <c r="H257" s="229">
        <v>2.8</v>
      </c>
      <c r="I257" s="230"/>
      <c r="J257" s="226"/>
      <c r="K257" s="226"/>
      <c r="L257" s="231"/>
      <c r="M257" s="232"/>
      <c r="N257" s="233"/>
      <c r="O257" s="233"/>
      <c r="P257" s="233"/>
      <c r="Q257" s="233"/>
      <c r="R257" s="233"/>
      <c r="S257" s="233"/>
      <c r="T257" s="234"/>
      <c r="AT257" s="235" t="s">
        <v>193</v>
      </c>
      <c r="AU257" s="235" t="s">
        <v>86</v>
      </c>
      <c r="AV257" s="13" t="s">
        <v>86</v>
      </c>
      <c r="AW257" s="13" t="s">
        <v>34</v>
      </c>
      <c r="AX257" s="13" t="s">
        <v>84</v>
      </c>
      <c r="AY257" s="235" t="s">
        <v>168</v>
      </c>
    </row>
    <row r="258" spans="1:65" s="2" customFormat="1" ht="21.75" customHeight="1">
      <c r="A258" s="33"/>
      <c r="B258" s="34"/>
      <c r="C258" s="247" t="s">
        <v>775</v>
      </c>
      <c r="D258" s="247" t="s">
        <v>311</v>
      </c>
      <c r="E258" s="248" t="s">
        <v>337</v>
      </c>
      <c r="F258" s="249" t="s">
        <v>338</v>
      </c>
      <c r="G258" s="250" t="s">
        <v>215</v>
      </c>
      <c r="H258" s="251">
        <v>189</v>
      </c>
      <c r="I258" s="252"/>
      <c r="J258" s="253">
        <f>ROUND(I258*H258,2)</f>
        <v>0</v>
      </c>
      <c r="K258" s="249" t="s">
        <v>175</v>
      </c>
      <c r="L258" s="254"/>
      <c r="M258" s="255" t="s">
        <v>1</v>
      </c>
      <c r="N258" s="256" t="s">
        <v>42</v>
      </c>
      <c r="O258" s="70"/>
      <c r="P258" s="216">
        <f>O258*H258</f>
        <v>0</v>
      </c>
      <c r="Q258" s="216">
        <v>4.0000000000000002E-4</v>
      </c>
      <c r="R258" s="216">
        <f>Q258*H258</f>
        <v>7.5600000000000001E-2</v>
      </c>
      <c r="S258" s="216">
        <v>0</v>
      </c>
      <c r="T258" s="217">
        <f>S258*H258</f>
        <v>0</v>
      </c>
      <c r="U258" s="33"/>
      <c r="V258" s="33"/>
      <c r="W258" s="33"/>
      <c r="X258" s="33"/>
      <c r="Y258" s="33"/>
      <c r="Z258" s="33"/>
      <c r="AA258" s="33"/>
      <c r="AB258" s="33"/>
      <c r="AC258" s="33"/>
      <c r="AD258" s="33"/>
      <c r="AE258" s="33"/>
      <c r="AR258" s="218" t="s">
        <v>219</v>
      </c>
      <c r="AT258" s="218" t="s">
        <v>311</v>
      </c>
      <c r="AU258" s="218" t="s">
        <v>86</v>
      </c>
      <c r="AY258" s="16" t="s">
        <v>168</v>
      </c>
      <c r="BE258" s="219">
        <f>IF(N258="základní",J258,0)</f>
        <v>0</v>
      </c>
      <c r="BF258" s="219">
        <f>IF(N258="snížená",J258,0)</f>
        <v>0</v>
      </c>
      <c r="BG258" s="219">
        <f>IF(N258="zákl. přenesená",J258,0)</f>
        <v>0</v>
      </c>
      <c r="BH258" s="219">
        <f>IF(N258="sníž. přenesená",J258,0)</f>
        <v>0</v>
      </c>
      <c r="BI258" s="219">
        <f>IF(N258="nulová",J258,0)</f>
        <v>0</v>
      </c>
      <c r="BJ258" s="16" t="s">
        <v>84</v>
      </c>
      <c r="BK258" s="219">
        <f>ROUND(I258*H258,2)</f>
        <v>0</v>
      </c>
      <c r="BL258" s="16" t="s">
        <v>176</v>
      </c>
      <c r="BM258" s="218" t="s">
        <v>776</v>
      </c>
    </row>
    <row r="259" spans="1:65" s="2" customFormat="1" ht="11.25">
      <c r="A259" s="33"/>
      <c r="B259" s="34"/>
      <c r="C259" s="35"/>
      <c r="D259" s="220" t="s">
        <v>178</v>
      </c>
      <c r="E259" s="35"/>
      <c r="F259" s="221" t="s">
        <v>338</v>
      </c>
      <c r="G259" s="35"/>
      <c r="H259" s="35"/>
      <c r="I259" s="121"/>
      <c r="J259" s="35"/>
      <c r="K259" s="35"/>
      <c r="L259" s="38"/>
      <c r="M259" s="222"/>
      <c r="N259" s="223"/>
      <c r="O259" s="70"/>
      <c r="P259" s="70"/>
      <c r="Q259" s="70"/>
      <c r="R259" s="70"/>
      <c r="S259" s="70"/>
      <c r="T259" s="71"/>
      <c r="U259" s="33"/>
      <c r="V259" s="33"/>
      <c r="W259" s="33"/>
      <c r="X259" s="33"/>
      <c r="Y259" s="33"/>
      <c r="Z259" s="33"/>
      <c r="AA259" s="33"/>
      <c r="AB259" s="33"/>
      <c r="AC259" s="33"/>
      <c r="AD259" s="33"/>
      <c r="AE259" s="33"/>
      <c r="AT259" s="16" t="s">
        <v>178</v>
      </c>
      <c r="AU259" s="16" t="s">
        <v>86</v>
      </c>
    </row>
    <row r="260" spans="1:65" s="13" customFormat="1" ht="11.25">
      <c r="B260" s="225"/>
      <c r="C260" s="226"/>
      <c r="D260" s="220" t="s">
        <v>193</v>
      </c>
      <c r="E260" s="227" t="s">
        <v>1</v>
      </c>
      <c r="F260" s="228" t="s">
        <v>777</v>
      </c>
      <c r="G260" s="226"/>
      <c r="H260" s="229">
        <v>189</v>
      </c>
      <c r="I260" s="230"/>
      <c r="J260" s="226"/>
      <c r="K260" s="226"/>
      <c r="L260" s="231"/>
      <c r="M260" s="232"/>
      <c r="N260" s="233"/>
      <c r="O260" s="233"/>
      <c r="P260" s="233"/>
      <c r="Q260" s="233"/>
      <c r="R260" s="233"/>
      <c r="S260" s="233"/>
      <c r="T260" s="234"/>
      <c r="AT260" s="235" t="s">
        <v>193</v>
      </c>
      <c r="AU260" s="235" t="s">
        <v>86</v>
      </c>
      <c r="AV260" s="13" t="s">
        <v>86</v>
      </c>
      <c r="AW260" s="13" t="s">
        <v>34</v>
      </c>
      <c r="AX260" s="13" t="s">
        <v>84</v>
      </c>
      <c r="AY260" s="235" t="s">
        <v>168</v>
      </c>
    </row>
    <row r="261" spans="1:65" s="2" customFormat="1" ht="21.75" customHeight="1">
      <c r="A261" s="33"/>
      <c r="B261" s="34"/>
      <c r="C261" s="247" t="s">
        <v>778</v>
      </c>
      <c r="D261" s="247" t="s">
        <v>311</v>
      </c>
      <c r="E261" s="248" t="s">
        <v>779</v>
      </c>
      <c r="F261" s="249" t="s">
        <v>780</v>
      </c>
      <c r="G261" s="250" t="s">
        <v>184</v>
      </c>
      <c r="H261" s="251">
        <v>1</v>
      </c>
      <c r="I261" s="252"/>
      <c r="J261" s="253">
        <f>ROUND(I261*H261,2)</f>
        <v>0</v>
      </c>
      <c r="K261" s="249" t="s">
        <v>175</v>
      </c>
      <c r="L261" s="254"/>
      <c r="M261" s="255" t="s">
        <v>1</v>
      </c>
      <c r="N261" s="256" t="s">
        <v>42</v>
      </c>
      <c r="O261" s="70"/>
      <c r="P261" s="216">
        <f>O261*H261</f>
        <v>0</v>
      </c>
      <c r="Q261" s="216">
        <v>0</v>
      </c>
      <c r="R261" s="216">
        <f>Q261*H261</f>
        <v>0</v>
      </c>
      <c r="S261" s="216">
        <v>0</v>
      </c>
      <c r="T261" s="217">
        <f>S261*H261</f>
        <v>0</v>
      </c>
      <c r="U261" s="33"/>
      <c r="V261" s="33"/>
      <c r="W261" s="33"/>
      <c r="X261" s="33"/>
      <c r="Y261" s="33"/>
      <c r="Z261" s="33"/>
      <c r="AA261" s="33"/>
      <c r="AB261" s="33"/>
      <c r="AC261" s="33"/>
      <c r="AD261" s="33"/>
      <c r="AE261" s="33"/>
      <c r="AR261" s="218" t="s">
        <v>219</v>
      </c>
      <c r="AT261" s="218" t="s">
        <v>311</v>
      </c>
      <c r="AU261" s="218" t="s">
        <v>86</v>
      </c>
      <c r="AY261" s="16" t="s">
        <v>168</v>
      </c>
      <c r="BE261" s="219">
        <f>IF(N261="základní",J261,0)</f>
        <v>0</v>
      </c>
      <c r="BF261" s="219">
        <f>IF(N261="snížená",J261,0)</f>
        <v>0</v>
      </c>
      <c r="BG261" s="219">
        <f>IF(N261="zákl. přenesená",J261,0)</f>
        <v>0</v>
      </c>
      <c r="BH261" s="219">
        <f>IF(N261="sníž. přenesená",J261,0)</f>
        <v>0</v>
      </c>
      <c r="BI261" s="219">
        <f>IF(N261="nulová",J261,0)</f>
        <v>0</v>
      </c>
      <c r="BJ261" s="16" t="s">
        <v>84</v>
      </c>
      <c r="BK261" s="219">
        <f>ROUND(I261*H261,2)</f>
        <v>0</v>
      </c>
      <c r="BL261" s="16" t="s">
        <v>176</v>
      </c>
      <c r="BM261" s="218" t="s">
        <v>781</v>
      </c>
    </row>
    <row r="262" spans="1:65" s="2" customFormat="1" ht="11.25">
      <c r="A262" s="33"/>
      <c r="B262" s="34"/>
      <c r="C262" s="35"/>
      <c r="D262" s="220" t="s">
        <v>178</v>
      </c>
      <c r="E262" s="35"/>
      <c r="F262" s="221" t="s">
        <v>780</v>
      </c>
      <c r="G262" s="35"/>
      <c r="H262" s="35"/>
      <c r="I262" s="121"/>
      <c r="J262" s="35"/>
      <c r="K262" s="35"/>
      <c r="L262" s="38"/>
      <c r="M262" s="222"/>
      <c r="N262" s="223"/>
      <c r="O262" s="70"/>
      <c r="P262" s="70"/>
      <c r="Q262" s="70"/>
      <c r="R262" s="70"/>
      <c r="S262" s="70"/>
      <c r="T262" s="71"/>
      <c r="U262" s="33"/>
      <c r="V262" s="33"/>
      <c r="W262" s="33"/>
      <c r="X262" s="33"/>
      <c r="Y262" s="33"/>
      <c r="Z262" s="33"/>
      <c r="AA262" s="33"/>
      <c r="AB262" s="33"/>
      <c r="AC262" s="33"/>
      <c r="AD262" s="33"/>
      <c r="AE262" s="33"/>
      <c r="AT262" s="16" t="s">
        <v>178</v>
      </c>
      <c r="AU262" s="16" t="s">
        <v>86</v>
      </c>
    </row>
    <row r="263" spans="1:65" s="12" customFormat="1" ht="25.9" customHeight="1">
      <c r="B263" s="191"/>
      <c r="C263" s="192"/>
      <c r="D263" s="193" t="s">
        <v>76</v>
      </c>
      <c r="E263" s="194" t="s">
        <v>346</v>
      </c>
      <c r="F263" s="194" t="s">
        <v>347</v>
      </c>
      <c r="G263" s="192"/>
      <c r="H263" s="192"/>
      <c r="I263" s="195"/>
      <c r="J263" s="196">
        <f>BK263</f>
        <v>0</v>
      </c>
      <c r="K263" s="192"/>
      <c r="L263" s="197"/>
      <c r="M263" s="198"/>
      <c r="N263" s="199"/>
      <c r="O263" s="199"/>
      <c r="P263" s="200">
        <f>SUM(P264:P291)</f>
        <v>0</v>
      </c>
      <c r="Q263" s="199"/>
      <c r="R263" s="200">
        <f>SUM(R264:R291)</f>
        <v>0</v>
      </c>
      <c r="S263" s="199"/>
      <c r="T263" s="201">
        <f>SUM(T264:T291)</f>
        <v>0</v>
      </c>
      <c r="AR263" s="202" t="s">
        <v>176</v>
      </c>
      <c r="AT263" s="203" t="s">
        <v>76</v>
      </c>
      <c r="AU263" s="203" t="s">
        <v>77</v>
      </c>
      <c r="AY263" s="202" t="s">
        <v>168</v>
      </c>
      <c r="BK263" s="204">
        <f>SUM(BK264:BK291)</f>
        <v>0</v>
      </c>
    </row>
    <row r="264" spans="1:65" s="2" customFormat="1" ht="21.75" customHeight="1">
      <c r="A264" s="33"/>
      <c r="B264" s="34"/>
      <c r="C264" s="207" t="s">
        <v>782</v>
      </c>
      <c r="D264" s="207" t="s">
        <v>171</v>
      </c>
      <c r="E264" s="208" t="s">
        <v>357</v>
      </c>
      <c r="F264" s="209" t="s">
        <v>358</v>
      </c>
      <c r="G264" s="210" t="s">
        <v>197</v>
      </c>
      <c r="H264" s="211">
        <v>4.4999999999999998E-2</v>
      </c>
      <c r="I264" s="212"/>
      <c r="J264" s="213">
        <f>ROUND(I264*H264,2)</f>
        <v>0</v>
      </c>
      <c r="K264" s="209" t="s">
        <v>175</v>
      </c>
      <c r="L264" s="38"/>
      <c r="M264" s="214" t="s">
        <v>1</v>
      </c>
      <c r="N264" s="215" t="s">
        <v>42</v>
      </c>
      <c r="O264" s="70"/>
      <c r="P264" s="216">
        <f>O264*H264</f>
        <v>0</v>
      </c>
      <c r="Q264" s="216">
        <v>0</v>
      </c>
      <c r="R264" s="216">
        <f>Q264*H264</f>
        <v>0</v>
      </c>
      <c r="S264" s="216">
        <v>0</v>
      </c>
      <c r="T264" s="217">
        <f>S264*H264</f>
        <v>0</v>
      </c>
      <c r="U264" s="33"/>
      <c r="V264" s="33"/>
      <c r="W264" s="33"/>
      <c r="X264" s="33"/>
      <c r="Y264" s="33"/>
      <c r="Z264" s="33"/>
      <c r="AA264" s="33"/>
      <c r="AB264" s="33"/>
      <c r="AC264" s="33"/>
      <c r="AD264" s="33"/>
      <c r="AE264" s="33"/>
      <c r="AR264" s="218" t="s">
        <v>351</v>
      </c>
      <c r="AT264" s="218" t="s">
        <v>171</v>
      </c>
      <c r="AU264" s="218" t="s">
        <v>84</v>
      </c>
      <c r="AY264" s="16" t="s">
        <v>168</v>
      </c>
      <c r="BE264" s="219">
        <f>IF(N264="základní",J264,0)</f>
        <v>0</v>
      </c>
      <c r="BF264" s="219">
        <f>IF(N264="snížená",J264,0)</f>
        <v>0</v>
      </c>
      <c r="BG264" s="219">
        <f>IF(N264="zákl. přenesená",J264,0)</f>
        <v>0</v>
      </c>
      <c r="BH264" s="219">
        <f>IF(N264="sníž. přenesená",J264,0)</f>
        <v>0</v>
      </c>
      <c r="BI264" s="219">
        <f>IF(N264="nulová",J264,0)</f>
        <v>0</v>
      </c>
      <c r="BJ264" s="16" t="s">
        <v>84</v>
      </c>
      <c r="BK264" s="219">
        <f>ROUND(I264*H264,2)</f>
        <v>0</v>
      </c>
      <c r="BL264" s="16" t="s">
        <v>351</v>
      </c>
      <c r="BM264" s="218" t="s">
        <v>783</v>
      </c>
    </row>
    <row r="265" spans="1:65" s="2" customFormat="1" ht="29.25">
      <c r="A265" s="33"/>
      <c r="B265" s="34"/>
      <c r="C265" s="35"/>
      <c r="D265" s="220" t="s">
        <v>178</v>
      </c>
      <c r="E265" s="35"/>
      <c r="F265" s="221" t="s">
        <v>360</v>
      </c>
      <c r="G265" s="35"/>
      <c r="H265" s="35"/>
      <c r="I265" s="121"/>
      <c r="J265" s="35"/>
      <c r="K265" s="35"/>
      <c r="L265" s="38"/>
      <c r="M265" s="222"/>
      <c r="N265" s="223"/>
      <c r="O265" s="70"/>
      <c r="P265" s="70"/>
      <c r="Q265" s="70"/>
      <c r="R265" s="70"/>
      <c r="S265" s="70"/>
      <c r="T265" s="71"/>
      <c r="U265" s="33"/>
      <c r="V265" s="33"/>
      <c r="W265" s="33"/>
      <c r="X265" s="33"/>
      <c r="Y265" s="33"/>
      <c r="Z265" s="33"/>
      <c r="AA265" s="33"/>
      <c r="AB265" s="33"/>
      <c r="AC265" s="33"/>
      <c r="AD265" s="33"/>
      <c r="AE265" s="33"/>
      <c r="AT265" s="16" t="s">
        <v>178</v>
      </c>
      <c r="AU265" s="16" t="s">
        <v>84</v>
      </c>
    </row>
    <row r="266" spans="1:65" s="2" customFormat="1" ht="21.75" customHeight="1">
      <c r="A266" s="33"/>
      <c r="B266" s="34"/>
      <c r="C266" s="207" t="s">
        <v>784</v>
      </c>
      <c r="D266" s="207" t="s">
        <v>171</v>
      </c>
      <c r="E266" s="208" t="s">
        <v>362</v>
      </c>
      <c r="F266" s="209" t="s">
        <v>363</v>
      </c>
      <c r="G266" s="210" t="s">
        <v>197</v>
      </c>
      <c r="H266" s="211">
        <v>318.47199999999998</v>
      </c>
      <c r="I266" s="212"/>
      <c r="J266" s="213">
        <f>ROUND(I266*H266,2)</f>
        <v>0</v>
      </c>
      <c r="K266" s="209" t="s">
        <v>175</v>
      </c>
      <c r="L266" s="38"/>
      <c r="M266" s="214" t="s">
        <v>1</v>
      </c>
      <c r="N266" s="215" t="s">
        <v>42</v>
      </c>
      <c r="O266" s="70"/>
      <c r="P266" s="216">
        <f>O266*H266</f>
        <v>0</v>
      </c>
      <c r="Q266" s="216">
        <v>0</v>
      </c>
      <c r="R266" s="216">
        <f>Q266*H266</f>
        <v>0</v>
      </c>
      <c r="S266" s="216">
        <v>0</v>
      </c>
      <c r="T266" s="217">
        <f>S266*H266</f>
        <v>0</v>
      </c>
      <c r="U266" s="33"/>
      <c r="V266" s="33"/>
      <c r="W266" s="33"/>
      <c r="X266" s="33"/>
      <c r="Y266" s="33"/>
      <c r="Z266" s="33"/>
      <c r="AA266" s="33"/>
      <c r="AB266" s="33"/>
      <c r="AC266" s="33"/>
      <c r="AD266" s="33"/>
      <c r="AE266" s="33"/>
      <c r="AR266" s="218" t="s">
        <v>351</v>
      </c>
      <c r="AT266" s="218" t="s">
        <v>171</v>
      </c>
      <c r="AU266" s="218" t="s">
        <v>84</v>
      </c>
      <c r="AY266" s="16" t="s">
        <v>168</v>
      </c>
      <c r="BE266" s="219">
        <f>IF(N266="základní",J266,0)</f>
        <v>0</v>
      </c>
      <c r="BF266" s="219">
        <f>IF(N266="snížená",J266,0)</f>
        <v>0</v>
      </c>
      <c r="BG266" s="219">
        <f>IF(N266="zákl. přenesená",J266,0)</f>
        <v>0</v>
      </c>
      <c r="BH266" s="219">
        <f>IF(N266="sníž. přenesená",J266,0)</f>
        <v>0</v>
      </c>
      <c r="BI266" s="219">
        <f>IF(N266="nulová",J266,0)</f>
        <v>0</v>
      </c>
      <c r="BJ266" s="16" t="s">
        <v>84</v>
      </c>
      <c r="BK266" s="219">
        <f>ROUND(I266*H266,2)</f>
        <v>0</v>
      </c>
      <c r="BL266" s="16" t="s">
        <v>351</v>
      </c>
      <c r="BM266" s="218" t="s">
        <v>785</v>
      </c>
    </row>
    <row r="267" spans="1:65" s="2" customFormat="1" ht="29.25">
      <c r="A267" s="33"/>
      <c r="B267" s="34"/>
      <c r="C267" s="35"/>
      <c r="D267" s="220" t="s">
        <v>178</v>
      </c>
      <c r="E267" s="35"/>
      <c r="F267" s="221" t="s">
        <v>365</v>
      </c>
      <c r="G267" s="35"/>
      <c r="H267" s="35"/>
      <c r="I267" s="121"/>
      <c r="J267" s="35"/>
      <c r="K267" s="35"/>
      <c r="L267" s="38"/>
      <c r="M267" s="222"/>
      <c r="N267" s="223"/>
      <c r="O267" s="70"/>
      <c r="P267" s="70"/>
      <c r="Q267" s="70"/>
      <c r="R267" s="70"/>
      <c r="S267" s="70"/>
      <c r="T267" s="71"/>
      <c r="U267" s="33"/>
      <c r="V267" s="33"/>
      <c r="W267" s="33"/>
      <c r="X267" s="33"/>
      <c r="Y267" s="33"/>
      <c r="Z267" s="33"/>
      <c r="AA267" s="33"/>
      <c r="AB267" s="33"/>
      <c r="AC267" s="33"/>
      <c r="AD267" s="33"/>
      <c r="AE267" s="33"/>
      <c r="AT267" s="16" t="s">
        <v>178</v>
      </c>
      <c r="AU267" s="16" t="s">
        <v>84</v>
      </c>
    </row>
    <row r="268" spans="1:65" s="13" customFormat="1" ht="11.25">
      <c r="B268" s="225"/>
      <c r="C268" s="226"/>
      <c r="D268" s="220" t="s">
        <v>193</v>
      </c>
      <c r="E268" s="227" t="s">
        <v>1</v>
      </c>
      <c r="F268" s="228" t="s">
        <v>786</v>
      </c>
      <c r="G268" s="226"/>
      <c r="H268" s="229">
        <v>219.47200000000001</v>
      </c>
      <c r="I268" s="230"/>
      <c r="J268" s="226"/>
      <c r="K268" s="226"/>
      <c r="L268" s="231"/>
      <c r="M268" s="232"/>
      <c r="N268" s="233"/>
      <c r="O268" s="233"/>
      <c r="P268" s="233"/>
      <c r="Q268" s="233"/>
      <c r="R268" s="233"/>
      <c r="S268" s="233"/>
      <c r="T268" s="234"/>
      <c r="AT268" s="235" t="s">
        <v>193</v>
      </c>
      <c r="AU268" s="235" t="s">
        <v>84</v>
      </c>
      <c r="AV268" s="13" t="s">
        <v>86</v>
      </c>
      <c r="AW268" s="13" t="s">
        <v>34</v>
      </c>
      <c r="AX268" s="13" t="s">
        <v>77</v>
      </c>
      <c r="AY268" s="235" t="s">
        <v>168</v>
      </c>
    </row>
    <row r="269" spans="1:65" s="13" customFormat="1" ht="11.25">
      <c r="B269" s="225"/>
      <c r="C269" s="226"/>
      <c r="D269" s="220" t="s">
        <v>193</v>
      </c>
      <c r="E269" s="227" t="s">
        <v>1</v>
      </c>
      <c r="F269" s="228" t="s">
        <v>787</v>
      </c>
      <c r="G269" s="226"/>
      <c r="H269" s="229">
        <v>99</v>
      </c>
      <c r="I269" s="230"/>
      <c r="J269" s="226"/>
      <c r="K269" s="226"/>
      <c r="L269" s="231"/>
      <c r="M269" s="232"/>
      <c r="N269" s="233"/>
      <c r="O269" s="233"/>
      <c r="P269" s="233"/>
      <c r="Q269" s="233"/>
      <c r="R269" s="233"/>
      <c r="S269" s="233"/>
      <c r="T269" s="234"/>
      <c r="AT269" s="235" t="s">
        <v>193</v>
      </c>
      <c r="AU269" s="235" t="s">
        <v>84</v>
      </c>
      <c r="AV269" s="13" t="s">
        <v>86</v>
      </c>
      <c r="AW269" s="13" t="s">
        <v>34</v>
      </c>
      <c r="AX269" s="13" t="s">
        <v>77</v>
      </c>
      <c r="AY269" s="235" t="s">
        <v>168</v>
      </c>
    </row>
    <row r="270" spans="1:65" s="14" customFormat="1" ht="11.25">
      <c r="B270" s="236"/>
      <c r="C270" s="237"/>
      <c r="D270" s="220" t="s">
        <v>193</v>
      </c>
      <c r="E270" s="238" t="s">
        <v>1</v>
      </c>
      <c r="F270" s="239" t="s">
        <v>211</v>
      </c>
      <c r="G270" s="237"/>
      <c r="H270" s="240">
        <v>318.47199999999998</v>
      </c>
      <c r="I270" s="241"/>
      <c r="J270" s="237"/>
      <c r="K270" s="237"/>
      <c r="L270" s="242"/>
      <c r="M270" s="243"/>
      <c r="N270" s="244"/>
      <c r="O270" s="244"/>
      <c r="P270" s="244"/>
      <c r="Q270" s="244"/>
      <c r="R270" s="244"/>
      <c r="S270" s="244"/>
      <c r="T270" s="245"/>
      <c r="AT270" s="246" t="s">
        <v>193</v>
      </c>
      <c r="AU270" s="246" t="s">
        <v>84</v>
      </c>
      <c r="AV270" s="14" t="s">
        <v>176</v>
      </c>
      <c r="AW270" s="14" t="s">
        <v>34</v>
      </c>
      <c r="AX270" s="14" t="s">
        <v>84</v>
      </c>
      <c r="AY270" s="246" t="s">
        <v>168</v>
      </c>
    </row>
    <row r="271" spans="1:65" s="2" customFormat="1" ht="21.75" customHeight="1">
      <c r="A271" s="33"/>
      <c r="B271" s="34"/>
      <c r="C271" s="207" t="s">
        <v>788</v>
      </c>
      <c r="D271" s="207" t="s">
        <v>171</v>
      </c>
      <c r="E271" s="208" t="s">
        <v>381</v>
      </c>
      <c r="F271" s="209" t="s">
        <v>382</v>
      </c>
      <c r="G271" s="210" t="s">
        <v>197</v>
      </c>
      <c r="H271" s="211">
        <v>318.517</v>
      </c>
      <c r="I271" s="212"/>
      <c r="J271" s="213">
        <f>ROUND(I271*H271,2)</f>
        <v>0</v>
      </c>
      <c r="K271" s="209" t="s">
        <v>175</v>
      </c>
      <c r="L271" s="38"/>
      <c r="M271" s="214" t="s">
        <v>1</v>
      </c>
      <c r="N271" s="215" t="s">
        <v>42</v>
      </c>
      <c r="O271" s="70"/>
      <c r="P271" s="216">
        <f>O271*H271</f>
        <v>0</v>
      </c>
      <c r="Q271" s="216">
        <v>0</v>
      </c>
      <c r="R271" s="216">
        <f>Q271*H271</f>
        <v>0</v>
      </c>
      <c r="S271" s="216">
        <v>0</v>
      </c>
      <c r="T271" s="217">
        <f>S271*H271</f>
        <v>0</v>
      </c>
      <c r="U271" s="33"/>
      <c r="V271" s="33"/>
      <c r="W271" s="33"/>
      <c r="X271" s="33"/>
      <c r="Y271" s="33"/>
      <c r="Z271" s="33"/>
      <c r="AA271" s="33"/>
      <c r="AB271" s="33"/>
      <c r="AC271" s="33"/>
      <c r="AD271" s="33"/>
      <c r="AE271" s="33"/>
      <c r="AR271" s="218" t="s">
        <v>351</v>
      </c>
      <c r="AT271" s="218" t="s">
        <v>171</v>
      </c>
      <c r="AU271" s="218" t="s">
        <v>84</v>
      </c>
      <c r="AY271" s="16" t="s">
        <v>168</v>
      </c>
      <c r="BE271" s="219">
        <f>IF(N271="základní",J271,0)</f>
        <v>0</v>
      </c>
      <c r="BF271" s="219">
        <f>IF(N271="snížená",J271,0)</f>
        <v>0</v>
      </c>
      <c r="BG271" s="219">
        <f>IF(N271="zákl. přenesená",J271,0)</f>
        <v>0</v>
      </c>
      <c r="BH271" s="219">
        <f>IF(N271="sníž. přenesená",J271,0)</f>
        <v>0</v>
      </c>
      <c r="BI271" s="219">
        <f>IF(N271="nulová",J271,0)</f>
        <v>0</v>
      </c>
      <c r="BJ271" s="16" t="s">
        <v>84</v>
      </c>
      <c r="BK271" s="219">
        <f>ROUND(I271*H271,2)</f>
        <v>0</v>
      </c>
      <c r="BL271" s="16" t="s">
        <v>351</v>
      </c>
      <c r="BM271" s="218" t="s">
        <v>789</v>
      </c>
    </row>
    <row r="272" spans="1:65" s="2" customFormat="1" ht="68.25">
      <c r="A272" s="33"/>
      <c r="B272" s="34"/>
      <c r="C272" s="35"/>
      <c r="D272" s="220" t="s">
        <v>178</v>
      </c>
      <c r="E272" s="35"/>
      <c r="F272" s="221" t="s">
        <v>384</v>
      </c>
      <c r="G272" s="35"/>
      <c r="H272" s="35"/>
      <c r="I272" s="121"/>
      <c r="J272" s="35"/>
      <c r="K272" s="35"/>
      <c r="L272" s="38"/>
      <c r="M272" s="222"/>
      <c r="N272" s="223"/>
      <c r="O272" s="70"/>
      <c r="P272" s="70"/>
      <c r="Q272" s="70"/>
      <c r="R272" s="70"/>
      <c r="S272" s="70"/>
      <c r="T272" s="71"/>
      <c r="U272" s="33"/>
      <c r="V272" s="33"/>
      <c r="W272" s="33"/>
      <c r="X272" s="33"/>
      <c r="Y272" s="33"/>
      <c r="Z272" s="33"/>
      <c r="AA272" s="33"/>
      <c r="AB272" s="33"/>
      <c r="AC272" s="33"/>
      <c r="AD272" s="33"/>
      <c r="AE272" s="33"/>
      <c r="AT272" s="16" t="s">
        <v>178</v>
      </c>
      <c r="AU272" s="16" t="s">
        <v>84</v>
      </c>
    </row>
    <row r="273" spans="1:65" s="2" customFormat="1" ht="19.5">
      <c r="A273" s="33"/>
      <c r="B273" s="34"/>
      <c r="C273" s="35"/>
      <c r="D273" s="220" t="s">
        <v>180</v>
      </c>
      <c r="E273" s="35"/>
      <c r="F273" s="224" t="s">
        <v>354</v>
      </c>
      <c r="G273" s="35"/>
      <c r="H273" s="35"/>
      <c r="I273" s="121"/>
      <c r="J273" s="35"/>
      <c r="K273" s="35"/>
      <c r="L273" s="38"/>
      <c r="M273" s="222"/>
      <c r="N273" s="223"/>
      <c r="O273" s="70"/>
      <c r="P273" s="70"/>
      <c r="Q273" s="70"/>
      <c r="R273" s="70"/>
      <c r="S273" s="70"/>
      <c r="T273" s="71"/>
      <c r="U273" s="33"/>
      <c r="V273" s="33"/>
      <c r="W273" s="33"/>
      <c r="X273" s="33"/>
      <c r="Y273" s="33"/>
      <c r="Z273" s="33"/>
      <c r="AA273" s="33"/>
      <c r="AB273" s="33"/>
      <c r="AC273" s="33"/>
      <c r="AD273" s="33"/>
      <c r="AE273" s="33"/>
      <c r="AT273" s="16" t="s">
        <v>180</v>
      </c>
      <c r="AU273" s="16" t="s">
        <v>84</v>
      </c>
    </row>
    <row r="274" spans="1:65" s="13" customFormat="1" ht="11.25">
      <c r="B274" s="225"/>
      <c r="C274" s="226"/>
      <c r="D274" s="220" t="s">
        <v>193</v>
      </c>
      <c r="E274" s="227" t="s">
        <v>1</v>
      </c>
      <c r="F274" s="228" t="s">
        <v>790</v>
      </c>
      <c r="G274" s="226"/>
      <c r="H274" s="229">
        <v>318.517</v>
      </c>
      <c r="I274" s="230"/>
      <c r="J274" s="226"/>
      <c r="K274" s="226"/>
      <c r="L274" s="231"/>
      <c r="M274" s="232"/>
      <c r="N274" s="233"/>
      <c r="O274" s="233"/>
      <c r="P274" s="233"/>
      <c r="Q274" s="233"/>
      <c r="R274" s="233"/>
      <c r="S274" s="233"/>
      <c r="T274" s="234"/>
      <c r="AT274" s="235" t="s">
        <v>193</v>
      </c>
      <c r="AU274" s="235" t="s">
        <v>84</v>
      </c>
      <c r="AV274" s="13" t="s">
        <v>86</v>
      </c>
      <c r="AW274" s="13" t="s">
        <v>34</v>
      </c>
      <c r="AX274" s="13" t="s">
        <v>84</v>
      </c>
      <c r="AY274" s="235" t="s">
        <v>168</v>
      </c>
    </row>
    <row r="275" spans="1:65" s="2" customFormat="1" ht="21.75" customHeight="1">
      <c r="A275" s="33"/>
      <c r="B275" s="34"/>
      <c r="C275" s="207" t="s">
        <v>791</v>
      </c>
      <c r="D275" s="207" t="s">
        <v>171</v>
      </c>
      <c r="E275" s="208" t="s">
        <v>534</v>
      </c>
      <c r="F275" s="209" t="s">
        <v>535</v>
      </c>
      <c r="G275" s="210" t="s">
        <v>197</v>
      </c>
      <c r="H275" s="211">
        <v>6.1740000000000004</v>
      </c>
      <c r="I275" s="212"/>
      <c r="J275" s="213">
        <f>ROUND(I275*H275,2)</f>
        <v>0</v>
      </c>
      <c r="K275" s="209" t="s">
        <v>175</v>
      </c>
      <c r="L275" s="38"/>
      <c r="M275" s="214" t="s">
        <v>1</v>
      </c>
      <c r="N275" s="215" t="s">
        <v>42</v>
      </c>
      <c r="O275" s="70"/>
      <c r="P275" s="216">
        <f>O275*H275</f>
        <v>0</v>
      </c>
      <c r="Q275" s="216">
        <v>0</v>
      </c>
      <c r="R275" s="216">
        <f>Q275*H275</f>
        <v>0</v>
      </c>
      <c r="S275" s="216">
        <v>0</v>
      </c>
      <c r="T275" s="217">
        <f>S275*H275</f>
        <v>0</v>
      </c>
      <c r="U275" s="33"/>
      <c r="V275" s="33"/>
      <c r="W275" s="33"/>
      <c r="X275" s="33"/>
      <c r="Y275" s="33"/>
      <c r="Z275" s="33"/>
      <c r="AA275" s="33"/>
      <c r="AB275" s="33"/>
      <c r="AC275" s="33"/>
      <c r="AD275" s="33"/>
      <c r="AE275" s="33"/>
      <c r="AR275" s="218" t="s">
        <v>351</v>
      </c>
      <c r="AT275" s="218" t="s">
        <v>171</v>
      </c>
      <c r="AU275" s="218" t="s">
        <v>84</v>
      </c>
      <c r="AY275" s="16" t="s">
        <v>168</v>
      </c>
      <c r="BE275" s="219">
        <f>IF(N275="základní",J275,0)</f>
        <v>0</v>
      </c>
      <c r="BF275" s="219">
        <f>IF(N275="snížená",J275,0)</f>
        <v>0</v>
      </c>
      <c r="BG275" s="219">
        <f>IF(N275="zákl. přenesená",J275,0)</f>
        <v>0</v>
      </c>
      <c r="BH275" s="219">
        <f>IF(N275="sníž. přenesená",J275,0)</f>
        <v>0</v>
      </c>
      <c r="BI275" s="219">
        <f>IF(N275="nulová",J275,0)</f>
        <v>0</v>
      </c>
      <c r="BJ275" s="16" t="s">
        <v>84</v>
      </c>
      <c r="BK275" s="219">
        <f>ROUND(I275*H275,2)</f>
        <v>0</v>
      </c>
      <c r="BL275" s="16" t="s">
        <v>351</v>
      </c>
      <c r="BM275" s="218" t="s">
        <v>792</v>
      </c>
    </row>
    <row r="276" spans="1:65" s="2" customFormat="1" ht="68.25">
      <c r="A276" s="33"/>
      <c r="B276" s="34"/>
      <c r="C276" s="35"/>
      <c r="D276" s="220" t="s">
        <v>178</v>
      </c>
      <c r="E276" s="35"/>
      <c r="F276" s="221" t="s">
        <v>537</v>
      </c>
      <c r="G276" s="35"/>
      <c r="H276" s="35"/>
      <c r="I276" s="121"/>
      <c r="J276" s="35"/>
      <c r="K276" s="35"/>
      <c r="L276" s="38"/>
      <c r="M276" s="222"/>
      <c r="N276" s="223"/>
      <c r="O276" s="70"/>
      <c r="P276" s="70"/>
      <c r="Q276" s="70"/>
      <c r="R276" s="70"/>
      <c r="S276" s="70"/>
      <c r="T276" s="71"/>
      <c r="U276" s="33"/>
      <c r="V276" s="33"/>
      <c r="W276" s="33"/>
      <c r="X276" s="33"/>
      <c r="Y276" s="33"/>
      <c r="Z276" s="33"/>
      <c r="AA276" s="33"/>
      <c r="AB276" s="33"/>
      <c r="AC276" s="33"/>
      <c r="AD276" s="33"/>
      <c r="AE276" s="33"/>
      <c r="AT276" s="16" t="s">
        <v>178</v>
      </c>
      <c r="AU276" s="16" t="s">
        <v>84</v>
      </c>
    </row>
    <row r="277" spans="1:65" s="13" customFormat="1" ht="11.25">
      <c r="B277" s="225"/>
      <c r="C277" s="226"/>
      <c r="D277" s="220" t="s">
        <v>193</v>
      </c>
      <c r="E277" s="227" t="s">
        <v>1</v>
      </c>
      <c r="F277" s="228" t="s">
        <v>793</v>
      </c>
      <c r="G277" s="226"/>
      <c r="H277" s="229">
        <v>6.1740000000000004</v>
      </c>
      <c r="I277" s="230"/>
      <c r="J277" s="226"/>
      <c r="K277" s="226"/>
      <c r="L277" s="231"/>
      <c r="M277" s="232"/>
      <c r="N277" s="233"/>
      <c r="O277" s="233"/>
      <c r="P277" s="233"/>
      <c r="Q277" s="233"/>
      <c r="R277" s="233"/>
      <c r="S277" s="233"/>
      <c r="T277" s="234"/>
      <c r="AT277" s="235" t="s">
        <v>193</v>
      </c>
      <c r="AU277" s="235" t="s">
        <v>84</v>
      </c>
      <c r="AV277" s="13" t="s">
        <v>86</v>
      </c>
      <c r="AW277" s="13" t="s">
        <v>34</v>
      </c>
      <c r="AX277" s="13" t="s">
        <v>84</v>
      </c>
      <c r="AY277" s="235" t="s">
        <v>168</v>
      </c>
    </row>
    <row r="278" spans="1:65" s="2" customFormat="1" ht="21.75" customHeight="1">
      <c r="A278" s="33"/>
      <c r="B278" s="34"/>
      <c r="C278" s="207" t="s">
        <v>794</v>
      </c>
      <c r="D278" s="207" t="s">
        <v>171</v>
      </c>
      <c r="E278" s="208" t="s">
        <v>387</v>
      </c>
      <c r="F278" s="209" t="s">
        <v>388</v>
      </c>
      <c r="G278" s="210" t="s">
        <v>197</v>
      </c>
      <c r="H278" s="211">
        <v>17.658000000000001</v>
      </c>
      <c r="I278" s="212"/>
      <c r="J278" s="213">
        <f>ROUND(I278*H278,2)</f>
        <v>0</v>
      </c>
      <c r="K278" s="209" t="s">
        <v>175</v>
      </c>
      <c r="L278" s="38"/>
      <c r="M278" s="214" t="s">
        <v>1</v>
      </c>
      <c r="N278" s="215" t="s">
        <v>42</v>
      </c>
      <c r="O278" s="70"/>
      <c r="P278" s="216">
        <f>O278*H278</f>
        <v>0</v>
      </c>
      <c r="Q278" s="216">
        <v>0</v>
      </c>
      <c r="R278" s="216">
        <f>Q278*H278</f>
        <v>0</v>
      </c>
      <c r="S278" s="216">
        <v>0</v>
      </c>
      <c r="T278" s="217">
        <f>S278*H278</f>
        <v>0</v>
      </c>
      <c r="U278" s="33"/>
      <c r="V278" s="33"/>
      <c r="W278" s="33"/>
      <c r="X278" s="33"/>
      <c r="Y278" s="33"/>
      <c r="Z278" s="33"/>
      <c r="AA278" s="33"/>
      <c r="AB278" s="33"/>
      <c r="AC278" s="33"/>
      <c r="AD278" s="33"/>
      <c r="AE278" s="33"/>
      <c r="AR278" s="218" t="s">
        <v>351</v>
      </c>
      <c r="AT278" s="218" t="s">
        <v>171</v>
      </c>
      <c r="AU278" s="218" t="s">
        <v>84</v>
      </c>
      <c r="AY278" s="16" t="s">
        <v>168</v>
      </c>
      <c r="BE278" s="219">
        <f>IF(N278="základní",J278,0)</f>
        <v>0</v>
      </c>
      <c r="BF278" s="219">
        <f>IF(N278="snížená",J278,0)</f>
        <v>0</v>
      </c>
      <c r="BG278" s="219">
        <f>IF(N278="zákl. přenesená",J278,0)</f>
        <v>0</v>
      </c>
      <c r="BH278" s="219">
        <f>IF(N278="sníž. přenesená",J278,0)</f>
        <v>0</v>
      </c>
      <c r="BI278" s="219">
        <f>IF(N278="nulová",J278,0)</f>
        <v>0</v>
      </c>
      <c r="BJ278" s="16" t="s">
        <v>84</v>
      </c>
      <c r="BK278" s="219">
        <f>ROUND(I278*H278,2)</f>
        <v>0</v>
      </c>
      <c r="BL278" s="16" t="s">
        <v>351</v>
      </c>
      <c r="BM278" s="218" t="s">
        <v>795</v>
      </c>
    </row>
    <row r="279" spans="1:65" s="2" customFormat="1" ht="68.25">
      <c r="A279" s="33"/>
      <c r="B279" s="34"/>
      <c r="C279" s="35"/>
      <c r="D279" s="220" t="s">
        <v>178</v>
      </c>
      <c r="E279" s="35"/>
      <c r="F279" s="221" t="s">
        <v>390</v>
      </c>
      <c r="G279" s="35"/>
      <c r="H279" s="35"/>
      <c r="I279" s="121"/>
      <c r="J279" s="35"/>
      <c r="K279" s="35"/>
      <c r="L279" s="38"/>
      <c r="M279" s="222"/>
      <c r="N279" s="223"/>
      <c r="O279" s="70"/>
      <c r="P279" s="70"/>
      <c r="Q279" s="70"/>
      <c r="R279" s="70"/>
      <c r="S279" s="70"/>
      <c r="T279" s="71"/>
      <c r="U279" s="33"/>
      <c r="V279" s="33"/>
      <c r="W279" s="33"/>
      <c r="X279" s="33"/>
      <c r="Y279" s="33"/>
      <c r="Z279" s="33"/>
      <c r="AA279" s="33"/>
      <c r="AB279" s="33"/>
      <c r="AC279" s="33"/>
      <c r="AD279" s="33"/>
      <c r="AE279" s="33"/>
      <c r="AT279" s="16" t="s">
        <v>178</v>
      </c>
      <c r="AU279" s="16" t="s">
        <v>84</v>
      </c>
    </row>
    <row r="280" spans="1:65" s="13" customFormat="1" ht="11.25">
      <c r="B280" s="225"/>
      <c r="C280" s="226"/>
      <c r="D280" s="220" t="s">
        <v>193</v>
      </c>
      <c r="E280" s="227" t="s">
        <v>1</v>
      </c>
      <c r="F280" s="228" t="s">
        <v>796</v>
      </c>
      <c r="G280" s="226"/>
      <c r="H280" s="229">
        <v>17.658000000000001</v>
      </c>
      <c r="I280" s="230"/>
      <c r="J280" s="226"/>
      <c r="K280" s="226"/>
      <c r="L280" s="231"/>
      <c r="M280" s="232"/>
      <c r="N280" s="233"/>
      <c r="O280" s="233"/>
      <c r="P280" s="233"/>
      <c r="Q280" s="233"/>
      <c r="R280" s="233"/>
      <c r="S280" s="233"/>
      <c r="T280" s="234"/>
      <c r="AT280" s="235" t="s">
        <v>193</v>
      </c>
      <c r="AU280" s="235" t="s">
        <v>84</v>
      </c>
      <c r="AV280" s="13" t="s">
        <v>86</v>
      </c>
      <c r="AW280" s="13" t="s">
        <v>34</v>
      </c>
      <c r="AX280" s="13" t="s">
        <v>84</v>
      </c>
      <c r="AY280" s="235" t="s">
        <v>168</v>
      </c>
    </row>
    <row r="281" spans="1:65" s="2" customFormat="1" ht="21.75" customHeight="1">
      <c r="A281" s="33"/>
      <c r="B281" s="34"/>
      <c r="C281" s="207" t="s">
        <v>797</v>
      </c>
      <c r="D281" s="207" t="s">
        <v>171</v>
      </c>
      <c r="E281" s="208" t="s">
        <v>393</v>
      </c>
      <c r="F281" s="209" t="s">
        <v>394</v>
      </c>
      <c r="G281" s="210" t="s">
        <v>197</v>
      </c>
      <c r="H281" s="211">
        <v>347.94200000000001</v>
      </c>
      <c r="I281" s="212"/>
      <c r="J281" s="213">
        <f>ROUND(I281*H281,2)</f>
        <v>0</v>
      </c>
      <c r="K281" s="209" t="s">
        <v>175</v>
      </c>
      <c r="L281" s="38"/>
      <c r="M281" s="214" t="s">
        <v>1</v>
      </c>
      <c r="N281" s="215" t="s">
        <v>42</v>
      </c>
      <c r="O281" s="70"/>
      <c r="P281" s="216">
        <f>O281*H281</f>
        <v>0</v>
      </c>
      <c r="Q281" s="216">
        <v>0</v>
      </c>
      <c r="R281" s="216">
        <f>Q281*H281</f>
        <v>0</v>
      </c>
      <c r="S281" s="216">
        <v>0</v>
      </c>
      <c r="T281" s="217">
        <f>S281*H281</f>
        <v>0</v>
      </c>
      <c r="U281" s="33"/>
      <c r="V281" s="33"/>
      <c r="W281" s="33"/>
      <c r="X281" s="33"/>
      <c r="Y281" s="33"/>
      <c r="Z281" s="33"/>
      <c r="AA281" s="33"/>
      <c r="AB281" s="33"/>
      <c r="AC281" s="33"/>
      <c r="AD281" s="33"/>
      <c r="AE281" s="33"/>
      <c r="AR281" s="218" t="s">
        <v>351</v>
      </c>
      <c r="AT281" s="218" t="s">
        <v>171</v>
      </c>
      <c r="AU281" s="218" t="s">
        <v>84</v>
      </c>
      <c r="AY281" s="16" t="s">
        <v>168</v>
      </c>
      <c r="BE281" s="219">
        <f>IF(N281="základní",J281,0)</f>
        <v>0</v>
      </c>
      <c r="BF281" s="219">
        <f>IF(N281="snížená",J281,0)</f>
        <v>0</v>
      </c>
      <c r="BG281" s="219">
        <f>IF(N281="zákl. přenesená",J281,0)</f>
        <v>0</v>
      </c>
      <c r="BH281" s="219">
        <f>IF(N281="sníž. přenesená",J281,0)</f>
        <v>0</v>
      </c>
      <c r="BI281" s="219">
        <f>IF(N281="nulová",J281,0)</f>
        <v>0</v>
      </c>
      <c r="BJ281" s="16" t="s">
        <v>84</v>
      </c>
      <c r="BK281" s="219">
        <f>ROUND(I281*H281,2)</f>
        <v>0</v>
      </c>
      <c r="BL281" s="16" t="s">
        <v>351</v>
      </c>
      <c r="BM281" s="218" t="s">
        <v>798</v>
      </c>
    </row>
    <row r="282" spans="1:65" s="2" customFormat="1" ht="68.25">
      <c r="A282" s="33"/>
      <c r="B282" s="34"/>
      <c r="C282" s="35"/>
      <c r="D282" s="220" t="s">
        <v>178</v>
      </c>
      <c r="E282" s="35"/>
      <c r="F282" s="221" t="s">
        <v>396</v>
      </c>
      <c r="G282" s="35"/>
      <c r="H282" s="35"/>
      <c r="I282" s="121"/>
      <c r="J282" s="35"/>
      <c r="K282" s="35"/>
      <c r="L282" s="38"/>
      <c r="M282" s="222"/>
      <c r="N282" s="223"/>
      <c r="O282" s="70"/>
      <c r="P282" s="70"/>
      <c r="Q282" s="70"/>
      <c r="R282" s="70"/>
      <c r="S282" s="70"/>
      <c r="T282" s="71"/>
      <c r="U282" s="33"/>
      <c r="V282" s="33"/>
      <c r="W282" s="33"/>
      <c r="X282" s="33"/>
      <c r="Y282" s="33"/>
      <c r="Z282" s="33"/>
      <c r="AA282" s="33"/>
      <c r="AB282" s="33"/>
      <c r="AC282" s="33"/>
      <c r="AD282" s="33"/>
      <c r="AE282" s="33"/>
      <c r="AT282" s="16" t="s">
        <v>178</v>
      </c>
      <c r="AU282" s="16" t="s">
        <v>84</v>
      </c>
    </row>
    <row r="283" spans="1:65" s="13" customFormat="1" ht="11.25">
      <c r="B283" s="225"/>
      <c r="C283" s="226"/>
      <c r="D283" s="220" t="s">
        <v>193</v>
      </c>
      <c r="E283" s="227" t="s">
        <v>1</v>
      </c>
      <c r="F283" s="228" t="s">
        <v>799</v>
      </c>
      <c r="G283" s="226"/>
      <c r="H283" s="229">
        <v>347.94200000000001</v>
      </c>
      <c r="I283" s="230"/>
      <c r="J283" s="226"/>
      <c r="K283" s="226"/>
      <c r="L283" s="231"/>
      <c r="M283" s="232"/>
      <c r="N283" s="233"/>
      <c r="O283" s="233"/>
      <c r="P283" s="233"/>
      <c r="Q283" s="233"/>
      <c r="R283" s="233"/>
      <c r="S283" s="233"/>
      <c r="T283" s="234"/>
      <c r="AT283" s="235" t="s">
        <v>193</v>
      </c>
      <c r="AU283" s="235" t="s">
        <v>84</v>
      </c>
      <c r="AV283" s="13" t="s">
        <v>86</v>
      </c>
      <c r="AW283" s="13" t="s">
        <v>34</v>
      </c>
      <c r="AX283" s="13" t="s">
        <v>84</v>
      </c>
      <c r="AY283" s="235" t="s">
        <v>168</v>
      </c>
    </row>
    <row r="284" spans="1:65" s="2" customFormat="1" ht="21.75" customHeight="1">
      <c r="A284" s="33"/>
      <c r="B284" s="34"/>
      <c r="C284" s="207" t="s">
        <v>800</v>
      </c>
      <c r="D284" s="207" t="s">
        <v>171</v>
      </c>
      <c r="E284" s="208" t="s">
        <v>801</v>
      </c>
      <c r="F284" s="209" t="s">
        <v>802</v>
      </c>
      <c r="G284" s="210" t="s">
        <v>197</v>
      </c>
      <c r="H284" s="211">
        <v>1.0569999999999999</v>
      </c>
      <c r="I284" s="212"/>
      <c r="J284" s="213">
        <f>ROUND(I284*H284,2)</f>
        <v>0</v>
      </c>
      <c r="K284" s="209" t="s">
        <v>175</v>
      </c>
      <c r="L284" s="38"/>
      <c r="M284" s="214" t="s">
        <v>1</v>
      </c>
      <c r="N284" s="215" t="s">
        <v>42</v>
      </c>
      <c r="O284" s="70"/>
      <c r="P284" s="216">
        <f>O284*H284</f>
        <v>0</v>
      </c>
      <c r="Q284" s="216">
        <v>0</v>
      </c>
      <c r="R284" s="216">
        <f>Q284*H284</f>
        <v>0</v>
      </c>
      <c r="S284" s="216">
        <v>0</v>
      </c>
      <c r="T284" s="217">
        <f>S284*H284</f>
        <v>0</v>
      </c>
      <c r="U284" s="33"/>
      <c r="V284" s="33"/>
      <c r="W284" s="33"/>
      <c r="X284" s="33"/>
      <c r="Y284" s="33"/>
      <c r="Z284" s="33"/>
      <c r="AA284" s="33"/>
      <c r="AB284" s="33"/>
      <c r="AC284" s="33"/>
      <c r="AD284" s="33"/>
      <c r="AE284" s="33"/>
      <c r="AR284" s="218" t="s">
        <v>351</v>
      </c>
      <c r="AT284" s="218" t="s">
        <v>171</v>
      </c>
      <c r="AU284" s="218" t="s">
        <v>84</v>
      </c>
      <c r="AY284" s="16" t="s">
        <v>168</v>
      </c>
      <c r="BE284" s="219">
        <f>IF(N284="základní",J284,0)</f>
        <v>0</v>
      </c>
      <c r="BF284" s="219">
        <f>IF(N284="snížená",J284,0)</f>
        <v>0</v>
      </c>
      <c r="BG284" s="219">
        <f>IF(N284="zákl. přenesená",J284,0)</f>
        <v>0</v>
      </c>
      <c r="BH284" s="219">
        <f>IF(N284="sníž. přenesená",J284,0)</f>
        <v>0</v>
      </c>
      <c r="BI284" s="219">
        <f>IF(N284="nulová",J284,0)</f>
        <v>0</v>
      </c>
      <c r="BJ284" s="16" t="s">
        <v>84</v>
      </c>
      <c r="BK284" s="219">
        <f>ROUND(I284*H284,2)</f>
        <v>0</v>
      </c>
      <c r="BL284" s="16" t="s">
        <v>351</v>
      </c>
      <c r="BM284" s="218" t="s">
        <v>803</v>
      </c>
    </row>
    <row r="285" spans="1:65" s="2" customFormat="1" ht="68.25">
      <c r="A285" s="33"/>
      <c r="B285" s="34"/>
      <c r="C285" s="35"/>
      <c r="D285" s="220" t="s">
        <v>178</v>
      </c>
      <c r="E285" s="35"/>
      <c r="F285" s="221" t="s">
        <v>804</v>
      </c>
      <c r="G285" s="35"/>
      <c r="H285" s="35"/>
      <c r="I285" s="121"/>
      <c r="J285" s="35"/>
      <c r="K285" s="35"/>
      <c r="L285" s="38"/>
      <c r="M285" s="222"/>
      <c r="N285" s="223"/>
      <c r="O285" s="70"/>
      <c r="P285" s="70"/>
      <c r="Q285" s="70"/>
      <c r="R285" s="70"/>
      <c r="S285" s="70"/>
      <c r="T285" s="71"/>
      <c r="U285" s="33"/>
      <c r="V285" s="33"/>
      <c r="W285" s="33"/>
      <c r="X285" s="33"/>
      <c r="Y285" s="33"/>
      <c r="Z285" s="33"/>
      <c r="AA285" s="33"/>
      <c r="AB285" s="33"/>
      <c r="AC285" s="33"/>
      <c r="AD285" s="33"/>
      <c r="AE285" s="33"/>
      <c r="AT285" s="16" t="s">
        <v>178</v>
      </c>
      <c r="AU285" s="16" t="s">
        <v>84</v>
      </c>
    </row>
    <row r="286" spans="1:65" s="2" customFormat="1" ht="19.5">
      <c r="A286" s="33"/>
      <c r="B286" s="34"/>
      <c r="C286" s="35"/>
      <c r="D286" s="220" t="s">
        <v>180</v>
      </c>
      <c r="E286" s="35"/>
      <c r="F286" s="224" t="s">
        <v>354</v>
      </c>
      <c r="G286" s="35"/>
      <c r="H286" s="35"/>
      <c r="I286" s="121"/>
      <c r="J286" s="35"/>
      <c r="K286" s="35"/>
      <c r="L286" s="38"/>
      <c r="M286" s="222"/>
      <c r="N286" s="223"/>
      <c r="O286" s="70"/>
      <c r="P286" s="70"/>
      <c r="Q286" s="70"/>
      <c r="R286" s="70"/>
      <c r="S286" s="70"/>
      <c r="T286" s="71"/>
      <c r="U286" s="33"/>
      <c r="V286" s="33"/>
      <c r="W286" s="33"/>
      <c r="X286" s="33"/>
      <c r="Y286" s="33"/>
      <c r="Z286" s="33"/>
      <c r="AA286" s="33"/>
      <c r="AB286" s="33"/>
      <c r="AC286" s="33"/>
      <c r="AD286" s="33"/>
      <c r="AE286" s="33"/>
      <c r="AT286" s="16" t="s">
        <v>180</v>
      </c>
      <c r="AU286" s="16" t="s">
        <v>84</v>
      </c>
    </row>
    <row r="287" spans="1:65" s="13" customFormat="1" ht="11.25">
      <c r="B287" s="225"/>
      <c r="C287" s="226"/>
      <c r="D287" s="220" t="s">
        <v>193</v>
      </c>
      <c r="E287" s="227" t="s">
        <v>1</v>
      </c>
      <c r="F287" s="228" t="s">
        <v>805</v>
      </c>
      <c r="G287" s="226"/>
      <c r="H287" s="229">
        <v>1.0569999999999999</v>
      </c>
      <c r="I287" s="230"/>
      <c r="J287" s="226"/>
      <c r="K287" s="226"/>
      <c r="L287" s="231"/>
      <c r="M287" s="232"/>
      <c r="N287" s="233"/>
      <c r="O287" s="233"/>
      <c r="P287" s="233"/>
      <c r="Q287" s="233"/>
      <c r="R287" s="233"/>
      <c r="S287" s="233"/>
      <c r="T287" s="234"/>
      <c r="AT287" s="235" t="s">
        <v>193</v>
      </c>
      <c r="AU287" s="235" t="s">
        <v>84</v>
      </c>
      <c r="AV287" s="13" t="s">
        <v>86</v>
      </c>
      <c r="AW287" s="13" t="s">
        <v>34</v>
      </c>
      <c r="AX287" s="13" t="s">
        <v>84</v>
      </c>
      <c r="AY287" s="235" t="s">
        <v>168</v>
      </c>
    </row>
    <row r="288" spans="1:65" s="2" customFormat="1" ht="33" customHeight="1">
      <c r="A288" s="33"/>
      <c r="B288" s="34"/>
      <c r="C288" s="207" t="s">
        <v>806</v>
      </c>
      <c r="D288" s="207" t="s">
        <v>171</v>
      </c>
      <c r="E288" s="208" t="s">
        <v>546</v>
      </c>
      <c r="F288" s="209" t="s">
        <v>547</v>
      </c>
      <c r="G288" s="210" t="s">
        <v>184</v>
      </c>
      <c r="H288" s="211">
        <v>1</v>
      </c>
      <c r="I288" s="212"/>
      <c r="J288" s="213">
        <f>ROUND(I288*H288,2)</f>
        <v>0</v>
      </c>
      <c r="K288" s="209" t="s">
        <v>175</v>
      </c>
      <c r="L288" s="38"/>
      <c r="M288" s="214" t="s">
        <v>1</v>
      </c>
      <c r="N288" s="215" t="s">
        <v>42</v>
      </c>
      <c r="O288" s="70"/>
      <c r="P288" s="216">
        <f>O288*H288</f>
        <v>0</v>
      </c>
      <c r="Q288" s="216">
        <v>0</v>
      </c>
      <c r="R288" s="216">
        <f>Q288*H288</f>
        <v>0</v>
      </c>
      <c r="S288" s="216">
        <v>0</v>
      </c>
      <c r="T288" s="217">
        <f>S288*H288</f>
        <v>0</v>
      </c>
      <c r="U288" s="33"/>
      <c r="V288" s="33"/>
      <c r="W288" s="33"/>
      <c r="X288" s="33"/>
      <c r="Y288" s="33"/>
      <c r="Z288" s="33"/>
      <c r="AA288" s="33"/>
      <c r="AB288" s="33"/>
      <c r="AC288" s="33"/>
      <c r="AD288" s="33"/>
      <c r="AE288" s="33"/>
      <c r="AR288" s="218" t="s">
        <v>351</v>
      </c>
      <c r="AT288" s="218" t="s">
        <v>171</v>
      </c>
      <c r="AU288" s="218" t="s">
        <v>84</v>
      </c>
      <c r="AY288" s="16" t="s">
        <v>168</v>
      </c>
      <c r="BE288" s="219">
        <f>IF(N288="základní",J288,0)</f>
        <v>0</v>
      </c>
      <c r="BF288" s="219">
        <f>IF(N288="snížená",J288,0)</f>
        <v>0</v>
      </c>
      <c r="BG288" s="219">
        <f>IF(N288="zákl. přenesená",J288,0)</f>
        <v>0</v>
      </c>
      <c r="BH288" s="219">
        <f>IF(N288="sníž. přenesená",J288,0)</f>
        <v>0</v>
      </c>
      <c r="BI288" s="219">
        <f>IF(N288="nulová",J288,0)</f>
        <v>0</v>
      </c>
      <c r="BJ288" s="16" t="s">
        <v>84</v>
      </c>
      <c r="BK288" s="219">
        <f>ROUND(I288*H288,2)</f>
        <v>0</v>
      </c>
      <c r="BL288" s="16" t="s">
        <v>351</v>
      </c>
      <c r="BM288" s="218" t="s">
        <v>807</v>
      </c>
    </row>
    <row r="289" spans="1:51" s="2" customFormat="1" ht="68.25">
      <c r="A289" s="33"/>
      <c r="B289" s="34"/>
      <c r="C289" s="35"/>
      <c r="D289" s="220" t="s">
        <v>178</v>
      </c>
      <c r="E289" s="35"/>
      <c r="F289" s="221" t="s">
        <v>549</v>
      </c>
      <c r="G289" s="35"/>
      <c r="H289" s="35"/>
      <c r="I289" s="121"/>
      <c r="J289" s="35"/>
      <c r="K289" s="35"/>
      <c r="L289" s="38"/>
      <c r="M289" s="222"/>
      <c r="N289" s="223"/>
      <c r="O289" s="70"/>
      <c r="P289" s="70"/>
      <c r="Q289" s="70"/>
      <c r="R289" s="70"/>
      <c r="S289" s="70"/>
      <c r="T289" s="71"/>
      <c r="U289" s="33"/>
      <c r="V289" s="33"/>
      <c r="W289" s="33"/>
      <c r="X289" s="33"/>
      <c r="Y289" s="33"/>
      <c r="Z289" s="33"/>
      <c r="AA289" s="33"/>
      <c r="AB289" s="33"/>
      <c r="AC289" s="33"/>
      <c r="AD289" s="33"/>
      <c r="AE289" s="33"/>
      <c r="AT289" s="16" t="s">
        <v>178</v>
      </c>
      <c r="AU289" s="16" t="s">
        <v>84</v>
      </c>
    </row>
    <row r="290" spans="1:51" s="2" customFormat="1" ht="19.5">
      <c r="A290" s="33"/>
      <c r="B290" s="34"/>
      <c r="C290" s="35"/>
      <c r="D290" s="220" t="s">
        <v>180</v>
      </c>
      <c r="E290" s="35"/>
      <c r="F290" s="224" t="s">
        <v>550</v>
      </c>
      <c r="G290" s="35"/>
      <c r="H290" s="35"/>
      <c r="I290" s="121"/>
      <c r="J290" s="35"/>
      <c r="K290" s="35"/>
      <c r="L290" s="38"/>
      <c r="M290" s="222"/>
      <c r="N290" s="223"/>
      <c r="O290" s="70"/>
      <c r="P290" s="70"/>
      <c r="Q290" s="70"/>
      <c r="R290" s="70"/>
      <c r="S290" s="70"/>
      <c r="T290" s="71"/>
      <c r="U290" s="33"/>
      <c r="V290" s="33"/>
      <c r="W290" s="33"/>
      <c r="X290" s="33"/>
      <c r="Y290" s="33"/>
      <c r="Z290" s="33"/>
      <c r="AA290" s="33"/>
      <c r="AB290" s="33"/>
      <c r="AC290" s="33"/>
      <c r="AD290" s="33"/>
      <c r="AE290" s="33"/>
      <c r="AT290" s="16" t="s">
        <v>180</v>
      </c>
      <c r="AU290" s="16" t="s">
        <v>84</v>
      </c>
    </row>
    <row r="291" spans="1:51" s="13" customFormat="1" ht="11.25">
      <c r="B291" s="225"/>
      <c r="C291" s="226"/>
      <c r="D291" s="220" t="s">
        <v>193</v>
      </c>
      <c r="E291" s="227" t="s">
        <v>1</v>
      </c>
      <c r="F291" s="228" t="s">
        <v>808</v>
      </c>
      <c r="G291" s="226"/>
      <c r="H291" s="229">
        <v>1</v>
      </c>
      <c r="I291" s="230"/>
      <c r="J291" s="226"/>
      <c r="K291" s="226"/>
      <c r="L291" s="231"/>
      <c r="M291" s="257"/>
      <c r="N291" s="258"/>
      <c r="O291" s="258"/>
      <c r="P291" s="258"/>
      <c r="Q291" s="258"/>
      <c r="R291" s="258"/>
      <c r="S291" s="258"/>
      <c r="T291" s="259"/>
      <c r="AT291" s="235" t="s">
        <v>193</v>
      </c>
      <c r="AU291" s="235" t="s">
        <v>84</v>
      </c>
      <c r="AV291" s="13" t="s">
        <v>86</v>
      </c>
      <c r="AW291" s="13" t="s">
        <v>34</v>
      </c>
      <c r="AX291" s="13" t="s">
        <v>84</v>
      </c>
      <c r="AY291" s="235" t="s">
        <v>168</v>
      </c>
    </row>
    <row r="292" spans="1:51" s="2" customFormat="1" ht="6.95" customHeight="1">
      <c r="A292" s="33"/>
      <c r="B292" s="53"/>
      <c r="C292" s="54"/>
      <c r="D292" s="54"/>
      <c r="E292" s="54"/>
      <c r="F292" s="54"/>
      <c r="G292" s="54"/>
      <c r="H292" s="54"/>
      <c r="I292" s="157"/>
      <c r="J292" s="54"/>
      <c r="K292" s="54"/>
      <c r="L292" s="38"/>
      <c r="M292" s="33"/>
      <c r="O292" s="33"/>
      <c r="P292" s="33"/>
      <c r="Q292" s="33"/>
      <c r="R292" s="33"/>
      <c r="S292" s="33"/>
      <c r="T292" s="33"/>
      <c r="U292" s="33"/>
      <c r="V292" s="33"/>
      <c r="W292" s="33"/>
      <c r="X292" s="33"/>
      <c r="Y292" s="33"/>
      <c r="Z292" s="33"/>
      <c r="AA292" s="33"/>
      <c r="AB292" s="33"/>
      <c r="AC292" s="33"/>
      <c r="AD292" s="33"/>
      <c r="AE292" s="33"/>
    </row>
  </sheetData>
  <sheetProtection algorithmName="SHA-512" hashValue="nVlGtM15OutRmiFXGu9Yc6RoU7NYfQ/AR6wm1CPtOphpUVq2Bm9U9E/wSzDUFZXYe3gZwgxjD8rnypnV0RJTMw==" saltValue="+EzRPMSeI8EJuLUeCmNfyJfhccSh05/06FEkPQ1wvZ4ZGMocR06unQbOBJ575Kt9k2wrUNtsItdYQ8l1cKp04w==" spinCount="100000" sheet="1" objects="1" scenarios="1" formatColumns="0" formatRows="0" autoFilter="0"/>
  <autoFilter ref="C122:K291"/>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8"/>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109</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809</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810</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ROUND((SUM(BE123:BE187)),  2)</f>
        <v>0</v>
      </c>
      <c r="G35" s="33"/>
      <c r="H35" s="33"/>
      <c r="I35" s="136">
        <v>0.21</v>
      </c>
      <c r="J35" s="135">
        <f>ROUND(((SUM(BE123:BE187))*I35),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ROUND((SUM(BF123:BF187)),  2)</f>
        <v>0</v>
      </c>
      <c r="G36" s="33"/>
      <c r="H36" s="33"/>
      <c r="I36" s="136">
        <v>0.15</v>
      </c>
      <c r="J36" s="135">
        <f>ROUND(((SUM(BF123:BF187))*I36),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ROUND((SUM(BG123:BG187)),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ROUND((SUM(BH123:BH187)),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ROUND((SUM(BI123:BI187)),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809</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03-01 - Oprava přejezdu P7808 v km 2,560</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J171</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809</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03-01 - Oprava přejezdu P7808 v km 2,560</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P124+P171</f>
        <v>0</v>
      </c>
      <c r="Q123" s="78"/>
      <c r="R123" s="188">
        <f>R124+R171</f>
        <v>14.568320000000002</v>
      </c>
      <c r="S123" s="78"/>
      <c r="T123" s="189">
        <f>T124+T171</f>
        <v>0</v>
      </c>
      <c r="U123" s="33"/>
      <c r="V123" s="33"/>
      <c r="W123" s="33"/>
      <c r="X123" s="33"/>
      <c r="Y123" s="33"/>
      <c r="Z123" s="33"/>
      <c r="AA123" s="33"/>
      <c r="AB123" s="33"/>
      <c r="AC123" s="33"/>
      <c r="AD123" s="33"/>
      <c r="AE123" s="33"/>
      <c r="AT123" s="16" t="s">
        <v>76</v>
      </c>
      <c r="AU123" s="16" t="s">
        <v>149</v>
      </c>
      <c r="BK123" s="190">
        <f>BK124+BK171</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14.568320000000002</v>
      </c>
      <c r="S124" s="199"/>
      <c r="T124" s="201">
        <f>T125</f>
        <v>0</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SUM(P126:P170)</f>
        <v>0</v>
      </c>
      <c r="Q125" s="199"/>
      <c r="R125" s="200">
        <f>SUM(R126:R170)</f>
        <v>14.568320000000002</v>
      </c>
      <c r="S125" s="199"/>
      <c r="T125" s="201">
        <f>SUM(T126:T170)</f>
        <v>0</v>
      </c>
      <c r="AR125" s="202" t="s">
        <v>84</v>
      </c>
      <c r="AT125" s="203" t="s">
        <v>76</v>
      </c>
      <c r="AU125" s="203" t="s">
        <v>84</v>
      </c>
      <c r="AY125" s="202" t="s">
        <v>168</v>
      </c>
      <c r="BK125" s="204">
        <f>SUM(BK126:BK170)</f>
        <v>0</v>
      </c>
    </row>
    <row r="126" spans="1:65" s="2" customFormat="1" ht="21.75" customHeight="1">
      <c r="A126" s="33"/>
      <c r="B126" s="34"/>
      <c r="C126" s="207" t="s">
        <v>84</v>
      </c>
      <c r="D126" s="207" t="s">
        <v>171</v>
      </c>
      <c r="E126" s="208" t="s">
        <v>811</v>
      </c>
      <c r="F126" s="209" t="s">
        <v>812</v>
      </c>
      <c r="G126" s="210" t="s">
        <v>233</v>
      </c>
      <c r="H126" s="211">
        <v>13</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813</v>
      </c>
    </row>
    <row r="127" spans="1:65" s="2" customFormat="1" ht="11.25">
      <c r="A127" s="33"/>
      <c r="B127" s="34"/>
      <c r="C127" s="35"/>
      <c r="D127" s="220" t="s">
        <v>178</v>
      </c>
      <c r="E127" s="35"/>
      <c r="F127" s="221" t="s">
        <v>814</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13" customFormat="1" ht="11.25">
      <c r="B128" s="225"/>
      <c r="C128" s="226"/>
      <c r="D128" s="220" t="s">
        <v>193</v>
      </c>
      <c r="E128" s="227" t="s">
        <v>1</v>
      </c>
      <c r="F128" s="228" t="s">
        <v>815</v>
      </c>
      <c r="G128" s="226"/>
      <c r="H128" s="229">
        <v>13</v>
      </c>
      <c r="I128" s="230"/>
      <c r="J128" s="226"/>
      <c r="K128" s="226"/>
      <c r="L128" s="231"/>
      <c r="M128" s="232"/>
      <c r="N128" s="233"/>
      <c r="O128" s="233"/>
      <c r="P128" s="233"/>
      <c r="Q128" s="233"/>
      <c r="R128" s="233"/>
      <c r="S128" s="233"/>
      <c r="T128" s="234"/>
      <c r="AT128" s="235" t="s">
        <v>193</v>
      </c>
      <c r="AU128" s="235" t="s">
        <v>86</v>
      </c>
      <c r="AV128" s="13" t="s">
        <v>86</v>
      </c>
      <c r="AW128" s="13" t="s">
        <v>34</v>
      </c>
      <c r="AX128" s="13" t="s">
        <v>84</v>
      </c>
      <c r="AY128" s="235" t="s">
        <v>168</v>
      </c>
    </row>
    <row r="129" spans="1:65" s="2" customFormat="1" ht="21.75" customHeight="1">
      <c r="A129" s="33"/>
      <c r="B129" s="34"/>
      <c r="C129" s="207" t="s">
        <v>86</v>
      </c>
      <c r="D129" s="207" t="s">
        <v>171</v>
      </c>
      <c r="E129" s="208" t="s">
        <v>816</v>
      </c>
      <c r="F129" s="209" t="s">
        <v>817</v>
      </c>
      <c r="G129" s="210" t="s">
        <v>215</v>
      </c>
      <c r="H129" s="211">
        <v>40.299999999999997</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818</v>
      </c>
    </row>
    <row r="130" spans="1:65" s="2" customFormat="1" ht="19.5">
      <c r="A130" s="33"/>
      <c r="B130" s="34"/>
      <c r="C130" s="35"/>
      <c r="D130" s="220" t="s">
        <v>178</v>
      </c>
      <c r="E130" s="35"/>
      <c r="F130" s="221" t="s">
        <v>819</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13" customFormat="1" ht="11.25">
      <c r="B131" s="225"/>
      <c r="C131" s="226"/>
      <c r="D131" s="220" t="s">
        <v>193</v>
      </c>
      <c r="E131" s="227" t="s">
        <v>1</v>
      </c>
      <c r="F131" s="228" t="s">
        <v>820</v>
      </c>
      <c r="G131" s="226"/>
      <c r="H131" s="229">
        <v>40.299999999999997</v>
      </c>
      <c r="I131" s="230"/>
      <c r="J131" s="226"/>
      <c r="K131" s="226"/>
      <c r="L131" s="231"/>
      <c r="M131" s="232"/>
      <c r="N131" s="233"/>
      <c r="O131" s="233"/>
      <c r="P131" s="233"/>
      <c r="Q131" s="233"/>
      <c r="R131" s="233"/>
      <c r="S131" s="233"/>
      <c r="T131" s="234"/>
      <c r="AT131" s="235" t="s">
        <v>193</v>
      </c>
      <c r="AU131" s="235" t="s">
        <v>86</v>
      </c>
      <c r="AV131" s="13" t="s">
        <v>86</v>
      </c>
      <c r="AW131" s="13" t="s">
        <v>34</v>
      </c>
      <c r="AX131" s="13" t="s">
        <v>84</v>
      </c>
      <c r="AY131" s="235" t="s">
        <v>168</v>
      </c>
    </row>
    <row r="132" spans="1:65" s="2" customFormat="1" ht="21.75" customHeight="1">
      <c r="A132" s="33"/>
      <c r="B132" s="34"/>
      <c r="C132" s="207" t="s">
        <v>131</v>
      </c>
      <c r="D132" s="207" t="s">
        <v>171</v>
      </c>
      <c r="E132" s="208" t="s">
        <v>821</v>
      </c>
      <c r="F132" s="209" t="s">
        <v>822</v>
      </c>
      <c r="G132" s="210" t="s">
        <v>233</v>
      </c>
      <c r="H132" s="211">
        <v>7.8</v>
      </c>
      <c r="I132" s="212"/>
      <c r="J132" s="213">
        <f>ROUND(I132*H132,2)</f>
        <v>0</v>
      </c>
      <c r="K132" s="209" t="s">
        <v>175</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176</v>
      </c>
      <c r="AT132" s="218" t="s">
        <v>171</v>
      </c>
      <c r="AU132" s="218" t="s">
        <v>86</v>
      </c>
      <c r="AY132" s="16" t="s">
        <v>168</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176</v>
      </c>
      <c r="BM132" s="218" t="s">
        <v>823</v>
      </c>
    </row>
    <row r="133" spans="1:65" s="2" customFormat="1" ht="19.5">
      <c r="A133" s="33"/>
      <c r="B133" s="34"/>
      <c r="C133" s="35"/>
      <c r="D133" s="220" t="s">
        <v>178</v>
      </c>
      <c r="E133" s="35"/>
      <c r="F133" s="221" t="s">
        <v>824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178</v>
      </c>
      <c r="AU133" s="16" t="s">
        <v>86</v>
      </c>
    </row>
    <row r="134" spans="1:65" s="2" customFormat="1" ht="21.75" customHeight="1">
      <c r="A134" s="33"/>
      <c r="B134" s="34"/>
      <c r="C134" s="207" t="s">
        <v>176</v>
      </c>
      <c r="D134" s="207" t="s">
        <v>171</v>
      </c>
      <c r="E134" s="208" t="s">
        <v>825</v>
      </c>
      <c r="F134" s="209" t="s">
        <v>826</v>
      </c>
      <c r="G134" s="210" t="s">
        <v>827</v>
      </c>
      <c r="H134" s="211">
        <v>26</v>
      </c>
      <c r="I134" s="212"/>
      <c r="J134" s="213">
        <f>ROUND(I134*H134,2)</f>
        <v>0</v>
      </c>
      <c r="K134" s="209" t="s">
        <v>175</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176</v>
      </c>
      <c r="AT134" s="218" t="s">
        <v>171</v>
      </c>
      <c r="AU134" s="218" t="s">
        <v>86</v>
      </c>
      <c r="AY134" s="16" t="s">
        <v>168</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176</v>
      </c>
      <c r="BM134" s="218" t="s">
        <v>828</v>
      </c>
    </row>
    <row r="135" spans="1:65" s="2" customFormat="1" ht="29.25">
      <c r="A135" s="33"/>
      <c r="B135" s="34"/>
      <c r="C135" s="35"/>
      <c r="D135" s="220" t="s">
        <v>178</v>
      </c>
      <c r="E135" s="35"/>
      <c r="F135" s="221" t="s">
        <v>829</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178</v>
      </c>
      <c r="AU135" s="16" t="s">
        <v>86</v>
      </c>
    </row>
    <row r="136" spans="1:65" s="2" customFormat="1" ht="21.75" customHeight="1">
      <c r="A136" s="33"/>
      <c r="B136" s="34"/>
      <c r="C136" s="207" t="s">
        <v>169</v>
      </c>
      <c r="D136" s="207" t="s">
        <v>171</v>
      </c>
      <c r="E136" s="208" t="s">
        <v>830</v>
      </c>
      <c r="F136" s="209" t="s">
        <v>831</v>
      </c>
      <c r="G136" s="210" t="s">
        <v>215</v>
      </c>
      <c r="H136" s="211">
        <v>40.299999999999997</v>
      </c>
      <c r="I136" s="212"/>
      <c r="J136" s="213">
        <f>ROUND(I136*H136,2)</f>
        <v>0</v>
      </c>
      <c r="K136" s="209" t="s">
        <v>175</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176</v>
      </c>
      <c r="AT136" s="218" t="s">
        <v>171</v>
      </c>
      <c r="AU136" s="218" t="s">
        <v>86</v>
      </c>
      <c r="AY136" s="16" t="s">
        <v>168</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176</v>
      </c>
      <c r="BM136" s="218" t="s">
        <v>832</v>
      </c>
    </row>
    <row r="137" spans="1:65" s="2" customFormat="1" ht="29.25">
      <c r="A137" s="33"/>
      <c r="B137" s="34"/>
      <c r="C137" s="35"/>
      <c r="D137" s="220" t="s">
        <v>178</v>
      </c>
      <c r="E137" s="35"/>
      <c r="F137" s="221" t="s">
        <v>833</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178</v>
      </c>
      <c r="AU137" s="16" t="s">
        <v>86</v>
      </c>
    </row>
    <row r="138" spans="1:65" s="13" customFormat="1" ht="11.25">
      <c r="B138" s="225"/>
      <c r="C138" s="226"/>
      <c r="D138" s="220" t="s">
        <v>193</v>
      </c>
      <c r="E138" s="227" t="s">
        <v>1</v>
      </c>
      <c r="F138" s="228" t="s">
        <v>820</v>
      </c>
      <c r="G138" s="226"/>
      <c r="H138" s="229">
        <v>40.299999999999997</v>
      </c>
      <c r="I138" s="230"/>
      <c r="J138" s="226"/>
      <c r="K138" s="226"/>
      <c r="L138" s="231"/>
      <c r="M138" s="232"/>
      <c r="N138" s="233"/>
      <c r="O138" s="233"/>
      <c r="P138" s="233"/>
      <c r="Q138" s="233"/>
      <c r="R138" s="233"/>
      <c r="S138" s="233"/>
      <c r="T138" s="234"/>
      <c r="AT138" s="235" t="s">
        <v>193</v>
      </c>
      <c r="AU138" s="235" t="s">
        <v>86</v>
      </c>
      <c r="AV138" s="13" t="s">
        <v>86</v>
      </c>
      <c r="AW138" s="13" t="s">
        <v>34</v>
      </c>
      <c r="AX138" s="13" t="s">
        <v>84</v>
      </c>
      <c r="AY138" s="235" t="s">
        <v>168</v>
      </c>
    </row>
    <row r="139" spans="1:65" s="2" customFormat="1" ht="21.75" customHeight="1">
      <c r="A139" s="33"/>
      <c r="B139" s="34"/>
      <c r="C139" s="207" t="s">
        <v>204</v>
      </c>
      <c r="D139" s="207" t="s">
        <v>171</v>
      </c>
      <c r="E139" s="208" t="s">
        <v>834</v>
      </c>
      <c r="F139" s="209" t="s">
        <v>835</v>
      </c>
      <c r="G139" s="210" t="s">
        <v>233</v>
      </c>
      <c r="H139" s="211">
        <v>12.7</v>
      </c>
      <c r="I139" s="212"/>
      <c r="J139" s="213">
        <f>ROUND(I139*H139,2)</f>
        <v>0</v>
      </c>
      <c r="K139" s="209" t="s">
        <v>175</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176</v>
      </c>
      <c r="AT139" s="218" t="s">
        <v>171</v>
      </c>
      <c r="AU139" s="218" t="s">
        <v>86</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176</v>
      </c>
      <c r="BM139" s="218" t="s">
        <v>836</v>
      </c>
    </row>
    <row r="140" spans="1:65" s="2" customFormat="1" ht="29.25">
      <c r="A140" s="33"/>
      <c r="B140" s="34"/>
      <c r="C140" s="35"/>
      <c r="D140" s="220" t="s">
        <v>178</v>
      </c>
      <c r="E140" s="35"/>
      <c r="F140" s="221" t="s">
        <v>837</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86</v>
      </c>
    </row>
    <row r="141" spans="1:65" s="2" customFormat="1" ht="21.75" customHeight="1">
      <c r="A141" s="33"/>
      <c r="B141" s="34"/>
      <c r="C141" s="207" t="s">
        <v>212</v>
      </c>
      <c r="D141" s="207" t="s">
        <v>171</v>
      </c>
      <c r="E141" s="208" t="s">
        <v>838</v>
      </c>
      <c r="F141" s="209" t="s">
        <v>839</v>
      </c>
      <c r="G141" s="210" t="s">
        <v>233</v>
      </c>
      <c r="H141" s="211">
        <v>6.2</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840</v>
      </c>
    </row>
    <row r="142" spans="1:65" s="2" customFormat="1" ht="29.25">
      <c r="A142" s="33"/>
      <c r="B142" s="34"/>
      <c r="C142" s="35"/>
      <c r="D142" s="220" t="s">
        <v>178</v>
      </c>
      <c r="E142" s="35"/>
      <c r="F142" s="221" t="s">
        <v>841</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2" customFormat="1" ht="21.75" customHeight="1">
      <c r="A143" s="33"/>
      <c r="B143" s="34"/>
      <c r="C143" s="207" t="s">
        <v>219</v>
      </c>
      <c r="D143" s="207" t="s">
        <v>171</v>
      </c>
      <c r="E143" s="208" t="s">
        <v>842</v>
      </c>
      <c r="F143" s="209" t="s">
        <v>843</v>
      </c>
      <c r="G143" s="210" t="s">
        <v>233</v>
      </c>
      <c r="H143" s="211">
        <v>7.8</v>
      </c>
      <c r="I143" s="212"/>
      <c r="J143" s="213">
        <f>ROUND(I143*H143,2)</f>
        <v>0</v>
      </c>
      <c r="K143" s="209" t="s">
        <v>175</v>
      </c>
      <c r="L143" s="38"/>
      <c r="M143" s="214" t="s">
        <v>1</v>
      </c>
      <c r="N143" s="215"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176</v>
      </c>
      <c r="AT143" s="218" t="s">
        <v>171</v>
      </c>
      <c r="AU143" s="218" t="s">
        <v>86</v>
      </c>
      <c r="AY143" s="16" t="s">
        <v>168</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176</v>
      </c>
      <c r="BM143" s="218" t="s">
        <v>844</v>
      </c>
    </row>
    <row r="144" spans="1:65" s="2" customFormat="1" ht="19.5">
      <c r="A144" s="33"/>
      <c r="B144" s="34"/>
      <c r="C144" s="35"/>
      <c r="D144" s="220" t="s">
        <v>178</v>
      </c>
      <c r="E144" s="35"/>
      <c r="F144" s="221" t="s">
        <v>845</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178</v>
      </c>
      <c r="AU144" s="16" t="s">
        <v>86</v>
      </c>
    </row>
    <row r="145" spans="1:65" s="2" customFormat="1" ht="21.75" customHeight="1">
      <c r="A145" s="33"/>
      <c r="B145" s="34"/>
      <c r="C145" s="247" t="s">
        <v>225</v>
      </c>
      <c r="D145" s="247" t="s">
        <v>311</v>
      </c>
      <c r="E145" s="248" t="s">
        <v>846</v>
      </c>
      <c r="F145" s="249" t="s">
        <v>847</v>
      </c>
      <c r="G145" s="250" t="s">
        <v>184</v>
      </c>
      <c r="H145" s="251">
        <v>52</v>
      </c>
      <c r="I145" s="252"/>
      <c r="J145" s="253">
        <f>ROUND(I145*H145,2)</f>
        <v>0</v>
      </c>
      <c r="K145" s="249" t="s">
        <v>175</v>
      </c>
      <c r="L145" s="254"/>
      <c r="M145" s="255" t="s">
        <v>1</v>
      </c>
      <c r="N145" s="256" t="s">
        <v>42</v>
      </c>
      <c r="O145" s="70"/>
      <c r="P145" s="216">
        <f>O145*H145</f>
        <v>0</v>
      </c>
      <c r="Q145" s="216">
        <v>1.0499999999999999E-3</v>
      </c>
      <c r="R145" s="216">
        <f>Q145*H145</f>
        <v>5.4599999999999996E-2</v>
      </c>
      <c r="S145" s="216">
        <v>0</v>
      </c>
      <c r="T145" s="217">
        <f>S145*H145</f>
        <v>0</v>
      </c>
      <c r="U145" s="33"/>
      <c r="V145" s="33"/>
      <c r="W145" s="33"/>
      <c r="X145" s="33"/>
      <c r="Y145" s="33"/>
      <c r="Z145" s="33"/>
      <c r="AA145" s="33"/>
      <c r="AB145" s="33"/>
      <c r="AC145" s="33"/>
      <c r="AD145" s="33"/>
      <c r="AE145" s="33"/>
      <c r="AR145" s="218" t="s">
        <v>219</v>
      </c>
      <c r="AT145" s="218" t="s">
        <v>311</v>
      </c>
      <c r="AU145" s="218" t="s">
        <v>86</v>
      </c>
      <c r="AY145" s="16" t="s">
        <v>168</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176</v>
      </c>
      <c r="BM145" s="218" t="s">
        <v>848</v>
      </c>
    </row>
    <row r="146" spans="1:65" s="2" customFormat="1" ht="11.25">
      <c r="A146" s="33"/>
      <c r="B146" s="34"/>
      <c r="C146" s="35"/>
      <c r="D146" s="220" t="s">
        <v>178</v>
      </c>
      <c r="E146" s="35"/>
      <c r="F146" s="221" t="s">
        <v>847</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178</v>
      </c>
      <c r="AU146" s="16" t="s">
        <v>86</v>
      </c>
    </row>
    <row r="147" spans="1:65" s="2" customFormat="1" ht="21.75" customHeight="1">
      <c r="A147" s="33"/>
      <c r="B147" s="34"/>
      <c r="C147" s="247" t="s">
        <v>230</v>
      </c>
      <c r="D147" s="247" t="s">
        <v>311</v>
      </c>
      <c r="E147" s="248" t="s">
        <v>849</v>
      </c>
      <c r="F147" s="249" t="s">
        <v>850</v>
      </c>
      <c r="G147" s="250" t="s">
        <v>184</v>
      </c>
      <c r="H147" s="251">
        <v>26</v>
      </c>
      <c r="I147" s="252"/>
      <c r="J147" s="253">
        <f>ROUND(I147*H147,2)</f>
        <v>0</v>
      </c>
      <c r="K147" s="249" t="s">
        <v>175</v>
      </c>
      <c r="L147" s="254"/>
      <c r="M147" s="255" t="s">
        <v>1</v>
      </c>
      <c r="N147" s="256" t="s">
        <v>42</v>
      </c>
      <c r="O147" s="70"/>
      <c r="P147" s="216">
        <f>O147*H147</f>
        <v>0</v>
      </c>
      <c r="Q147" s="216">
        <v>1.8000000000000001E-4</v>
      </c>
      <c r="R147" s="216">
        <f>Q147*H147</f>
        <v>4.6800000000000001E-3</v>
      </c>
      <c r="S147" s="216">
        <v>0</v>
      </c>
      <c r="T147" s="217">
        <f>S147*H147</f>
        <v>0</v>
      </c>
      <c r="U147" s="33"/>
      <c r="V147" s="33"/>
      <c r="W147" s="33"/>
      <c r="X147" s="33"/>
      <c r="Y147" s="33"/>
      <c r="Z147" s="33"/>
      <c r="AA147" s="33"/>
      <c r="AB147" s="33"/>
      <c r="AC147" s="33"/>
      <c r="AD147" s="33"/>
      <c r="AE147" s="33"/>
      <c r="AR147" s="218" t="s">
        <v>219</v>
      </c>
      <c r="AT147" s="218" t="s">
        <v>311</v>
      </c>
      <c r="AU147" s="218" t="s">
        <v>86</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176</v>
      </c>
      <c r="BM147" s="218" t="s">
        <v>851</v>
      </c>
    </row>
    <row r="148" spans="1:65" s="2" customFormat="1" ht="11.25">
      <c r="A148" s="33"/>
      <c r="B148" s="34"/>
      <c r="C148" s="35"/>
      <c r="D148" s="220" t="s">
        <v>178</v>
      </c>
      <c r="E148" s="35"/>
      <c r="F148" s="221" t="s">
        <v>850</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86</v>
      </c>
    </row>
    <row r="149" spans="1:65" s="2" customFormat="1" ht="21.75" customHeight="1">
      <c r="A149" s="33"/>
      <c r="B149" s="34"/>
      <c r="C149" s="247" t="s">
        <v>236</v>
      </c>
      <c r="D149" s="247" t="s">
        <v>311</v>
      </c>
      <c r="E149" s="248" t="s">
        <v>852</v>
      </c>
      <c r="F149" s="249" t="s">
        <v>853</v>
      </c>
      <c r="G149" s="250" t="s">
        <v>184</v>
      </c>
      <c r="H149" s="251">
        <v>52</v>
      </c>
      <c r="I149" s="252"/>
      <c r="J149" s="253">
        <f>ROUND(I149*H149,2)</f>
        <v>0</v>
      </c>
      <c r="K149" s="249" t="s">
        <v>175</v>
      </c>
      <c r="L149" s="254"/>
      <c r="M149" s="255" t="s">
        <v>1</v>
      </c>
      <c r="N149" s="256" t="s">
        <v>42</v>
      </c>
      <c r="O149" s="70"/>
      <c r="P149" s="216">
        <f>O149*H149</f>
        <v>0</v>
      </c>
      <c r="Q149" s="216">
        <v>2.0000000000000002E-5</v>
      </c>
      <c r="R149" s="216">
        <f>Q149*H149</f>
        <v>1.0400000000000001E-3</v>
      </c>
      <c r="S149" s="216">
        <v>0</v>
      </c>
      <c r="T149" s="217">
        <f>S149*H149</f>
        <v>0</v>
      </c>
      <c r="U149" s="33"/>
      <c r="V149" s="33"/>
      <c r="W149" s="33"/>
      <c r="X149" s="33"/>
      <c r="Y149" s="33"/>
      <c r="Z149" s="33"/>
      <c r="AA149" s="33"/>
      <c r="AB149" s="33"/>
      <c r="AC149" s="33"/>
      <c r="AD149" s="33"/>
      <c r="AE149" s="33"/>
      <c r="AR149" s="218" t="s">
        <v>219</v>
      </c>
      <c r="AT149" s="218" t="s">
        <v>311</v>
      </c>
      <c r="AU149" s="218" t="s">
        <v>86</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176</v>
      </c>
      <c r="BM149" s="218" t="s">
        <v>854</v>
      </c>
    </row>
    <row r="150" spans="1:65" s="2" customFormat="1" ht="11.25">
      <c r="A150" s="33"/>
      <c r="B150" s="34"/>
      <c r="C150" s="35"/>
      <c r="D150" s="220" t="s">
        <v>178</v>
      </c>
      <c r="E150" s="35"/>
      <c r="F150" s="221" t="s">
        <v>853</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86</v>
      </c>
    </row>
    <row r="151" spans="1:65" s="2" customFormat="1" ht="21.75" customHeight="1">
      <c r="A151" s="33"/>
      <c r="B151" s="34"/>
      <c r="C151" s="247" t="s">
        <v>241</v>
      </c>
      <c r="D151" s="247" t="s">
        <v>311</v>
      </c>
      <c r="E151" s="248" t="s">
        <v>855</v>
      </c>
      <c r="F151" s="249" t="s">
        <v>856</v>
      </c>
      <c r="G151" s="250" t="s">
        <v>197</v>
      </c>
      <c r="H151" s="251">
        <v>4.8360000000000003</v>
      </c>
      <c r="I151" s="252"/>
      <c r="J151" s="253">
        <f>ROUND(I151*H151,2)</f>
        <v>0</v>
      </c>
      <c r="K151" s="249" t="s">
        <v>175</v>
      </c>
      <c r="L151" s="254"/>
      <c r="M151" s="255" t="s">
        <v>1</v>
      </c>
      <c r="N151" s="256" t="s">
        <v>42</v>
      </c>
      <c r="O151" s="70"/>
      <c r="P151" s="216">
        <f>O151*H151</f>
        <v>0</v>
      </c>
      <c r="Q151" s="216">
        <v>1</v>
      </c>
      <c r="R151" s="216">
        <f>Q151*H151</f>
        <v>4.8360000000000003</v>
      </c>
      <c r="S151" s="216">
        <v>0</v>
      </c>
      <c r="T151" s="217">
        <f>S151*H151</f>
        <v>0</v>
      </c>
      <c r="U151" s="33"/>
      <c r="V151" s="33"/>
      <c r="W151" s="33"/>
      <c r="X151" s="33"/>
      <c r="Y151" s="33"/>
      <c r="Z151" s="33"/>
      <c r="AA151" s="33"/>
      <c r="AB151" s="33"/>
      <c r="AC151" s="33"/>
      <c r="AD151" s="33"/>
      <c r="AE151" s="33"/>
      <c r="AR151" s="218" t="s">
        <v>219</v>
      </c>
      <c r="AT151" s="218" t="s">
        <v>311</v>
      </c>
      <c r="AU151" s="218" t="s">
        <v>86</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176</v>
      </c>
      <c r="BM151" s="218" t="s">
        <v>857</v>
      </c>
    </row>
    <row r="152" spans="1:65" s="2" customFormat="1" ht="11.25">
      <c r="A152" s="33"/>
      <c r="B152" s="34"/>
      <c r="C152" s="35"/>
      <c r="D152" s="220" t="s">
        <v>178</v>
      </c>
      <c r="E152" s="35"/>
      <c r="F152" s="221" t="s">
        <v>856</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86</v>
      </c>
    </row>
    <row r="153" spans="1:65" s="2" customFormat="1" ht="21.75" customHeight="1">
      <c r="A153" s="33"/>
      <c r="B153" s="34"/>
      <c r="C153" s="247" t="s">
        <v>246</v>
      </c>
      <c r="D153" s="247" t="s">
        <v>311</v>
      </c>
      <c r="E153" s="248" t="s">
        <v>858</v>
      </c>
      <c r="F153" s="249" t="s">
        <v>859</v>
      </c>
      <c r="G153" s="250" t="s">
        <v>197</v>
      </c>
      <c r="H153" s="251">
        <v>4.8360000000000003</v>
      </c>
      <c r="I153" s="252"/>
      <c r="J153" s="253">
        <f>ROUND(I153*H153,2)</f>
        <v>0</v>
      </c>
      <c r="K153" s="249" t="s">
        <v>175</v>
      </c>
      <c r="L153" s="254"/>
      <c r="M153" s="255" t="s">
        <v>1</v>
      </c>
      <c r="N153" s="256" t="s">
        <v>42</v>
      </c>
      <c r="O153" s="70"/>
      <c r="P153" s="216">
        <f>O153*H153</f>
        <v>0</v>
      </c>
      <c r="Q153" s="216">
        <v>1</v>
      </c>
      <c r="R153" s="216">
        <f>Q153*H153</f>
        <v>4.8360000000000003</v>
      </c>
      <c r="S153" s="216">
        <v>0</v>
      </c>
      <c r="T153" s="217">
        <f>S153*H153</f>
        <v>0</v>
      </c>
      <c r="U153" s="33"/>
      <c r="V153" s="33"/>
      <c r="W153" s="33"/>
      <c r="X153" s="33"/>
      <c r="Y153" s="33"/>
      <c r="Z153" s="33"/>
      <c r="AA153" s="33"/>
      <c r="AB153" s="33"/>
      <c r="AC153" s="33"/>
      <c r="AD153" s="33"/>
      <c r="AE153" s="33"/>
      <c r="AR153" s="218" t="s">
        <v>219</v>
      </c>
      <c r="AT153" s="218" t="s">
        <v>311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176</v>
      </c>
      <c r="BM153" s="218" t="s">
        <v>860</v>
      </c>
    </row>
    <row r="154" spans="1:65" s="2" customFormat="1" ht="11.25">
      <c r="A154" s="33"/>
      <c r="B154" s="34"/>
      <c r="C154" s="35"/>
      <c r="D154" s="220" t="s">
        <v>178</v>
      </c>
      <c r="E154" s="35"/>
      <c r="F154" s="221" t="s">
        <v>859</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2" customFormat="1" ht="21.75" customHeight="1">
      <c r="A155" s="33"/>
      <c r="B155" s="34"/>
      <c r="C155" s="247" t="s">
        <v>252</v>
      </c>
      <c r="D155" s="247" t="s">
        <v>311</v>
      </c>
      <c r="E155" s="248" t="s">
        <v>861</v>
      </c>
      <c r="F155" s="249" t="s">
        <v>862</v>
      </c>
      <c r="G155" s="250" t="s">
        <v>197</v>
      </c>
      <c r="H155" s="251">
        <v>4.8360000000000003</v>
      </c>
      <c r="I155" s="252"/>
      <c r="J155" s="253">
        <f>ROUND(I155*H155,2)</f>
        <v>0</v>
      </c>
      <c r="K155" s="249" t="s">
        <v>175</v>
      </c>
      <c r="L155" s="254"/>
      <c r="M155" s="255" t="s">
        <v>1</v>
      </c>
      <c r="N155" s="256" t="s">
        <v>42</v>
      </c>
      <c r="O155" s="70"/>
      <c r="P155" s="216">
        <f>O155*H155</f>
        <v>0</v>
      </c>
      <c r="Q155" s="216">
        <v>1</v>
      </c>
      <c r="R155" s="216">
        <f>Q155*H155</f>
        <v>4.8360000000000003</v>
      </c>
      <c r="S155" s="216">
        <v>0</v>
      </c>
      <c r="T155" s="217">
        <f>S155*H155</f>
        <v>0</v>
      </c>
      <c r="U155" s="33"/>
      <c r="V155" s="33"/>
      <c r="W155" s="33"/>
      <c r="X155" s="33"/>
      <c r="Y155" s="33"/>
      <c r="Z155" s="33"/>
      <c r="AA155" s="33"/>
      <c r="AB155" s="33"/>
      <c r="AC155" s="33"/>
      <c r="AD155" s="33"/>
      <c r="AE155" s="33"/>
      <c r="AR155" s="218" t="s">
        <v>219</v>
      </c>
      <c r="AT155" s="218" t="s">
        <v>311</v>
      </c>
      <c r="AU155" s="218" t="s">
        <v>86</v>
      </c>
      <c r="AY155" s="16" t="s">
        <v>168</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176</v>
      </c>
      <c r="BM155" s="218" t="s">
        <v>863</v>
      </c>
    </row>
    <row r="156" spans="1:65" s="2" customFormat="1" ht="11.25">
      <c r="A156" s="33"/>
      <c r="B156" s="34"/>
      <c r="C156" s="35"/>
      <c r="D156" s="220" t="s">
        <v>178</v>
      </c>
      <c r="E156" s="35"/>
      <c r="F156" s="221" t="s">
        <v>862</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178</v>
      </c>
      <c r="AU156" s="16" t="s">
        <v>86</v>
      </c>
    </row>
    <row r="157" spans="1:65" s="2" customFormat="1" ht="21.75" customHeight="1">
      <c r="A157" s="33"/>
      <c r="B157" s="34"/>
      <c r="C157" s="247" t="s">
        <v>8</v>
      </c>
      <c r="D157" s="247" t="s">
        <v>311</v>
      </c>
      <c r="E157" s="248" t="s">
        <v>864</v>
      </c>
      <c r="F157" s="249" t="s">
        <v>865</v>
      </c>
      <c r="G157" s="250" t="s">
        <v>233</v>
      </c>
      <c r="H157" s="251">
        <v>26</v>
      </c>
      <c r="I157" s="252"/>
      <c r="J157" s="253">
        <f>ROUND(I157*H157,2)</f>
        <v>0</v>
      </c>
      <c r="K157" s="249" t="s">
        <v>175</v>
      </c>
      <c r="L157" s="254"/>
      <c r="M157" s="255" t="s">
        <v>1</v>
      </c>
      <c r="N157" s="256"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219</v>
      </c>
      <c r="AT157" s="218" t="s">
        <v>311</v>
      </c>
      <c r="AU157" s="218" t="s">
        <v>86</v>
      </c>
      <c r="AY157" s="16" t="s">
        <v>168</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176</v>
      </c>
      <c r="BM157" s="218" t="s">
        <v>866</v>
      </c>
    </row>
    <row r="158" spans="1:65" s="2" customFormat="1" ht="11.25">
      <c r="A158" s="33"/>
      <c r="B158" s="34"/>
      <c r="C158" s="35"/>
      <c r="D158" s="220" t="s">
        <v>178</v>
      </c>
      <c r="E158" s="35"/>
      <c r="F158" s="221" t="s">
        <v>865</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178</v>
      </c>
      <c r="AU158" s="16" t="s">
        <v>86</v>
      </c>
    </row>
    <row r="159" spans="1:65" s="2" customFormat="1" ht="16.5" customHeight="1">
      <c r="A159" s="33"/>
      <c r="B159" s="34"/>
      <c r="C159" s="247" t="s">
        <v>261</v>
      </c>
      <c r="D159" s="247" t="s">
        <v>311</v>
      </c>
      <c r="E159" s="248" t="s">
        <v>188</v>
      </c>
      <c r="F159" s="249" t="s">
        <v>867</v>
      </c>
      <c r="G159" s="250" t="s">
        <v>868</v>
      </c>
      <c r="H159" s="251">
        <v>5.5</v>
      </c>
      <c r="I159" s="252"/>
      <c r="J159" s="253">
        <f>ROUND(I159*H159,2)</f>
        <v>0</v>
      </c>
      <c r="K159" s="249" t="s">
        <v>1</v>
      </c>
      <c r="L159" s="254"/>
      <c r="M159" s="255" t="s">
        <v>1</v>
      </c>
      <c r="N159" s="256"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219</v>
      </c>
      <c r="AT159" s="218" t="s">
        <v>311</v>
      </c>
      <c r="AU159" s="218" t="s">
        <v>86</v>
      </c>
      <c r="AY159" s="16" t="s">
        <v>168</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176</v>
      </c>
      <c r="BM159" s="218" t="s">
        <v>869</v>
      </c>
    </row>
    <row r="160" spans="1:65" s="2" customFormat="1" ht="11.25">
      <c r="A160" s="33"/>
      <c r="B160" s="34"/>
      <c r="C160" s="35"/>
      <c r="D160" s="220" t="s">
        <v>178</v>
      </c>
      <c r="E160" s="35"/>
      <c r="F160" s="221" t="s">
        <v>870</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178</v>
      </c>
      <c r="AU160" s="16" t="s">
        <v>86</v>
      </c>
    </row>
    <row r="161" spans="1:65" s="2" customFormat="1" ht="16.5" customHeight="1">
      <c r="A161" s="33"/>
      <c r="B161" s="34"/>
      <c r="C161" s="247" t="s">
        <v>267</v>
      </c>
      <c r="D161" s="247" t="s">
        <v>311</v>
      </c>
      <c r="E161" s="248" t="s">
        <v>300</v>
      </c>
      <c r="F161" s="249" t="s">
        <v>871</v>
      </c>
      <c r="G161" s="250" t="s">
        <v>868</v>
      </c>
      <c r="H161" s="251">
        <v>1.2</v>
      </c>
      <c r="I161" s="252"/>
      <c r="J161" s="253">
        <f>ROUND(I161*H161,2)</f>
        <v>0</v>
      </c>
      <c r="K161" s="249" t="s">
        <v>1</v>
      </c>
      <c r="L161" s="254"/>
      <c r="M161" s="255" t="s">
        <v>1</v>
      </c>
      <c r="N161" s="256"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219</v>
      </c>
      <c r="AT161" s="218" t="s">
        <v>311</v>
      </c>
      <c r="AU161" s="218" t="s">
        <v>86</v>
      </c>
      <c r="AY161" s="16" t="s">
        <v>168</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176</v>
      </c>
      <c r="BM161" s="218" t="s">
        <v>872</v>
      </c>
    </row>
    <row r="162" spans="1:65" s="2" customFormat="1" ht="11.25">
      <c r="A162" s="33"/>
      <c r="B162" s="34"/>
      <c r="C162" s="35"/>
      <c r="D162" s="220" t="s">
        <v>178</v>
      </c>
      <c r="E162" s="35"/>
      <c r="F162" s="221" t="s">
        <v>871</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178</v>
      </c>
      <c r="AU162" s="16" t="s">
        <v>86</v>
      </c>
    </row>
    <row r="163" spans="1:65" s="2" customFormat="1" ht="21.75" customHeight="1">
      <c r="A163" s="33"/>
      <c r="B163" s="34"/>
      <c r="C163" s="247" t="s">
        <v>272</v>
      </c>
      <c r="D163" s="247" t="s">
        <v>311</v>
      </c>
      <c r="E163" s="248" t="s">
        <v>873</v>
      </c>
      <c r="F163" s="249" t="s">
        <v>874</v>
      </c>
      <c r="G163" s="250" t="s">
        <v>184</v>
      </c>
      <c r="H163" s="251">
        <v>4</v>
      </c>
      <c r="I163" s="252"/>
      <c r="J163" s="253">
        <f>ROUND(I163*H163,2)</f>
        <v>0</v>
      </c>
      <c r="K163" s="249" t="s">
        <v>175</v>
      </c>
      <c r="L163" s="254"/>
      <c r="M163" s="255" t="s">
        <v>1</v>
      </c>
      <c r="N163" s="256"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219</v>
      </c>
      <c r="AT163" s="218" t="s">
        <v>311</v>
      </c>
      <c r="AU163" s="218" t="s">
        <v>86</v>
      </c>
      <c r="AY163" s="16" t="s">
        <v>168</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176</v>
      </c>
      <c r="BM163" s="218" t="s">
        <v>875</v>
      </c>
    </row>
    <row r="164" spans="1:65" s="2" customFormat="1" ht="11.25">
      <c r="A164" s="33"/>
      <c r="B164" s="34"/>
      <c r="C164" s="35"/>
      <c r="D164" s="220" t="s">
        <v>178</v>
      </c>
      <c r="E164" s="35"/>
      <c r="F164" s="221" t="s">
        <v>874</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178</v>
      </c>
      <c r="AU164" s="16" t="s">
        <v>86</v>
      </c>
    </row>
    <row r="165" spans="1:65" s="2" customFormat="1" ht="21.75" customHeight="1">
      <c r="A165" s="33"/>
      <c r="B165" s="34"/>
      <c r="C165" s="247" t="s">
        <v>277</v>
      </c>
      <c r="D165" s="247" t="s">
        <v>311</v>
      </c>
      <c r="E165" s="248" t="s">
        <v>876</v>
      </c>
      <c r="F165" s="249" t="s">
        <v>877</v>
      </c>
      <c r="G165" s="250" t="s">
        <v>184</v>
      </c>
      <c r="H165" s="251">
        <v>20</v>
      </c>
      <c r="I165" s="252"/>
      <c r="J165" s="253">
        <f>ROUND(I165*H165,2)</f>
        <v>0</v>
      </c>
      <c r="K165" s="249" t="s">
        <v>175</v>
      </c>
      <c r="L165" s="254"/>
      <c r="M165" s="255" t="s">
        <v>1</v>
      </c>
      <c r="N165" s="256"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219</v>
      </c>
      <c r="AT165" s="218" t="s">
        <v>311</v>
      </c>
      <c r="AU165" s="218" t="s">
        <v>86</v>
      </c>
      <c r="AY165" s="16" t="s">
        <v>168</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176</v>
      </c>
      <c r="BM165" s="218" t="s">
        <v>878</v>
      </c>
    </row>
    <row r="166" spans="1:65" s="2" customFormat="1" ht="11.25">
      <c r="A166" s="33"/>
      <c r="B166" s="34"/>
      <c r="C166" s="35"/>
      <c r="D166" s="220" t="s">
        <v>178</v>
      </c>
      <c r="E166" s="35"/>
      <c r="F166" s="221" t="s">
        <v>877</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178</v>
      </c>
      <c r="AU166" s="16" t="s">
        <v>86</v>
      </c>
    </row>
    <row r="167" spans="1:65" s="2" customFormat="1" ht="21.75" customHeight="1">
      <c r="A167" s="33"/>
      <c r="B167" s="34"/>
      <c r="C167" s="247" t="s">
        <v>283</v>
      </c>
      <c r="D167" s="247" t="s">
        <v>311</v>
      </c>
      <c r="E167" s="248" t="s">
        <v>879</v>
      </c>
      <c r="F167" s="249" t="s">
        <v>880</v>
      </c>
      <c r="G167" s="250" t="s">
        <v>184</v>
      </c>
      <c r="H167" s="251">
        <v>2</v>
      </c>
      <c r="I167" s="252"/>
      <c r="J167" s="253">
        <f>ROUND(I167*H167,2)</f>
        <v>0</v>
      </c>
      <c r="K167" s="249" t="s">
        <v>175</v>
      </c>
      <c r="L167" s="254"/>
      <c r="M167" s="255" t="s">
        <v>1</v>
      </c>
      <c r="N167" s="256"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219</v>
      </c>
      <c r="AT167" s="218" t="s">
        <v>311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176</v>
      </c>
      <c r="BM167" s="218" t="s">
        <v>881</v>
      </c>
    </row>
    <row r="168" spans="1:65" s="2" customFormat="1" ht="11.25">
      <c r="A168" s="33"/>
      <c r="B168" s="34"/>
      <c r="C168" s="35"/>
      <c r="D168" s="220" t="s">
        <v>178</v>
      </c>
      <c r="E168" s="35"/>
      <c r="F168" s="221" t="s">
        <v>880</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21.75" customHeight="1">
      <c r="A169" s="33"/>
      <c r="B169" s="34"/>
      <c r="C169" s="247" t="s">
        <v>7</v>
      </c>
      <c r="D169" s="247" t="s">
        <v>311</v>
      </c>
      <c r="E169" s="248" t="s">
        <v>882</v>
      </c>
      <c r="F169" s="249" t="s">
        <v>883</v>
      </c>
      <c r="G169" s="250" t="s">
        <v>184</v>
      </c>
      <c r="H169" s="251">
        <v>8</v>
      </c>
      <c r="I169" s="252"/>
      <c r="J169" s="253">
        <f>ROUND(I169*H169,2)</f>
        <v>0</v>
      </c>
      <c r="K169" s="249" t="s">
        <v>175</v>
      </c>
      <c r="L169" s="254"/>
      <c r="M169" s="255" t="s">
        <v>1</v>
      </c>
      <c r="N169" s="256"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219</v>
      </c>
      <c r="AT169" s="218" t="s">
        <v>311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176</v>
      </c>
      <c r="BM169" s="218" t="s">
        <v>884</v>
      </c>
    </row>
    <row r="170" spans="1:65" s="2" customFormat="1" ht="11.25">
      <c r="A170" s="33"/>
      <c r="B170" s="34"/>
      <c r="C170" s="35"/>
      <c r="D170" s="220" t="s">
        <v>178</v>
      </c>
      <c r="E170" s="35"/>
      <c r="F170" s="221" t="s">
        <v>883</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12" customFormat="1" ht="25.9" customHeight="1">
      <c r="B171" s="191"/>
      <c r="C171" s="192"/>
      <c r="D171" s="193" t="s">
        <v>76</v>
      </c>
      <c r="E171" s="194" t="s">
        <v>346</v>
      </c>
      <c r="F171" s="194" t="s">
        <v>347</v>
      </c>
      <c r="G171" s="192"/>
      <c r="H171" s="192"/>
      <c r="I171" s="195"/>
      <c r="J171" s="196">
        <f>BK171</f>
        <v>0</v>
      </c>
      <c r="K171" s="192"/>
      <c r="L171" s="197"/>
      <c r="M171" s="198"/>
      <c r="N171" s="199"/>
      <c r="O171" s="199"/>
      <c r="P171" s="200">
        <f>SUM(P172:P187)</f>
        <v>0</v>
      </c>
      <c r="Q171" s="199"/>
      <c r="R171" s="200">
        <f>SUM(R172:R187)</f>
        <v>0</v>
      </c>
      <c r="S171" s="199"/>
      <c r="T171" s="201">
        <f>SUM(T172:T187)</f>
        <v>0</v>
      </c>
      <c r="AR171" s="202" t="s">
        <v>176</v>
      </c>
      <c r="AT171" s="203" t="s">
        <v>76</v>
      </c>
      <c r="AU171" s="203" t="s">
        <v>77</v>
      </c>
      <c r="AY171" s="202" t="s">
        <v>168</v>
      </c>
      <c r="BK171" s="204">
        <f>SUM(BK172:BK187)</f>
        <v>0</v>
      </c>
    </row>
    <row r="172" spans="1:65" s="2" customFormat="1" ht="21.75" customHeight="1">
      <c r="A172" s="33"/>
      <c r="B172" s="34"/>
      <c r="C172" s="207" t="s">
        <v>293</v>
      </c>
      <c r="D172" s="207" t="s">
        <v>171</v>
      </c>
      <c r="E172" s="208" t="s">
        <v>357</v>
      </c>
      <c r="F172" s="209" t="s">
        <v>358</v>
      </c>
      <c r="G172" s="210" t="s">
        <v>197</v>
      </c>
      <c r="H172" s="211">
        <v>6.0000000000000001E-3</v>
      </c>
      <c r="I172" s="212"/>
      <c r="J172" s="213">
        <f>ROUND(I172*H172,2)</f>
        <v>0</v>
      </c>
      <c r="K172" s="209" t="s">
        <v>175</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351</v>
      </c>
      <c r="AT172" s="218" t="s">
        <v>171</v>
      </c>
      <c r="AU172" s="218" t="s">
        <v>84</v>
      </c>
      <c r="AY172" s="16" t="s">
        <v>168</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351</v>
      </c>
      <c r="BM172" s="218" t="s">
        <v>885</v>
      </c>
    </row>
    <row r="173" spans="1:65" s="2" customFormat="1" ht="29.25">
      <c r="A173" s="33"/>
      <c r="B173" s="34"/>
      <c r="C173" s="35"/>
      <c r="D173" s="220" t="s">
        <v>178</v>
      </c>
      <c r="E173" s="35"/>
      <c r="F173" s="221" t="s">
        <v>360</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178</v>
      </c>
      <c r="AU173" s="16" t="s">
        <v>84</v>
      </c>
    </row>
    <row r="174" spans="1:65" s="2" customFormat="1" ht="21.75" customHeight="1">
      <c r="A174" s="33"/>
      <c r="B174" s="34"/>
      <c r="C174" s="207" t="s">
        <v>299</v>
      </c>
      <c r="D174" s="207" t="s">
        <v>171</v>
      </c>
      <c r="E174" s="208" t="s">
        <v>362</v>
      </c>
      <c r="F174" s="209" t="s">
        <v>363</v>
      </c>
      <c r="G174" s="210" t="s">
        <v>197</v>
      </c>
      <c r="H174" s="211">
        <v>13.298999999999999</v>
      </c>
      <c r="I174" s="212"/>
      <c r="J174" s="213">
        <f>ROUND(I174*H174,2)</f>
        <v>0</v>
      </c>
      <c r="K174" s="209" t="s">
        <v>175</v>
      </c>
      <c r="L174" s="38"/>
      <c r="M174" s="214" t="s">
        <v>1</v>
      </c>
      <c r="N174" s="215"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351</v>
      </c>
      <c r="AT174" s="218" t="s">
        <v>171</v>
      </c>
      <c r="AU174" s="218" t="s">
        <v>84</v>
      </c>
      <c r="AY174" s="16" t="s">
        <v>168</v>
      </c>
      <c r="BE174" s="219">
        <f>IF(N174="základní",J174,0)</f>
        <v>0</v>
      </c>
      <c r="BF174" s="219">
        <f>IF(N174="snížená",J174,0)</f>
        <v>0</v>
      </c>
      <c r="BG174" s="219">
        <f>IF(N174="zákl. přenesená",J174,0)</f>
        <v>0</v>
      </c>
      <c r="BH174" s="219">
        <f>IF(N174="sníž. přenesená",J174,0)</f>
        <v>0</v>
      </c>
      <c r="BI174" s="219">
        <f>IF(N174="nulová",J174,0)</f>
        <v>0</v>
      </c>
      <c r="BJ174" s="16" t="s">
        <v>84</v>
      </c>
      <c r="BK174" s="219">
        <f>ROUND(I174*H174,2)</f>
        <v>0</v>
      </c>
      <c r="BL174" s="16" t="s">
        <v>351</v>
      </c>
      <c r="BM174" s="218" t="s">
        <v>886</v>
      </c>
    </row>
    <row r="175" spans="1:65" s="2" customFormat="1" ht="29.25">
      <c r="A175" s="33"/>
      <c r="B175" s="34"/>
      <c r="C175" s="35"/>
      <c r="D175" s="220" t="s">
        <v>178</v>
      </c>
      <c r="E175" s="35"/>
      <c r="F175" s="221" t="s">
        <v>365</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178</v>
      </c>
      <c r="AU175" s="16" t="s">
        <v>84</v>
      </c>
    </row>
    <row r="176" spans="1:65" s="13" customFormat="1" ht="11.25">
      <c r="B176" s="225"/>
      <c r="C176" s="226"/>
      <c r="D176" s="220" t="s">
        <v>193</v>
      </c>
      <c r="E176" s="227" t="s">
        <v>1</v>
      </c>
      <c r="F176" s="228" t="s">
        <v>887</v>
      </c>
      <c r="G176" s="226"/>
      <c r="H176" s="229">
        <v>13.298999999999999</v>
      </c>
      <c r="I176" s="230"/>
      <c r="J176" s="226"/>
      <c r="K176" s="226"/>
      <c r="L176" s="231"/>
      <c r="M176" s="232"/>
      <c r="N176" s="233"/>
      <c r="O176" s="233"/>
      <c r="P176" s="233"/>
      <c r="Q176" s="233"/>
      <c r="R176" s="233"/>
      <c r="S176" s="233"/>
      <c r="T176" s="234"/>
      <c r="AT176" s="235" t="s">
        <v>193</v>
      </c>
      <c r="AU176" s="235" t="s">
        <v>84</v>
      </c>
      <c r="AV176" s="13" t="s">
        <v>86</v>
      </c>
      <c r="AW176" s="13" t="s">
        <v>34</v>
      </c>
      <c r="AX176" s="13" t="s">
        <v>84</v>
      </c>
      <c r="AY176" s="235" t="s">
        <v>168</v>
      </c>
    </row>
    <row r="177" spans="1:65" s="2" customFormat="1" ht="21.75" customHeight="1">
      <c r="A177" s="33"/>
      <c r="B177" s="34"/>
      <c r="C177" s="207" t="s">
        <v>305</v>
      </c>
      <c r="D177" s="207" t="s">
        <v>171</v>
      </c>
      <c r="E177" s="208" t="s">
        <v>888</v>
      </c>
      <c r="F177" s="209" t="s">
        <v>889</v>
      </c>
      <c r="G177" s="210" t="s">
        <v>197</v>
      </c>
      <c r="H177" s="211">
        <v>13.305</v>
      </c>
      <c r="I177" s="212"/>
      <c r="J177" s="213">
        <f>ROUND(I177*H177,2)</f>
        <v>0</v>
      </c>
      <c r="K177" s="209" t="s">
        <v>175</v>
      </c>
      <c r="L177" s="38"/>
      <c r="M177" s="214" t="s">
        <v>1</v>
      </c>
      <c r="N177" s="215"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351</v>
      </c>
      <c r="AT177" s="218" t="s">
        <v>171</v>
      </c>
      <c r="AU177" s="218" t="s">
        <v>84</v>
      </c>
      <c r="AY177" s="16" t="s">
        <v>168</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351</v>
      </c>
      <c r="BM177" s="218" t="s">
        <v>890</v>
      </c>
    </row>
    <row r="178" spans="1:65" s="2" customFormat="1" ht="68.25">
      <c r="A178" s="33"/>
      <c r="B178" s="34"/>
      <c r="C178" s="35"/>
      <c r="D178" s="220" t="s">
        <v>178</v>
      </c>
      <c r="E178" s="35"/>
      <c r="F178" s="221" t="s">
        <v>891</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178</v>
      </c>
      <c r="AU178" s="16" t="s">
        <v>84</v>
      </c>
    </row>
    <row r="179" spans="1:65" s="2" customFormat="1" ht="19.5">
      <c r="A179" s="33"/>
      <c r="B179" s="34"/>
      <c r="C179" s="35"/>
      <c r="D179" s="220" t="s">
        <v>180</v>
      </c>
      <c r="E179" s="35"/>
      <c r="F179" s="224" t="s">
        <v>354</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180</v>
      </c>
      <c r="AU179" s="16" t="s">
        <v>84</v>
      </c>
    </row>
    <row r="180" spans="1:65" s="13" customFormat="1" ht="11.25">
      <c r="B180" s="225"/>
      <c r="C180" s="226"/>
      <c r="D180" s="220" t="s">
        <v>193</v>
      </c>
      <c r="E180" s="227" t="s">
        <v>1</v>
      </c>
      <c r="F180" s="228" t="s">
        <v>892</v>
      </c>
      <c r="G180" s="226"/>
      <c r="H180" s="229">
        <v>13.305</v>
      </c>
      <c r="I180" s="230"/>
      <c r="J180" s="226"/>
      <c r="K180" s="226"/>
      <c r="L180" s="231"/>
      <c r="M180" s="232"/>
      <c r="N180" s="233"/>
      <c r="O180" s="233"/>
      <c r="P180" s="233"/>
      <c r="Q180" s="233"/>
      <c r="R180" s="233"/>
      <c r="S180" s="233"/>
      <c r="T180" s="234"/>
      <c r="AT180" s="235" t="s">
        <v>193</v>
      </c>
      <c r="AU180" s="235" t="s">
        <v>84</v>
      </c>
      <c r="AV180" s="13" t="s">
        <v>86</v>
      </c>
      <c r="AW180" s="13" t="s">
        <v>34</v>
      </c>
      <c r="AX180" s="13" t="s">
        <v>84</v>
      </c>
      <c r="AY180" s="235" t="s">
        <v>168</v>
      </c>
    </row>
    <row r="181" spans="1:65" s="2" customFormat="1" ht="21.75" customHeight="1">
      <c r="A181" s="33"/>
      <c r="B181" s="34"/>
      <c r="C181" s="207" t="s">
        <v>310</v>
      </c>
      <c r="D181" s="207" t="s">
        <v>171</v>
      </c>
      <c r="E181" s="208" t="s">
        <v>893</v>
      </c>
      <c r="F181" s="209" t="s">
        <v>894</v>
      </c>
      <c r="G181" s="210" t="s">
        <v>197</v>
      </c>
      <c r="H181" s="211">
        <v>14.507999999999999</v>
      </c>
      <c r="I181" s="212"/>
      <c r="J181" s="213">
        <f>ROUND(I181*H181,2)</f>
        <v>0</v>
      </c>
      <c r="K181" s="209" t="s">
        <v>175</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351</v>
      </c>
      <c r="AT181" s="218" t="s">
        <v>171</v>
      </c>
      <c r="AU181" s="218" t="s">
        <v>84</v>
      </c>
      <c r="AY181" s="16" t="s">
        <v>168</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351</v>
      </c>
      <c r="BM181" s="218" t="s">
        <v>895</v>
      </c>
    </row>
    <row r="182" spans="1:65" s="2" customFormat="1" ht="68.25">
      <c r="A182" s="33"/>
      <c r="B182" s="34"/>
      <c r="C182" s="35"/>
      <c r="D182" s="220" t="s">
        <v>178</v>
      </c>
      <c r="E182" s="35"/>
      <c r="F182" s="221" t="s">
        <v>896</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178</v>
      </c>
      <c r="AU182" s="16" t="s">
        <v>84</v>
      </c>
    </row>
    <row r="183" spans="1:65" s="13" customFormat="1" ht="11.25">
      <c r="B183" s="225"/>
      <c r="C183" s="226"/>
      <c r="D183" s="220" t="s">
        <v>193</v>
      </c>
      <c r="E183" s="227" t="s">
        <v>1</v>
      </c>
      <c r="F183" s="228" t="s">
        <v>897</v>
      </c>
      <c r="G183" s="226"/>
      <c r="H183" s="229">
        <v>14.507999999999999</v>
      </c>
      <c r="I183" s="230"/>
      <c r="J183" s="226"/>
      <c r="K183" s="226"/>
      <c r="L183" s="231"/>
      <c r="M183" s="232"/>
      <c r="N183" s="233"/>
      <c r="O183" s="233"/>
      <c r="P183" s="233"/>
      <c r="Q183" s="233"/>
      <c r="R183" s="233"/>
      <c r="S183" s="233"/>
      <c r="T183" s="234"/>
      <c r="AT183" s="235" t="s">
        <v>193</v>
      </c>
      <c r="AU183" s="235" t="s">
        <v>84</v>
      </c>
      <c r="AV183" s="13" t="s">
        <v>86</v>
      </c>
      <c r="AW183" s="13" t="s">
        <v>34</v>
      </c>
      <c r="AX183" s="13" t="s">
        <v>84</v>
      </c>
      <c r="AY183" s="235" t="s">
        <v>168</v>
      </c>
    </row>
    <row r="184" spans="1:65" s="2" customFormat="1" ht="33" customHeight="1">
      <c r="A184" s="33"/>
      <c r="B184" s="34"/>
      <c r="C184" s="207" t="s">
        <v>316</v>
      </c>
      <c r="D184" s="207" t="s">
        <v>171</v>
      </c>
      <c r="E184" s="208" t="s">
        <v>898</v>
      </c>
      <c r="F184" s="209" t="s">
        <v>899</v>
      </c>
      <c r="G184" s="210" t="s">
        <v>184</v>
      </c>
      <c r="H184" s="211">
        <v>1</v>
      </c>
      <c r="I184" s="212"/>
      <c r="J184" s="213">
        <f>ROUND(I184*H184,2)</f>
        <v>0</v>
      </c>
      <c r="K184" s="209" t="s">
        <v>175</v>
      </c>
      <c r="L184" s="38"/>
      <c r="M184" s="214" t="s">
        <v>1</v>
      </c>
      <c r="N184" s="215" t="s">
        <v>42</v>
      </c>
      <c r="O184" s="70"/>
      <c r="P184" s="216">
        <f>O184*H184</f>
        <v>0</v>
      </c>
      <c r="Q184" s="216">
        <v>0</v>
      </c>
      <c r="R184" s="216">
        <f>Q184*H184</f>
        <v>0</v>
      </c>
      <c r="S184" s="216">
        <v>0</v>
      </c>
      <c r="T184" s="217">
        <f>S184*H184</f>
        <v>0</v>
      </c>
      <c r="U184" s="33"/>
      <c r="V184" s="33"/>
      <c r="W184" s="33"/>
      <c r="X184" s="33"/>
      <c r="Y184" s="33"/>
      <c r="Z184" s="33"/>
      <c r="AA184" s="33"/>
      <c r="AB184" s="33"/>
      <c r="AC184" s="33"/>
      <c r="AD184" s="33"/>
      <c r="AE184" s="33"/>
      <c r="AR184" s="218" t="s">
        <v>351</v>
      </c>
      <c r="AT184" s="218" t="s">
        <v>171</v>
      </c>
      <c r="AU184" s="218" t="s">
        <v>84</v>
      </c>
      <c r="AY184" s="16" t="s">
        <v>168</v>
      </c>
      <c r="BE184" s="219">
        <f>IF(N184="základní",J184,0)</f>
        <v>0</v>
      </c>
      <c r="BF184" s="219">
        <f>IF(N184="snížená",J184,0)</f>
        <v>0</v>
      </c>
      <c r="BG184" s="219">
        <f>IF(N184="zákl. přenesená",J184,0)</f>
        <v>0</v>
      </c>
      <c r="BH184" s="219">
        <f>IF(N184="sníž. přenesená",J184,0)</f>
        <v>0</v>
      </c>
      <c r="BI184" s="219">
        <f>IF(N184="nulová",J184,0)</f>
        <v>0</v>
      </c>
      <c r="BJ184" s="16" t="s">
        <v>84</v>
      </c>
      <c r="BK184" s="219">
        <f>ROUND(I184*H184,2)</f>
        <v>0</v>
      </c>
      <c r="BL184" s="16" t="s">
        <v>351</v>
      </c>
      <c r="BM184" s="218" t="s">
        <v>900</v>
      </c>
    </row>
    <row r="185" spans="1:65" s="2" customFormat="1" ht="68.25">
      <c r="A185" s="33"/>
      <c r="B185" s="34"/>
      <c r="C185" s="35"/>
      <c r="D185" s="220" t="s">
        <v>178</v>
      </c>
      <c r="E185" s="35"/>
      <c r="F185" s="221" t="s">
        <v>901</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178</v>
      </c>
      <c r="AU185" s="16" t="s">
        <v>84</v>
      </c>
    </row>
    <row r="186" spans="1:65" s="2" customFormat="1" ht="19.5">
      <c r="A186" s="33"/>
      <c r="B186" s="34"/>
      <c r="C186" s="35"/>
      <c r="D186" s="220" t="s">
        <v>180</v>
      </c>
      <c r="E186" s="35"/>
      <c r="F186" s="224" t="s">
        <v>550</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180</v>
      </c>
      <c r="AU186" s="16" t="s">
        <v>84</v>
      </c>
    </row>
    <row r="187" spans="1:65" s="13" customFormat="1" ht="11.25">
      <c r="B187" s="225"/>
      <c r="C187" s="226"/>
      <c r="D187" s="220" t="s">
        <v>193</v>
      </c>
      <c r="E187" s="227" t="s">
        <v>1</v>
      </c>
      <c r="F187" s="228" t="s">
        <v>902</v>
      </c>
      <c r="G187" s="226"/>
      <c r="H187" s="229">
        <v>1</v>
      </c>
      <c r="I187" s="230"/>
      <c r="J187" s="226"/>
      <c r="K187" s="226"/>
      <c r="L187" s="231"/>
      <c r="M187" s="257"/>
      <c r="N187" s="258"/>
      <c r="O187" s="258"/>
      <c r="P187" s="258"/>
      <c r="Q187" s="258"/>
      <c r="R187" s="258"/>
      <c r="S187" s="258"/>
      <c r="T187" s="259"/>
      <c r="AT187" s="235" t="s">
        <v>193</v>
      </c>
      <c r="AU187" s="235" t="s">
        <v>84</v>
      </c>
      <c r="AV187" s="13" t="s">
        <v>86</v>
      </c>
      <c r="AW187" s="13" t="s">
        <v>34</v>
      </c>
      <c r="AX187" s="13" t="s">
        <v>84</v>
      </c>
      <c r="AY187" s="235" t="s">
        <v>168</v>
      </c>
    </row>
    <row r="188" spans="1:65" s="2" customFormat="1" ht="6.95" customHeight="1">
      <c r="A188" s="33"/>
      <c r="B188" s="53"/>
      <c r="C188" s="54"/>
      <c r="D188" s="54"/>
      <c r="E188" s="54"/>
      <c r="F188" s="54"/>
      <c r="G188" s="54"/>
      <c r="H188" s="54"/>
      <c r="I188" s="157"/>
      <c r="J188" s="54"/>
      <c r="K188" s="54"/>
      <c r="L188" s="38"/>
      <c r="M188" s="33"/>
      <c r="O188" s="33"/>
      <c r="P188" s="33"/>
      <c r="Q188" s="33"/>
      <c r="R188" s="33"/>
      <c r="S188" s="33"/>
      <c r="T188" s="33"/>
      <c r="U188" s="33"/>
      <c r="V188" s="33"/>
      <c r="W188" s="33"/>
      <c r="X188" s="33"/>
      <c r="Y188" s="33"/>
      <c r="Z188" s="33"/>
      <c r="AA188" s="33"/>
      <c r="AB188" s="33"/>
      <c r="AC188" s="33"/>
      <c r="AD188" s="33"/>
      <c r="AE188" s="33"/>
    </row>
  </sheetData>
  <sheetProtection algorithmName="SHA-512" hashValue="h81rJXW5mFQM+FR6exXSnzTMhT9xqDcQ4F6jsEzcS4ha2mU02mj6ovO6pxvKN5DFY9P77EfDHNmjMDqltfSFkA==" saltValue="73l8XDE78d16OfialaBP4EOihswd9ThiZrECBQnduKzo+yXctuqdoUg5btB9rJaXvuDiqehSRBGyPVkDjGOfTQ==" spinCount="100000" sheet="1" objects="1" scenarios="1" formatColumns="0" formatRows="0" autoFilter="0"/>
  <autoFilter ref="C122:K187"/>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112</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809</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903</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28</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ROUND((SUM(BE123:BE155)),  2)</f>
        <v>0</v>
      </c>
      <c r="G35" s="33"/>
      <c r="H35" s="33"/>
      <c r="I35" s="136">
        <v>0.21</v>
      </c>
      <c r="J35" s="135">
        <f>ROUND(((SUM(BE123:BE155))*I35),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ROUND((SUM(BF123:BF155)),  2)</f>
        <v>0</v>
      </c>
      <c r="G36" s="33"/>
      <c r="H36" s="33"/>
      <c r="I36" s="136">
        <v>0.15</v>
      </c>
      <c r="J36" s="135">
        <f>ROUND(((SUM(BF123:BF155))*I36),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ROUND((SUM(BG123:BG155)),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ROUND((SUM(BH123:BH155)),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ROUND((SUM(BI123:BI155)),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809</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03-02 - Zrušení přejezdu P7809 v km 2,814</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J124</f>
        <v>0</v>
      </c>
      <c r="K99" s="167"/>
      <c r="L99" s="172"/>
    </row>
    <row r="100" spans="1:47" s="10" customFormat="1" ht="19.899999999999999" customHeight="1">
      <c r="B100" s="173"/>
      <c r="C100" s="103"/>
      <c r="D100" s="174" t="s">
        <v>151</v>
      </c>
      <c r="E100" s="175"/>
      <c r="F100" s="175"/>
      <c r="G100" s="175"/>
      <c r="H100" s="175"/>
      <c r="I100" s="176"/>
      <c r="J100" s="177">
        <f>J125</f>
        <v>0</v>
      </c>
      <c r="K100" s="103"/>
      <c r="L100" s="178"/>
    </row>
    <row r="101" spans="1:47" s="9" customFormat="1" ht="24.95" customHeight="1">
      <c r="B101" s="166"/>
      <c r="C101" s="167"/>
      <c r="D101" s="168" t="s">
        <v>152</v>
      </c>
      <c r="E101" s="169"/>
      <c r="F101" s="169"/>
      <c r="G101" s="169"/>
      <c r="H101" s="169"/>
      <c r="I101" s="170"/>
      <c r="J101" s="171">
        <f>J142</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153</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8" t="str">
        <f>E7</f>
        <v>Oprava výhybek v žst. Opava východ</v>
      </c>
      <c r="F111" s="319"/>
      <c r="G111" s="319"/>
      <c r="H111" s="319"/>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141</v>
      </c>
      <c r="D112" s="21"/>
      <c r="E112" s="21"/>
      <c r="F112" s="21"/>
      <c r="G112" s="21"/>
      <c r="H112" s="21"/>
      <c r="I112" s="114"/>
      <c r="J112" s="21"/>
      <c r="K112" s="21"/>
      <c r="L112" s="19"/>
    </row>
    <row r="113" spans="1:65" s="2" customFormat="1" ht="16.5" customHeight="1">
      <c r="A113" s="33"/>
      <c r="B113" s="34"/>
      <c r="C113" s="35"/>
      <c r="D113" s="35"/>
      <c r="E113" s="318" t="s">
        <v>809</v>
      </c>
      <c r="F113" s="320"/>
      <c r="G113" s="320"/>
      <c r="H113" s="320"/>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143</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03-02 - Zrušení přejezdu P7809 v km 2,814</v>
      </c>
      <c r="F115" s="320"/>
      <c r="G115" s="320"/>
      <c r="H115" s="320"/>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9. 4. 2020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154</v>
      </c>
      <c r="D122" s="182" t="s">
        <v>62</v>
      </c>
      <c r="E122" s="182" t="s">
        <v>58</v>
      </c>
      <c r="F122" s="182" t="s">
        <v>59</v>
      </c>
      <c r="G122" s="182" t="s">
        <v>155</v>
      </c>
      <c r="H122" s="182" t="s">
        <v>156</v>
      </c>
      <c r="I122" s="183" t="s">
        <v>157</v>
      </c>
      <c r="J122" s="182" t="s">
        <v>147</v>
      </c>
      <c r="K122" s="184" t="s">
        <v>158</v>
      </c>
      <c r="L122" s="185"/>
      <c r="M122" s="74" t="s">
        <v>1</v>
      </c>
      <c r="N122" s="75" t="s">
        <v>41</v>
      </c>
      <c r="O122" s="75" t="s">
        <v>159</v>
      </c>
      <c r="P122" s="75" t="s">
        <v>160</v>
      </c>
      <c r="Q122" s="75" t="s">
        <v>161</v>
      </c>
      <c r="R122" s="75" t="s">
        <v>162</v>
      </c>
      <c r="S122" s="75" t="s">
        <v>163</v>
      </c>
      <c r="T122" s="76" t="s">
        <v>164</v>
      </c>
      <c r="U122" s="179"/>
      <c r="V122" s="179"/>
      <c r="W122" s="179"/>
      <c r="X122" s="179"/>
      <c r="Y122" s="179"/>
      <c r="Z122" s="179"/>
      <c r="AA122" s="179"/>
      <c r="AB122" s="179"/>
      <c r="AC122" s="179"/>
      <c r="AD122" s="179"/>
      <c r="AE122" s="179"/>
    </row>
    <row r="123" spans="1:65" s="2" customFormat="1" ht="22.9" customHeight="1">
      <c r="A123" s="33"/>
      <c r="B123" s="34"/>
      <c r="C123" s="81" t="s">
        <v>165</v>
      </c>
      <c r="D123" s="35"/>
      <c r="E123" s="35"/>
      <c r="F123" s="35"/>
      <c r="G123" s="35"/>
      <c r="H123" s="35"/>
      <c r="I123" s="121"/>
      <c r="J123" s="186">
        <f>BK123</f>
        <v>0</v>
      </c>
      <c r="K123" s="35"/>
      <c r="L123" s="38"/>
      <c r="M123" s="77"/>
      <c r="N123" s="187"/>
      <c r="O123" s="78"/>
      <c r="P123" s="188">
        <f>P124+P142</f>
        <v>0</v>
      </c>
      <c r="Q123" s="78"/>
      <c r="R123" s="188">
        <f>R124+R142</f>
        <v>1.2999999999999998</v>
      </c>
      <c r="S123" s="78"/>
      <c r="T123" s="189">
        <f>T124+T142</f>
        <v>0</v>
      </c>
      <c r="U123" s="33"/>
      <c r="V123" s="33"/>
      <c r="W123" s="33"/>
      <c r="X123" s="33"/>
      <c r="Y123" s="33"/>
      <c r="Z123" s="33"/>
      <c r="AA123" s="33"/>
      <c r="AB123" s="33"/>
      <c r="AC123" s="33"/>
      <c r="AD123" s="33"/>
      <c r="AE123" s="33"/>
      <c r="AT123" s="16" t="s">
        <v>76</v>
      </c>
      <c r="AU123" s="16" t="s">
        <v>149</v>
      </c>
      <c r="BK123" s="190">
        <f>BK124+BK142</f>
        <v>0</v>
      </c>
    </row>
    <row r="124" spans="1:65" s="12" customFormat="1" ht="25.9" customHeight="1">
      <c r="B124" s="191"/>
      <c r="C124" s="192"/>
      <c r="D124" s="193" t="s">
        <v>76</v>
      </c>
      <c r="E124" s="194" t="s">
        <v>166</v>
      </c>
      <c r="F124" s="194" t="s">
        <v>167</v>
      </c>
      <c r="G124" s="192"/>
      <c r="H124" s="192"/>
      <c r="I124" s="195"/>
      <c r="J124" s="196">
        <f>BK124</f>
        <v>0</v>
      </c>
      <c r="K124" s="192"/>
      <c r="L124" s="197"/>
      <c r="M124" s="198"/>
      <c r="N124" s="199"/>
      <c r="O124" s="199"/>
      <c r="P124" s="200">
        <f>P125</f>
        <v>0</v>
      </c>
      <c r="Q124" s="199"/>
      <c r="R124" s="200">
        <f>R125</f>
        <v>1.2999999999999998</v>
      </c>
      <c r="S124" s="199"/>
      <c r="T124" s="201">
        <f>T125</f>
        <v>0</v>
      </c>
      <c r="AR124" s="202" t="s">
        <v>84</v>
      </c>
      <c r="AT124" s="203" t="s">
        <v>76</v>
      </c>
      <c r="AU124" s="203" t="s">
        <v>77</v>
      </c>
      <c r="AY124" s="202" t="s">
        <v>168</v>
      </c>
      <c r="BK124" s="204">
        <f>BK125</f>
        <v>0</v>
      </c>
    </row>
    <row r="125" spans="1:65" s="12" customFormat="1" ht="22.9" customHeight="1">
      <c r="B125" s="191"/>
      <c r="C125" s="192"/>
      <c r="D125" s="193" t="s">
        <v>76</v>
      </c>
      <c r="E125" s="205" t="s">
        <v>169</v>
      </c>
      <c r="F125" s="205" t="s">
        <v>170</v>
      </c>
      <c r="G125" s="192"/>
      <c r="H125" s="192"/>
      <c r="I125" s="195"/>
      <c r="J125" s="206">
        <f>BK125</f>
        <v>0</v>
      </c>
      <c r="K125" s="192"/>
      <c r="L125" s="197"/>
      <c r="M125" s="198"/>
      <c r="N125" s="199"/>
      <c r="O125" s="199"/>
      <c r="P125" s="200">
        <f>SUM(P126:P141)</f>
        <v>0</v>
      </c>
      <c r="Q125" s="199"/>
      <c r="R125" s="200">
        <f>SUM(R126:R141)</f>
        <v>1.2999999999999998</v>
      </c>
      <c r="S125" s="199"/>
      <c r="T125" s="201">
        <f>SUM(T126:T141)</f>
        <v>0</v>
      </c>
      <c r="AR125" s="202" t="s">
        <v>84</v>
      </c>
      <c r="AT125" s="203" t="s">
        <v>76</v>
      </c>
      <c r="AU125" s="203" t="s">
        <v>84</v>
      </c>
      <c r="AY125" s="202" t="s">
        <v>168</v>
      </c>
      <c r="BK125" s="204">
        <f>SUM(BK126:BK141)</f>
        <v>0</v>
      </c>
    </row>
    <row r="126" spans="1:65" s="2" customFormat="1" ht="21.75" customHeight="1">
      <c r="A126" s="33"/>
      <c r="B126" s="34"/>
      <c r="C126" s="207" t="s">
        <v>84</v>
      </c>
      <c r="D126" s="207" t="s">
        <v>171</v>
      </c>
      <c r="E126" s="208" t="s">
        <v>904</v>
      </c>
      <c r="F126" s="209" t="s">
        <v>905</v>
      </c>
      <c r="G126" s="210" t="s">
        <v>233</v>
      </c>
      <c r="H126" s="211">
        <v>4.8</v>
      </c>
      <c r="I126" s="212"/>
      <c r="J126" s="213">
        <f>ROUND(I126*H126,2)</f>
        <v>0</v>
      </c>
      <c r="K126" s="209" t="s">
        <v>175</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176</v>
      </c>
      <c r="AT126" s="218" t="s">
        <v>171</v>
      </c>
      <c r="AU126" s="218" t="s">
        <v>86</v>
      </c>
      <c r="AY126" s="16" t="s">
        <v>168</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176</v>
      </c>
      <c r="BM126" s="218" t="s">
        <v>906</v>
      </c>
    </row>
    <row r="127" spans="1:65" s="2" customFormat="1" ht="19.5">
      <c r="A127" s="33"/>
      <c r="B127" s="34"/>
      <c r="C127" s="35"/>
      <c r="D127" s="220" t="s">
        <v>178</v>
      </c>
      <c r="E127" s="35"/>
      <c r="F127" s="221" t="s">
        <v>907</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178</v>
      </c>
      <c r="AU127" s="16" t="s">
        <v>86</v>
      </c>
    </row>
    <row r="128" spans="1:65" s="2" customFormat="1" ht="21.75" customHeight="1">
      <c r="A128" s="33"/>
      <c r="B128" s="34"/>
      <c r="C128" s="207" t="s">
        <v>86</v>
      </c>
      <c r="D128" s="207" t="s">
        <v>171</v>
      </c>
      <c r="E128" s="208" t="s">
        <v>816</v>
      </c>
      <c r="F128" s="209" t="s">
        <v>817</v>
      </c>
      <c r="G128" s="210" t="s">
        <v>215</v>
      </c>
      <c r="H128" s="211">
        <v>25</v>
      </c>
      <c r="I128" s="212"/>
      <c r="J128" s="213">
        <f>ROUND(I128*H128,2)</f>
        <v>0</v>
      </c>
      <c r="K128" s="209" t="s">
        <v>175</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176</v>
      </c>
      <c r="AT128" s="218" t="s">
        <v>171</v>
      </c>
      <c r="AU128" s="218" t="s">
        <v>86</v>
      </c>
      <c r="AY128" s="16" t="s">
        <v>168</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176</v>
      </c>
      <c r="BM128" s="218" t="s">
        <v>908</v>
      </c>
    </row>
    <row r="129" spans="1:65" s="2" customFormat="1" ht="19.5">
      <c r="A129" s="33"/>
      <c r="B129" s="34"/>
      <c r="C129" s="35"/>
      <c r="D129" s="220" t="s">
        <v>178</v>
      </c>
      <c r="E129" s="35"/>
      <c r="F129" s="221" t="s">
        <v>819</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178</v>
      </c>
      <c r="AU129" s="16" t="s">
        <v>86</v>
      </c>
    </row>
    <row r="130" spans="1:65" s="13" customFormat="1" ht="11.25">
      <c r="B130" s="225"/>
      <c r="C130" s="226"/>
      <c r="D130" s="220" t="s">
        <v>193</v>
      </c>
      <c r="E130" s="227" t="s">
        <v>1</v>
      </c>
      <c r="F130" s="228" t="s">
        <v>909</v>
      </c>
      <c r="G130" s="226"/>
      <c r="H130" s="229">
        <v>25</v>
      </c>
      <c r="I130" s="230"/>
      <c r="J130" s="226"/>
      <c r="K130" s="226"/>
      <c r="L130" s="231"/>
      <c r="M130" s="232"/>
      <c r="N130" s="233"/>
      <c r="O130" s="233"/>
      <c r="P130" s="233"/>
      <c r="Q130" s="233"/>
      <c r="R130" s="233"/>
      <c r="S130" s="233"/>
      <c r="T130" s="234"/>
      <c r="AT130" s="235" t="s">
        <v>193</v>
      </c>
      <c r="AU130" s="235" t="s">
        <v>86</v>
      </c>
      <c r="AV130" s="13" t="s">
        <v>86</v>
      </c>
      <c r="AW130" s="13" t="s">
        <v>34</v>
      </c>
      <c r="AX130" s="13" t="s">
        <v>84</v>
      </c>
      <c r="AY130" s="235" t="s">
        <v>168</v>
      </c>
    </row>
    <row r="131" spans="1:65" s="2" customFormat="1" ht="21.75" customHeight="1">
      <c r="A131" s="33"/>
      <c r="B131" s="34"/>
      <c r="C131" s="207" t="s">
        <v>131</v>
      </c>
      <c r="D131" s="207" t="s">
        <v>171</v>
      </c>
      <c r="E131" s="208" t="s">
        <v>910</v>
      </c>
      <c r="F131" s="209" t="s">
        <v>911</v>
      </c>
      <c r="G131" s="210" t="s">
        <v>184</v>
      </c>
      <c r="H131" s="211">
        <v>4</v>
      </c>
      <c r="I131" s="212"/>
      <c r="J131" s="213">
        <f>ROUND(I131*H131,2)</f>
        <v>0</v>
      </c>
      <c r="K131" s="209" t="s">
        <v>175</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176</v>
      </c>
      <c r="AT131" s="218" t="s">
        <v>171</v>
      </c>
      <c r="AU131" s="218" t="s">
        <v>86</v>
      </c>
      <c r="AY131" s="16" t="s">
        <v>168</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176</v>
      </c>
      <c r="BM131" s="218" t="s">
        <v>912</v>
      </c>
    </row>
    <row r="132" spans="1:65" s="2" customFormat="1" ht="19.5">
      <c r="A132" s="33"/>
      <c r="B132" s="34"/>
      <c r="C132" s="35"/>
      <c r="D132" s="220" t="s">
        <v>178</v>
      </c>
      <c r="E132" s="35"/>
      <c r="F132" s="221" t="s">
        <v>913</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178</v>
      </c>
      <c r="AU132" s="16" t="s">
        <v>86</v>
      </c>
    </row>
    <row r="133" spans="1:65" s="2" customFormat="1" ht="16.5" customHeight="1">
      <c r="A133" s="33"/>
      <c r="B133" s="34"/>
      <c r="C133" s="207" t="s">
        <v>176</v>
      </c>
      <c r="D133" s="207" t="s">
        <v>171</v>
      </c>
      <c r="E133" s="208" t="s">
        <v>188</v>
      </c>
      <c r="F133" s="209" t="s">
        <v>914</v>
      </c>
      <c r="G133" s="210" t="s">
        <v>233</v>
      </c>
      <c r="H133" s="211">
        <v>10</v>
      </c>
      <c r="I133" s="212"/>
      <c r="J133" s="213">
        <f>ROUND(I133*H133,2)</f>
        <v>0</v>
      </c>
      <c r="K133" s="209" t="s">
        <v>1</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176</v>
      </c>
      <c r="AT133" s="218" t="s">
        <v>171</v>
      </c>
      <c r="AU133" s="218" t="s">
        <v>86</v>
      </c>
      <c r="AY133" s="16" t="s">
        <v>168</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176</v>
      </c>
      <c r="BM133" s="218" t="s">
        <v>915</v>
      </c>
    </row>
    <row r="134" spans="1:65" s="2" customFormat="1" ht="11.25">
      <c r="A134" s="33"/>
      <c r="B134" s="34"/>
      <c r="C134" s="35"/>
      <c r="D134" s="220" t="s">
        <v>178</v>
      </c>
      <c r="E134" s="35"/>
      <c r="F134" s="221" t="s">
        <v>914</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178</v>
      </c>
      <c r="AU134" s="16" t="s">
        <v>86</v>
      </c>
    </row>
    <row r="135" spans="1:65" s="2" customFormat="1" ht="29.25">
      <c r="A135" s="33"/>
      <c r="B135" s="34"/>
      <c r="C135" s="35"/>
      <c r="D135" s="220" t="s">
        <v>180</v>
      </c>
      <c r="E135" s="35"/>
      <c r="F135" s="224" t="s">
        <v>916</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180</v>
      </c>
      <c r="AU135" s="16" t="s">
        <v>86</v>
      </c>
    </row>
    <row r="136" spans="1:65" s="13" customFormat="1" ht="11.25">
      <c r="B136" s="225"/>
      <c r="C136" s="226"/>
      <c r="D136" s="220" t="s">
        <v>193</v>
      </c>
      <c r="E136" s="227" t="s">
        <v>1</v>
      </c>
      <c r="F136" s="228" t="s">
        <v>917</v>
      </c>
      <c r="G136" s="226"/>
      <c r="H136" s="229">
        <v>10</v>
      </c>
      <c r="I136" s="230"/>
      <c r="J136" s="226"/>
      <c r="K136" s="226"/>
      <c r="L136" s="231"/>
      <c r="M136" s="232"/>
      <c r="N136" s="233"/>
      <c r="O136" s="233"/>
      <c r="P136" s="233"/>
      <c r="Q136" s="233"/>
      <c r="R136" s="233"/>
      <c r="S136" s="233"/>
      <c r="T136" s="234"/>
      <c r="AT136" s="235" t="s">
        <v>193</v>
      </c>
      <c r="AU136" s="235" t="s">
        <v>86</v>
      </c>
      <c r="AV136" s="13" t="s">
        <v>86</v>
      </c>
      <c r="AW136" s="13" t="s">
        <v>34</v>
      </c>
      <c r="AX136" s="13" t="s">
        <v>84</v>
      </c>
      <c r="AY136" s="235" t="s">
        <v>168</v>
      </c>
    </row>
    <row r="137" spans="1:65" s="2" customFormat="1" ht="16.5" customHeight="1">
      <c r="A137" s="33"/>
      <c r="B137" s="34"/>
      <c r="C137" s="247" t="s">
        <v>169</v>
      </c>
      <c r="D137" s="247" t="s">
        <v>311</v>
      </c>
      <c r="E137" s="248" t="s">
        <v>918</v>
      </c>
      <c r="F137" s="249" t="s">
        <v>919</v>
      </c>
      <c r="G137" s="250" t="s">
        <v>233</v>
      </c>
      <c r="H137" s="251">
        <v>10</v>
      </c>
      <c r="I137" s="252"/>
      <c r="J137" s="253">
        <f>ROUND(I137*H137,2)</f>
        <v>0</v>
      </c>
      <c r="K137" s="249" t="s">
        <v>1</v>
      </c>
      <c r="L137" s="254"/>
      <c r="M137" s="255" t="s">
        <v>1</v>
      </c>
      <c r="N137" s="256" t="s">
        <v>42</v>
      </c>
      <c r="O137" s="70"/>
      <c r="P137" s="216">
        <f>O137*H137</f>
        <v>0</v>
      </c>
      <c r="Q137" s="216">
        <v>0.04</v>
      </c>
      <c r="R137" s="216">
        <f>Q137*H137</f>
        <v>0.4</v>
      </c>
      <c r="S137" s="216">
        <v>0</v>
      </c>
      <c r="T137" s="217">
        <f>S137*H137</f>
        <v>0</v>
      </c>
      <c r="U137" s="33"/>
      <c r="V137" s="33"/>
      <c r="W137" s="33"/>
      <c r="X137" s="33"/>
      <c r="Y137" s="33"/>
      <c r="Z137" s="33"/>
      <c r="AA137" s="33"/>
      <c r="AB137" s="33"/>
      <c r="AC137" s="33"/>
      <c r="AD137" s="33"/>
      <c r="AE137" s="33"/>
      <c r="AR137" s="218" t="s">
        <v>219</v>
      </c>
      <c r="AT137" s="218" t="s">
        <v>311</v>
      </c>
      <c r="AU137" s="218" t="s">
        <v>86</v>
      </c>
      <c r="AY137" s="16" t="s">
        <v>168</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176</v>
      </c>
      <c r="BM137" s="218" t="s">
        <v>920</v>
      </c>
    </row>
    <row r="138" spans="1:65" s="2" customFormat="1" ht="11.25">
      <c r="A138" s="33"/>
      <c r="B138" s="34"/>
      <c r="C138" s="35"/>
      <c r="D138" s="220" t="s">
        <v>178</v>
      </c>
      <c r="E138" s="35"/>
      <c r="F138" s="221" t="s">
        <v>919</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178</v>
      </c>
      <c r="AU138" s="16" t="s">
        <v>86</v>
      </c>
    </row>
    <row r="139" spans="1:65" s="2" customFormat="1" ht="21.75" customHeight="1">
      <c r="A139" s="33"/>
      <c r="B139" s="34"/>
      <c r="C139" s="247" t="s">
        <v>204</v>
      </c>
      <c r="D139" s="247" t="s">
        <v>311</v>
      </c>
      <c r="E139" s="248" t="s">
        <v>921</v>
      </c>
      <c r="F139" s="249" t="s">
        <v>922</v>
      </c>
      <c r="G139" s="250" t="s">
        <v>184</v>
      </c>
      <c r="H139" s="251">
        <v>6</v>
      </c>
      <c r="I139" s="252"/>
      <c r="J139" s="253">
        <f>ROUND(I139*H139,2)</f>
        <v>0</v>
      </c>
      <c r="K139" s="249" t="s">
        <v>175</v>
      </c>
      <c r="L139" s="254"/>
      <c r="M139" s="255" t="s">
        <v>1</v>
      </c>
      <c r="N139" s="256" t="s">
        <v>42</v>
      </c>
      <c r="O139" s="70"/>
      <c r="P139" s="216">
        <f>O139*H139</f>
        <v>0</v>
      </c>
      <c r="Q139" s="216">
        <v>0.15</v>
      </c>
      <c r="R139" s="216">
        <f>Q139*H139</f>
        <v>0.89999999999999991</v>
      </c>
      <c r="S139" s="216">
        <v>0</v>
      </c>
      <c r="T139" s="217">
        <f>S139*H139</f>
        <v>0</v>
      </c>
      <c r="U139" s="33"/>
      <c r="V139" s="33"/>
      <c r="W139" s="33"/>
      <c r="X139" s="33"/>
      <c r="Y139" s="33"/>
      <c r="Z139" s="33"/>
      <c r="AA139" s="33"/>
      <c r="AB139" s="33"/>
      <c r="AC139" s="33"/>
      <c r="AD139" s="33"/>
      <c r="AE139" s="33"/>
      <c r="AR139" s="218" t="s">
        <v>219</v>
      </c>
      <c r="AT139" s="218" t="s">
        <v>311</v>
      </c>
      <c r="AU139" s="218" t="s">
        <v>86</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176</v>
      </c>
      <c r="BM139" s="218" t="s">
        <v>923</v>
      </c>
    </row>
    <row r="140" spans="1:65" s="2" customFormat="1" ht="11.25">
      <c r="A140" s="33"/>
      <c r="B140" s="34"/>
      <c r="C140" s="35"/>
      <c r="D140" s="220" t="s">
        <v>178</v>
      </c>
      <c r="E140" s="35"/>
      <c r="F140" s="221" t="s">
        <v>922</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86</v>
      </c>
    </row>
    <row r="141" spans="1:65" s="13" customFormat="1" ht="11.25">
      <c r="B141" s="225"/>
      <c r="C141" s="226"/>
      <c r="D141" s="220" t="s">
        <v>193</v>
      </c>
      <c r="E141" s="226"/>
      <c r="F141" s="228" t="s">
        <v>924</v>
      </c>
      <c r="G141" s="226"/>
      <c r="H141" s="229">
        <v>6</v>
      </c>
      <c r="I141" s="230"/>
      <c r="J141" s="226"/>
      <c r="K141" s="226"/>
      <c r="L141" s="231"/>
      <c r="M141" s="232"/>
      <c r="N141" s="233"/>
      <c r="O141" s="233"/>
      <c r="P141" s="233"/>
      <c r="Q141" s="233"/>
      <c r="R141" s="233"/>
      <c r="S141" s="233"/>
      <c r="T141" s="234"/>
      <c r="AT141" s="235" t="s">
        <v>193</v>
      </c>
      <c r="AU141" s="235" t="s">
        <v>86</v>
      </c>
      <c r="AV141" s="13" t="s">
        <v>86</v>
      </c>
      <c r="AW141" s="13" t="s">
        <v>4</v>
      </c>
      <c r="AX141" s="13" t="s">
        <v>84</v>
      </c>
      <c r="AY141" s="235" t="s">
        <v>168</v>
      </c>
    </row>
    <row r="142" spans="1:65" s="12" customFormat="1" ht="25.9" customHeight="1">
      <c r="B142" s="191"/>
      <c r="C142" s="192"/>
      <c r="D142" s="193" t="s">
        <v>76</v>
      </c>
      <c r="E142" s="194" t="s">
        <v>346</v>
      </c>
      <c r="F142" s="194" t="s">
        <v>347</v>
      </c>
      <c r="G142" s="192"/>
      <c r="H142" s="192"/>
      <c r="I142" s="195"/>
      <c r="J142" s="196">
        <f>BK142</f>
        <v>0</v>
      </c>
      <c r="K142" s="192"/>
      <c r="L142" s="197"/>
      <c r="M142" s="198"/>
      <c r="N142" s="199"/>
      <c r="O142" s="199"/>
      <c r="P142" s="200">
        <f>SUM(P143:P155)</f>
        <v>0</v>
      </c>
      <c r="Q142" s="199"/>
      <c r="R142" s="200">
        <f>SUM(R143:R155)</f>
        <v>0</v>
      </c>
      <c r="S142" s="199"/>
      <c r="T142" s="201">
        <f>SUM(T143:T155)</f>
        <v>0</v>
      </c>
      <c r="AR142" s="202" t="s">
        <v>176</v>
      </c>
      <c r="AT142" s="203" t="s">
        <v>76</v>
      </c>
      <c r="AU142" s="203" t="s">
        <v>77</v>
      </c>
      <c r="AY142" s="202" t="s">
        <v>168</v>
      </c>
      <c r="BK142" s="204">
        <f>SUM(BK143:BK155)</f>
        <v>0</v>
      </c>
    </row>
    <row r="143" spans="1:65" s="2" customFormat="1" ht="21.75" customHeight="1">
      <c r="A143" s="33"/>
      <c r="B143" s="34"/>
      <c r="C143" s="207" t="s">
        <v>212</v>
      </c>
      <c r="D143" s="207" t="s">
        <v>171</v>
      </c>
      <c r="E143" s="208" t="s">
        <v>362</v>
      </c>
      <c r="F143" s="209" t="s">
        <v>363</v>
      </c>
      <c r="G143" s="210" t="s">
        <v>197</v>
      </c>
      <c r="H143" s="211">
        <v>8.25</v>
      </c>
      <c r="I143" s="212"/>
      <c r="J143" s="213">
        <f>ROUND(I143*H143,2)</f>
        <v>0</v>
      </c>
      <c r="K143" s="209" t="s">
        <v>175</v>
      </c>
      <c r="L143" s="38"/>
      <c r="M143" s="214" t="s">
        <v>1</v>
      </c>
      <c r="N143" s="215"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351</v>
      </c>
      <c r="AT143" s="218" t="s">
        <v>171</v>
      </c>
      <c r="AU143" s="218" t="s">
        <v>84</v>
      </c>
      <c r="AY143" s="16" t="s">
        <v>168</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351</v>
      </c>
      <c r="BM143" s="218" t="s">
        <v>925</v>
      </c>
    </row>
    <row r="144" spans="1:65" s="2" customFormat="1" ht="29.25">
      <c r="A144" s="33"/>
      <c r="B144" s="34"/>
      <c r="C144" s="35"/>
      <c r="D144" s="220" t="s">
        <v>178</v>
      </c>
      <c r="E144" s="35"/>
      <c r="F144" s="221" t="s">
        <v>365</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178</v>
      </c>
      <c r="AU144" s="16" t="s">
        <v>84</v>
      </c>
    </row>
    <row r="145" spans="1:65" s="13" customFormat="1" ht="11.25">
      <c r="B145" s="225"/>
      <c r="C145" s="226"/>
      <c r="D145" s="220" t="s">
        <v>193</v>
      </c>
      <c r="E145" s="227" t="s">
        <v>1</v>
      </c>
      <c r="F145" s="228" t="s">
        <v>926</v>
      </c>
      <c r="G145" s="226"/>
      <c r="H145" s="229">
        <v>8.25</v>
      </c>
      <c r="I145" s="230"/>
      <c r="J145" s="226"/>
      <c r="K145" s="226"/>
      <c r="L145" s="231"/>
      <c r="M145" s="232"/>
      <c r="N145" s="233"/>
      <c r="O145" s="233"/>
      <c r="P145" s="233"/>
      <c r="Q145" s="233"/>
      <c r="R145" s="233"/>
      <c r="S145" s="233"/>
      <c r="T145" s="234"/>
      <c r="AT145" s="235" t="s">
        <v>193</v>
      </c>
      <c r="AU145" s="235" t="s">
        <v>84</v>
      </c>
      <c r="AV145" s="13" t="s">
        <v>86</v>
      </c>
      <c r="AW145" s="13" t="s">
        <v>34</v>
      </c>
      <c r="AX145" s="13" t="s">
        <v>84</v>
      </c>
      <c r="AY145" s="235" t="s">
        <v>168</v>
      </c>
    </row>
    <row r="146" spans="1:65" s="2" customFormat="1" ht="21.75" customHeight="1">
      <c r="A146" s="33"/>
      <c r="B146" s="34"/>
      <c r="C146" s="207" t="s">
        <v>219</v>
      </c>
      <c r="D146" s="207" t="s">
        <v>171</v>
      </c>
      <c r="E146" s="208" t="s">
        <v>888</v>
      </c>
      <c r="F146" s="209" t="s">
        <v>889</v>
      </c>
      <c r="G146" s="210" t="s">
        <v>197</v>
      </c>
      <c r="H146" s="211">
        <v>8.25</v>
      </c>
      <c r="I146" s="212"/>
      <c r="J146" s="213">
        <f>ROUND(I146*H146,2)</f>
        <v>0</v>
      </c>
      <c r="K146" s="209" t="s">
        <v>175</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351</v>
      </c>
      <c r="AT146" s="218" t="s">
        <v>171</v>
      </c>
      <c r="AU146" s="218" t="s">
        <v>84</v>
      </c>
      <c r="AY146" s="16" t="s">
        <v>168</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351</v>
      </c>
      <c r="BM146" s="218" t="s">
        <v>927</v>
      </c>
    </row>
    <row r="147" spans="1:65" s="2" customFormat="1" ht="68.25">
      <c r="A147" s="33"/>
      <c r="B147" s="34"/>
      <c r="C147" s="35"/>
      <c r="D147" s="220" t="s">
        <v>178</v>
      </c>
      <c r="E147" s="35"/>
      <c r="F147" s="221" t="s">
        <v>891</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178</v>
      </c>
      <c r="AU147" s="16" t="s">
        <v>84</v>
      </c>
    </row>
    <row r="148" spans="1:65" s="2" customFormat="1" ht="19.5">
      <c r="A148" s="33"/>
      <c r="B148" s="34"/>
      <c r="C148" s="35"/>
      <c r="D148" s="220" t="s">
        <v>180</v>
      </c>
      <c r="E148" s="35"/>
      <c r="F148" s="224" t="s">
        <v>354</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180</v>
      </c>
      <c r="AU148" s="16" t="s">
        <v>84</v>
      </c>
    </row>
    <row r="149" spans="1:65" s="13" customFormat="1" ht="11.25">
      <c r="B149" s="225"/>
      <c r="C149" s="226"/>
      <c r="D149" s="220" t="s">
        <v>193</v>
      </c>
      <c r="E149" s="227" t="s">
        <v>1</v>
      </c>
      <c r="F149" s="228" t="s">
        <v>928</v>
      </c>
      <c r="G149" s="226"/>
      <c r="H149" s="229">
        <v>8.25</v>
      </c>
      <c r="I149" s="230"/>
      <c r="J149" s="226"/>
      <c r="K149" s="226"/>
      <c r="L149" s="231"/>
      <c r="M149" s="232"/>
      <c r="N149" s="233"/>
      <c r="O149" s="233"/>
      <c r="P149" s="233"/>
      <c r="Q149" s="233"/>
      <c r="R149" s="233"/>
      <c r="S149" s="233"/>
      <c r="T149" s="234"/>
      <c r="AT149" s="235" t="s">
        <v>193</v>
      </c>
      <c r="AU149" s="235" t="s">
        <v>84</v>
      </c>
      <c r="AV149" s="13" t="s">
        <v>86</v>
      </c>
      <c r="AW149" s="13" t="s">
        <v>34</v>
      </c>
      <c r="AX149" s="13" t="s">
        <v>84</v>
      </c>
      <c r="AY149" s="235" t="s">
        <v>168</v>
      </c>
    </row>
    <row r="150" spans="1:65" s="2" customFormat="1" ht="33" customHeight="1">
      <c r="A150" s="33"/>
      <c r="B150" s="34"/>
      <c r="C150" s="207" t="s">
        <v>225</v>
      </c>
      <c r="D150" s="207" t="s">
        <v>171</v>
      </c>
      <c r="E150" s="208" t="s">
        <v>929</v>
      </c>
      <c r="F150" s="209" t="s">
        <v>930</v>
      </c>
      <c r="G150" s="210" t="s">
        <v>184</v>
      </c>
      <c r="H150" s="211">
        <v>1</v>
      </c>
      <c r="I150" s="212"/>
      <c r="J150" s="213">
        <f>ROUND(I150*H150,2)</f>
        <v>0</v>
      </c>
      <c r="K150" s="209" t="s">
        <v>175</v>
      </c>
      <c r="L150" s="38"/>
      <c r="M150" s="214" t="s">
        <v>1</v>
      </c>
      <c r="N150" s="21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351</v>
      </c>
      <c r="AT150" s="218" t="s">
        <v>171</v>
      </c>
      <c r="AU150" s="218" t="s">
        <v>84</v>
      </c>
      <c r="AY150" s="16" t="s">
        <v>168</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351</v>
      </c>
      <c r="BM150" s="218" t="s">
        <v>931</v>
      </c>
    </row>
    <row r="151" spans="1:65" s="2" customFormat="1" ht="68.25">
      <c r="A151" s="33"/>
      <c r="B151" s="34"/>
      <c r="C151" s="35"/>
      <c r="D151" s="220" t="s">
        <v>178</v>
      </c>
      <c r="E151" s="35"/>
      <c r="F151" s="221" t="s">
        <v>932</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178</v>
      </c>
      <c r="AU151" s="16" t="s">
        <v>84</v>
      </c>
    </row>
    <row r="152" spans="1:65" s="13" customFormat="1" ht="11.25">
      <c r="B152" s="225"/>
      <c r="C152" s="226"/>
      <c r="D152" s="220" t="s">
        <v>193</v>
      </c>
      <c r="E152" s="227" t="s">
        <v>1</v>
      </c>
      <c r="F152" s="228" t="s">
        <v>933</v>
      </c>
      <c r="G152" s="226"/>
      <c r="H152" s="229">
        <v>1</v>
      </c>
      <c r="I152" s="230"/>
      <c r="J152" s="226"/>
      <c r="K152" s="226"/>
      <c r="L152" s="231"/>
      <c r="M152" s="232"/>
      <c r="N152" s="233"/>
      <c r="O152" s="233"/>
      <c r="P152" s="233"/>
      <c r="Q152" s="233"/>
      <c r="R152" s="233"/>
      <c r="S152" s="233"/>
      <c r="T152" s="234"/>
      <c r="AT152" s="235" t="s">
        <v>193</v>
      </c>
      <c r="AU152" s="235" t="s">
        <v>84</v>
      </c>
      <c r="AV152" s="13" t="s">
        <v>86</v>
      </c>
      <c r="AW152" s="13" t="s">
        <v>34</v>
      </c>
      <c r="AX152" s="13" t="s">
        <v>84</v>
      </c>
      <c r="AY152" s="235" t="s">
        <v>168</v>
      </c>
    </row>
    <row r="153" spans="1:65" s="2" customFormat="1" ht="33" customHeight="1">
      <c r="A153" s="33"/>
      <c r="B153" s="34"/>
      <c r="C153" s="207" t="s">
        <v>230</v>
      </c>
      <c r="D153" s="207" t="s">
        <v>171</v>
      </c>
      <c r="E153" s="208" t="s">
        <v>349</v>
      </c>
      <c r="F153" s="209" t="s">
        <v>350</v>
      </c>
      <c r="G153" s="210" t="s">
        <v>197</v>
      </c>
      <c r="H153" s="211">
        <v>1.95</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351</v>
      </c>
      <c r="AT153" s="218" t="s">
        <v>171</v>
      </c>
      <c r="AU153" s="218" t="s">
        <v>84</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351</v>
      </c>
      <c r="BM153" s="218" t="s">
        <v>934</v>
      </c>
    </row>
    <row r="154" spans="1:65" s="2" customFormat="1" ht="68.25">
      <c r="A154" s="33"/>
      <c r="B154" s="34"/>
      <c r="C154" s="35"/>
      <c r="D154" s="220" t="s">
        <v>178</v>
      </c>
      <c r="E154" s="35"/>
      <c r="F154" s="221" t="s">
        <v>353</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84</v>
      </c>
    </row>
    <row r="155" spans="1:65" s="13" customFormat="1" ht="11.25">
      <c r="B155" s="225"/>
      <c r="C155" s="226"/>
      <c r="D155" s="220" t="s">
        <v>193</v>
      </c>
      <c r="E155" s="227" t="s">
        <v>1</v>
      </c>
      <c r="F155" s="228" t="s">
        <v>935</v>
      </c>
      <c r="G155" s="226"/>
      <c r="H155" s="229">
        <v>1.95</v>
      </c>
      <c r="I155" s="230"/>
      <c r="J155" s="226"/>
      <c r="K155" s="226"/>
      <c r="L155" s="231"/>
      <c r="M155" s="257"/>
      <c r="N155" s="258"/>
      <c r="O155" s="258"/>
      <c r="P155" s="258"/>
      <c r="Q155" s="258"/>
      <c r="R155" s="258"/>
      <c r="S155" s="258"/>
      <c r="T155" s="259"/>
      <c r="AT155" s="235" t="s">
        <v>193</v>
      </c>
      <c r="AU155" s="235" t="s">
        <v>84</v>
      </c>
      <c r="AV155" s="13" t="s">
        <v>86</v>
      </c>
      <c r="AW155" s="13" t="s">
        <v>34</v>
      </c>
      <c r="AX155" s="13" t="s">
        <v>84</v>
      </c>
      <c r="AY155" s="235" t="s">
        <v>168</v>
      </c>
    </row>
    <row r="156" spans="1:65" s="2" customFormat="1" ht="6.95" customHeight="1">
      <c r="A156" s="33"/>
      <c r="B156" s="53"/>
      <c r="C156" s="54"/>
      <c r="D156" s="54"/>
      <c r="E156" s="54"/>
      <c r="F156" s="54"/>
      <c r="G156" s="54"/>
      <c r="H156" s="54"/>
      <c r="I156" s="157"/>
      <c r="J156" s="54"/>
      <c r="K156" s="54"/>
      <c r="L156" s="38"/>
      <c r="M156" s="33"/>
      <c r="O156" s="33"/>
      <c r="P156" s="33"/>
      <c r="Q156" s="33"/>
      <c r="R156" s="33"/>
      <c r="S156" s="33"/>
      <c r="T156" s="33"/>
      <c r="U156" s="33"/>
      <c r="V156" s="33"/>
      <c r="W156" s="33"/>
      <c r="X156" s="33"/>
      <c r="Y156" s="33"/>
      <c r="Z156" s="33"/>
      <c r="AA156" s="33"/>
      <c r="AB156" s="33"/>
      <c r="AC156" s="33"/>
      <c r="AD156" s="33"/>
      <c r="AE156" s="33"/>
    </row>
  </sheetData>
  <sheetProtection algorithmName="SHA-512" hashValue="cxeCpraQnG1XyW/EhNRiBkjPcPDniaU5G4kGAPfTGOgbdNV90GRyDLHsg44jThjqEBco6aIuO2Hsj8WulPlr7A==" saltValue="Q6HkPjSltOQ2t+fWgnYIVCRpmnZIqFBtrs1Q8OWo5ZdVZ/FLOsjzf4RtXk+3GAcMTsQWr5tuHyM8uQ8QxrTRpQ==" spinCount="100000" sheet="1" objects="1" scenarios="1" formatColumns="0" formatRows="0" autoFilter="0"/>
  <autoFilter ref="C122:K155"/>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3"/>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118</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936</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937</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119</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26</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938</v>
      </c>
      <c r="F26" s="33"/>
      <c r="G26" s="33"/>
      <c r="H26" s="33"/>
      <c r="I26" s="122" t="s">
        <v>28</v>
      </c>
      <c r="J26" s="109" t="s">
        <v>29</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7" t="s">
        <v>1</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ROUND(J126,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ROUND((SUM(BE126:BE192)),  2)</f>
        <v>0</v>
      </c>
      <c r="G35" s="33"/>
      <c r="H35" s="33"/>
      <c r="I35" s="136">
        <v>0.21</v>
      </c>
      <c r="J35" s="135">
        <f>ROUND(((SUM(BE126:BE192))*I35),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ROUND((SUM(BF126:BF192)),  2)</f>
        <v>0</v>
      </c>
      <c r="G36" s="33"/>
      <c r="H36" s="33"/>
      <c r="I36" s="136">
        <v>0.15</v>
      </c>
      <c r="J36" s="135">
        <f>ROUND(((SUM(BF126:BF192))*I36),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ROUND((SUM(BG126:BG192)),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ROUND((SUM(BH126:BH192)),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ROUND((SUM(BI126:BI192)),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936</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04-01 - Oprava EOV výhybky č. 301 Odbočka Moravice</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122" t="s">
        <v>35</v>
      </c>
      <c r="J94" s="31" t="str">
        <f>E26</f>
        <v>Správa železnic, státní organizace</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J126</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J127</f>
        <v>0</v>
      </c>
      <c r="K99" s="167"/>
      <c r="L99" s="172"/>
    </row>
    <row r="100" spans="1:47" s="10" customFormat="1" ht="19.899999999999999" customHeight="1">
      <c r="B100" s="173"/>
      <c r="C100" s="103"/>
      <c r="D100" s="174" t="s">
        <v>939</v>
      </c>
      <c r="E100" s="175"/>
      <c r="F100" s="175"/>
      <c r="G100" s="175"/>
      <c r="H100" s="175"/>
      <c r="I100" s="176"/>
      <c r="J100" s="177">
        <f>J128</f>
        <v>0</v>
      </c>
      <c r="K100" s="103"/>
      <c r="L100" s="178"/>
    </row>
    <row r="101" spans="1:47" s="9" customFormat="1" ht="24.95" customHeight="1">
      <c r="B101" s="166"/>
      <c r="C101" s="167"/>
      <c r="D101" s="168" t="s">
        <v>940</v>
      </c>
      <c r="E101" s="169"/>
      <c r="F101" s="169"/>
      <c r="G101" s="169"/>
      <c r="H101" s="169"/>
      <c r="I101" s="170"/>
      <c r="J101" s="171">
        <f>J143</f>
        <v>0</v>
      </c>
      <c r="K101" s="167"/>
      <c r="L101" s="172"/>
    </row>
    <row r="102" spans="1:47" s="10" customFormat="1" ht="19.899999999999999" customHeight="1">
      <c r="B102" s="173"/>
      <c r="C102" s="103"/>
      <c r="D102" s="174" t="s">
        <v>941</v>
      </c>
      <c r="E102" s="175"/>
      <c r="F102" s="175"/>
      <c r="G102" s="175"/>
      <c r="H102" s="175"/>
      <c r="I102" s="176"/>
      <c r="J102" s="177">
        <f>J144</f>
        <v>0</v>
      </c>
      <c r="K102" s="103"/>
      <c r="L102" s="178"/>
    </row>
    <row r="103" spans="1:47" s="9" customFormat="1" ht="24.95" customHeight="1">
      <c r="B103" s="166"/>
      <c r="C103" s="167"/>
      <c r="D103" s="168" t="s">
        <v>152</v>
      </c>
      <c r="E103" s="169"/>
      <c r="F103" s="169"/>
      <c r="G103" s="169"/>
      <c r="H103" s="169"/>
      <c r="I103" s="170"/>
      <c r="J103" s="171">
        <f>J185</f>
        <v>0</v>
      </c>
      <c r="K103" s="167"/>
      <c r="L103" s="172"/>
    </row>
    <row r="104" spans="1:47" s="9" customFormat="1" ht="24.95" customHeight="1">
      <c r="B104" s="166"/>
      <c r="C104" s="167"/>
      <c r="D104" s="168" t="s">
        <v>942</v>
      </c>
      <c r="E104" s="169"/>
      <c r="F104" s="169"/>
      <c r="G104" s="169"/>
      <c r="H104" s="169"/>
      <c r="I104" s="170"/>
      <c r="J104" s="171">
        <f>J190</f>
        <v>0</v>
      </c>
      <c r="K104" s="167"/>
      <c r="L104" s="172"/>
    </row>
    <row r="105" spans="1:47" s="2" customFormat="1" ht="21.75" customHeight="1">
      <c r="A105" s="33"/>
      <c r="B105" s="34"/>
      <c r="C105" s="35"/>
      <c r="D105" s="35"/>
      <c r="E105" s="35"/>
      <c r="F105" s="35"/>
      <c r="G105" s="35"/>
      <c r="H105" s="35"/>
      <c r="I105" s="121"/>
      <c r="J105" s="35"/>
      <c r="K105" s="35"/>
      <c r="L105" s="50"/>
      <c r="S105" s="33"/>
      <c r="T105" s="33"/>
      <c r="U105" s="33"/>
      <c r="V105" s="33"/>
      <c r="W105" s="33"/>
      <c r="X105" s="33"/>
      <c r="Y105" s="33"/>
      <c r="Z105" s="33"/>
      <c r="AA105" s="33"/>
      <c r="AB105" s="33"/>
      <c r="AC105" s="33"/>
      <c r="AD105" s="33"/>
      <c r="AE105" s="33"/>
    </row>
    <row r="106" spans="1:47" s="2" customFormat="1" ht="6.95" customHeight="1">
      <c r="A106" s="33"/>
      <c r="B106" s="53"/>
      <c r="C106" s="54"/>
      <c r="D106" s="54"/>
      <c r="E106" s="54"/>
      <c r="F106" s="54"/>
      <c r="G106" s="54"/>
      <c r="H106" s="54"/>
      <c r="I106" s="157"/>
      <c r="J106" s="54"/>
      <c r="K106" s="54"/>
      <c r="L106" s="50"/>
      <c r="S106" s="33"/>
      <c r="T106" s="33"/>
      <c r="U106" s="33"/>
      <c r="V106" s="33"/>
      <c r="W106" s="33"/>
      <c r="X106" s="33"/>
      <c r="Y106" s="33"/>
      <c r="Z106" s="33"/>
      <c r="AA106" s="33"/>
      <c r="AB106" s="33"/>
      <c r="AC106" s="33"/>
      <c r="AD106" s="33"/>
      <c r="AE106" s="33"/>
    </row>
    <row r="110" spans="1:47" s="2" customFormat="1" ht="6.95" customHeight="1">
      <c r="A110" s="33"/>
      <c r="B110" s="55"/>
      <c r="C110" s="56"/>
      <c r="D110" s="56"/>
      <c r="E110" s="56"/>
      <c r="F110" s="56"/>
      <c r="G110" s="56"/>
      <c r="H110" s="56"/>
      <c r="I110" s="160"/>
      <c r="J110" s="56"/>
      <c r="K110" s="56"/>
      <c r="L110" s="50"/>
      <c r="S110" s="33"/>
      <c r="T110" s="33"/>
      <c r="U110" s="33"/>
      <c r="V110" s="33"/>
      <c r="W110" s="33"/>
      <c r="X110" s="33"/>
      <c r="Y110" s="33"/>
      <c r="Z110" s="33"/>
      <c r="AA110" s="33"/>
      <c r="AB110" s="33"/>
      <c r="AC110" s="33"/>
      <c r="AD110" s="33"/>
      <c r="AE110" s="33"/>
    </row>
    <row r="111" spans="1:47" s="2" customFormat="1" ht="24.95" customHeight="1">
      <c r="A111" s="33"/>
      <c r="B111" s="34"/>
      <c r="C111" s="22" t="s">
        <v>153</v>
      </c>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47" s="2" customFormat="1" ht="6.95" customHeight="1">
      <c r="A112" s="33"/>
      <c r="B112" s="34"/>
      <c r="C112" s="35"/>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3" s="2" customFormat="1" ht="12" customHeight="1">
      <c r="A113" s="33"/>
      <c r="B113" s="34"/>
      <c r="C113" s="28" t="s">
        <v>16</v>
      </c>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3" s="2" customFormat="1" ht="16.5" customHeight="1">
      <c r="A114" s="33"/>
      <c r="B114" s="34"/>
      <c r="C114" s="35"/>
      <c r="D114" s="35"/>
      <c r="E114" s="318" t="str">
        <f>E7</f>
        <v>Oprava výhybek v žst. Opava východ</v>
      </c>
      <c r="F114" s="319"/>
      <c r="G114" s="319"/>
      <c r="H114" s="319"/>
      <c r="I114" s="121"/>
      <c r="J114" s="35"/>
      <c r="K114" s="35"/>
      <c r="L114" s="50"/>
      <c r="S114" s="33"/>
      <c r="T114" s="33"/>
      <c r="U114" s="33"/>
      <c r="V114" s="33"/>
      <c r="W114" s="33"/>
      <c r="X114" s="33"/>
      <c r="Y114" s="33"/>
      <c r="Z114" s="33"/>
      <c r="AA114" s="33"/>
      <c r="AB114" s="33"/>
      <c r="AC114" s="33"/>
      <c r="AD114" s="33"/>
      <c r="AE114" s="33"/>
    </row>
    <row r="115" spans="1:63" s="1" customFormat="1" ht="12" customHeight="1">
      <c r="B115" s="20"/>
      <c r="C115" s="28" t="s">
        <v>141</v>
      </c>
      <c r="D115" s="21"/>
      <c r="E115" s="21"/>
      <c r="F115" s="21"/>
      <c r="G115" s="21"/>
      <c r="H115" s="21"/>
      <c r="I115" s="114"/>
      <c r="J115" s="21"/>
      <c r="K115" s="21"/>
      <c r="L115" s="19"/>
    </row>
    <row r="116" spans="1:63" s="2" customFormat="1" ht="16.5" customHeight="1">
      <c r="A116" s="33"/>
      <c r="B116" s="34"/>
      <c r="C116" s="35"/>
      <c r="D116" s="35"/>
      <c r="E116" s="318" t="s">
        <v>936</v>
      </c>
      <c r="F116" s="320"/>
      <c r="G116" s="320"/>
      <c r="H116" s="320"/>
      <c r="I116" s="121"/>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143</v>
      </c>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70" t="str">
        <f>E11</f>
        <v>SO 04-01 - Oprava EOV výhybky č. 301 Odbočka Moravice</v>
      </c>
      <c r="F118" s="320"/>
      <c r="G118" s="320"/>
      <c r="H118" s="320"/>
      <c r="I118" s="121"/>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20</v>
      </c>
      <c r="D120" s="35"/>
      <c r="E120" s="35"/>
      <c r="F120" s="26" t="str">
        <f>F14</f>
        <v>PS Opava</v>
      </c>
      <c r="G120" s="35"/>
      <c r="H120" s="35"/>
      <c r="I120" s="122" t="s">
        <v>22</v>
      </c>
      <c r="J120" s="65" t="str">
        <f>IF(J14="","",J14)</f>
        <v>9. 4. 2020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24</v>
      </c>
      <c r="D122" s="35"/>
      <c r="E122" s="35"/>
      <c r="F122" s="26" t="str">
        <f>E17</f>
        <v>Správa železnic, státní organizace, OŘ Ostrava</v>
      </c>
      <c r="G122" s="35"/>
      <c r="H122" s="35"/>
      <c r="I122" s="122" t="s">
        <v>32</v>
      </c>
      <c r="J122" s="31" t="str">
        <f>E23</f>
        <v xml:space="preserve"> </v>
      </c>
      <c r="K122" s="35"/>
      <c r="L122" s="50"/>
      <c r="S122" s="33"/>
      <c r="T122" s="33"/>
      <c r="U122" s="33"/>
      <c r="V122" s="33"/>
      <c r="W122" s="33"/>
      <c r="X122" s="33"/>
      <c r="Y122" s="33"/>
      <c r="Z122" s="33"/>
      <c r="AA122" s="33"/>
      <c r="AB122" s="33"/>
      <c r="AC122" s="33"/>
      <c r="AD122" s="33"/>
      <c r="AE122" s="33"/>
    </row>
    <row r="123" spans="1:63" s="2" customFormat="1" ht="25.7" customHeight="1">
      <c r="A123" s="33"/>
      <c r="B123" s="34"/>
      <c r="C123" s="28" t="s">
        <v>30</v>
      </c>
      <c r="D123" s="35"/>
      <c r="E123" s="35"/>
      <c r="F123" s="26" t="str">
        <f>IF(E20="","",E20)</f>
        <v>Vyplň údaj</v>
      </c>
      <c r="G123" s="35"/>
      <c r="H123" s="35"/>
      <c r="I123" s="122" t="s">
        <v>35</v>
      </c>
      <c r="J123" s="31" t="str">
        <f>E26</f>
        <v>Správa železnic, státní organizace</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21"/>
      <c r="J124" s="35"/>
      <c r="K124" s="35"/>
      <c r="L124" s="50"/>
      <c r="S124" s="33"/>
      <c r="T124" s="33"/>
      <c r="U124" s="33"/>
      <c r="V124" s="33"/>
      <c r="W124" s="33"/>
      <c r="X124" s="33"/>
      <c r="Y124" s="33"/>
      <c r="Z124" s="33"/>
      <c r="AA124" s="33"/>
      <c r="AB124" s="33"/>
      <c r="AC124" s="33"/>
      <c r="AD124" s="33"/>
      <c r="AE124" s="33"/>
    </row>
    <row r="125" spans="1:63" s="11" customFormat="1" ht="29.25" customHeight="1">
      <c r="A125" s="179"/>
      <c r="B125" s="180"/>
      <c r="C125" s="181" t="s">
        <v>154</v>
      </c>
      <c r="D125" s="182" t="s">
        <v>62</v>
      </c>
      <c r="E125" s="182" t="s">
        <v>58</v>
      </c>
      <c r="F125" s="182" t="s">
        <v>59</v>
      </c>
      <c r="G125" s="182" t="s">
        <v>155</v>
      </c>
      <c r="H125" s="182" t="s">
        <v>156</v>
      </c>
      <c r="I125" s="183" t="s">
        <v>157</v>
      </c>
      <c r="J125" s="182" t="s">
        <v>147</v>
      </c>
      <c r="K125" s="184" t="s">
        <v>158</v>
      </c>
      <c r="L125" s="185"/>
      <c r="M125" s="74" t="s">
        <v>1</v>
      </c>
      <c r="N125" s="75" t="s">
        <v>41</v>
      </c>
      <c r="O125" s="75" t="s">
        <v>159</v>
      </c>
      <c r="P125" s="75" t="s">
        <v>160</v>
      </c>
      <c r="Q125" s="75" t="s">
        <v>161</v>
      </c>
      <c r="R125" s="75" t="s">
        <v>162</v>
      </c>
      <c r="S125" s="75" t="s">
        <v>163</v>
      </c>
      <c r="T125" s="76" t="s">
        <v>164</v>
      </c>
      <c r="U125" s="179"/>
      <c r="V125" s="179"/>
      <c r="W125" s="179"/>
      <c r="X125" s="179"/>
      <c r="Y125" s="179"/>
      <c r="Z125" s="179"/>
      <c r="AA125" s="179"/>
      <c r="AB125" s="179"/>
      <c r="AC125" s="179"/>
      <c r="AD125" s="179"/>
      <c r="AE125" s="179"/>
    </row>
    <row r="126" spans="1:63" s="2" customFormat="1" ht="22.9" customHeight="1">
      <c r="A126" s="33"/>
      <c r="B126" s="34"/>
      <c r="C126" s="81" t="s">
        <v>165</v>
      </c>
      <c r="D126" s="35"/>
      <c r="E126" s="35"/>
      <c r="F126" s="35"/>
      <c r="G126" s="35"/>
      <c r="H126" s="35"/>
      <c r="I126" s="121"/>
      <c r="J126" s="186">
        <f>BK126</f>
        <v>0</v>
      </c>
      <c r="K126" s="35"/>
      <c r="L126" s="38"/>
      <c r="M126" s="77"/>
      <c r="N126" s="187"/>
      <c r="O126" s="78"/>
      <c r="P126" s="188">
        <f>P127+P143+P185+P190</f>
        <v>0</v>
      </c>
      <c r="Q126" s="78"/>
      <c r="R126" s="188">
        <f>R127+R143+R185+R190</f>
        <v>0</v>
      </c>
      <c r="S126" s="78"/>
      <c r="T126" s="189">
        <f>T127+T143+T185+T190</f>
        <v>0</v>
      </c>
      <c r="U126" s="33"/>
      <c r="V126" s="33"/>
      <c r="W126" s="33"/>
      <c r="X126" s="33"/>
      <c r="Y126" s="33"/>
      <c r="Z126" s="33"/>
      <c r="AA126" s="33"/>
      <c r="AB126" s="33"/>
      <c r="AC126" s="33"/>
      <c r="AD126" s="33"/>
      <c r="AE126" s="33"/>
      <c r="AT126" s="16" t="s">
        <v>76</v>
      </c>
      <c r="AU126" s="16" t="s">
        <v>149</v>
      </c>
      <c r="BK126" s="190">
        <f>BK127+BK143+BK185+BK190</f>
        <v>0</v>
      </c>
    </row>
    <row r="127" spans="1:63" s="12" customFormat="1" ht="25.9" customHeight="1">
      <c r="B127" s="191"/>
      <c r="C127" s="192"/>
      <c r="D127" s="193" t="s">
        <v>76</v>
      </c>
      <c r="E127" s="194" t="s">
        <v>166</v>
      </c>
      <c r="F127" s="194" t="s">
        <v>167</v>
      </c>
      <c r="G127" s="192"/>
      <c r="H127" s="192"/>
      <c r="I127" s="195"/>
      <c r="J127" s="196">
        <f>BK127</f>
        <v>0</v>
      </c>
      <c r="K127" s="192"/>
      <c r="L127" s="197"/>
      <c r="M127" s="198"/>
      <c r="N127" s="199"/>
      <c r="O127" s="199"/>
      <c r="P127" s="200">
        <f>P128</f>
        <v>0</v>
      </c>
      <c r="Q127" s="199"/>
      <c r="R127" s="200">
        <f>R128</f>
        <v>0</v>
      </c>
      <c r="S127" s="199"/>
      <c r="T127" s="201">
        <f>T128</f>
        <v>0</v>
      </c>
      <c r="AR127" s="202" t="s">
        <v>84</v>
      </c>
      <c r="AT127" s="203" t="s">
        <v>76</v>
      </c>
      <c r="AU127" s="203" t="s">
        <v>77</v>
      </c>
      <c r="AY127" s="202" t="s">
        <v>168</v>
      </c>
      <c r="BK127" s="204">
        <f>BK128</f>
        <v>0</v>
      </c>
    </row>
    <row r="128" spans="1:63" s="12" customFormat="1" ht="22.9" customHeight="1">
      <c r="B128" s="191"/>
      <c r="C128" s="192"/>
      <c r="D128" s="193" t="s">
        <v>76</v>
      </c>
      <c r="E128" s="205" t="s">
        <v>84</v>
      </c>
      <c r="F128" s="205" t="s">
        <v>943</v>
      </c>
      <c r="G128" s="192"/>
      <c r="H128" s="192"/>
      <c r="I128" s="195"/>
      <c r="J128" s="206">
        <f>BK128</f>
        <v>0</v>
      </c>
      <c r="K128" s="192"/>
      <c r="L128" s="197"/>
      <c r="M128" s="198"/>
      <c r="N128" s="199"/>
      <c r="O128" s="199"/>
      <c r="P128" s="200">
        <f>SUM(P129:P142)</f>
        <v>0</v>
      </c>
      <c r="Q128" s="199"/>
      <c r="R128" s="200">
        <f>SUM(R129:R142)</f>
        <v>0</v>
      </c>
      <c r="S128" s="199"/>
      <c r="T128" s="201">
        <f>SUM(T129:T142)</f>
        <v>0</v>
      </c>
      <c r="AR128" s="202" t="s">
        <v>84</v>
      </c>
      <c r="AT128" s="203" t="s">
        <v>76</v>
      </c>
      <c r="AU128" s="203" t="s">
        <v>84</v>
      </c>
      <c r="AY128" s="202" t="s">
        <v>168</v>
      </c>
      <c r="BK128" s="204">
        <f>SUM(BK129:BK142)</f>
        <v>0</v>
      </c>
    </row>
    <row r="129" spans="1:65" s="2" customFormat="1" ht="21.75" customHeight="1">
      <c r="A129" s="33"/>
      <c r="B129" s="34"/>
      <c r="C129" s="207" t="s">
        <v>84</v>
      </c>
      <c r="D129" s="207" t="s">
        <v>171</v>
      </c>
      <c r="E129" s="208" t="s">
        <v>944</v>
      </c>
      <c r="F129" s="209" t="s">
        <v>945</v>
      </c>
      <c r="G129" s="210" t="s">
        <v>233</v>
      </c>
      <c r="H129" s="211">
        <v>60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946</v>
      </c>
    </row>
    <row r="130" spans="1:65" s="2" customFormat="1" ht="11.25">
      <c r="A130" s="33"/>
      <c r="B130" s="34"/>
      <c r="C130" s="35"/>
      <c r="D130" s="220" t="s">
        <v>178</v>
      </c>
      <c r="E130" s="35"/>
      <c r="F130" s="221" t="s">
        <v>945</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21.75" customHeight="1">
      <c r="A131" s="33"/>
      <c r="B131" s="34"/>
      <c r="C131" s="207" t="s">
        <v>86</v>
      </c>
      <c r="D131" s="207" t="s">
        <v>171</v>
      </c>
      <c r="E131" s="208" t="s">
        <v>947</v>
      </c>
      <c r="F131" s="209" t="s">
        <v>948</v>
      </c>
      <c r="G131" s="210" t="s">
        <v>233</v>
      </c>
      <c r="H131" s="211">
        <v>10</v>
      </c>
      <c r="I131" s="212"/>
      <c r="J131" s="213">
        <f>ROUND(I131*H131,2)</f>
        <v>0</v>
      </c>
      <c r="K131" s="209" t="s">
        <v>175</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176</v>
      </c>
      <c r="AT131" s="218" t="s">
        <v>171</v>
      </c>
      <c r="AU131" s="218" t="s">
        <v>86</v>
      </c>
      <c r="AY131" s="16" t="s">
        <v>168</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176</v>
      </c>
      <c r="BM131" s="218" t="s">
        <v>949</v>
      </c>
    </row>
    <row r="132" spans="1:65" s="2" customFormat="1" ht="11.25">
      <c r="A132" s="33"/>
      <c r="B132" s="34"/>
      <c r="C132" s="35"/>
      <c r="D132" s="220" t="s">
        <v>178</v>
      </c>
      <c r="E132" s="35"/>
      <c r="F132" s="221" t="s">
        <v>948</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178</v>
      </c>
      <c r="AU132" s="16" t="s">
        <v>86</v>
      </c>
    </row>
    <row r="133" spans="1:65" s="2" customFormat="1" ht="21.75" customHeight="1">
      <c r="A133" s="33"/>
      <c r="B133" s="34"/>
      <c r="C133" s="207" t="s">
        <v>131</v>
      </c>
      <c r="D133" s="207" t="s">
        <v>171</v>
      </c>
      <c r="E133" s="208" t="s">
        <v>950</v>
      </c>
      <c r="F133" s="209" t="s">
        <v>951</v>
      </c>
      <c r="G133" s="210" t="s">
        <v>233</v>
      </c>
      <c r="H133" s="211">
        <v>10</v>
      </c>
      <c r="I133" s="212"/>
      <c r="J133" s="213">
        <f>ROUND(I133*H133,2)</f>
        <v>0</v>
      </c>
      <c r="K133" s="209" t="s">
        <v>175</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176</v>
      </c>
      <c r="AT133" s="218" t="s">
        <v>171</v>
      </c>
      <c r="AU133" s="218" t="s">
        <v>86</v>
      </c>
      <c r="AY133" s="16" t="s">
        <v>168</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176</v>
      </c>
      <c r="BM133" s="218" t="s">
        <v>952</v>
      </c>
    </row>
    <row r="134" spans="1:65" s="2" customFormat="1" ht="11.25">
      <c r="A134" s="33"/>
      <c r="B134" s="34"/>
      <c r="C134" s="35"/>
      <c r="D134" s="220" t="s">
        <v>178</v>
      </c>
      <c r="E134" s="35"/>
      <c r="F134" s="221" t="s">
        <v>951</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178</v>
      </c>
      <c r="AU134" s="16" t="s">
        <v>86</v>
      </c>
    </row>
    <row r="135" spans="1:65" s="2" customFormat="1" ht="21.75" customHeight="1">
      <c r="A135" s="33"/>
      <c r="B135" s="34"/>
      <c r="C135" s="207" t="s">
        <v>176</v>
      </c>
      <c r="D135" s="207" t="s">
        <v>171</v>
      </c>
      <c r="E135" s="208" t="s">
        <v>953</v>
      </c>
      <c r="F135" s="209" t="s">
        <v>954</v>
      </c>
      <c r="G135" s="210" t="s">
        <v>233</v>
      </c>
      <c r="H135" s="211">
        <v>10</v>
      </c>
      <c r="I135" s="212"/>
      <c r="J135" s="213">
        <f>ROUND(I135*H135,2)</f>
        <v>0</v>
      </c>
      <c r="K135" s="209" t="s">
        <v>175</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176</v>
      </c>
      <c r="AT135" s="218" t="s">
        <v>171</v>
      </c>
      <c r="AU135" s="218" t="s">
        <v>86</v>
      </c>
      <c r="AY135" s="16" t="s">
        <v>168</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176</v>
      </c>
      <c r="BM135" s="218" t="s">
        <v>955</v>
      </c>
    </row>
    <row r="136" spans="1:65" s="2" customFormat="1" ht="11.25">
      <c r="A136" s="33"/>
      <c r="B136" s="34"/>
      <c r="C136" s="35"/>
      <c r="D136" s="220" t="s">
        <v>178</v>
      </c>
      <c r="E136" s="35"/>
      <c r="F136" s="221" t="s">
        <v>954</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178</v>
      </c>
      <c r="AU136" s="16" t="s">
        <v>86</v>
      </c>
    </row>
    <row r="137" spans="1:65" s="2" customFormat="1" ht="21.75" customHeight="1">
      <c r="A137" s="33"/>
      <c r="B137" s="34"/>
      <c r="C137" s="247" t="s">
        <v>169</v>
      </c>
      <c r="D137" s="247" t="s">
        <v>311</v>
      </c>
      <c r="E137" s="248" t="s">
        <v>956</v>
      </c>
      <c r="F137" s="249" t="s">
        <v>957</v>
      </c>
      <c r="G137" s="250" t="s">
        <v>233</v>
      </c>
      <c r="H137" s="251">
        <v>10</v>
      </c>
      <c r="I137" s="252"/>
      <c r="J137" s="253">
        <f>ROUND(I137*H137,2)</f>
        <v>0</v>
      </c>
      <c r="K137" s="249" t="s">
        <v>175</v>
      </c>
      <c r="L137" s="254"/>
      <c r="M137" s="255" t="s">
        <v>1</v>
      </c>
      <c r="N137" s="256"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219</v>
      </c>
      <c r="AT137" s="218" t="s">
        <v>311</v>
      </c>
      <c r="AU137" s="218" t="s">
        <v>86</v>
      </c>
      <c r="AY137" s="16" t="s">
        <v>168</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176</v>
      </c>
      <c r="BM137" s="218" t="s">
        <v>958</v>
      </c>
    </row>
    <row r="138" spans="1:65" s="2" customFormat="1" ht="11.25">
      <c r="A138" s="33"/>
      <c r="B138" s="34"/>
      <c r="C138" s="35"/>
      <c r="D138" s="220" t="s">
        <v>178</v>
      </c>
      <c r="E138" s="35"/>
      <c r="F138" s="221" t="s">
        <v>957</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178</v>
      </c>
      <c r="AU138" s="16" t="s">
        <v>86</v>
      </c>
    </row>
    <row r="139" spans="1:65" s="2" customFormat="1" ht="21.75" customHeight="1">
      <c r="A139" s="33"/>
      <c r="B139" s="34"/>
      <c r="C139" s="207" t="s">
        <v>204</v>
      </c>
      <c r="D139" s="207" t="s">
        <v>171</v>
      </c>
      <c r="E139" s="208" t="s">
        <v>959</v>
      </c>
      <c r="F139" s="209" t="s">
        <v>960</v>
      </c>
      <c r="G139" s="210" t="s">
        <v>233</v>
      </c>
      <c r="H139" s="211">
        <v>10</v>
      </c>
      <c r="I139" s="212"/>
      <c r="J139" s="213">
        <f>ROUND(I139*H139,2)</f>
        <v>0</v>
      </c>
      <c r="K139" s="209" t="s">
        <v>175</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176</v>
      </c>
      <c r="AT139" s="218" t="s">
        <v>171</v>
      </c>
      <c r="AU139" s="218" t="s">
        <v>86</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176</v>
      </c>
      <c r="BM139" s="218" t="s">
        <v>961</v>
      </c>
    </row>
    <row r="140" spans="1:65" s="2" customFormat="1" ht="11.25">
      <c r="A140" s="33"/>
      <c r="B140" s="34"/>
      <c r="C140" s="35"/>
      <c r="D140" s="220" t="s">
        <v>178</v>
      </c>
      <c r="E140" s="35"/>
      <c r="F140" s="221" t="s">
        <v>960</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86</v>
      </c>
    </row>
    <row r="141" spans="1:65" s="2" customFormat="1" ht="21.75" customHeight="1">
      <c r="A141" s="33"/>
      <c r="B141" s="34"/>
      <c r="C141" s="207" t="s">
        <v>212</v>
      </c>
      <c r="D141" s="207" t="s">
        <v>171</v>
      </c>
      <c r="E141" s="208" t="s">
        <v>962</v>
      </c>
      <c r="F141" s="209" t="s">
        <v>963</v>
      </c>
      <c r="G141" s="210" t="s">
        <v>233</v>
      </c>
      <c r="H141" s="211">
        <v>10</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964</v>
      </c>
    </row>
    <row r="142" spans="1:65" s="2" customFormat="1" ht="11.25">
      <c r="A142" s="33"/>
      <c r="B142" s="34"/>
      <c r="C142" s="35"/>
      <c r="D142" s="220" t="s">
        <v>178</v>
      </c>
      <c r="E142" s="35"/>
      <c r="F142" s="221" t="s">
        <v>963</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12" customFormat="1" ht="25.9" customHeight="1">
      <c r="B143" s="191"/>
      <c r="C143" s="192"/>
      <c r="D143" s="193" t="s">
        <v>76</v>
      </c>
      <c r="E143" s="194" t="s">
        <v>965</v>
      </c>
      <c r="F143" s="194" t="s">
        <v>966</v>
      </c>
      <c r="G143" s="192"/>
      <c r="H143" s="192"/>
      <c r="I143" s="195"/>
      <c r="J143" s="196">
        <f>BK143</f>
        <v>0</v>
      </c>
      <c r="K143" s="192"/>
      <c r="L143" s="197"/>
      <c r="M143" s="198"/>
      <c r="N143" s="199"/>
      <c r="O143" s="199"/>
      <c r="P143" s="200">
        <f>P144</f>
        <v>0</v>
      </c>
      <c r="Q143" s="199"/>
      <c r="R143" s="200">
        <f>R144</f>
        <v>0</v>
      </c>
      <c r="S143" s="199"/>
      <c r="T143" s="201">
        <f>T144</f>
        <v>0</v>
      </c>
      <c r="AR143" s="202" t="s">
        <v>176</v>
      </c>
      <c r="AT143" s="203" t="s">
        <v>76</v>
      </c>
      <c r="AU143" s="203" t="s">
        <v>77</v>
      </c>
      <c r="AY143" s="202" t="s">
        <v>168</v>
      </c>
      <c r="BK143" s="204">
        <f>BK144</f>
        <v>0</v>
      </c>
    </row>
    <row r="144" spans="1:65" s="12" customFormat="1" ht="22.9" customHeight="1">
      <c r="B144" s="191"/>
      <c r="C144" s="192"/>
      <c r="D144" s="193" t="s">
        <v>76</v>
      </c>
      <c r="E144" s="205" t="s">
        <v>967</v>
      </c>
      <c r="F144" s="205" t="s">
        <v>968</v>
      </c>
      <c r="G144" s="192"/>
      <c r="H144" s="192"/>
      <c r="I144" s="195"/>
      <c r="J144" s="206">
        <f>BK144</f>
        <v>0</v>
      </c>
      <c r="K144" s="192"/>
      <c r="L144" s="197"/>
      <c r="M144" s="198"/>
      <c r="N144" s="199"/>
      <c r="O144" s="199"/>
      <c r="P144" s="200">
        <f>SUM(P145:P184)</f>
        <v>0</v>
      </c>
      <c r="Q144" s="199"/>
      <c r="R144" s="200">
        <f>SUM(R145:R184)</f>
        <v>0</v>
      </c>
      <c r="S144" s="199"/>
      <c r="T144" s="201">
        <f>SUM(T145:T184)</f>
        <v>0</v>
      </c>
      <c r="AR144" s="202" t="s">
        <v>176</v>
      </c>
      <c r="AT144" s="203" t="s">
        <v>76</v>
      </c>
      <c r="AU144" s="203" t="s">
        <v>84</v>
      </c>
      <c r="AY144" s="202" t="s">
        <v>168</v>
      </c>
      <c r="BK144" s="204">
        <f>SUM(BK145:BK184)</f>
        <v>0</v>
      </c>
    </row>
    <row r="145" spans="1:65" s="2" customFormat="1" ht="21.75" customHeight="1">
      <c r="A145" s="33"/>
      <c r="B145" s="34"/>
      <c r="C145" s="207" t="s">
        <v>219</v>
      </c>
      <c r="D145" s="207" t="s">
        <v>171</v>
      </c>
      <c r="E145" s="208" t="s">
        <v>969</v>
      </c>
      <c r="F145" s="209" t="s">
        <v>970</v>
      </c>
      <c r="G145" s="210" t="s">
        <v>184</v>
      </c>
      <c r="H145" s="211">
        <v>1</v>
      </c>
      <c r="I145" s="212"/>
      <c r="J145" s="213">
        <f>ROUND(I145*H145,2)</f>
        <v>0</v>
      </c>
      <c r="K145" s="209" t="s">
        <v>175</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351</v>
      </c>
      <c r="AT145" s="218" t="s">
        <v>171</v>
      </c>
      <c r="AU145" s="218" t="s">
        <v>86</v>
      </c>
      <c r="AY145" s="16" t="s">
        <v>168</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351</v>
      </c>
      <c r="BM145" s="218" t="s">
        <v>971</v>
      </c>
    </row>
    <row r="146" spans="1:65" s="2" customFormat="1" ht="19.5">
      <c r="A146" s="33"/>
      <c r="B146" s="34"/>
      <c r="C146" s="35"/>
      <c r="D146" s="220" t="s">
        <v>178</v>
      </c>
      <c r="E146" s="35"/>
      <c r="F146" s="221" t="s">
        <v>972</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178</v>
      </c>
      <c r="AU146" s="16" t="s">
        <v>86</v>
      </c>
    </row>
    <row r="147" spans="1:65" s="2" customFormat="1" ht="21.75" customHeight="1">
      <c r="A147" s="33"/>
      <c r="B147" s="34"/>
      <c r="C147" s="207" t="s">
        <v>225</v>
      </c>
      <c r="D147" s="207" t="s">
        <v>171</v>
      </c>
      <c r="E147" s="208" t="s">
        <v>973</v>
      </c>
      <c r="F147" s="209" t="s">
        <v>974</v>
      </c>
      <c r="G147" s="210" t="s">
        <v>184</v>
      </c>
      <c r="H147" s="211">
        <v>1</v>
      </c>
      <c r="I147" s="212"/>
      <c r="J147" s="213">
        <f>ROUND(I147*H147,2)</f>
        <v>0</v>
      </c>
      <c r="K147" s="209" t="s">
        <v>175</v>
      </c>
      <c r="L147" s="38"/>
      <c r="M147" s="214" t="s">
        <v>1</v>
      </c>
      <c r="N147" s="215"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351</v>
      </c>
      <c r="AT147" s="218" t="s">
        <v>171</v>
      </c>
      <c r="AU147" s="218" t="s">
        <v>86</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351</v>
      </c>
      <c r="BM147" s="218" t="s">
        <v>975</v>
      </c>
    </row>
    <row r="148" spans="1:65" s="2" customFormat="1" ht="39">
      <c r="A148" s="33"/>
      <c r="B148" s="34"/>
      <c r="C148" s="35"/>
      <c r="D148" s="220" t="s">
        <v>178</v>
      </c>
      <c r="E148" s="35"/>
      <c r="F148" s="221" t="s">
        <v>976</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86</v>
      </c>
    </row>
    <row r="149" spans="1:65" s="2" customFormat="1" ht="21.75" customHeight="1">
      <c r="A149" s="33"/>
      <c r="B149" s="34"/>
      <c r="C149" s="247" t="s">
        <v>230</v>
      </c>
      <c r="D149" s="247" t="s">
        <v>311</v>
      </c>
      <c r="E149" s="248" t="s">
        <v>977</v>
      </c>
      <c r="F149" s="249" t="s">
        <v>978</v>
      </c>
      <c r="G149" s="250" t="s">
        <v>979</v>
      </c>
      <c r="H149" s="251">
        <v>1</v>
      </c>
      <c r="I149" s="252"/>
      <c r="J149" s="253">
        <f>ROUND(I149*H149,2)</f>
        <v>0</v>
      </c>
      <c r="K149" s="249" t="s">
        <v>175</v>
      </c>
      <c r="L149" s="254"/>
      <c r="M149" s="255" t="s">
        <v>1</v>
      </c>
      <c r="N149" s="256"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642</v>
      </c>
      <c r="AT149" s="218" t="s">
        <v>311</v>
      </c>
      <c r="AU149" s="218" t="s">
        <v>86</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642</v>
      </c>
      <c r="BM149" s="218" t="s">
        <v>980</v>
      </c>
    </row>
    <row r="150" spans="1:65" s="2" customFormat="1" ht="11.25">
      <c r="A150" s="33"/>
      <c r="B150" s="34"/>
      <c r="C150" s="35"/>
      <c r="D150" s="220" t="s">
        <v>178</v>
      </c>
      <c r="E150" s="35"/>
      <c r="F150" s="221" t="s">
        <v>978</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86</v>
      </c>
    </row>
    <row r="151" spans="1:65" s="2" customFormat="1" ht="21.75" customHeight="1">
      <c r="A151" s="33"/>
      <c r="B151" s="34"/>
      <c r="C151" s="207" t="s">
        <v>236</v>
      </c>
      <c r="D151" s="207" t="s">
        <v>171</v>
      </c>
      <c r="E151" s="208" t="s">
        <v>981</v>
      </c>
      <c r="F151" s="209" t="s">
        <v>982</v>
      </c>
      <c r="G151" s="210" t="s">
        <v>184</v>
      </c>
      <c r="H151" s="211">
        <v>3</v>
      </c>
      <c r="I151" s="212"/>
      <c r="J151" s="213">
        <f>ROUND(I151*H151,2)</f>
        <v>0</v>
      </c>
      <c r="K151" s="209" t="s">
        <v>175</v>
      </c>
      <c r="L151" s="38"/>
      <c r="M151" s="214" t="s">
        <v>1</v>
      </c>
      <c r="N151" s="215"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351</v>
      </c>
      <c r="AT151" s="218" t="s">
        <v>171</v>
      </c>
      <c r="AU151" s="218" t="s">
        <v>86</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351</v>
      </c>
      <c r="BM151" s="218" t="s">
        <v>983</v>
      </c>
    </row>
    <row r="152" spans="1:65" s="2" customFormat="1" ht="29.25">
      <c r="A152" s="33"/>
      <c r="B152" s="34"/>
      <c r="C152" s="35"/>
      <c r="D152" s="220" t="s">
        <v>178</v>
      </c>
      <c r="E152" s="35"/>
      <c r="F152" s="221" t="s">
        <v>984</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86</v>
      </c>
    </row>
    <row r="153" spans="1:65" s="2" customFormat="1" ht="21.75" customHeight="1">
      <c r="A153" s="33"/>
      <c r="B153" s="34"/>
      <c r="C153" s="207" t="s">
        <v>241</v>
      </c>
      <c r="D153" s="207" t="s">
        <v>171</v>
      </c>
      <c r="E153" s="208" t="s">
        <v>985</v>
      </c>
      <c r="F153" s="209" t="s">
        <v>986</v>
      </c>
      <c r="G153" s="210" t="s">
        <v>233</v>
      </c>
      <c r="H153" s="211">
        <v>10</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351</v>
      </c>
      <c r="AT153" s="218" t="s">
        <v>171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351</v>
      </c>
      <c r="BM153" s="218" t="s">
        <v>987</v>
      </c>
    </row>
    <row r="154" spans="1:65" s="2" customFormat="1" ht="11.25">
      <c r="A154" s="33"/>
      <c r="B154" s="34"/>
      <c r="C154" s="35"/>
      <c r="D154" s="220" t="s">
        <v>178</v>
      </c>
      <c r="E154" s="35"/>
      <c r="F154" s="221" t="s">
        <v>988</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2" customFormat="1" ht="21.75" customHeight="1">
      <c r="A155" s="33"/>
      <c r="B155" s="34"/>
      <c r="C155" s="247" t="s">
        <v>246</v>
      </c>
      <c r="D155" s="247" t="s">
        <v>311</v>
      </c>
      <c r="E155" s="248" t="s">
        <v>989</v>
      </c>
      <c r="F155" s="249" t="s">
        <v>990</v>
      </c>
      <c r="G155" s="250" t="s">
        <v>233</v>
      </c>
      <c r="H155" s="251">
        <v>10</v>
      </c>
      <c r="I155" s="252"/>
      <c r="J155" s="253">
        <f>ROUND(I155*H155,2)</f>
        <v>0</v>
      </c>
      <c r="K155" s="249" t="s">
        <v>175</v>
      </c>
      <c r="L155" s="254"/>
      <c r="M155" s="255" t="s">
        <v>1</v>
      </c>
      <c r="N155" s="256"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642</v>
      </c>
      <c r="AT155" s="218" t="s">
        <v>311</v>
      </c>
      <c r="AU155" s="218" t="s">
        <v>86</v>
      </c>
      <c r="AY155" s="16" t="s">
        <v>168</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642</v>
      </c>
      <c r="BM155" s="218" t="s">
        <v>991</v>
      </c>
    </row>
    <row r="156" spans="1:65" s="2" customFormat="1" ht="11.25">
      <c r="A156" s="33"/>
      <c r="B156" s="34"/>
      <c r="C156" s="35"/>
      <c r="D156" s="220" t="s">
        <v>178</v>
      </c>
      <c r="E156" s="35"/>
      <c r="F156" s="221" t="s">
        <v>990</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178</v>
      </c>
      <c r="AU156" s="16" t="s">
        <v>86</v>
      </c>
    </row>
    <row r="157" spans="1:65" s="2" customFormat="1" ht="21.75" customHeight="1">
      <c r="A157" s="33"/>
      <c r="B157" s="34"/>
      <c r="C157" s="207" t="s">
        <v>252</v>
      </c>
      <c r="D157" s="207" t="s">
        <v>171</v>
      </c>
      <c r="E157" s="208" t="s">
        <v>992</v>
      </c>
      <c r="F157" s="209" t="s">
        <v>993</v>
      </c>
      <c r="G157" s="210" t="s">
        <v>233</v>
      </c>
      <c r="H157" s="211">
        <v>10</v>
      </c>
      <c r="I157" s="212"/>
      <c r="J157" s="213">
        <f>ROUND(I157*H157,2)</f>
        <v>0</v>
      </c>
      <c r="K157" s="209" t="s">
        <v>175</v>
      </c>
      <c r="L157" s="38"/>
      <c r="M157" s="214" t="s">
        <v>1</v>
      </c>
      <c r="N157" s="215"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351</v>
      </c>
      <c r="AT157" s="218" t="s">
        <v>171</v>
      </c>
      <c r="AU157" s="218" t="s">
        <v>86</v>
      </c>
      <c r="AY157" s="16" t="s">
        <v>168</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351</v>
      </c>
      <c r="BM157" s="218" t="s">
        <v>994</v>
      </c>
    </row>
    <row r="158" spans="1:65" s="2" customFormat="1" ht="11.25">
      <c r="A158" s="33"/>
      <c r="B158" s="34"/>
      <c r="C158" s="35"/>
      <c r="D158" s="220" t="s">
        <v>178</v>
      </c>
      <c r="E158" s="35"/>
      <c r="F158" s="221" t="s">
        <v>995</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178</v>
      </c>
      <c r="AU158" s="16" t="s">
        <v>86</v>
      </c>
    </row>
    <row r="159" spans="1:65" s="2" customFormat="1" ht="21.75" customHeight="1">
      <c r="A159" s="33"/>
      <c r="B159" s="34"/>
      <c r="C159" s="247" t="s">
        <v>8</v>
      </c>
      <c r="D159" s="247" t="s">
        <v>311</v>
      </c>
      <c r="E159" s="248" t="s">
        <v>996</v>
      </c>
      <c r="F159" s="249" t="s">
        <v>997</v>
      </c>
      <c r="G159" s="250" t="s">
        <v>233</v>
      </c>
      <c r="H159" s="251">
        <v>10</v>
      </c>
      <c r="I159" s="252"/>
      <c r="J159" s="253">
        <f>ROUND(I159*H159,2)</f>
        <v>0</v>
      </c>
      <c r="K159" s="249" t="s">
        <v>175</v>
      </c>
      <c r="L159" s="254"/>
      <c r="M159" s="255" t="s">
        <v>1</v>
      </c>
      <c r="N159" s="256"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642</v>
      </c>
      <c r="AT159" s="218" t="s">
        <v>311</v>
      </c>
      <c r="AU159" s="218" t="s">
        <v>86</v>
      </c>
      <c r="AY159" s="16" t="s">
        <v>168</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642</v>
      </c>
      <c r="BM159" s="218" t="s">
        <v>998</v>
      </c>
    </row>
    <row r="160" spans="1:65" s="2" customFormat="1" ht="11.25">
      <c r="A160" s="33"/>
      <c r="B160" s="34"/>
      <c r="C160" s="35"/>
      <c r="D160" s="220" t="s">
        <v>178</v>
      </c>
      <c r="E160" s="35"/>
      <c r="F160" s="221" t="s">
        <v>997</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178</v>
      </c>
      <c r="AU160" s="16" t="s">
        <v>86</v>
      </c>
    </row>
    <row r="161" spans="1:65" s="2" customFormat="1" ht="21.75" customHeight="1">
      <c r="A161" s="33"/>
      <c r="B161" s="34"/>
      <c r="C161" s="207" t="s">
        <v>261</v>
      </c>
      <c r="D161" s="207" t="s">
        <v>171</v>
      </c>
      <c r="E161" s="208" t="s">
        <v>999</v>
      </c>
      <c r="F161" s="209" t="s">
        <v>1000</v>
      </c>
      <c r="G161" s="210" t="s">
        <v>233</v>
      </c>
      <c r="H161" s="211">
        <v>10</v>
      </c>
      <c r="I161" s="212"/>
      <c r="J161" s="213">
        <f>ROUND(I161*H161,2)</f>
        <v>0</v>
      </c>
      <c r="K161" s="209" t="s">
        <v>175</v>
      </c>
      <c r="L161" s="38"/>
      <c r="M161" s="214" t="s">
        <v>1</v>
      </c>
      <c r="N161" s="215"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1001</v>
      </c>
      <c r="AT161" s="218" t="s">
        <v>171</v>
      </c>
      <c r="AU161" s="218" t="s">
        <v>86</v>
      </c>
      <c r="AY161" s="16" t="s">
        <v>168</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1001</v>
      </c>
      <c r="BM161" s="218" t="s">
        <v>1002</v>
      </c>
    </row>
    <row r="162" spans="1:65" s="2" customFormat="1" ht="39">
      <c r="A162" s="33"/>
      <c r="B162" s="34"/>
      <c r="C162" s="35"/>
      <c r="D162" s="220" t="s">
        <v>178</v>
      </c>
      <c r="E162" s="35"/>
      <c r="F162" s="221" t="s">
        <v>1003</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178</v>
      </c>
      <c r="AU162" s="16" t="s">
        <v>86</v>
      </c>
    </row>
    <row r="163" spans="1:65" s="2" customFormat="1" ht="21.75" customHeight="1">
      <c r="A163" s="33"/>
      <c r="B163" s="34"/>
      <c r="C163" s="247" t="s">
        <v>267</v>
      </c>
      <c r="D163" s="247" t="s">
        <v>311</v>
      </c>
      <c r="E163" s="248" t="s">
        <v>1004</v>
      </c>
      <c r="F163" s="249" t="s">
        <v>1005</v>
      </c>
      <c r="G163" s="250" t="s">
        <v>233</v>
      </c>
      <c r="H163" s="251">
        <v>10</v>
      </c>
      <c r="I163" s="252"/>
      <c r="J163" s="253">
        <f>ROUND(I163*H163,2)</f>
        <v>0</v>
      </c>
      <c r="K163" s="249" t="s">
        <v>175</v>
      </c>
      <c r="L163" s="254"/>
      <c r="M163" s="255" t="s">
        <v>1</v>
      </c>
      <c r="N163" s="256"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642</v>
      </c>
      <c r="AT163" s="218" t="s">
        <v>311</v>
      </c>
      <c r="AU163" s="218" t="s">
        <v>86</v>
      </c>
      <c r="AY163" s="16" t="s">
        <v>168</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642</v>
      </c>
      <c r="BM163" s="218" t="s">
        <v>1006</v>
      </c>
    </row>
    <row r="164" spans="1:65" s="2" customFormat="1" ht="11.25">
      <c r="A164" s="33"/>
      <c r="B164" s="34"/>
      <c r="C164" s="35"/>
      <c r="D164" s="220" t="s">
        <v>178</v>
      </c>
      <c r="E164" s="35"/>
      <c r="F164" s="221" t="s">
        <v>1005</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178</v>
      </c>
      <c r="AU164" s="16" t="s">
        <v>86</v>
      </c>
    </row>
    <row r="165" spans="1:65" s="2" customFormat="1" ht="21.75" customHeight="1">
      <c r="A165" s="33"/>
      <c r="B165" s="34"/>
      <c r="C165" s="207" t="s">
        <v>272</v>
      </c>
      <c r="D165" s="207" t="s">
        <v>171</v>
      </c>
      <c r="E165" s="208" t="s">
        <v>1007</v>
      </c>
      <c r="F165" s="209" t="s">
        <v>1008</v>
      </c>
      <c r="G165" s="210" t="s">
        <v>184</v>
      </c>
      <c r="H165" s="211">
        <v>1</v>
      </c>
      <c r="I165" s="212"/>
      <c r="J165" s="213">
        <f>ROUND(I165*H165,2)</f>
        <v>0</v>
      </c>
      <c r="K165" s="209" t="s">
        <v>175</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1001</v>
      </c>
      <c r="AT165" s="218" t="s">
        <v>171</v>
      </c>
      <c r="AU165" s="218" t="s">
        <v>86</v>
      </c>
      <c r="AY165" s="16" t="s">
        <v>168</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1001</v>
      </c>
      <c r="BM165" s="218" t="s">
        <v>1009</v>
      </c>
    </row>
    <row r="166" spans="1:65" s="2" customFormat="1" ht="11.25">
      <c r="A166" s="33"/>
      <c r="B166" s="34"/>
      <c r="C166" s="35"/>
      <c r="D166" s="220" t="s">
        <v>178</v>
      </c>
      <c r="E166" s="35"/>
      <c r="F166" s="221" t="s">
        <v>1008</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178</v>
      </c>
      <c r="AU166" s="16" t="s">
        <v>86</v>
      </c>
    </row>
    <row r="167" spans="1:65" s="2" customFormat="1" ht="33" customHeight="1">
      <c r="A167" s="33"/>
      <c r="B167" s="34"/>
      <c r="C167" s="247" t="s">
        <v>277</v>
      </c>
      <c r="D167" s="247" t="s">
        <v>311</v>
      </c>
      <c r="E167" s="248" t="s">
        <v>1010</v>
      </c>
      <c r="F167" s="249" t="s">
        <v>1011</v>
      </c>
      <c r="G167" s="250" t="s">
        <v>184</v>
      </c>
      <c r="H167" s="251">
        <v>1</v>
      </c>
      <c r="I167" s="252"/>
      <c r="J167" s="253">
        <f>ROUND(I167*H167,2)</f>
        <v>0</v>
      </c>
      <c r="K167" s="249" t="s">
        <v>175</v>
      </c>
      <c r="L167" s="254"/>
      <c r="M167" s="255" t="s">
        <v>1</v>
      </c>
      <c r="N167" s="256"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642</v>
      </c>
      <c r="AT167" s="218" t="s">
        <v>311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642</v>
      </c>
      <c r="BM167" s="218" t="s">
        <v>1012</v>
      </c>
    </row>
    <row r="168" spans="1:65" s="2" customFormat="1" ht="19.5">
      <c r="A168" s="33"/>
      <c r="B168" s="34"/>
      <c r="C168" s="35"/>
      <c r="D168" s="220" t="s">
        <v>178</v>
      </c>
      <c r="E168" s="35"/>
      <c r="F168" s="221" t="s">
        <v>1011</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21.75" customHeight="1">
      <c r="A169" s="33"/>
      <c r="B169" s="34"/>
      <c r="C169" s="207" t="s">
        <v>283</v>
      </c>
      <c r="D169" s="207" t="s">
        <v>171</v>
      </c>
      <c r="E169" s="208" t="s">
        <v>1013</v>
      </c>
      <c r="F169" s="209" t="s">
        <v>1014</v>
      </c>
      <c r="G169" s="210" t="s">
        <v>184</v>
      </c>
      <c r="H169" s="211">
        <v>2</v>
      </c>
      <c r="I169" s="212"/>
      <c r="J169" s="213">
        <f>ROUND(I169*H169,2)</f>
        <v>0</v>
      </c>
      <c r="K169" s="209" t="s">
        <v>175</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351</v>
      </c>
      <c r="AT169" s="218" t="s">
        <v>171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351</v>
      </c>
      <c r="BM169" s="218" t="s">
        <v>1015</v>
      </c>
    </row>
    <row r="170" spans="1:65" s="2" customFormat="1" ht="19.5">
      <c r="A170" s="33"/>
      <c r="B170" s="34"/>
      <c r="C170" s="35"/>
      <c r="D170" s="220" t="s">
        <v>178</v>
      </c>
      <c r="E170" s="35"/>
      <c r="F170" s="221" t="s">
        <v>1016</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2" customFormat="1" ht="21.75" customHeight="1">
      <c r="A171" s="33"/>
      <c r="B171" s="34"/>
      <c r="C171" s="247" t="s">
        <v>7</v>
      </c>
      <c r="D171" s="247" t="s">
        <v>311</v>
      </c>
      <c r="E171" s="248" t="s">
        <v>1017</v>
      </c>
      <c r="F171" s="249" t="s">
        <v>1018</v>
      </c>
      <c r="G171" s="250" t="s">
        <v>184</v>
      </c>
      <c r="H171" s="251">
        <v>2</v>
      </c>
      <c r="I171" s="252"/>
      <c r="J171" s="253">
        <f>ROUND(I171*H171,2)</f>
        <v>0</v>
      </c>
      <c r="K171" s="249" t="s">
        <v>175</v>
      </c>
      <c r="L171" s="254"/>
      <c r="M171" s="255" t="s">
        <v>1</v>
      </c>
      <c r="N171" s="256" t="s">
        <v>42</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642</v>
      </c>
      <c r="AT171" s="218" t="s">
        <v>311</v>
      </c>
      <c r="AU171" s="218" t="s">
        <v>86</v>
      </c>
      <c r="AY171" s="16" t="s">
        <v>168</v>
      </c>
      <c r="BE171" s="219">
        <f>IF(N171="základní",J171,0)</f>
        <v>0</v>
      </c>
      <c r="BF171" s="219">
        <f>IF(N171="snížená",J171,0)</f>
        <v>0</v>
      </c>
      <c r="BG171" s="219">
        <f>IF(N171="zákl. přenesená",J171,0)</f>
        <v>0</v>
      </c>
      <c r="BH171" s="219">
        <f>IF(N171="sníž. přenesená",J171,0)</f>
        <v>0</v>
      </c>
      <c r="BI171" s="219">
        <f>IF(N171="nulová",J171,0)</f>
        <v>0</v>
      </c>
      <c r="BJ171" s="16" t="s">
        <v>84</v>
      </c>
      <c r="BK171" s="219">
        <f>ROUND(I171*H171,2)</f>
        <v>0</v>
      </c>
      <c r="BL171" s="16" t="s">
        <v>642</v>
      </c>
      <c r="BM171" s="218" t="s">
        <v>1019</v>
      </c>
    </row>
    <row r="172" spans="1:65" s="2" customFormat="1" ht="11.25">
      <c r="A172" s="33"/>
      <c r="B172" s="34"/>
      <c r="C172" s="35"/>
      <c r="D172" s="220" t="s">
        <v>178</v>
      </c>
      <c r="E172" s="35"/>
      <c r="F172" s="221" t="s">
        <v>1018</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178</v>
      </c>
      <c r="AU172" s="16" t="s">
        <v>86</v>
      </c>
    </row>
    <row r="173" spans="1:65" s="2" customFormat="1" ht="21.75" customHeight="1">
      <c r="A173" s="33"/>
      <c r="B173" s="34"/>
      <c r="C173" s="207" t="s">
        <v>293</v>
      </c>
      <c r="D173" s="207" t="s">
        <v>171</v>
      </c>
      <c r="E173" s="208" t="s">
        <v>1020</v>
      </c>
      <c r="F173" s="209" t="s">
        <v>1021</v>
      </c>
      <c r="G173" s="210" t="s">
        <v>184</v>
      </c>
      <c r="H173" s="211">
        <v>3</v>
      </c>
      <c r="I173" s="212"/>
      <c r="J173" s="213">
        <f>ROUND(I173*H173,2)</f>
        <v>0</v>
      </c>
      <c r="K173" s="209" t="s">
        <v>175</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351</v>
      </c>
      <c r="AT173" s="218" t="s">
        <v>171</v>
      </c>
      <c r="AU173" s="218" t="s">
        <v>86</v>
      </c>
      <c r="AY173" s="16" t="s">
        <v>168</v>
      </c>
      <c r="BE173" s="219">
        <f>IF(N173="základní",J173,0)</f>
        <v>0</v>
      </c>
      <c r="BF173" s="219">
        <f>IF(N173="snížená",J173,0)</f>
        <v>0</v>
      </c>
      <c r="BG173" s="219">
        <f>IF(N173="zákl. přenesená",J173,0)</f>
        <v>0</v>
      </c>
      <c r="BH173" s="219">
        <f>IF(N173="sníž. přenesená",J173,0)</f>
        <v>0</v>
      </c>
      <c r="BI173" s="219">
        <f>IF(N173="nulová",J173,0)</f>
        <v>0</v>
      </c>
      <c r="BJ173" s="16" t="s">
        <v>84</v>
      </c>
      <c r="BK173" s="219">
        <f>ROUND(I173*H173,2)</f>
        <v>0</v>
      </c>
      <c r="BL173" s="16" t="s">
        <v>351</v>
      </c>
      <c r="BM173" s="218" t="s">
        <v>1022</v>
      </c>
    </row>
    <row r="174" spans="1:65" s="2" customFormat="1" ht="11.25">
      <c r="A174" s="33"/>
      <c r="B174" s="34"/>
      <c r="C174" s="35"/>
      <c r="D174" s="220" t="s">
        <v>178</v>
      </c>
      <c r="E174" s="35"/>
      <c r="F174" s="221" t="s">
        <v>1021</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178</v>
      </c>
      <c r="AU174" s="16" t="s">
        <v>86</v>
      </c>
    </row>
    <row r="175" spans="1:65" s="2" customFormat="1" ht="21.75" customHeight="1">
      <c r="A175" s="33"/>
      <c r="B175" s="34"/>
      <c r="C175" s="207" t="s">
        <v>299</v>
      </c>
      <c r="D175" s="207" t="s">
        <v>171</v>
      </c>
      <c r="E175" s="208" t="s">
        <v>1023</v>
      </c>
      <c r="F175" s="209" t="s">
        <v>1024</v>
      </c>
      <c r="G175" s="210" t="s">
        <v>233</v>
      </c>
      <c r="H175" s="211">
        <v>30</v>
      </c>
      <c r="I175" s="212"/>
      <c r="J175" s="213">
        <f>ROUND(I175*H175,2)</f>
        <v>0</v>
      </c>
      <c r="K175" s="209" t="s">
        <v>175</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351</v>
      </c>
      <c r="AT175" s="218" t="s">
        <v>171</v>
      </c>
      <c r="AU175" s="218" t="s">
        <v>86</v>
      </c>
      <c r="AY175" s="16" t="s">
        <v>168</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351</v>
      </c>
      <c r="BM175" s="218" t="s">
        <v>1025</v>
      </c>
    </row>
    <row r="176" spans="1:65" s="2" customFormat="1" ht="11.25">
      <c r="A176" s="33"/>
      <c r="B176" s="34"/>
      <c r="C176" s="35"/>
      <c r="D176" s="220" t="s">
        <v>178</v>
      </c>
      <c r="E176" s="35"/>
      <c r="F176" s="221" t="s">
        <v>1024</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178</v>
      </c>
      <c r="AU176" s="16" t="s">
        <v>86</v>
      </c>
    </row>
    <row r="177" spans="1:65" s="2" customFormat="1" ht="21.75" customHeight="1">
      <c r="A177" s="33"/>
      <c r="B177" s="34"/>
      <c r="C177" s="247" t="s">
        <v>305</v>
      </c>
      <c r="D177" s="247" t="s">
        <v>311</v>
      </c>
      <c r="E177" s="248" t="s">
        <v>1026</v>
      </c>
      <c r="F177" s="249" t="s">
        <v>1027</v>
      </c>
      <c r="G177" s="250" t="s">
        <v>233</v>
      </c>
      <c r="H177" s="251">
        <v>30</v>
      </c>
      <c r="I177" s="252"/>
      <c r="J177" s="253">
        <f>ROUND(I177*H177,2)</f>
        <v>0</v>
      </c>
      <c r="K177" s="249" t="s">
        <v>175</v>
      </c>
      <c r="L177" s="254"/>
      <c r="M177" s="255" t="s">
        <v>1</v>
      </c>
      <c r="N177" s="256"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642</v>
      </c>
      <c r="AT177" s="218" t="s">
        <v>311</v>
      </c>
      <c r="AU177" s="218" t="s">
        <v>86</v>
      </c>
      <c r="AY177" s="16" t="s">
        <v>168</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642</v>
      </c>
      <c r="BM177" s="218" t="s">
        <v>1028</v>
      </c>
    </row>
    <row r="178" spans="1:65" s="2" customFormat="1" ht="11.25">
      <c r="A178" s="33"/>
      <c r="B178" s="34"/>
      <c r="C178" s="35"/>
      <c r="D178" s="220" t="s">
        <v>178</v>
      </c>
      <c r="E178" s="35"/>
      <c r="F178" s="221" t="s">
        <v>1027</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178</v>
      </c>
      <c r="AU178" s="16" t="s">
        <v>86</v>
      </c>
    </row>
    <row r="179" spans="1:65" s="2" customFormat="1" ht="21.75" customHeight="1">
      <c r="A179" s="33"/>
      <c r="B179" s="34"/>
      <c r="C179" s="207" t="s">
        <v>310</v>
      </c>
      <c r="D179" s="207" t="s">
        <v>171</v>
      </c>
      <c r="E179" s="208" t="s">
        <v>1029</v>
      </c>
      <c r="F179" s="209" t="s">
        <v>1030</v>
      </c>
      <c r="G179" s="210" t="s">
        <v>184</v>
      </c>
      <c r="H179" s="211">
        <v>1</v>
      </c>
      <c r="I179" s="212"/>
      <c r="J179" s="213">
        <f>ROUND(I179*H179,2)</f>
        <v>0</v>
      </c>
      <c r="K179" s="209" t="s">
        <v>175</v>
      </c>
      <c r="L179" s="38"/>
      <c r="M179" s="214" t="s">
        <v>1</v>
      </c>
      <c r="N179" s="215" t="s">
        <v>42</v>
      </c>
      <c r="O179" s="70"/>
      <c r="P179" s="216">
        <f>O179*H179</f>
        <v>0</v>
      </c>
      <c r="Q179" s="216">
        <v>0</v>
      </c>
      <c r="R179" s="216">
        <f>Q179*H179</f>
        <v>0</v>
      </c>
      <c r="S179" s="216">
        <v>0</v>
      </c>
      <c r="T179" s="217">
        <f>S179*H179</f>
        <v>0</v>
      </c>
      <c r="U179" s="33"/>
      <c r="V179" s="33"/>
      <c r="W179" s="33"/>
      <c r="X179" s="33"/>
      <c r="Y179" s="33"/>
      <c r="Z179" s="33"/>
      <c r="AA179" s="33"/>
      <c r="AB179" s="33"/>
      <c r="AC179" s="33"/>
      <c r="AD179" s="33"/>
      <c r="AE179" s="33"/>
      <c r="AR179" s="218" t="s">
        <v>1001</v>
      </c>
      <c r="AT179" s="218" t="s">
        <v>171</v>
      </c>
      <c r="AU179" s="218" t="s">
        <v>86</v>
      </c>
      <c r="AY179" s="16" t="s">
        <v>168</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1001</v>
      </c>
      <c r="BM179" s="218" t="s">
        <v>1031</v>
      </c>
    </row>
    <row r="180" spans="1:65" s="2" customFormat="1" ht="11.25">
      <c r="A180" s="33"/>
      <c r="B180" s="34"/>
      <c r="C180" s="35"/>
      <c r="D180" s="220" t="s">
        <v>178</v>
      </c>
      <c r="E180" s="35"/>
      <c r="F180" s="221" t="s">
        <v>1030</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178</v>
      </c>
      <c r="AU180" s="16" t="s">
        <v>86</v>
      </c>
    </row>
    <row r="181" spans="1:65" s="2" customFormat="1" ht="21.75" customHeight="1">
      <c r="A181" s="33"/>
      <c r="B181" s="34"/>
      <c r="C181" s="207" t="s">
        <v>316</v>
      </c>
      <c r="D181" s="207" t="s">
        <v>171</v>
      </c>
      <c r="E181" s="208" t="s">
        <v>1032</v>
      </c>
      <c r="F181" s="209" t="s">
        <v>1033</v>
      </c>
      <c r="G181" s="210" t="s">
        <v>184</v>
      </c>
      <c r="H181" s="211">
        <v>1</v>
      </c>
      <c r="I181" s="212"/>
      <c r="J181" s="213">
        <f>ROUND(I181*H181,2)</f>
        <v>0</v>
      </c>
      <c r="K181" s="209" t="s">
        <v>175</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1001</v>
      </c>
      <c r="AT181" s="218" t="s">
        <v>171</v>
      </c>
      <c r="AU181" s="218" t="s">
        <v>86</v>
      </c>
      <c r="AY181" s="16" t="s">
        <v>168</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1001</v>
      </c>
      <c r="BM181" s="218" t="s">
        <v>1034</v>
      </c>
    </row>
    <row r="182" spans="1:65" s="2" customFormat="1" ht="11.25">
      <c r="A182" s="33"/>
      <c r="B182" s="34"/>
      <c r="C182" s="35"/>
      <c r="D182" s="220" t="s">
        <v>178</v>
      </c>
      <c r="E182" s="35"/>
      <c r="F182" s="221" t="s">
        <v>1033</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178</v>
      </c>
      <c r="AU182" s="16" t="s">
        <v>86</v>
      </c>
    </row>
    <row r="183" spans="1:65" s="2" customFormat="1" ht="21.75" customHeight="1">
      <c r="A183" s="33"/>
      <c r="B183" s="34"/>
      <c r="C183" s="247" t="s">
        <v>321</v>
      </c>
      <c r="D183" s="247" t="s">
        <v>311</v>
      </c>
      <c r="E183" s="248" t="s">
        <v>1035</v>
      </c>
      <c r="F183" s="249" t="s">
        <v>1036</v>
      </c>
      <c r="G183" s="250" t="s">
        <v>184</v>
      </c>
      <c r="H183" s="251">
        <v>1</v>
      </c>
      <c r="I183" s="252"/>
      <c r="J183" s="253">
        <f>ROUND(I183*H183,2)</f>
        <v>0</v>
      </c>
      <c r="K183" s="249" t="s">
        <v>175</v>
      </c>
      <c r="L183" s="254"/>
      <c r="M183" s="255" t="s">
        <v>1</v>
      </c>
      <c r="N183" s="256" t="s">
        <v>42</v>
      </c>
      <c r="O183" s="70"/>
      <c r="P183" s="216">
        <f>O183*H183</f>
        <v>0</v>
      </c>
      <c r="Q183" s="216">
        <v>0</v>
      </c>
      <c r="R183" s="216">
        <f>Q183*H183</f>
        <v>0</v>
      </c>
      <c r="S183" s="216">
        <v>0</v>
      </c>
      <c r="T183" s="217">
        <f>S183*H183</f>
        <v>0</v>
      </c>
      <c r="U183" s="33"/>
      <c r="V183" s="33"/>
      <c r="W183" s="33"/>
      <c r="X183" s="33"/>
      <c r="Y183" s="33"/>
      <c r="Z183" s="33"/>
      <c r="AA183" s="33"/>
      <c r="AB183" s="33"/>
      <c r="AC183" s="33"/>
      <c r="AD183" s="33"/>
      <c r="AE183" s="33"/>
      <c r="AR183" s="218" t="s">
        <v>642</v>
      </c>
      <c r="AT183" s="218" t="s">
        <v>311</v>
      </c>
      <c r="AU183" s="218" t="s">
        <v>86</v>
      </c>
      <c r="AY183" s="16" t="s">
        <v>168</v>
      </c>
      <c r="BE183" s="219">
        <f>IF(N183="základní",J183,0)</f>
        <v>0</v>
      </c>
      <c r="BF183" s="219">
        <f>IF(N183="snížená",J183,0)</f>
        <v>0</v>
      </c>
      <c r="BG183" s="219">
        <f>IF(N183="zákl. přenesená",J183,0)</f>
        <v>0</v>
      </c>
      <c r="BH183" s="219">
        <f>IF(N183="sníž. přenesená",J183,0)</f>
        <v>0</v>
      </c>
      <c r="BI183" s="219">
        <f>IF(N183="nulová",J183,0)</f>
        <v>0</v>
      </c>
      <c r="BJ183" s="16" t="s">
        <v>84</v>
      </c>
      <c r="BK183" s="219">
        <f>ROUND(I183*H183,2)</f>
        <v>0</v>
      </c>
      <c r="BL183" s="16" t="s">
        <v>642</v>
      </c>
      <c r="BM183" s="218" t="s">
        <v>1037</v>
      </c>
    </row>
    <row r="184" spans="1:65" s="2" customFormat="1" ht="11.25">
      <c r="A184" s="33"/>
      <c r="B184" s="34"/>
      <c r="C184" s="35"/>
      <c r="D184" s="220" t="s">
        <v>178</v>
      </c>
      <c r="E184" s="35"/>
      <c r="F184" s="221" t="s">
        <v>1036</v>
      </c>
      <c r="G184" s="35"/>
      <c r="H184" s="35"/>
      <c r="I184" s="121"/>
      <c r="J184" s="35"/>
      <c r="K184" s="35"/>
      <c r="L184" s="38"/>
      <c r="M184" s="222"/>
      <c r="N184" s="223"/>
      <c r="O184" s="70"/>
      <c r="P184" s="70"/>
      <c r="Q184" s="70"/>
      <c r="R184" s="70"/>
      <c r="S184" s="70"/>
      <c r="T184" s="71"/>
      <c r="U184" s="33"/>
      <c r="V184" s="33"/>
      <c r="W184" s="33"/>
      <c r="X184" s="33"/>
      <c r="Y184" s="33"/>
      <c r="Z184" s="33"/>
      <c r="AA184" s="33"/>
      <c r="AB184" s="33"/>
      <c r="AC184" s="33"/>
      <c r="AD184" s="33"/>
      <c r="AE184" s="33"/>
      <c r="AT184" s="16" t="s">
        <v>178</v>
      </c>
      <c r="AU184" s="16" t="s">
        <v>86</v>
      </c>
    </row>
    <row r="185" spans="1:65" s="12" customFormat="1" ht="25.9" customHeight="1">
      <c r="B185" s="191"/>
      <c r="C185" s="192"/>
      <c r="D185" s="193" t="s">
        <v>76</v>
      </c>
      <c r="E185" s="194" t="s">
        <v>346</v>
      </c>
      <c r="F185" s="194" t="s">
        <v>347</v>
      </c>
      <c r="G185" s="192"/>
      <c r="H185" s="192"/>
      <c r="I185" s="195"/>
      <c r="J185" s="196">
        <f>BK185</f>
        <v>0</v>
      </c>
      <c r="K185" s="192"/>
      <c r="L185" s="197"/>
      <c r="M185" s="198"/>
      <c r="N185" s="199"/>
      <c r="O185" s="199"/>
      <c r="P185" s="200">
        <f>SUM(P186:P189)</f>
        <v>0</v>
      </c>
      <c r="Q185" s="199"/>
      <c r="R185" s="200">
        <f>SUM(R186:R189)</f>
        <v>0</v>
      </c>
      <c r="S185" s="199"/>
      <c r="T185" s="201">
        <f>SUM(T186:T189)</f>
        <v>0</v>
      </c>
      <c r="AR185" s="202" t="s">
        <v>176</v>
      </c>
      <c r="AT185" s="203" t="s">
        <v>76</v>
      </c>
      <c r="AU185" s="203" t="s">
        <v>77</v>
      </c>
      <c r="AY185" s="202" t="s">
        <v>168</v>
      </c>
      <c r="BK185" s="204">
        <f>SUM(BK186:BK189)</f>
        <v>0</v>
      </c>
    </row>
    <row r="186" spans="1:65" s="2" customFormat="1" ht="21.75" customHeight="1">
      <c r="A186" s="33"/>
      <c r="B186" s="34"/>
      <c r="C186" s="207" t="s">
        <v>326</v>
      </c>
      <c r="D186" s="207" t="s">
        <v>171</v>
      </c>
      <c r="E186" s="208" t="s">
        <v>1038</v>
      </c>
      <c r="F186" s="209" t="s">
        <v>1039</v>
      </c>
      <c r="G186" s="210" t="s">
        <v>184</v>
      </c>
      <c r="H186" s="211">
        <v>1</v>
      </c>
      <c r="I186" s="212"/>
      <c r="J186" s="213">
        <f>ROUND(I186*H186,2)</f>
        <v>0</v>
      </c>
      <c r="K186" s="209" t="s">
        <v>175</v>
      </c>
      <c r="L186" s="38"/>
      <c r="M186" s="214" t="s">
        <v>1</v>
      </c>
      <c r="N186" s="215" t="s">
        <v>42</v>
      </c>
      <c r="O186" s="70"/>
      <c r="P186" s="216">
        <f>O186*H186</f>
        <v>0</v>
      </c>
      <c r="Q186" s="216">
        <v>0</v>
      </c>
      <c r="R186" s="216">
        <f>Q186*H186</f>
        <v>0</v>
      </c>
      <c r="S186" s="216">
        <v>0</v>
      </c>
      <c r="T186" s="217">
        <f>S186*H186</f>
        <v>0</v>
      </c>
      <c r="U186" s="33"/>
      <c r="V186" s="33"/>
      <c r="W186" s="33"/>
      <c r="X186" s="33"/>
      <c r="Y186" s="33"/>
      <c r="Z186" s="33"/>
      <c r="AA186" s="33"/>
      <c r="AB186" s="33"/>
      <c r="AC186" s="33"/>
      <c r="AD186" s="33"/>
      <c r="AE186" s="33"/>
      <c r="AR186" s="218" t="s">
        <v>351</v>
      </c>
      <c r="AT186" s="218" t="s">
        <v>171</v>
      </c>
      <c r="AU186" s="218" t="s">
        <v>84</v>
      </c>
      <c r="AY186" s="16" t="s">
        <v>168</v>
      </c>
      <c r="BE186" s="219">
        <f>IF(N186="základní",J186,0)</f>
        <v>0</v>
      </c>
      <c r="BF186" s="219">
        <f>IF(N186="snížená",J186,0)</f>
        <v>0</v>
      </c>
      <c r="BG186" s="219">
        <f>IF(N186="zákl. přenesená",J186,0)</f>
        <v>0</v>
      </c>
      <c r="BH186" s="219">
        <f>IF(N186="sníž. přenesená",J186,0)</f>
        <v>0</v>
      </c>
      <c r="BI186" s="219">
        <f>IF(N186="nulová",J186,0)</f>
        <v>0</v>
      </c>
      <c r="BJ186" s="16" t="s">
        <v>84</v>
      </c>
      <c r="BK186" s="219">
        <f>ROUND(I186*H186,2)</f>
        <v>0</v>
      </c>
      <c r="BL186" s="16" t="s">
        <v>351</v>
      </c>
      <c r="BM186" s="218" t="s">
        <v>1040</v>
      </c>
    </row>
    <row r="187" spans="1:65" s="2" customFormat="1" ht="29.25">
      <c r="A187" s="33"/>
      <c r="B187" s="34"/>
      <c r="C187" s="35"/>
      <c r="D187" s="220" t="s">
        <v>178</v>
      </c>
      <c r="E187" s="35"/>
      <c r="F187" s="221" t="s">
        <v>1041</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178</v>
      </c>
      <c r="AU187" s="16" t="s">
        <v>84</v>
      </c>
    </row>
    <row r="188" spans="1:65" s="2" customFormat="1" ht="21.75" customHeight="1">
      <c r="A188" s="33"/>
      <c r="B188" s="34"/>
      <c r="C188" s="207" t="s">
        <v>331</v>
      </c>
      <c r="D188" s="207" t="s">
        <v>171</v>
      </c>
      <c r="E188" s="208" t="s">
        <v>1042</v>
      </c>
      <c r="F188" s="209" t="s">
        <v>1043</v>
      </c>
      <c r="G188" s="210" t="s">
        <v>1044</v>
      </c>
      <c r="H188" s="211">
        <v>8</v>
      </c>
      <c r="I188" s="212"/>
      <c r="J188" s="213">
        <f>ROUND(I188*H188,2)</f>
        <v>0</v>
      </c>
      <c r="K188" s="209" t="s">
        <v>175</v>
      </c>
      <c r="L188" s="38"/>
      <c r="M188" s="214" t="s">
        <v>1</v>
      </c>
      <c r="N188" s="215" t="s">
        <v>42</v>
      </c>
      <c r="O188" s="70"/>
      <c r="P188" s="216">
        <f>O188*H188</f>
        <v>0</v>
      </c>
      <c r="Q188" s="216">
        <v>0</v>
      </c>
      <c r="R188" s="216">
        <f>Q188*H188</f>
        <v>0</v>
      </c>
      <c r="S188" s="216">
        <v>0</v>
      </c>
      <c r="T188" s="217">
        <f>S188*H188</f>
        <v>0</v>
      </c>
      <c r="U188" s="33"/>
      <c r="V188" s="33"/>
      <c r="W188" s="33"/>
      <c r="X188" s="33"/>
      <c r="Y188" s="33"/>
      <c r="Z188" s="33"/>
      <c r="AA188" s="33"/>
      <c r="AB188" s="33"/>
      <c r="AC188" s="33"/>
      <c r="AD188" s="33"/>
      <c r="AE188" s="33"/>
      <c r="AR188" s="218" t="s">
        <v>351</v>
      </c>
      <c r="AT188" s="218" t="s">
        <v>171</v>
      </c>
      <c r="AU188" s="218" t="s">
        <v>84</v>
      </c>
      <c r="AY188" s="16" t="s">
        <v>168</v>
      </c>
      <c r="BE188" s="219">
        <f>IF(N188="základní",J188,0)</f>
        <v>0</v>
      </c>
      <c r="BF188" s="219">
        <f>IF(N188="snížená",J188,0)</f>
        <v>0</v>
      </c>
      <c r="BG188" s="219">
        <f>IF(N188="zákl. přenesená",J188,0)</f>
        <v>0</v>
      </c>
      <c r="BH188" s="219">
        <f>IF(N188="sníž. přenesená",J188,0)</f>
        <v>0</v>
      </c>
      <c r="BI188" s="219">
        <f>IF(N188="nulová",J188,0)</f>
        <v>0</v>
      </c>
      <c r="BJ188" s="16" t="s">
        <v>84</v>
      </c>
      <c r="BK188" s="219">
        <f>ROUND(I188*H188,2)</f>
        <v>0</v>
      </c>
      <c r="BL188" s="16" t="s">
        <v>351</v>
      </c>
      <c r="BM188" s="218" t="s">
        <v>1045</v>
      </c>
    </row>
    <row r="189" spans="1:65" s="2" customFormat="1" ht="19.5">
      <c r="A189" s="33"/>
      <c r="B189" s="34"/>
      <c r="C189" s="35"/>
      <c r="D189" s="220" t="s">
        <v>178</v>
      </c>
      <c r="E189" s="35"/>
      <c r="F189" s="221" t="s">
        <v>1046</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178</v>
      </c>
      <c r="AU189" s="16" t="s">
        <v>84</v>
      </c>
    </row>
    <row r="190" spans="1:65" s="12" customFormat="1" ht="25.9" customHeight="1">
      <c r="B190" s="191"/>
      <c r="C190" s="192"/>
      <c r="D190" s="193" t="s">
        <v>76</v>
      </c>
      <c r="E190" s="194" t="s">
        <v>1047</v>
      </c>
      <c r="F190" s="194" t="s">
        <v>1048</v>
      </c>
      <c r="G190" s="192"/>
      <c r="H190" s="192"/>
      <c r="I190" s="195"/>
      <c r="J190" s="196">
        <f>BK190</f>
        <v>0</v>
      </c>
      <c r="K190" s="192"/>
      <c r="L190" s="197"/>
      <c r="M190" s="198"/>
      <c r="N190" s="199"/>
      <c r="O190" s="199"/>
      <c r="P190" s="200">
        <f>SUM(P191:P192)</f>
        <v>0</v>
      </c>
      <c r="Q190" s="199"/>
      <c r="R190" s="200">
        <f>SUM(R191:R192)</f>
        <v>0</v>
      </c>
      <c r="S190" s="199"/>
      <c r="T190" s="201">
        <f>SUM(T191:T192)</f>
        <v>0</v>
      </c>
      <c r="AR190" s="202" t="s">
        <v>169</v>
      </c>
      <c r="AT190" s="203" t="s">
        <v>76</v>
      </c>
      <c r="AU190" s="203" t="s">
        <v>77</v>
      </c>
      <c r="AY190" s="202" t="s">
        <v>168</v>
      </c>
      <c r="BK190" s="204">
        <f>SUM(BK191:BK192)</f>
        <v>0</v>
      </c>
    </row>
    <row r="191" spans="1:65" s="2" customFormat="1" ht="33" customHeight="1">
      <c r="A191" s="33"/>
      <c r="B191" s="34"/>
      <c r="C191" s="207" t="s">
        <v>336</v>
      </c>
      <c r="D191" s="207" t="s">
        <v>171</v>
      </c>
      <c r="E191" s="208" t="s">
        <v>1049</v>
      </c>
      <c r="F191" s="209" t="s">
        <v>1050</v>
      </c>
      <c r="G191" s="210" t="s">
        <v>184</v>
      </c>
      <c r="H191" s="211">
        <v>5</v>
      </c>
      <c r="I191" s="212"/>
      <c r="J191" s="213">
        <f>ROUND(I191*H191,2)</f>
        <v>0</v>
      </c>
      <c r="K191" s="209" t="s">
        <v>175</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176</v>
      </c>
      <c r="AT191" s="218" t="s">
        <v>171</v>
      </c>
      <c r="AU191" s="218" t="s">
        <v>84</v>
      </c>
      <c r="AY191" s="16" t="s">
        <v>168</v>
      </c>
      <c r="BE191" s="219">
        <f>IF(N191="základní",J191,0)</f>
        <v>0</v>
      </c>
      <c r="BF191" s="219">
        <f>IF(N191="snížená",J191,0)</f>
        <v>0</v>
      </c>
      <c r="BG191" s="219">
        <f>IF(N191="zákl. přenesená",J191,0)</f>
        <v>0</v>
      </c>
      <c r="BH191" s="219">
        <f>IF(N191="sníž. přenesená",J191,0)</f>
        <v>0</v>
      </c>
      <c r="BI191" s="219">
        <f>IF(N191="nulová",J191,0)</f>
        <v>0</v>
      </c>
      <c r="BJ191" s="16" t="s">
        <v>84</v>
      </c>
      <c r="BK191" s="219">
        <f>ROUND(I191*H191,2)</f>
        <v>0</v>
      </c>
      <c r="BL191" s="16" t="s">
        <v>176</v>
      </c>
      <c r="BM191" s="218" t="s">
        <v>1051</v>
      </c>
    </row>
    <row r="192" spans="1:65" s="2" customFormat="1" ht="68.25">
      <c r="A192" s="33"/>
      <c r="B192" s="34"/>
      <c r="C192" s="35"/>
      <c r="D192" s="220" t="s">
        <v>178</v>
      </c>
      <c r="E192" s="35"/>
      <c r="F192" s="221" t="s">
        <v>1052</v>
      </c>
      <c r="G192" s="35"/>
      <c r="H192" s="35"/>
      <c r="I192" s="121"/>
      <c r="J192" s="35"/>
      <c r="K192" s="35"/>
      <c r="L192" s="38"/>
      <c r="M192" s="260"/>
      <c r="N192" s="261"/>
      <c r="O192" s="262"/>
      <c r="P192" s="262"/>
      <c r="Q192" s="262"/>
      <c r="R192" s="262"/>
      <c r="S192" s="262"/>
      <c r="T192" s="263"/>
      <c r="U192" s="33"/>
      <c r="V192" s="33"/>
      <c r="W192" s="33"/>
      <c r="X192" s="33"/>
      <c r="Y192" s="33"/>
      <c r="Z192" s="33"/>
      <c r="AA192" s="33"/>
      <c r="AB192" s="33"/>
      <c r="AC192" s="33"/>
      <c r="AD192" s="33"/>
      <c r="AE192" s="33"/>
      <c r="AT192" s="16" t="s">
        <v>178</v>
      </c>
      <c r="AU192" s="16" t="s">
        <v>84</v>
      </c>
    </row>
    <row r="193" spans="1:31" s="2" customFormat="1" ht="6.95" customHeight="1">
      <c r="A193" s="33"/>
      <c r="B193" s="53"/>
      <c r="C193" s="54"/>
      <c r="D193" s="54"/>
      <c r="E193" s="54"/>
      <c r="F193" s="54"/>
      <c r="G193" s="54"/>
      <c r="H193" s="54"/>
      <c r="I193" s="157"/>
      <c r="J193" s="54"/>
      <c r="K193" s="54"/>
      <c r="L193" s="38"/>
      <c r="M193" s="33"/>
      <c r="O193" s="33"/>
      <c r="P193" s="33"/>
      <c r="Q193" s="33"/>
      <c r="R193" s="33"/>
      <c r="S193" s="33"/>
      <c r="T193" s="33"/>
      <c r="U193" s="33"/>
      <c r="V193" s="33"/>
      <c r="W193" s="33"/>
      <c r="X193" s="33"/>
      <c r="Y193" s="33"/>
      <c r="Z193" s="33"/>
      <c r="AA193" s="33"/>
      <c r="AB193" s="33"/>
      <c r="AC193" s="33"/>
      <c r="AD193" s="33"/>
      <c r="AE193" s="33"/>
    </row>
  </sheetData>
  <sheetProtection algorithmName="SHA-512" hashValue="kgH4MVc1oKGnd9q0Vww8UmZtRAsWdadMuwiM2w2oBcL2lqBLgYWuU4UEy4yEpBURJlVv5YAcp9o94dOWZsaVNg==" saltValue="LpciSMfzL00qzyU7OkVVu8EZpBDskVm0kYmqgW2DFnBfcvpBgpQngbzvZag39G+N1MkU7CXOxFefQA6cw3Q4FQ==" spinCount="100000" sheet="1" objects="1" scenarios="1" formatColumns="0" formatRows="0" autoFilter="0"/>
  <autoFilter ref="C125:K192"/>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122</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140</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1" t="str">
        <f>'Rekapitulace stavby'!K6</f>
        <v>Oprava výhybek v žst. Opava východ</v>
      </c>
      <c r="F7" s="312"/>
      <c r="G7" s="312"/>
      <c r="H7" s="312"/>
      <c r="I7" s="114"/>
      <c r="L7" s="19"/>
    </row>
    <row r="8" spans="1:46" s="1" customFormat="1" ht="12" customHeight="1">
      <c r="B8" s="19"/>
      <c r="D8" s="120" t="s">
        <v>141</v>
      </c>
      <c r="I8" s="114"/>
      <c r="L8" s="19"/>
    </row>
    <row r="9" spans="1:46" s="2" customFormat="1" ht="16.5" customHeight="1">
      <c r="A9" s="33"/>
      <c r="B9" s="38"/>
      <c r="C9" s="33"/>
      <c r="D9" s="33"/>
      <c r="E9" s="311" t="s">
        <v>936</v>
      </c>
      <c r="F9" s="313"/>
      <c r="G9" s="313"/>
      <c r="H9" s="313"/>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143</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4" t="s">
        <v>1053</v>
      </c>
      <c r="F11" s="313"/>
      <c r="G11" s="313"/>
      <c r="H11" s="313"/>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119</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9. 4. 2020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5" t="str">
        <f>'Rekapitulace stavby'!E14</f>
        <v>Vyplň údaj</v>
      </c>
      <c r="F20" s="316"/>
      <c r="G20" s="316"/>
      <c r="H20" s="316"/>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22"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26</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938</v>
      </c>
      <c r="F26" s="33"/>
      <c r="G26" s="33"/>
      <c r="H26" s="33"/>
      <c r="I26" s="122" t="s">
        <v>28</v>
      </c>
      <c r="J26" s="109" t="s">
        <v>29</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47.25" customHeight="1">
      <c r="A29" s="124"/>
      <c r="B29" s="125"/>
      <c r="C29" s="124"/>
      <c r="D29" s="124"/>
      <c r="E29" s="317" t="s">
        <v>1054</v>
      </c>
      <c r="F29" s="317"/>
      <c r="G29" s="317"/>
      <c r="H29" s="317"/>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ROUND(J126,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ROUND((SUM(BE126:BE178)),  2)</f>
        <v>0</v>
      </c>
      <c r="G35" s="33"/>
      <c r="H35" s="33"/>
      <c r="I35" s="136">
        <v>0.21</v>
      </c>
      <c r="J35" s="135">
        <f>ROUND(((SUM(BE126:BE178))*I35),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ROUND((SUM(BF126:BF178)),  2)</f>
        <v>0</v>
      </c>
      <c r="G36" s="33"/>
      <c r="H36" s="33"/>
      <c r="I36" s="136">
        <v>0.15</v>
      </c>
      <c r="J36" s="135">
        <f>ROUND(((SUM(BF126:BF178))*I36),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ROUND((SUM(BG126:BG178)),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ROUND((SUM(BH126:BH178)),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ROUND((SUM(BI126:BI178)),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145</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8" t="str">
        <f>E7</f>
        <v>Oprava výhybek v žst. Opava východ</v>
      </c>
      <c r="F85" s="319"/>
      <c r="G85" s="319"/>
      <c r="H85" s="319"/>
      <c r="I85" s="121"/>
      <c r="J85" s="35"/>
      <c r="K85" s="35"/>
      <c r="L85" s="50"/>
      <c r="S85" s="33"/>
      <c r="T85" s="33"/>
      <c r="U85" s="33"/>
      <c r="V85" s="33"/>
      <c r="W85" s="33"/>
      <c r="X85" s="33"/>
      <c r="Y85" s="33"/>
      <c r="Z85" s="33"/>
      <c r="AA85" s="33"/>
      <c r="AB85" s="33"/>
      <c r="AC85" s="33"/>
      <c r="AD85" s="33"/>
      <c r="AE85" s="33"/>
    </row>
    <row r="86" spans="1:31" s="1" customFormat="1" ht="12" customHeight="1">
      <c r="B86" s="20"/>
      <c r="C86" s="28" t="s">
        <v>141</v>
      </c>
      <c r="D86" s="21"/>
      <c r="E86" s="21"/>
      <c r="F86" s="21"/>
      <c r="G86" s="21"/>
      <c r="H86" s="21"/>
      <c r="I86" s="114"/>
      <c r="J86" s="21"/>
      <c r="K86" s="21"/>
      <c r="L86" s="19"/>
    </row>
    <row r="87" spans="1:31" s="2" customFormat="1" ht="16.5" customHeight="1">
      <c r="A87" s="33"/>
      <c r="B87" s="34"/>
      <c r="C87" s="35"/>
      <c r="D87" s="35"/>
      <c r="E87" s="318" t="s">
        <v>936</v>
      </c>
      <c r="F87" s="320"/>
      <c r="G87" s="320"/>
      <c r="H87" s="320"/>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143</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04-02 - Oprava EOV výhybky č. 16ab Opava-východ</v>
      </c>
      <c r="F89" s="320"/>
      <c r="G89" s="320"/>
      <c r="H89" s="320"/>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9. 4. 2020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25.7" customHeight="1">
      <c r="A94" s="33"/>
      <c r="B94" s="34"/>
      <c r="C94" s="28" t="s">
        <v>30</v>
      </c>
      <c r="D94" s="35"/>
      <c r="E94" s="35"/>
      <c r="F94" s="26" t="str">
        <f>IF(E20="","",E20)</f>
        <v>Vyplň údaj</v>
      </c>
      <c r="G94" s="35"/>
      <c r="H94" s="35"/>
      <c r="I94" s="122" t="s">
        <v>35</v>
      </c>
      <c r="J94" s="31" t="str">
        <f>E26</f>
        <v>Správa železnic, státní organizace</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146</v>
      </c>
      <c r="D96" s="162"/>
      <c r="E96" s="162"/>
      <c r="F96" s="162"/>
      <c r="G96" s="162"/>
      <c r="H96" s="162"/>
      <c r="I96" s="163"/>
      <c r="J96" s="164" t="s">
        <v>147</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148</v>
      </c>
      <c r="D98" s="35"/>
      <c r="E98" s="35"/>
      <c r="F98" s="35"/>
      <c r="G98" s="35"/>
      <c r="H98" s="35"/>
      <c r="I98" s="121"/>
      <c r="J98" s="83">
        <f>J126</f>
        <v>0</v>
      </c>
      <c r="K98" s="35"/>
      <c r="L98" s="50"/>
      <c r="S98" s="33"/>
      <c r="T98" s="33"/>
      <c r="U98" s="33"/>
      <c r="V98" s="33"/>
      <c r="W98" s="33"/>
      <c r="X98" s="33"/>
      <c r="Y98" s="33"/>
      <c r="Z98" s="33"/>
      <c r="AA98" s="33"/>
      <c r="AB98" s="33"/>
      <c r="AC98" s="33"/>
      <c r="AD98" s="33"/>
      <c r="AE98" s="33"/>
      <c r="AU98" s="16" t="s">
        <v>149</v>
      </c>
    </row>
    <row r="99" spans="1:47" s="9" customFormat="1" ht="24.95" customHeight="1">
      <c r="B99" s="166"/>
      <c r="C99" s="167"/>
      <c r="D99" s="168" t="s">
        <v>150</v>
      </c>
      <c r="E99" s="169"/>
      <c r="F99" s="169"/>
      <c r="G99" s="169"/>
      <c r="H99" s="169"/>
      <c r="I99" s="170"/>
      <c r="J99" s="171">
        <f>J127</f>
        <v>0</v>
      </c>
      <c r="K99" s="167"/>
      <c r="L99" s="172"/>
    </row>
    <row r="100" spans="1:47" s="10" customFormat="1" ht="19.899999999999999" customHeight="1">
      <c r="B100" s="173"/>
      <c r="C100" s="103"/>
      <c r="D100" s="174" t="s">
        <v>939</v>
      </c>
      <c r="E100" s="175"/>
      <c r="F100" s="175"/>
      <c r="G100" s="175"/>
      <c r="H100" s="175"/>
      <c r="I100" s="176"/>
      <c r="J100" s="177">
        <f>J128</f>
        <v>0</v>
      </c>
      <c r="K100" s="103"/>
      <c r="L100" s="178"/>
    </row>
    <row r="101" spans="1:47" s="9" customFormat="1" ht="24.95" customHeight="1">
      <c r="B101" s="166"/>
      <c r="C101" s="167"/>
      <c r="D101" s="168" t="s">
        <v>940</v>
      </c>
      <c r="E101" s="169"/>
      <c r="F101" s="169"/>
      <c r="G101" s="169"/>
      <c r="H101" s="169"/>
      <c r="I101" s="170"/>
      <c r="J101" s="171">
        <f>J143</f>
        <v>0</v>
      </c>
      <c r="K101" s="167"/>
      <c r="L101" s="172"/>
    </row>
    <row r="102" spans="1:47" s="10" customFormat="1" ht="19.899999999999999" customHeight="1">
      <c r="B102" s="173"/>
      <c r="C102" s="103"/>
      <c r="D102" s="174" t="s">
        <v>941</v>
      </c>
      <c r="E102" s="175"/>
      <c r="F102" s="175"/>
      <c r="G102" s="175"/>
      <c r="H102" s="175"/>
      <c r="I102" s="176"/>
      <c r="J102" s="177">
        <f>J144</f>
        <v>0</v>
      </c>
      <c r="K102" s="103"/>
      <c r="L102" s="178"/>
    </row>
    <row r="103" spans="1:47" s="9" customFormat="1" ht="24.95" customHeight="1">
      <c r="B103" s="166"/>
      <c r="C103" s="167"/>
      <c r="D103" s="168" t="s">
        <v>152</v>
      </c>
      <c r="E103" s="169"/>
      <c r="F103" s="169"/>
      <c r="G103" s="169"/>
      <c r="H103" s="169"/>
      <c r="I103" s="170"/>
      <c r="J103" s="171">
        <f>J171</f>
        <v>0</v>
      </c>
      <c r="K103" s="167"/>
      <c r="L103" s="172"/>
    </row>
    <row r="104" spans="1:47" s="9" customFormat="1" ht="24.95" customHeight="1">
      <c r="B104" s="166"/>
      <c r="C104" s="167"/>
      <c r="D104" s="168" t="s">
        <v>942</v>
      </c>
      <c r="E104" s="169"/>
      <c r="F104" s="169"/>
      <c r="G104" s="169"/>
      <c r="H104" s="169"/>
      <c r="I104" s="170"/>
      <c r="J104" s="171">
        <f>J176</f>
        <v>0</v>
      </c>
      <c r="K104" s="167"/>
      <c r="L104" s="172"/>
    </row>
    <row r="105" spans="1:47" s="2" customFormat="1" ht="21.75" customHeight="1">
      <c r="A105" s="33"/>
      <c r="B105" s="34"/>
      <c r="C105" s="35"/>
      <c r="D105" s="35"/>
      <c r="E105" s="35"/>
      <c r="F105" s="35"/>
      <c r="G105" s="35"/>
      <c r="H105" s="35"/>
      <c r="I105" s="121"/>
      <c r="J105" s="35"/>
      <c r="K105" s="35"/>
      <c r="L105" s="50"/>
      <c r="S105" s="33"/>
      <c r="T105" s="33"/>
      <c r="U105" s="33"/>
      <c r="V105" s="33"/>
      <c r="W105" s="33"/>
      <c r="X105" s="33"/>
      <c r="Y105" s="33"/>
      <c r="Z105" s="33"/>
      <c r="AA105" s="33"/>
      <c r="AB105" s="33"/>
      <c r="AC105" s="33"/>
      <c r="AD105" s="33"/>
      <c r="AE105" s="33"/>
    </row>
    <row r="106" spans="1:47" s="2" customFormat="1" ht="6.95" customHeight="1">
      <c r="A106" s="33"/>
      <c r="B106" s="53"/>
      <c r="C106" s="54"/>
      <c r="D106" s="54"/>
      <c r="E106" s="54"/>
      <c r="F106" s="54"/>
      <c r="G106" s="54"/>
      <c r="H106" s="54"/>
      <c r="I106" s="157"/>
      <c r="J106" s="54"/>
      <c r="K106" s="54"/>
      <c r="L106" s="50"/>
      <c r="S106" s="33"/>
      <c r="T106" s="33"/>
      <c r="U106" s="33"/>
      <c r="V106" s="33"/>
      <c r="W106" s="33"/>
      <c r="X106" s="33"/>
      <c r="Y106" s="33"/>
      <c r="Z106" s="33"/>
      <c r="AA106" s="33"/>
      <c r="AB106" s="33"/>
      <c r="AC106" s="33"/>
      <c r="AD106" s="33"/>
      <c r="AE106" s="33"/>
    </row>
    <row r="110" spans="1:47" s="2" customFormat="1" ht="6.95" customHeight="1">
      <c r="A110" s="33"/>
      <c r="B110" s="55"/>
      <c r="C110" s="56"/>
      <c r="D110" s="56"/>
      <c r="E110" s="56"/>
      <c r="F110" s="56"/>
      <c r="G110" s="56"/>
      <c r="H110" s="56"/>
      <c r="I110" s="160"/>
      <c r="J110" s="56"/>
      <c r="K110" s="56"/>
      <c r="L110" s="50"/>
      <c r="S110" s="33"/>
      <c r="T110" s="33"/>
      <c r="U110" s="33"/>
      <c r="V110" s="33"/>
      <c r="W110" s="33"/>
      <c r="X110" s="33"/>
      <c r="Y110" s="33"/>
      <c r="Z110" s="33"/>
      <c r="AA110" s="33"/>
      <c r="AB110" s="33"/>
      <c r="AC110" s="33"/>
      <c r="AD110" s="33"/>
      <c r="AE110" s="33"/>
    </row>
    <row r="111" spans="1:47" s="2" customFormat="1" ht="24.95" customHeight="1">
      <c r="A111" s="33"/>
      <c r="B111" s="34"/>
      <c r="C111" s="22" t="s">
        <v>153</v>
      </c>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47" s="2" customFormat="1" ht="6.95" customHeight="1">
      <c r="A112" s="33"/>
      <c r="B112" s="34"/>
      <c r="C112" s="35"/>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3" s="2" customFormat="1" ht="12" customHeight="1">
      <c r="A113" s="33"/>
      <c r="B113" s="34"/>
      <c r="C113" s="28" t="s">
        <v>16</v>
      </c>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3" s="2" customFormat="1" ht="16.5" customHeight="1">
      <c r="A114" s="33"/>
      <c r="B114" s="34"/>
      <c r="C114" s="35"/>
      <c r="D114" s="35"/>
      <c r="E114" s="318" t="str">
        <f>E7</f>
        <v>Oprava výhybek v žst. Opava východ</v>
      </c>
      <c r="F114" s="319"/>
      <c r="G114" s="319"/>
      <c r="H114" s="319"/>
      <c r="I114" s="121"/>
      <c r="J114" s="35"/>
      <c r="K114" s="35"/>
      <c r="L114" s="50"/>
      <c r="S114" s="33"/>
      <c r="T114" s="33"/>
      <c r="U114" s="33"/>
      <c r="V114" s="33"/>
      <c r="W114" s="33"/>
      <c r="X114" s="33"/>
      <c r="Y114" s="33"/>
      <c r="Z114" s="33"/>
      <c r="AA114" s="33"/>
      <c r="AB114" s="33"/>
      <c r="AC114" s="33"/>
      <c r="AD114" s="33"/>
      <c r="AE114" s="33"/>
    </row>
    <row r="115" spans="1:63" s="1" customFormat="1" ht="12" customHeight="1">
      <c r="B115" s="20"/>
      <c r="C115" s="28" t="s">
        <v>141</v>
      </c>
      <c r="D115" s="21"/>
      <c r="E115" s="21"/>
      <c r="F115" s="21"/>
      <c r="G115" s="21"/>
      <c r="H115" s="21"/>
      <c r="I115" s="114"/>
      <c r="J115" s="21"/>
      <c r="K115" s="21"/>
      <c r="L115" s="19"/>
    </row>
    <row r="116" spans="1:63" s="2" customFormat="1" ht="16.5" customHeight="1">
      <c r="A116" s="33"/>
      <c r="B116" s="34"/>
      <c r="C116" s="35"/>
      <c r="D116" s="35"/>
      <c r="E116" s="318" t="s">
        <v>936</v>
      </c>
      <c r="F116" s="320"/>
      <c r="G116" s="320"/>
      <c r="H116" s="320"/>
      <c r="I116" s="121"/>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143</v>
      </c>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70" t="str">
        <f>E11</f>
        <v>SO 04-02 - Oprava EOV výhybky č. 16ab Opava-východ</v>
      </c>
      <c r="F118" s="320"/>
      <c r="G118" s="320"/>
      <c r="H118" s="320"/>
      <c r="I118" s="121"/>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20</v>
      </c>
      <c r="D120" s="35"/>
      <c r="E120" s="35"/>
      <c r="F120" s="26" t="str">
        <f>F14</f>
        <v>PS Opava</v>
      </c>
      <c r="G120" s="35"/>
      <c r="H120" s="35"/>
      <c r="I120" s="122" t="s">
        <v>22</v>
      </c>
      <c r="J120" s="65" t="str">
        <f>IF(J14="","",J14)</f>
        <v>9. 4. 2020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24</v>
      </c>
      <c r="D122" s="35"/>
      <c r="E122" s="35"/>
      <c r="F122" s="26" t="str">
        <f>E17</f>
        <v>Správa železnic, státní organizace, OŘ Ostrava</v>
      </c>
      <c r="G122" s="35"/>
      <c r="H122" s="35"/>
      <c r="I122" s="122" t="s">
        <v>32</v>
      </c>
      <c r="J122" s="31" t="str">
        <f>E23</f>
        <v xml:space="preserve"> </v>
      </c>
      <c r="K122" s="35"/>
      <c r="L122" s="50"/>
      <c r="S122" s="33"/>
      <c r="T122" s="33"/>
      <c r="U122" s="33"/>
      <c r="V122" s="33"/>
      <c r="W122" s="33"/>
      <c r="X122" s="33"/>
      <c r="Y122" s="33"/>
      <c r="Z122" s="33"/>
      <c r="AA122" s="33"/>
      <c r="AB122" s="33"/>
      <c r="AC122" s="33"/>
      <c r="AD122" s="33"/>
      <c r="AE122" s="33"/>
    </row>
    <row r="123" spans="1:63" s="2" customFormat="1" ht="25.7" customHeight="1">
      <c r="A123" s="33"/>
      <c r="B123" s="34"/>
      <c r="C123" s="28" t="s">
        <v>30</v>
      </c>
      <c r="D123" s="35"/>
      <c r="E123" s="35"/>
      <c r="F123" s="26" t="str">
        <f>IF(E20="","",E20)</f>
        <v>Vyplň údaj</v>
      </c>
      <c r="G123" s="35"/>
      <c r="H123" s="35"/>
      <c r="I123" s="122" t="s">
        <v>35</v>
      </c>
      <c r="J123" s="31" t="str">
        <f>E26</f>
        <v>Správa železnic, státní organizace</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21"/>
      <c r="J124" s="35"/>
      <c r="K124" s="35"/>
      <c r="L124" s="50"/>
      <c r="S124" s="33"/>
      <c r="T124" s="33"/>
      <c r="U124" s="33"/>
      <c r="V124" s="33"/>
      <c r="W124" s="33"/>
      <c r="X124" s="33"/>
      <c r="Y124" s="33"/>
      <c r="Z124" s="33"/>
      <c r="AA124" s="33"/>
      <c r="AB124" s="33"/>
      <c r="AC124" s="33"/>
      <c r="AD124" s="33"/>
      <c r="AE124" s="33"/>
    </row>
    <row r="125" spans="1:63" s="11" customFormat="1" ht="29.25" customHeight="1">
      <c r="A125" s="179"/>
      <c r="B125" s="180"/>
      <c r="C125" s="181" t="s">
        <v>154</v>
      </c>
      <c r="D125" s="182" t="s">
        <v>62</v>
      </c>
      <c r="E125" s="182" t="s">
        <v>58</v>
      </c>
      <c r="F125" s="182" t="s">
        <v>59</v>
      </c>
      <c r="G125" s="182" t="s">
        <v>155</v>
      </c>
      <c r="H125" s="182" t="s">
        <v>156</v>
      </c>
      <c r="I125" s="183" t="s">
        <v>157</v>
      </c>
      <c r="J125" s="182" t="s">
        <v>147</v>
      </c>
      <c r="K125" s="184" t="s">
        <v>158</v>
      </c>
      <c r="L125" s="185"/>
      <c r="M125" s="74" t="s">
        <v>1</v>
      </c>
      <c r="N125" s="75" t="s">
        <v>41</v>
      </c>
      <c r="O125" s="75" t="s">
        <v>159</v>
      </c>
      <c r="P125" s="75" t="s">
        <v>160</v>
      </c>
      <c r="Q125" s="75" t="s">
        <v>161</v>
      </c>
      <c r="R125" s="75" t="s">
        <v>162</v>
      </c>
      <c r="S125" s="75" t="s">
        <v>163</v>
      </c>
      <c r="T125" s="76" t="s">
        <v>164</v>
      </c>
      <c r="U125" s="179"/>
      <c r="V125" s="179"/>
      <c r="W125" s="179"/>
      <c r="X125" s="179"/>
      <c r="Y125" s="179"/>
      <c r="Z125" s="179"/>
      <c r="AA125" s="179"/>
      <c r="AB125" s="179"/>
      <c r="AC125" s="179"/>
      <c r="AD125" s="179"/>
      <c r="AE125" s="179"/>
    </row>
    <row r="126" spans="1:63" s="2" customFormat="1" ht="22.9" customHeight="1">
      <c r="A126" s="33"/>
      <c r="B126" s="34"/>
      <c r="C126" s="81" t="s">
        <v>165</v>
      </c>
      <c r="D126" s="35"/>
      <c r="E126" s="35"/>
      <c r="F126" s="35"/>
      <c r="G126" s="35"/>
      <c r="H126" s="35"/>
      <c r="I126" s="121"/>
      <c r="J126" s="186">
        <f>BK126</f>
        <v>0</v>
      </c>
      <c r="K126" s="35"/>
      <c r="L126" s="38"/>
      <c r="M126" s="77"/>
      <c r="N126" s="187"/>
      <c r="O126" s="78"/>
      <c r="P126" s="188">
        <f>P127+P143+P171+P176</f>
        <v>0</v>
      </c>
      <c r="Q126" s="78"/>
      <c r="R126" s="188">
        <f>R127+R143+R171+R176</f>
        <v>0</v>
      </c>
      <c r="S126" s="78"/>
      <c r="T126" s="189">
        <f>T127+T143+T171+T176</f>
        <v>0</v>
      </c>
      <c r="U126" s="33"/>
      <c r="V126" s="33"/>
      <c r="W126" s="33"/>
      <c r="X126" s="33"/>
      <c r="Y126" s="33"/>
      <c r="Z126" s="33"/>
      <c r="AA126" s="33"/>
      <c r="AB126" s="33"/>
      <c r="AC126" s="33"/>
      <c r="AD126" s="33"/>
      <c r="AE126" s="33"/>
      <c r="AT126" s="16" t="s">
        <v>76</v>
      </c>
      <c r="AU126" s="16" t="s">
        <v>149</v>
      </c>
      <c r="BK126" s="190">
        <f>BK127+BK143+BK171+BK176</f>
        <v>0</v>
      </c>
    </row>
    <row r="127" spans="1:63" s="12" customFormat="1" ht="25.9" customHeight="1">
      <c r="B127" s="191"/>
      <c r="C127" s="192"/>
      <c r="D127" s="193" t="s">
        <v>76</v>
      </c>
      <c r="E127" s="194" t="s">
        <v>166</v>
      </c>
      <c r="F127" s="194" t="s">
        <v>167</v>
      </c>
      <c r="G127" s="192"/>
      <c r="H127" s="192"/>
      <c r="I127" s="195"/>
      <c r="J127" s="196">
        <f>BK127</f>
        <v>0</v>
      </c>
      <c r="K127" s="192"/>
      <c r="L127" s="197"/>
      <c r="M127" s="198"/>
      <c r="N127" s="199"/>
      <c r="O127" s="199"/>
      <c r="P127" s="200">
        <f>P128</f>
        <v>0</v>
      </c>
      <c r="Q127" s="199"/>
      <c r="R127" s="200">
        <f>R128</f>
        <v>0</v>
      </c>
      <c r="S127" s="199"/>
      <c r="T127" s="201">
        <f>T128</f>
        <v>0</v>
      </c>
      <c r="AR127" s="202" t="s">
        <v>84</v>
      </c>
      <c r="AT127" s="203" t="s">
        <v>76</v>
      </c>
      <c r="AU127" s="203" t="s">
        <v>77</v>
      </c>
      <c r="AY127" s="202" t="s">
        <v>168</v>
      </c>
      <c r="BK127" s="204">
        <f>BK128</f>
        <v>0</v>
      </c>
    </row>
    <row r="128" spans="1:63" s="12" customFormat="1" ht="22.9" customHeight="1">
      <c r="B128" s="191"/>
      <c r="C128" s="192"/>
      <c r="D128" s="193" t="s">
        <v>76</v>
      </c>
      <c r="E128" s="205" t="s">
        <v>84</v>
      </c>
      <c r="F128" s="205" t="s">
        <v>943</v>
      </c>
      <c r="G128" s="192"/>
      <c r="H128" s="192"/>
      <c r="I128" s="195"/>
      <c r="J128" s="206">
        <f>BK128</f>
        <v>0</v>
      </c>
      <c r="K128" s="192"/>
      <c r="L128" s="197"/>
      <c r="M128" s="198"/>
      <c r="N128" s="199"/>
      <c r="O128" s="199"/>
      <c r="P128" s="200">
        <f>SUM(P129:P142)</f>
        <v>0</v>
      </c>
      <c r="Q128" s="199"/>
      <c r="R128" s="200">
        <f>SUM(R129:R142)</f>
        <v>0</v>
      </c>
      <c r="S128" s="199"/>
      <c r="T128" s="201">
        <f>SUM(T129:T142)</f>
        <v>0</v>
      </c>
      <c r="AR128" s="202" t="s">
        <v>84</v>
      </c>
      <c r="AT128" s="203" t="s">
        <v>76</v>
      </c>
      <c r="AU128" s="203" t="s">
        <v>84</v>
      </c>
      <c r="AY128" s="202" t="s">
        <v>168</v>
      </c>
      <c r="BK128" s="204">
        <f>SUM(BK129:BK142)</f>
        <v>0</v>
      </c>
    </row>
    <row r="129" spans="1:65" s="2" customFormat="1" ht="21.75" customHeight="1">
      <c r="A129" s="33"/>
      <c r="B129" s="34"/>
      <c r="C129" s="207" t="s">
        <v>84</v>
      </c>
      <c r="D129" s="207" t="s">
        <v>171</v>
      </c>
      <c r="E129" s="208" t="s">
        <v>944</v>
      </c>
      <c r="F129" s="209" t="s">
        <v>945</v>
      </c>
      <c r="G129" s="210" t="s">
        <v>233</v>
      </c>
      <c r="H129" s="211">
        <v>20</v>
      </c>
      <c r="I129" s="212"/>
      <c r="J129" s="213">
        <f>ROUND(I129*H129,2)</f>
        <v>0</v>
      </c>
      <c r="K129" s="209" t="s">
        <v>175</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176</v>
      </c>
      <c r="AT129" s="218" t="s">
        <v>171</v>
      </c>
      <c r="AU129" s="218" t="s">
        <v>86</v>
      </c>
      <c r="AY129" s="16" t="s">
        <v>168</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176</v>
      </c>
      <c r="BM129" s="218" t="s">
        <v>1055</v>
      </c>
    </row>
    <row r="130" spans="1:65" s="2" customFormat="1" ht="11.25">
      <c r="A130" s="33"/>
      <c r="B130" s="34"/>
      <c r="C130" s="35"/>
      <c r="D130" s="220" t="s">
        <v>178</v>
      </c>
      <c r="E130" s="35"/>
      <c r="F130" s="221" t="s">
        <v>945</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178</v>
      </c>
      <c r="AU130" s="16" t="s">
        <v>86</v>
      </c>
    </row>
    <row r="131" spans="1:65" s="2" customFormat="1" ht="21.75" customHeight="1">
      <c r="A131" s="33"/>
      <c r="B131" s="34"/>
      <c r="C131" s="207" t="s">
        <v>86</v>
      </c>
      <c r="D131" s="207" t="s">
        <v>171</v>
      </c>
      <c r="E131" s="208" t="s">
        <v>947</v>
      </c>
      <c r="F131" s="209" t="s">
        <v>948</v>
      </c>
      <c r="G131" s="210" t="s">
        <v>233</v>
      </c>
      <c r="H131" s="211">
        <v>20</v>
      </c>
      <c r="I131" s="212"/>
      <c r="J131" s="213">
        <f>ROUND(I131*H131,2)</f>
        <v>0</v>
      </c>
      <c r="K131" s="209" t="s">
        <v>175</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176</v>
      </c>
      <c r="AT131" s="218" t="s">
        <v>171</v>
      </c>
      <c r="AU131" s="218" t="s">
        <v>86</v>
      </c>
      <c r="AY131" s="16" t="s">
        <v>168</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176</v>
      </c>
      <c r="BM131" s="218" t="s">
        <v>1056</v>
      </c>
    </row>
    <row r="132" spans="1:65" s="2" customFormat="1" ht="11.25">
      <c r="A132" s="33"/>
      <c r="B132" s="34"/>
      <c r="C132" s="35"/>
      <c r="D132" s="220" t="s">
        <v>178</v>
      </c>
      <c r="E132" s="35"/>
      <c r="F132" s="221" t="s">
        <v>948</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178</v>
      </c>
      <c r="AU132" s="16" t="s">
        <v>86</v>
      </c>
    </row>
    <row r="133" spans="1:65" s="2" customFormat="1" ht="21.75" customHeight="1">
      <c r="A133" s="33"/>
      <c r="B133" s="34"/>
      <c r="C133" s="207" t="s">
        <v>131</v>
      </c>
      <c r="D133" s="207" t="s">
        <v>171</v>
      </c>
      <c r="E133" s="208" t="s">
        <v>950</v>
      </c>
      <c r="F133" s="209" t="s">
        <v>951</v>
      </c>
      <c r="G133" s="210" t="s">
        <v>233</v>
      </c>
      <c r="H133" s="211">
        <v>20</v>
      </c>
      <c r="I133" s="212"/>
      <c r="J133" s="213">
        <f>ROUND(I133*H133,2)</f>
        <v>0</v>
      </c>
      <c r="K133" s="209" t="s">
        <v>175</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176</v>
      </c>
      <c r="AT133" s="218" t="s">
        <v>171</v>
      </c>
      <c r="AU133" s="218" t="s">
        <v>86</v>
      </c>
      <c r="AY133" s="16" t="s">
        <v>168</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176</v>
      </c>
      <c r="BM133" s="218" t="s">
        <v>1057</v>
      </c>
    </row>
    <row r="134" spans="1:65" s="2" customFormat="1" ht="11.25">
      <c r="A134" s="33"/>
      <c r="B134" s="34"/>
      <c r="C134" s="35"/>
      <c r="D134" s="220" t="s">
        <v>178</v>
      </c>
      <c r="E134" s="35"/>
      <c r="F134" s="221" t="s">
        <v>951</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178</v>
      </c>
      <c r="AU134" s="16" t="s">
        <v>86</v>
      </c>
    </row>
    <row r="135" spans="1:65" s="2" customFormat="1" ht="21.75" customHeight="1">
      <c r="A135" s="33"/>
      <c r="B135" s="34"/>
      <c r="C135" s="207" t="s">
        <v>176</v>
      </c>
      <c r="D135" s="207" t="s">
        <v>171</v>
      </c>
      <c r="E135" s="208" t="s">
        <v>953</v>
      </c>
      <c r="F135" s="209" t="s">
        <v>954</v>
      </c>
      <c r="G135" s="210" t="s">
        <v>233</v>
      </c>
      <c r="H135" s="211">
        <v>20</v>
      </c>
      <c r="I135" s="212"/>
      <c r="J135" s="213">
        <f>ROUND(I135*H135,2)</f>
        <v>0</v>
      </c>
      <c r="K135" s="209" t="s">
        <v>175</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176</v>
      </c>
      <c r="AT135" s="218" t="s">
        <v>171</v>
      </c>
      <c r="AU135" s="218" t="s">
        <v>86</v>
      </c>
      <c r="AY135" s="16" t="s">
        <v>168</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176</v>
      </c>
      <c r="BM135" s="218" t="s">
        <v>1058</v>
      </c>
    </row>
    <row r="136" spans="1:65" s="2" customFormat="1" ht="11.25">
      <c r="A136" s="33"/>
      <c r="B136" s="34"/>
      <c r="C136" s="35"/>
      <c r="D136" s="220" t="s">
        <v>178</v>
      </c>
      <c r="E136" s="35"/>
      <c r="F136" s="221" t="s">
        <v>954</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178</v>
      </c>
      <c r="AU136" s="16" t="s">
        <v>86</v>
      </c>
    </row>
    <row r="137" spans="1:65" s="2" customFormat="1" ht="21.75" customHeight="1">
      <c r="A137" s="33"/>
      <c r="B137" s="34"/>
      <c r="C137" s="247" t="s">
        <v>169</v>
      </c>
      <c r="D137" s="247" t="s">
        <v>311</v>
      </c>
      <c r="E137" s="248" t="s">
        <v>956</v>
      </c>
      <c r="F137" s="249" t="s">
        <v>957</v>
      </c>
      <c r="G137" s="250" t="s">
        <v>233</v>
      </c>
      <c r="H137" s="251">
        <v>20</v>
      </c>
      <c r="I137" s="252"/>
      <c r="J137" s="253">
        <f>ROUND(I137*H137,2)</f>
        <v>0</v>
      </c>
      <c r="K137" s="249" t="s">
        <v>175</v>
      </c>
      <c r="L137" s="254"/>
      <c r="M137" s="255" t="s">
        <v>1</v>
      </c>
      <c r="N137" s="256"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219</v>
      </c>
      <c r="AT137" s="218" t="s">
        <v>311</v>
      </c>
      <c r="AU137" s="218" t="s">
        <v>86</v>
      </c>
      <c r="AY137" s="16" t="s">
        <v>168</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176</v>
      </c>
      <c r="BM137" s="218" t="s">
        <v>1059</v>
      </c>
    </row>
    <row r="138" spans="1:65" s="2" customFormat="1" ht="11.25">
      <c r="A138" s="33"/>
      <c r="B138" s="34"/>
      <c r="C138" s="35"/>
      <c r="D138" s="220" t="s">
        <v>178</v>
      </c>
      <c r="E138" s="35"/>
      <c r="F138" s="221" t="s">
        <v>957</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178</v>
      </c>
      <c r="AU138" s="16" t="s">
        <v>86</v>
      </c>
    </row>
    <row r="139" spans="1:65" s="2" customFormat="1" ht="21.75" customHeight="1">
      <c r="A139" s="33"/>
      <c r="B139" s="34"/>
      <c r="C139" s="207" t="s">
        <v>204</v>
      </c>
      <c r="D139" s="207" t="s">
        <v>171</v>
      </c>
      <c r="E139" s="208" t="s">
        <v>959</v>
      </c>
      <c r="F139" s="209" t="s">
        <v>960</v>
      </c>
      <c r="G139" s="210" t="s">
        <v>233</v>
      </c>
      <c r="H139" s="211">
        <v>20</v>
      </c>
      <c r="I139" s="212"/>
      <c r="J139" s="213">
        <f>ROUND(I139*H139,2)</f>
        <v>0</v>
      </c>
      <c r="K139" s="209" t="s">
        <v>175</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176</v>
      </c>
      <c r="AT139" s="218" t="s">
        <v>171</v>
      </c>
      <c r="AU139" s="218" t="s">
        <v>86</v>
      </c>
      <c r="AY139" s="16" t="s">
        <v>168</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176</v>
      </c>
      <c r="BM139" s="218" t="s">
        <v>1060</v>
      </c>
    </row>
    <row r="140" spans="1:65" s="2" customFormat="1" ht="11.25">
      <c r="A140" s="33"/>
      <c r="B140" s="34"/>
      <c r="C140" s="35"/>
      <c r="D140" s="220" t="s">
        <v>178</v>
      </c>
      <c r="E140" s="35"/>
      <c r="F140" s="221" t="s">
        <v>960</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178</v>
      </c>
      <c r="AU140" s="16" t="s">
        <v>86</v>
      </c>
    </row>
    <row r="141" spans="1:65" s="2" customFormat="1" ht="21.75" customHeight="1">
      <c r="A141" s="33"/>
      <c r="B141" s="34"/>
      <c r="C141" s="207" t="s">
        <v>212</v>
      </c>
      <c r="D141" s="207" t="s">
        <v>171</v>
      </c>
      <c r="E141" s="208" t="s">
        <v>962</v>
      </c>
      <c r="F141" s="209" t="s">
        <v>963</v>
      </c>
      <c r="G141" s="210" t="s">
        <v>233</v>
      </c>
      <c r="H141" s="211">
        <v>20</v>
      </c>
      <c r="I141" s="212"/>
      <c r="J141" s="213">
        <f>ROUND(I141*H141,2)</f>
        <v>0</v>
      </c>
      <c r="K141" s="209" t="s">
        <v>175</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176</v>
      </c>
      <c r="AT141" s="218" t="s">
        <v>171</v>
      </c>
      <c r="AU141" s="218" t="s">
        <v>86</v>
      </c>
      <c r="AY141" s="16" t="s">
        <v>168</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176</v>
      </c>
      <c r="BM141" s="218" t="s">
        <v>1061</v>
      </c>
    </row>
    <row r="142" spans="1:65" s="2" customFormat="1" ht="11.25">
      <c r="A142" s="33"/>
      <c r="B142" s="34"/>
      <c r="C142" s="35"/>
      <c r="D142" s="220" t="s">
        <v>178</v>
      </c>
      <c r="E142" s="35"/>
      <c r="F142" s="221" t="s">
        <v>963</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178</v>
      </c>
      <c r="AU142" s="16" t="s">
        <v>86</v>
      </c>
    </row>
    <row r="143" spans="1:65" s="12" customFormat="1" ht="25.9" customHeight="1">
      <c r="B143" s="191"/>
      <c r="C143" s="192"/>
      <c r="D143" s="193" t="s">
        <v>76</v>
      </c>
      <c r="E143" s="194" t="s">
        <v>965</v>
      </c>
      <c r="F143" s="194" t="s">
        <v>966</v>
      </c>
      <c r="G143" s="192"/>
      <c r="H143" s="192"/>
      <c r="I143" s="195"/>
      <c r="J143" s="196">
        <f>BK143</f>
        <v>0</v>
      </c>
      <c r="K143" s="192"/>
      <c r="L143" s="197"/>
      <c r="M143" s="198"/>
      <c r="N143" s="199"/>
      <c r="O143" s="199"/>
      <c r="P143" s="200">
        <f>P144</f>
        <v>0</v>
      </c>
      <c r="Q143" s="199"/>
      <c r="R143" s="200">
        <f>R144</f>
        <v>0</v>
      </c>
      <c r="S143" s="199"/>
      <c r="T143" s="201">
        <f>T144</f>
        <v>0</v>
      </c>
      <c r="AR143" s="202" t="s">
        <v>176</v>
      </c>
      <c r="AT143" s="203" t="s">
        <v>76</v>
      </c>
      <c r="AU143" s="203" t="s">
        <v>77</v>
      </c>
      <c r="AY143" s="202" t="s">
        <v>168</v>
      </c>
      <c r="BK143" s="204">
        <f>BK144</f>
        <v>0</v>
      </c>
    </row>
    <row r="144" spans="1:65" s="12" customFormat="1" ht="22.9" customHeight="1">
      <c r="B144" s="191"/>
      <c r="C144" s="192"/>
      <c r="D144" s="193" t="s">
        <v>76</v>
      </c>
      <c r="E144" s="205" t="s">
        <v>967</v>
      </c>
      <c r="F144" s="205" t="s">
        <v>968</v>
      </c>
      <c r="G144" s="192"/>
      <c r="H144" s="192"/>
      <c r="I144" s="195"/>
      <c r="J144" s="206">
        <f>BK144</f>
        <v>0</v>
      </c>
      <c r="K144" s="192"/>
      <c r="L144" s="197"/>
      <c r="M144" s="198"/>
      <c r="N144" s="199"/>
      <c r="O144" s="199"/>
      <c r="P144" s="200">
        <f>SUM(P145:P170)</f>
        <v>0</v>
      </c>
      <c r="Q144" s="199"/>
      <c r="R144" s="200">
        <f>SUM(R145:R170)</f>
        <v>0</v>
      </c>
      <c r="S144" s="199"/>
      <c r="T144" s="201">
        <f>SUM(T145:T170)</f>
        <v>0</v>
      </c>
      <c r="AR144" s="202" t="s">
        <v>176</v>
      </c>
      <c r="AT144" s="203" t="s">
        <v>76</v>
      </c>
      <c r="AU144" s="203" t="s">
        <v>84</v>
      </c>
      <c r="AY144" s="202" t="s">
        <v>168</v>
      </c>
      <c r="BK144" s="204">
        <f>SUM(BK145:BK170)</f>
        <v>0</v>
      </c>
    </row>
    <row r="145" spans="1:65" s="2" customFormat="1" ht="21.75" customHeight="1">
      <c r="A145" s="33"/>
      <c r="B145" s="34"/>
      <c r="C145" s="207" t="s">
        <v>219</v>
      </c>
      <c r="D145" s="207" t="s">
        <v>171</v>
      </c>
      <c r="E145" s="208" t="s">
        <v>1062</v>
      </c>
      <c r="F145" s="209" t="s">
        <v>1063</v>
      </c>
      <c r="G145" s="210" t="s">
        <v>184</v>
      </c>
      <c r="H145" s="211">
        <v>1</v>
      </c>
      <c r="I145" s="212"/>
      <c r="J145" s="213">
        <f>ROUND(I145*H145,2)</f>
        <v>0</v>
      </c>
      <c r="K145" s="209" t="s">
        <v>175</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351</v>
      </c>
      <c r="AT145" s="218" t="s">
        <v>171</v>
      </c>
      <c r="AU145" s="218" t="s">
        <v>86</v>
      </c>
      <c r="AY145" s="16" t="s">
        <v>168</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351</v>
      </c>
      <c r="BM145" s="218" t="s">
        <v>1064</v>
      </c>
    </row>
    <row r="146" spans="1:65" s="2" customFormat="1" ht="19.5">
      <c r="A146" s="33"/>
      <c r="B146" s="34"/>
      <c r="C146" s="35"/>
      <c r="D146" s="220" t="s">
        <v>178</v>
      </c>
      <c r="E146" s="35"/>
      <c r="F146" s="221" t="s">
        <v>1065</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178</v>
      </c>
      <c r="AU146" s="16" t="s">
        <v>86</v>
      </c>
    </row>
    <row r="147" spans="1:65" s="2" customFormat="1" ht="21.75" customHeight="1">
      <c r="A147" s="33"/>
      <c r="B147" s="34"/>
      <c r="C147" s="207" t="s">
        <v>225</v>
      </c>
      <c r="D147" s="207" t="s">
        <v>171</v>
      </c>
      <c r="E147" s="208" t="s">
        <v>1066</v>
      </c>
      <c r="F147" s="209" t="s">
        <v>1067</v>
      </c>
      <c r="G147" s="210" t="s">
        <v>184</v>
      </c>
      <c r="H147" s="211">
        <v>1</v>
      </c>
      <c r="I147" s="212"/>
      <c r="J147" s="213">
        <f>ROUND(I147*H147,2)</f>
        <v>0</v>
      </c>
      <c r="K147" s="209" t="s">
        <v>175</v>
      </c>
      <c r="L147" s="38"/>
      <c r="M147" s="214" t="s">
        <v>1</v>
      </c>
      <c r="N147" s="215"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351</v>
      </c>
      <c r="AT147" s="218" t="s">
        <v>171</v>
      </c>
      <c r="AU147" s="218" t="s">
        <v>86</v>
      </c>
      <c r="AY147" s="16" t="s">
        <v>168</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351</v>
      </c>
      <c r="BM147" s="218" t="s">
        <v>1068</v>
      </c>
    </row>
    <row r="148" spans="1:65" s="2" customFormat="1" ht="39">
      <c r="A148" s="33"/>
      <c r="B148" s="34"/>
      <c r="C148" s="35"/>
      <c r="D148" s="220" t="s">
        <v>178</v>
      </c>
      <c r="E148" s="35"/>
      <c r="F148" s="221" t="s">
        <v>1069</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178</v>
      </c>
      <c r="AU148" s="16" t="s">
        <v>86</v>
      </c>
    </row>
    <row r="149" spans="1:65" s="2" customFormat="1" ht="21.75" customHeight="1">
      <c r="A149" s="33"/>
      <c r="B149" s="34"/>
      <c r="C149" s="247" t="s">
        <v>230</v>
      </c>
      <c r="D149" s="247" t="s">
        <v>311</v>
      </c>
      <c r="E149" s="248" t="s">
        <v>1070</v>
      </c>
      <c r="F149" s="249" t="s">
        <v>1071</v>
      </c>
      <c r="G149" s="250" t="s">
        <v>979</v>
      </c>
      <c r="H149" s="251">
        <v>1</v>
      </c>
      <c r="I149" s="252"/>
      <c r="J149" s="253">
        <f>ROUND(I149*H149,2)</f>
        <v>0</v>
      </c>
      <c r="K149" s="249" t="s">
        <v>175</v>
      </c>
      <c r="L149" s="254"/>
      <c r="M149" s="255" t="s">
        <v>1</v>
      </c>
      <c r="N149" s="256"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642</v>
      </c>
      <c r="AT149" s="218" t="s">
        <v>311</v>
      </c>
      <c r="AU149" s="218" t="s">
        <v>86</v>
      </c>
      <c r="AY149" s="16" t="s">
        <v>168</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642</v>
      </c>
      <c r="BM149" s="218" t="s">
        <v>1072</v>
      </c>
    </row>
    <row r="150" spans="1:65" s="2" customFormat="1" ht="11.25">
      <c r="A150" s="33"/>
      <c r="B150" s="34"/>
      <c r="C150" s="35"/>
      <c r="D150" s="220" t="s">
        <v>178</v>
      </c>
      <c r="E150" s="35"/>
      <c r="F150" s="221" t="s">
        <v>1071</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178</v>
      </c>
      <c r="AU150" s="16" t="s">
        <v>86</v>
      </c>
    </row>
    <row r="151" spans="1:65" s="2" customFormat="1" ht="21.75" customHeight="1">
      <c r="A151" s="33"/>
      <c r="B151" s="34"/>
      <c r="C151" s="207" t="s">
        <v>236</v>
      </c>
      <c r="D151" s="207" t="s">
        <v>171</v>
      </c>
      <c r="E151" s="208" t="s">
        <v>981</v>
      </c>
      <c r="F151" s="209" t="s">
        <v>982</v>
      </c>
      <c r="G151" s="210" t="s">
        <v>184</v>
      </c>
      <c r="H151" s="211">
        <v>6</v>
      </c>
      <c r="I151" s="212"/>
      <c r="J151" s="213">
        <f>ROUND(I151*H151,2)</f>
        <v>0</v>
      </c>
      <c r="K151" s="209" t="s">
        <v>175</v>
      </c>
      <c r="L151" s="38"/>
      <c r="M151" s="214" t="s">
        <v>1</v>
      </c>
      <c r="N151" s="215"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351</v>
      </c>
      <c r="AT151" s="218" t="s">
        <v>171</v>
      </c>
      <c r="AU151" s="218" t="s">
        <v>86</v>
      </c>
      <c r="AY151" s="16" t="s">
        <v>168</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351</v>
      </c>
      <c r="BM151" s="218" t="s">
        <v>1073</v>
      </c>
    </row>
    <row r="152" spans="1:65" s="2" customFormat="1" ht="29.25">
      <c r="A152" s="33"/>
      <c r="B152" s="34"/>
      <c r="C152" s="35"/>
      <c r="D152" s="220" t="s">
        <v>178</v>
      </c>
      <c r="E152" s="35"/>
      <c r="F152" s="221" t="s">
        <v>984</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178</v>
      </c>
      <c r="AU152" s="16" t="s">
        <v>86</v>
      </c>
    </row>
    <row r="153" spans="1:65" s="2" customFormat="1" ht="21.75" customHeight="1">
      <c r="A153" s="33"/>
      <c r="B153" s="34"/>
      <c r="C153" s="207" t="s">
        <v>241</v>
      </c>
      <c r="D153" s="207" t="s">
        <v>171</v>
      </c>
      <c r="E153" s="208" t="s">
        <v>992</v>
      </c>
      <c r="F153" s="209" t="s">
        <v>993</v>
      </c>
      <c r="G153" s="210" t="s">
        <v>233</v>
      </c>
      <c r="H153" s="211">
        <v>60</v>
      </c>
      <c r="I153" s="212"/>
      <c r="J153" s="213">
        <f>ROUND(I153*H153,2)</f>
        <v>0</v>
      </c>
      <c r="K153" s="209" t="s">
        <v>175</v>
      </c>
      <c r="L153" s="38"/>
      <c r="M153" s="214" t="s">
        <v>1</v>
      </c>
      <c r="N153" s="215"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351</v>
      </c>
      <c r="AT153" s="218" t="s">
        <v>171</v>
      </c>
      <c r="AU153" s="218" t="s">
        <v>86</v>
      </c>
      <c r="AY153" s="16" t="s">
        <v>168</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351</v>
      </c>
      <c r="BM153" s="218" t="s">
        <v>1074</v>
      </c>
    </row>
    <row r="154" spans="1:65" s="2" customFormat="1" ht="11.25">
      <c r="A154" s="33"/>
      <c r="B154" s="34"/>
      <c r="C154" s="35"/>
      <c r="D154" s="220" t="s">
        <v>178</v>
      </c>
      <c r="E154" s="35"/>
      <c r="F154" s="221" t="s">
        <v>995</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178</v>
      </c>
      <c r="AU154" s="16" t="s">
        <v>86</v>
      </c>
    </row>
    <row r="155" spans="1:65" s="2" customFormat="1" ht="21.75" customHeight="1">
      <c r="A155" s="33"/>
      <c r="B155" s="34"/>
      <c r="C155" s="247" t="s">
        <v>246</v>
      </c>
      <c r="D155" s="247" t="s">
        <v>311</v>
      </c>
      <c r="E155" s="248" t="s">
        <v>1075</v>
      </c>
      <c r="F155" s="249" t="s">
        <v>1076</v>
      </c>
      <c r="G155" s="250" t="s">
        <v>233</v>
      </c>
      <c r="H155" s="251">
        <v>20</v>
      </c>
      <c r="I155" s="252"/>
      <c r="J155" s="253">
        <f>ROUND(I155*H155,2)</f>
        <v>0</v>
      </c>
      <c r="K155" s="249" t="s">
        <v>175</v>
      </c>
      <c r="L155" s="254"/>
      <c r="M155" s="255" t="s">
        <v>1</v>
      </c>
      <c r="N155" s="256"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642</v>
      </c>
      <c r="AT155" s="218" t="s">
        <v>311</v>
      </c>
      <c r="AU155" s="218" t="s">
        <v>86</v>
      </c>
      <c r="AY155" s="16" t="s">
        <v>168</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642</v>
      </c>
      <c r="BM155" s="218" t="s">
        <v>1077</v>
      </c>
    </row>
    <row r="156" spans="1:65" s="2" customFormat="1" ht="11.25">
      <c r="A156" s="33"/>
      <c r="B156" s="34"/>
      <c r="C156" s="35"/>
      <c r="D156" s="220" t="s">
        <v>178</v>
      </c>
      <c r="E156" s="35"/>
      <c r="F156" s="221" t="s">
        <v>1076</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178</v>
      </c>
      <c r="AU156" s="16" t="s">
        <v>86</v>
      </c>
    </row>
    <row r="157" spans="1:65" s="2" customFormat="1" ht="21.75" customHeight="1">
      <c r="A157" s="33"/>
      <c r="B157" s="34"/>
      <c r="C157" s="247" t="s">
        <v>252</v>
      </c>
      <c r="D157" s="247" t="s">
        <v>311</v>
      </c>
      <c r="E157" s="248" t="s">
        <v>1078</v>
      </c>
      <c r="F157" s="249" t="s">
        <v>1079</v>
      </c>
      <c r="G157" s="250" t="s">
        <v>233</v>
      </c>
      <c r="H157" s="251">
        <v>20</v>
      </c>
      <c r="I157" s="252"/>
      <c r="J157" s="253">
        <f>ROUND(I157*H157,2)</f>
        <v>0</v>
      </c>
      <c r="K157" s="249" t="s">
        <v>175</v>
      </c>
      <c r="L157" s="254"/>
      <c r="M157" s="255" t="s">
        <v>1</v>
      </c>
      <c r="N157" s="256"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642</v>
      </c>
      <c r="AT157" s="218" t="s">
        <v>311</v>
      </c>
      <c r="AU157" s="218" t="s">
        <v>86</v>
      </c>
      <c r="AY157" s="16" t="s">
        <v>168</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642</v>
      </c>
      <c r="BM157" s="218" t="s">
        <v>1080</v>
      </c>
    </row>
    <row r="158" spans="1:65" s="2" customFormat="1" ht="11.25">
      <c r="A158" s="33"/>
      <c r="B158" s="34"/>
      <c r="C158" s="35"/>
      <c r="D158" s="220" t="s">
        <v>178</v>
      </c>
      <c r="E158" s="35"/>
      <c r="F158" s="221" t="s">
        <v>1079</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178</v>
      </c>
      <c r="AU158" s="16" t="s">
        <v>86</v>
      </c>
    </row>
    <row r="159" spans="1:65" s="2" customFormat="1" ht="21.75" customHeight="1">
      <c r="A159" s="33"/>
      <c r="B159" s="34"/>
      <c r="C159" s="247" t="s">
        <v>8</v>
      </c>
      <c r="D159" s="247" t="s">
        <v>311</v>
      </c>
      <c r="E159" s="248" t="s">
        <v>996</v>
      </c>
      <c r="F159" s="249" t="s">
        <v>997</v>
      </c>
      <c r="G159" s="250" t="s">
        <v>233</v>
      </c>
      <c r="H159" s="251">
        <v>20</v>
      </c>
      <c r="I159" s="252"/>
      <c r="J159" s="253">
        <f>ROUND(I159*H159,2)</f>
        <v>0</v>
      </c>
      <c r="K159" s="249" t="s">
        <v>175</v>
      </c>
      <c r="L159" s="254"/>
      <c r="M159" s="255" t="s">
        <v>1</v>
      </c>
      <c r="N159" s="256" t="s">
        <v>42</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642</v>
      </c>
      <c r="AT159" s="218" t="s">
        <v>311</v>
      </c>
      <c r="AU159" s="218" t="s">
        <v>86</v>
      </c>
      <c r="AY159" s="16" t="s">
        <v>168</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642</v>
      </c>
      <c r="BM159" s="218" t="s">
        <v>1081</v>
      </c>
    </row>
    <row r="160" spans="1:65" s="2" customFormat="1" ht="11.25">
      <c r="A160" s="33"/>
      <c r="B160" s="34"/>
      <c r="C160" s="35"/>
      <c r="D160" s="220" t="s">
        <v>178</v>
      </c>
      <c r="E160" s="35"/>
      <c r="F160" s="221" t="s">
        <v>997</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178</v>
      </c>
      <c r="AU160" s="16" t="s">
        <v>86</v>
      </c>
    </row>
    <row r="161" spans="1:65" s="2" customFormat="1" ht="21.75" customHeight="1">
      <c r="A161" s="33"/>
      <c r="B161" s="34"/>
      <c r="C161" s="207" t="s">
        <v>261</v>
      </c>
      <c r="D161" s="207" t="s">
        <v>171</v>
      </c>
      <c r="E161" s="208" t="s">
        <v>1013</v>
      </c>
      <c r="F161" s="209" t="s">
        <v>1014</v>
      </c>
      <c r="G161" s="210" t="s">
        <v>184</v>
      </c>
      <c r="H161" s="211">
        <v>6</v>
      </c>
      <c r="I161" s="212"/>
      <c r="J161" s="213">
        <f>ROUND(I161*H161,2)</f>
        <v>0</v>
      </c>
      <c r="K161" s="209" t="s">
        <v>175</v>
      </c>
      <c r="L161" s="38"/>
      <c r="M161" s="214" t="s">
        <v>1</v>
      </c>
      <c r="N161" s="215"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351</v>
      </c>
      <c r="AT161" s="218" t="s">
        <v>171</v>
      </c>
      <c r="AU161" s="218" t="s">
        <v>86</v>
      </c>
      <c r="AY161" s="16" t="s">
        <v>168</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351</v>
      </c>
      <c r="BM161" s="218" t="s">
        <v>1082</v>
      </c>
    </row>
    <row r="162" spans="1:65" s="2" customFormat="1" ht="19.5">
      <c r="A162" s="33"/>
      <c r="B162" s="34"/>
      <c r="C162" s="35"/>
      <c r="D162" s="220" t="s">
        <v>178</v>
      </c>
      <c r="E162" s="35"/>
      <c r="F162" s="221" t="s">
        <v>1016</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178</v>
      </c>
      <c r="AU162" s="16" t="s">
        <v>86</v>
      </c>
    </row>
    <row r="163" spans="1:65" s="2" customFormat="1" ht="21.75" customHeight="1">
      <c r="A163" s="33"/>
      <c r="B163" s="34"/>
      <c r="C163" s="247" t="s">
        <v>267</v>
      </c>
      <c r="D163" s="247" t="s">
        <v>311</v>
      </c>
      <c r="E163" s="248" t="s">
        <v>1017</v>
      </c>
      <c r="F163" s="249" t="s">
        <v>1018</v>
      </c>
      <c r="G163" s="250" t="s">
        <v>184</v>
      </c>
      <c r="H163" s="251">
        <v>6</v>
      </c>
      <c r="I163" s="252"/>
      <c r="J163" s="253">
        <f>ROUND(I163*H163,2)</f>
        <v>0</v>
      </c>
      <c r="K163" s="249" t="s">
        <v>175</v>
      </c>
      <c r="L163" s="254"/>
      <c r="M163" s="255" t="s">
        <v>1</v>
      </c>
      <c r="N163" s="256"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642</v>
      </c>
      <c r="AT163" s="218" t="s">
        <v>311</v>
      </c>
      <c r="AU163" s="218" t="s">
        <v>86</v>
      </c>
      <c r="AY163" s="16" t="s">
        <v>168</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642</v>
      </c>
      <c r="BM163" s="218" t="s">
        <v>1083</v>
      </c>
    </row>
    <row r="164" spans="1:65" s="2" customFormat="1" ht="11.25">
      <c r="A164" s="33"/>
      <c r="B164" s="34"/>
      <c r="C164" s="35"/>
      <c r="D164" s="220" t="s">
        <v>178</v>
      </c>
      <c r="E164" s="35"/>
      <c r="F164" s="221" t="s">
        <v>1018</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178</v>
      </c>
      <c r="AU164" s="16" t="s">
        <v>86</v>
      </c>
    </row>
    <row r="165" spans="1:65" s="2" customFormat="1" ht="21.75" customHeight="1">
      <c r="A165" s="33"/>
      <c r="B165" s="34"/>
      <c r="C165" s="207" t="s">
        <v>272</v>
      </c>
      <c r="D165" s="207" t="s">
        <v>171</v>
      </c>
      <c r="E165" s="208" t="s">
        <v>1020</v>
      </c>
      <c r="F165" s="209" t="s">
        <v>1021</v>
      </c>
      <c r="G165" s="210" t="s">
        <v>184</v>
      </c>
      <c r="H165" s="211">
        <v>6</v>
      </c>
      <c r="I165" s="212"/>
      <c r="J165" s="213">
        <f>ROUND(I165*H165,2)</f>
        <v>0</v>
      </c>
      <c r="K165" s="209" t="s">
        <v>175</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351</v>
      </c>
      <c r="AT165" s="218" t="s">
        <v>171</v>
      </c>
      <c r="AU165" s="218" t="s">
        <v>86</v>
      </c>
      <c r="AY165" s="16" t="s">
        <v>168</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351</v>
      </c>
      <c r="BM165" s="218" t="s">
        <v>1084</v>
      </c>
    </row>
    <row r="166" spans="1:65" s="2" customFormat="1" ht="11.25">
      <c r="A166" s="33"/>
      <c r="B166" s="34"/>
      <c r="C166" s="35"/>
      <c r="D166" s="220" t="s">
        <v>178</v>
      </c>
      <c r="E166" s="35"/>
      <c r="F166" s="221" t="s">
        <v>1021</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178</v>
      </c>
      <c r="AU166" s="16" t="s">
        <v>86</v>
      </c>
    </row>
    <row r="167" spans="1:65" s="2" customFormat="1" ht="21.75" customHeight="1">
      <c r="A167" s="33"/>
      <c r="B167" s="34"/>
      <c r="C167" s="207" t="s">
        <v>277</v>
      </c>
      <c r="D167" s="207" t="s">
        <v>171</v>
      </c>
      <c r="E167" s="208" t="s">
        <v>1023</v>
      </c>
      <c r="F167" s="209" t="s">
        <v>1024</v>
      </c>
      <c r="G167" s="210" t="s">
        <v>233</v>
      </c>
      <c r="H167" s="211">
        <v>80</v>
      </c>
      <c r="I167" s="212"/>
      <c r="J167" s="213">
        <f>ROUND(I167*H167,2)</f>
        <v>0</v>
      </c>
      <c r="K167" s="209" t="s">
        <v>175</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351</v>
      </c>
      <c r="AT167" s="218" t="s">
        <v>171</v>
      </c>
      <c r="AU167" s="218" t="s">
        <v>86</v>
      </c>
      <c r="AY167" s="16" t="s">
        <v>168</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351</v>
      </c>
      <c r="BM167" s="218" t="s">
        <v>1085</v>
      </c>
    </row>
    <row r="168" spans="1:65" s="2" customFormat="1" ht="11.25">
      <c r="A168" s="33"/>
      <c r="B168" s="34"/>
      <c r="C168" s="35"/>
      <c r="D168" s="220" t="s">
        <v>178</v>
      </c>
      <c r="E168" s="35"/>
      <c r="F168" s="221" t="s">
        <v>1024</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178</v>
      </c>
      <c r="AU168" s="16" t="s">
        <v>86</v>
      </c>
    </row>
    <row r="169" spans="1:65" s="2" customFormat="1" ht="21.75" customHeight="1">
      <c r="A169" s="33"/>
      <c r="B169" s="34"/>
      <c r="C169" s="247" t="s">
        <v>283</v>
      </c>
      <c r="D169" s="247" t="s">
        <v>311</v>
      </c>
      <c r="E169" s="248" t="s">
        <v>1026</v>
      </c>
      <c r="F169" s="249" t="s">
        <v>1027</v>
      </c>
      <c r="G169" s="250" t="s">
        <v>233</v>
      </c>
      <c r="H169" s="251">
        <v>80</v>
      </c>
      <c r="I169" s="252"/>
      <c r="J169" s="253">
        <f>ROUND(I169*H169,2)</f>
        <v>0</v>
      </c>
      <c r="K169" s="249" t="s">
        <v>175</v>
      </c>
      <c r="L169" s="254"/>
      <c r="M169" s="255" t="s">
        <v>1</v>
      </c>
      <c r="N169" s="256"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642</v>
      </c>
      <c r="AT169" s="218" t="s">
        <v>311</v>
      </c>
      <c r="AU169" s="218" t="s">
        <v>86</v>
      </c>
      <c r="AY169" s="16" t="s">
        <v>168</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642</v>
      </c>
      <c r="BM169" s="218" t="s">
        <v>1086</v>
      </c>
    </row>
    <row r="170" spans="1:65" s="2" customFormat="1" ht="11.25">
      <c r="A170" s="33"/>
      <c r="B170" s="34"/>
      <c r="C170" s="35"/>
      <c r="D170" s="220" t="s">
        <v>178</v>
      </c>
      <c r="E170" s="35"/>
      <c r="F170" s="221" t="s">
        <v>1027</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178</v>
      </c>
      <c r="AU170" s="16" t="s">
        <v>86</v>
      </c>
    </row>
    <row r="171" spans="1:65" s="12" customFormat="1" ht="25.9" customHeight="1">
      <c r="B171" s="191"/>
      <c r="C171" s="192"/>
      <c r="D171" s="193" t="s">
        <v>76</v>
      </c>
      <c r="E171" s="194" t="s">
        <v>346</v>
      </c>
      <c r="F171" s="194" t="s">
        <v>347</v>
      </c>
      <c r="G171" s="192"/>
      <c r="H171" s="192"/>
      <c r="I171" s="195"/>
      <c r="J171" s="196">
        <f>BK171</f>
        <v>0</v>
      </c>
      <c r="K171" s="192"/>
      <c r="L171" s="197"/>
      <c r="M171" s="198"/>
      <c r="N171" s="199"/>
      <c r="O171" s="199"/>
      <c r="P171" s="200">
        <f>SUM(P172:P175)</f>
        <v>0</v>
      </c>
      <c r="Q171" s="199"/>
      <c r="R171" s="200">
        <f>SUM(R172:R175)</f>
        <v>0</v>
      </c>
      <c r="S171" s="199"/>
      <c r="T171" s="201">
        <f>SUM(T172:T175)</f>
        <v>0</v>
      </c>
      <c r="AR171" s="202" t="s">
        <v>176</v>
      </c>
      <c r="AT171" s="203" t="s">
        <v>76</v>
      </c>
      <c r="AU171" s="203" t="s">
        <v>77</v>
      </c>
      <c r="AY171" s="202" t="s">
        <v>168</v>
      </c>
      <c r="BK171" s="204">
        <f>SUM(BK172:BK175)</f>
        <v>0</v>
      </c>
    </row>
    <row r="172" spans="1:65" s="2" customFormat="1" ht="21.75" customHeight="1">
      <c r="A172" s="33"/>
      <c r="B172" s="34"/>
      <c r="C172" s="207" t="s">
        <v>7</v>
      </c>
      <c r="D172" s="207" t="s">
        <v>171</v>
      </c>
      <c r="E172" s="208" t="s">
        <v>1038</v>
      </c>
      <c r="F172" s="209" t="s">
        <v>1039</v>
      </c>
      <c r="G172" s="210" t="s">
        <v>184</v>
      </c>
      <c r="H172" s="211">
        <v>1</v>
      </c>
      <c r="I172" s="212"/>
      <c r="J172" s="213">
        <f>ROUND(I172*H172,2)</f>
        <v>0</v>
      </c>
      <c r="K172" s="209" t="s">
        <v>175</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351</v>
      </c>
      <c r="AT172" s="218" t="s">
        <v>171</v>
      </c>
      <c r="AU172" s="218" t="s">
        <v>84</v>
      </c>
      <c r="AY172" s="16" t="s">
        <v>168</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351</v>
      </c>
      <c r="BM172" s="218" t="s">
        <v>1087</v>
      </c>
    </row>
    <row r="173" spans="1:65" s="2" customFormat="1" ht="29.25">
      <c r="A173" s="33"/>
      <c r="B173" s="34"/>
      <c r="C173" s="35"/>
      <c r="D173" s="220" t="s">
        <v>178</v>
      </c>
      <c r="E173" s="35"/>
      <c r="F173" s="221" t="s">
        <v>1041</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178</v>
      </c>
      <c r="AU173" s="16" t="s">
        <v>84</v>
      </c>
    </row>
    <row r="174" spans="1:65" s="2" customFormat="1" ht="21.75" customHeight="1">
      <c r="A174" s="33"/>
      <c r="B174" s="34"/>
      <c r="C174" s="207" t="s">
        <v>293</v>
      </c>
      <c r="D174" s="207" t="s">
        <v>171</v>
      </c>
      <c r="E174" s="208" t="s">
        <v>1042</v>
      </c>
      <c r="F174" s="209" t="s">
        <v>1043</v>
      </c>
      <c r="G174" s="210" t="s">
        <v>1044</v>
      </c>
      <c r="H174" s="211">
        <v>16</v>
      </c>
      <c r="I174" s="212"/>
      <c r="J174" s="213">
        <f>ROUND(I174*H174,2)</f>
        <v>0</v>
      </c>
      <c r="K174" s="209" t="s">
        <v>175</v>
      </c>
      <c r="L174" s="38"/>
      <c r="M174" s="214" t="s">
        <v>1</v>
      </c>
      <c r="N174" s="215"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351</v>
      </c>
      <c r="AT174" s="218" t="s">
        <v>171</v>
      </c>
      <c r="AU174" s="218" t="s">
        <v>84</v>
      </c>
      <c r="AY174" s="16" t="s">
        <v>168</v>
      </c>
      <c r="BE174" s="219">
        <f>IF(N174="základní",J174,0)</f>
        <v>0</v>
      </c>
      <c r="BF174" s="219">
        <f>IF(N174="snížená",J174,0)</f>
        <v>0</v>
      </c>
      <c r="BG174" s="219">
        <f>IF(N174="zákl. přenesená",J174,0)</f>
        <v>0</v>
      </c>
      <c r="BH174" s="219">
        <f>IF(N174="sníž. přenesená",J174,0)</f>
        <v>0</v>
      </c>
      <c r="BI174" s="219">
        <f>IF(N174="nulová",J174,0)</f>
        <v>0</v>
      </c>
      <c r="BJ174" s="16" t="s">
        <v>84</v>
      </c>
      <c r="BK174" s="219">
        <f>ROUND(I174*H174,2)</f>
        <v>0</v>
      </c>
      <c r="BL174" s="16" t="s">
        <v>351</v>
      </c>
      <c r="BM174" s="218" t="s">
        <v>1088</v>
      </c>
    </row>
    <row r="175" spans="1:65" s="2" customFormat="1" ht="19.5">
      <c r="A175" s="33"/>
      <c r="B175" s="34"/>
      <c r="C175" s="35"/>
      <c r="D175" s="220" t="s">
        <v>178</v>
      </c>
      <c r="E175" s="35"/>
      <c r="F175" s="221" t="s">
        <v>1046</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178</v>
      </c>
      <c r="AU175" s="16" t="s">
        <v>84</v>
      </c>
    </row>
    <row r="176" spans="1:65" s="12" customFormat="1" ht="25.9" customHeight="1">
      <c r="B176" s="191"/>
      <c r="C176" s="192"/>
      <c r="D176" s="193" t="s">
        <v>76</v>
      </c>
      <c r="E176" s="194" t="s">
        <v>1047</v>
      </c>
      <c r="F176" s="194" t="s">
        <v>1048</v>
      </c>
      <c r="G176" s="192"/>
      <c r="H176" s="192"/>
      <c r="I176" s="195"/>
      <c r="J176" s="196">
        <f>BK176</f>
        <v>0</v>
      </c>
      <c r="K176" s="192"/>
      <c r="L176" s="197"/>
      <c r="M176" s="198"/>
      <c r="N176" s="199"/>
      <c r="O176" s="199"/>
      <c r="P176" s="200">
        <f>SUM(P177:P178)</f>
        <v>0</v>
      </c>
      <c r="Q176" s="199"/>
      <c r="R176" s="200">
        <f>SUM(R177:R178)</f>
        <v>0</v>
      </c>
      <c r="S176" s="199"/>
      <c r="T176" s="201">
        <f>SUM(T177:T178)</f>
        <v>0</v>
      </c>
      <c r="AR176" s="202" t="s">
        <v>169</v>
      </c>
      <c r="AT176" s="203" t="s">
        <v>76</v>
      </c>
      <c r="AU176" s="203" t="s">
        <v>77</v>
      </c>
      <c r="AY176" s="202" t="s">
        <v>168</v>
      </c>
      <c r="BK176" s="204">
        <f>SUM(BK177:BK178)</f>
        <v>0</v>
      </c>
    </row>
    <row r="177" spans="1:65" s="2" customFormat="1" ht="33" customHeight="1">
      <c r="A177" s="33"/>
      <c r="B177" s="34"/>
      <c r="C177" s="207" t="s">
        <v>299</v>
      </c>
      <c r="D177" s="207" t="s">
        <v>171</v>
      </c>
      <c r="E177" s="208" t="s">
        <v>1049</v>
      </c>
      <c r="F177" s="209" t="s">
        <v>1050</v>
      </c>
      <c r="G177" s="210" t="s">
        <v>184</v>
      </c>
      <c r="H177" s="211">
        <v>15</v>
      </c>
      <c r="I177" s="212"/>
      <c r="J177" s="213">
        <f>ROUND(I177*H177,2)</f>
        <v>0</v>
      </c>
      <c r="K177" s="209" t="s">
        <v>175</v>
      </c>
      <c r="L177" s="38"/>
      <c r="M177" s="214" t="s">
        <v>1</v>
      </c>
      <c r="N177" s="215"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176</v>
      </c>
      <c r="AT177" s="218" t="s">
        <v>171</v>
      </c>
      <c r="AU177" s="218" t="s">
        <v>84</v>
      </c>
      <c r="AY177" s="16" t="s">
        <v>168</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176</v>
      </c>
      <c r="BM177" s="218" t="s">
        <v>1089</v>
      </c>
    </row>
    <row r="178" spans="1:65" s="2" customFormat="1" ht="68.25">
      <c r="A178" s="33"/>
      <c r="B178" s="34"/>
      <c r="C178" s="35"/>
      <c r="D178" s="220" t="s">
        <v>178</v>
      </c>
      <c r="E178" s="35"/>
      <c r="F178" s="221" t="s">
        <v>1052</v>
      </c>
      <c r="G178" s="35"/>
      <c r="H178" s="35"/>
      <c r="I178" s="121"/>
      <c r="J178" s="35"/>
      <c r="K178" s="35"/>
      <c r="L178" s="38"/>
      <c r="M178" s="260"/>
      <c r="N178" s="261"/>
      <c r="O178" s="262"/>
      <c r="P178" s="262"/>
      <c r="Q178" s="262"/>
      <c r="R178" s="262"/>
      <c r="S178" s="262"/>
      <c r="T178" s="263"/>
      <c r="U178" s="33"/>
      <c r="V178" s="33"/>
      <c r="W178" s="33"/>
      <c r="X178" s="33"/>
      <c r="Y178" s="33"/>
      <c r="Z178" s="33"/>
      <c r="AA178" s="33"/>
      <c r="AB178" s="33"/>
      <c r="AC178" s="33"/>
      <c r="AD178" s="33"/>
      <c r="AE178" s="33"/>
      <c r="AT178" s="16" t="s">
        <v>178</v>
      </c>
      <c r="AU178" s="16" t="s">
        <v>84</v>
      </c>
    </row>
    <row r="179" spans="1:65" s="2" customFormat="1" ht="6.95" customHeight="1">
      <c r="A179" s="33"/>
      <c r="B179" s="53"/>
      <c r="C179" s="54"/>
      <c r="D179" s="54"/>
      <c r="E179" s="54"/>
      <c r="F179" s="54"/>
      <c r="G179" s="54"/>
      <c r="H179" s="54"/>
      <c r="I179" s="157"/>
      <c r="J179" s="54"/>
      <c r="K179" s="54"/>
      <c r="L179" s="38"/>
      <c r="M179" s="33"/>
      <c r="O179" s="33"/>
      <c r="P179" s="33"/>
      <c r="Q179" s="33"/>
      <c r="R179" s="33"/>
      <c r="S179" s="33"/>
      <c r="T179" s="33"/>
      <c r="U179" s="33"/>
      <c r="V179" s="33"/>
      <c r="W179" s="33"/>
      <c r="X179" s="33"/>
      <c r="Y179" s="33"/>
      <c r="Z179" s="33"/>
      <c r="AA179" s="33"/>
      <c r="AB179" s="33"/>
      <c r="AC179" s="33"/>
      <c r="AD179" s="33"/>
      <c r="AE179" s="33"/>
    </row>
  </sheetData>
  <sheetProtection algorithmName="SHA-512" hashValue="JhpZCS7yCDS9tCx6vuJuxHkgG6T6e6X3dnZKzuJkeUwJGytQqqiI7sF9RE/yN3MBjZjLiNSVTh0CWktW7eG7Tg==" saltValue="gvfvqXlsZ0sgBl7wr4b7mV8pGoRqLej/tDjFKsYLde+9JL7l8B0jxa78jnnM79d+AycsGvPaWwuN/6qMwRWdsA==" spinCount="100000" sheet="1" objects="1" scenarios="1" formatColumns="0" formatRows="0" autoFilter="0"/>
  <autoFilter ref="C125:K178"/>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SO 01-01 - Oprava výhybky...</vt:lpstr>
      <vt:lpstr>SO 01-02 - Oprava přípojů...</vt:lpstr>
      <vt:lpstr>SO 02-01 - Oprava vyhýbky...</vt:lpstr>
      <vt:lpstr>SO 02-02 - Oprava přípojů...</vt:lpstr>
      <vt:lpstr>SO 03-01 - Oprava přejezd...</vt:lpstr>
      <vt:lpstr>SO 03-02 - Zrušení přejez...</vt:lpstr>
      <vt:lpstr>SO 04-01 - Oprava EOV výh...</vt:lpstr>
      <vt:lpstr>SO 04-02 - Oprava EOV výh...</vt:lpstr>
      <vt:lpstr>SO 05-01 - Technologická ...</vt:lpstr>
      <vt:lpstr>SO 05-02 -  Technologická...</vt:lpstr>
      <vt:lpstr>VON - Oprava výhybek v žs...</vt:lpstr>
      <vt:lpstr>'Rekapitulace stavby'!Názvy_tisku</vt:lpstr>
      <vt:lpstr>'SO 01-01 - Oprava výhybky...'!Názvy_tisku</vt:lpstr>
      <vt:lpstr>'SO 01-02 - Oprava přípojů...'!Názvy_tisku</vt:lpstr>
      <vt:lpstr>'SO 02-01 - Oprava vyhýbky...'!Názvy_tisku</vt:lpstr>
      <vt:lpstr>'SO 02-02 - Oprava přípojů...'!Názvy_tisku</vt:lpstr>
      <vt:lpstr>'SO 03-01 - Oprava přejezd...'!Názvy_tisku</vt:lpstr>
      <vt:lpstr>'SO 03-02 - Zrušení přejez...'!Názvy_tisku</vt:lpstr>
      <vt:lpstr>'SO 04-01 - Oprava EOV výh...'!Názvy_tisku</vt:lpstr>
      <vt:lpstr>'SO 04-02 - Oprava EOV výh...'!Názvy_tisku</vt:lpstr>
      <vt:lpstr>'SO 05-01 - Technologická ...'!Názvy_tisku</vt:lpstr>
      <vt:lpstr>'SO 05-02 -  Technologická...'!Názvy_tisku</vt:lpstr>
      <vt:lpstr>'VON - Oprava výhybek v žs...'!Názvy_tisku</vt:lpstr>
      <vt:lpstr>'Rekapitulace stavby'!Oblast_tisku</vt:lpstr>
      <vt:lpstr>'SO 01-01 - Oprava výhybky...'!Oblast_tisku</vt:lpstr>
      <vt:lpstr>'SO 01-02 - Oprava přípojů...'!Oblast_tisku</vt:lpstr>
      <vt:lpstr>'SO 02-01 - Oprava vyhýbky...'!Oblast_tisku</vt:lpstr>
      <vt:lpstr>'SO 02-02 - Oprava přípojů...'!Oblast_tisku</vt:lpstr>
      <vt:lpstr>'SO 03-01 - Oprava přejezd...'!Oblast_tisku</vt:lpstr>
      <vt:lpstr>'SO 03-02 - Zrušení přejez...'!Oblast_tisku</vt:lpstr>
      <vt:lpstr>'SO 04-01 - Oprava EOV výh...'!Oblast_tisku</vt:lpstr>
      <vt:lpstr>'SO 04-02 - Oprava EOV výh...'!Oblast_tisku</vt:lpstr>
      <vt:lpstr>'SO 05-01 - Technologická ...'!Oblast_tisku</vt:lpstr>
      <vt:lpstr>'SO 05-02 -  Technologická...'!Oblast_tisku</vt:lpstr>
      <vt:lpstr>'VON - Oprava výhybek v žs...'!Oblast_tisku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cp:lastPrinted>2020-04-17T05:52:07Z</cp:lastPrinted>
  <dcterms:created xsi:type="dcterms:W3CDTF">2020-04-17T05:46:38Z</dcterms:created>
  <dcterms:modified xsi:type="dcterms:W3CDTF">2020-04-17T05:53:20Z</dcterms:modified>
</cp:coreProperties>
</file>