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0\Soutěže 2020\6-Skutilová 2020\Výměna kolejnic v úseku Brno dolní n. – Brno-Židenice\ZD\Díl 4 SOUPIS PRACÍ S VÝKAZEM VÝMĚR\"/>
    </mc:Choice>
  </mc:AlternateContent>
  <bookViews>
    <workbookView xWindow="0" yWindow="0" windowWidth="19200" windowHeight="11460"/>
  </bookViews>
  <sheets>
    <sheet name="Rekapitulace zakázky" sheetId="1" r:id="rId1"/>
    <sheet name="01.1 - Železniční svršek" sheetId="2" r:id="rId2"/>
    <sheet name="01.2 - Zabezpečovací zaří..." sheetId="3" r:id="rId3"/>
    <sheet name="02.1 - VRN" sheetId="4" r:id="rId4"/>
  </sheets>
  <definedNames>
    <definedName name="_xlnm._FilterDatabase" localSheetId="1" hidden="1">'01.1 - Železniční svršek'!$C$118:$K$180</definedName>
    <definedName name="_xlnm._FilterDatabase" localSheetId="2" hidden="1">'01.2 - Zabezpečovací zaří...'!$C$116:$K$125</definedName>
    <definedName name="_xlnm._FilterDatabase" localSheetId="3" hidden="1">'02.1 - VRN'!$C$116:$K$124</definedName>
    <definedName name="_xlnm.Print_Titles" localSheetId="1">'01.1 - Železniční svršek'!$118:$118</definedName>
    <definedName name="_xlnm.Print_Titles" localSheetId="2">'01.2 - Zabezpečovací zaří...'!$116:$116</definedName>
    <definedName name="_xlnm.Print_Titles" localSheetId="3">'02.1 - VRN'!$116:$116</definedName>
    <definedName name="_xlnm.Print_Titles" localSheetId="0">'Rekapitulace zakázky'!$92:$92</definedName>
    <definedName name="_xlnm.Print_Area" localSheetId="1">'01.1 - Železniční svršek'!$C$4:$J$39,'01.1 - Železniční svršek'!$C$50:$J$76,'01.1 - Železniční svršek'!$C$82:$J$100,'01.1 - Železniční svršek'!$C$106:$K$180</definedName>
    <definedName name="_xlnm.Print_Area" localSheetId="2">'01.2 - Zabezpečovací zaří...'!$C$4:$J$39,'01.2 - Zabezpečovací zaří...'!$C$50:$J$76,'01.2 - Zabezpečovací zaří...'!$C$82:$J$98,'01.2 - Zabezpečovací zaří...'!$C$104:$K$125</definedName>
    <definedName name="_xlnm.Print_Area" localSheetId="3">'02.1 - VRN'!$C$4:$J$39,'02.1 - VRN'!$C$50:$J$76,'02.1 - VRN'!$C$82:$J$98,'02.1 - VRN'!$C$104:$K$124</definedName>
    <definedName name="_xlnm.Print_Area" localSheetId="0">'Rekapitulace zakázky'!$D$4:$AO$76,'Rekapitulace zakázky'!$C$82:$AQ$98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J114" i="4"/>
  <c r="F111" i="4"/>
  <c r="E109" i="4"/>
  <c r="J92" i="4"/>
  <c r="F89" i="4"/>
  <c r="E87" i="4"/>
  <c r="J21" i="4"/>
  <c r="E21" i="4"/>
  <c r="J113" i="4" s="1"/>
  <c r="J20" i="4"/>
  <c r="J18" i="4"/>
  <c r="E18" i="4"/>
  <c r="F114" i="4"/>
  <c r="J17" i="4"/>
  <c r="J15" i="4"/>
  <c r="E15" i="4"/>
  <c r="F91" i="4"/>
  <c r="J14" i="4"/>
  <c r="J12" i="4"/>
  <c r="J111" i="4" s="1"/>
  <c r="E7" i="4"/>
  <c r="E85" i="4" s="1"/>
  <c r="J37" i="3"/>
  <c r="J36" i="3"/>
  <c r="AY96" i="1"/>
  <c r="J35" i="3"/>
  <c r="AX96" i="1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J114" i="3"/>
  <c r="F111" i="3"/>
  <c r="E109" i="3"/>
  <c r="J92" i="3"/>
  <c r="F89" i="3"/>
  <c r="E87" i="3"/>
  <c r="J21" i="3"/>
  <c r="E21" i="3"/>
  <c r="J113" i="3"/>
  <c r="J20" i="3"/>
  <c r="J18" i="3"/>
  <c r="E18" i="3"/>
  <c r="F92" i="3"/>
  <c r="J17" i="3"/>
  <c r="J15" i="3"/>
  <c r="E15" i="3"/>
  <c r="F113" i="3"/>
  <c r="J14" i="3"/>
  <c r="J12" i="3"/>
  <c r="J89" i="3" s="1"/>
  <c r="E7" i="3"/>
  <c r="E85" i="3"/>
  <c r="J37" i="2"/>
  <c r="J36" i="2"/>
  <c r="AY95" i="1"/>
  <c r="J35" i="2"/>
  <c r="AX95" i="1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J116" i="2"/>
  <c r="F113" i="2"/>
  <c r="E111" i="2"/>
  <c r="J92" i="2"/>
  <c r="F89" i="2"/>
  <c r="E87" i="2"/>
  <c r="J21" i="2"/>
  <c r="E21" i="2"/>
  <c r="J115" i="2"/>
  <c r="J20" i="2"/>
  <c r="J18" i="2"/>
  <c r="E18" i="2"/>
  <c r="F116" i="2"/>
  <c r="J17" i="2"/>
  <c r="J15" i="2"/>
  <c r="E15" i="2"/>
  <c r="F91" i="2"/>
  <c r="J14" i="2"/>
  <c r="J12" i="2"/>
  <c r="J89" i="2"/>
  <c r="E7" i="2"/>
  <c r="E109" i="2"/>
  <c r="L90" i="1"/>
  <c r="AM90" i="1"/>
  <c r="AM89" i="1"/>
  <c r="L89" i="1"/>
  <c r="AM87" i="1"/>
  <c r="L87" i="1"/>
  <c r="L85" i="1"/>
  <c r="L84" i="1"/>
  <c r="J124" i="4"/>
  <c r="BK122" i="4"/>
  <c r="J119" i="4"/>
  <c r="J125" i="3"/>
  <c r="J124" i="3"/>
  <c r="J123" i="3"/>
  <c r="BK121" i="3"/>
  <c r="BK120" i="3"/>
  <c r="BK119" i="3"/>
  <c r="BK179" i="2"/>
  <c r="J178" i="2"/>
  <c r="BK173" i="2"/>
  <c r="J172" i="2"/>
  <c r="J170" i="2"/>
  <c r="J166" i="2"/>
  <c r="J165" i="2"/>
  <c r="BK164" i="2"/>
  <c r="BK162" i="2"/>
  <c r="BK160" i="2"/>
  <c r="J159" i="2"/>
  <c r="J157" i="2"/>
  <c r="BK156" i="2"/>
  <c r="J155" i="2"/>
  <c r="J154" i="2"/>
  <c r="BK148" i="2"/>
  <c r="BK146" i="2"/>
  <c r="J145" i="2"/>
  <c r="J143" i="2"/>
  <c r="J139" i="2"/>
  <c r="BK138" i="2"/>
  <c r="BK133" i="2"/>
  <c r="BK132" i="2"/>
  <c r="J128" i="2"/>
  <c r="BK124" i="4"/>
  <c r="BK123" i="4"/>
  <c r="BK121" i="4"/>
  <c r="J120" i="4"/>
  <c r="BK125" i="3"/>
  <c r="BK124" i="3"/>
  <c r="BK123" i="3"/>
  <c r="J122" i="3"/>
  <c r="J121" i="3"/>
  <c r="J120" i="3"/>
  <c r="BK180" i="2"/>
  <c r="J179" i="2"/>
  <c r="BK178" i="2"/>
  <c r="BK177" i="2"/>
  <c r="BK176" i="2"/>
  <c r="BK174" i="2"/>
  <c r="BK171" i="2"/>
  <c r="BK169" i="2"/>
  <c r="BK168" i="2"/>
  <c r="BK165" i="2"/>
  <c r="J164" i="2"/>
  <c r="J163" i="2"/>
  <c r="J160" i="2"/>
  <c r="BK159" i="2"/>
  <c r="J158" i="2"/>
  <c r="J156" i="2"/>
  <c r="J152" i="2"/>
  <c r="BK151" i="2"/>
  <c r="J149" i="2"/>
  <c r="BK147" i="2"/>
  <c r="J146" i="2"/>
  <c r="J142" i="2"/>
  <c r="BK140" i="2"/>
  <c r="J137" i="2"/>
  <c r="J136" i="2"/>
  <c r="J131" i="2"/>
  <c r="J130" i="2"/>
  <c r="BK129" i="2"/>
  <c r="BK126" i="2"/>
  <c r="J125" i="2"/>
  <c r="BK123" i="2"/>
  <c r="AS94" i="1"/>
  <c r="J123" i="4"/>
  <c r="J122" i="4"/>
  <c r="J121" i="4"/>
  <c r="BK120" i="4"/>
  <c r="BK119" i="4"/>
  <c r="BK122" i="3"/>
  <c r="J119" i="3"/>
  <c r="J180" i="2"/>
  <c r="J177" i="2"/>
  <c r="J175" i="2"/>
  <c r="J173" i="2"/>
  <c r="BK172" i="2"/>
  <c r="J171" i="2"/>
  <c r="J168" i="2"/>
  <c r="BK163" i="2"/>
  <c r="J162" i="2"/>
  <c r="J161" i="2"/>
  <c r="BK157" i="2"/>
  <c r="BK155" i="2"/>
  <c r="BK153" i="2"/>
  <c r="BK152" i="2"/>
  <c r="J150" i="2"/>
  <c r="BK145" i="2"/>
  <c r="J144" i="2"/>
  <c r="BK141" i="2"/>
  <c r="BK137" i="2"/>
  <c r="BK135" i="2"/>
  <c r="J134" i="2"/>
  <c r="J133" i="2"/>
  <c r="J132" i="2"/>
  <c r="BK131" i="2"/>
  <c r="BK127" i="2"/>
  <c r="BK125" i="2"/>
  <c r="BK124" i="2"/>
  <c r="J122" i="2"/>
  <c r="J176" i="2"/>
  <c r="BK175" i="2"/>
  <c r="J174" i="2"/>
  <c r="BK170" i="2"/>
  <c r="J169" i="2"/>
  <c r="BK166" i="2"/>
  <c r="BK161" i="2"/>
  <c r="BK158" i="2"/>
  <c r="BK154" i="2"/>
  <c r="J153" i="2"/>
  <c r="J151" i="2"/>
  <c r="BK150" i="2"/>
  <c r="BK149" i="2"/>
  <c r="J148" i="2"/>
  <c r="J147" i="2"/>
  <c r="BK144" i="2"/>
  <c r="BK143" i="2"/>
  <c r="BK142" i="2"/>
  <c r="J141" i="2"/>
  <c r="J140" i="2"/>
  <c r="BK139" i="2"/>
  <c r="J138" i="2"/>
  <c r="BK136" i="2"/>
  <c r="J135" i="2"/>
  <c r="BK134" i="2"/>
  <c r="BK130" i="2"/>
  <c r="J129" i="2"/>
  <c r="BK128" i="2"/>
  <c r="J127" i="2"/>
  <c r="J126" i="2"/>
  <c r="J124" i="2"/>
  <c r="J123" i="2"/>
  <c r="BK122" i="2"/>
  <c r="BK121" i="2" l="1"/>
  <c r="J121" i="2" s="1"/>
  <c r="J98" i="2" s="1"/>
  <c r="R121" i="2"/>
  <c r="R120" i="2" s="1"/>
  <c r="T167" i="2"/>
  <c r="R118" i="3"/>
  <c r="R117" i="3"/>
  <c r="P121" i="2"/>
  <c r="P120" i="2"/>
  <c r="BK167" i="2"/>
  <c r="J167" i="2"/>
  <c r="J99" i="2" s="1"/>
  <c r="R167" i="2"/>
  <c r="T118" i="3"/>
  <c r="T117" i="3"/>
  <c r="T121" i="2"/>
  <c r="T120" i="2"/>
  <c r="T119" i="2" s="1"/>
  <c r="P167" i="2"/>
  <c r="BK118" i="3"/>
  <c r="J118" i="3"/>
  <c r="J97" i="3" s="1"/>
  <c r="P118" i="3"/>
  <c r="P117" i="3" s="1"/>
  <c r="AU96" i="1" s="1"/>
  <c r="BK118" i="4"/>
  <c r="J118" i="4"/>
  <c r="J97" i="4" s="1"/>
  <c r="P118" i="4"/>
  <c r="P117" i="4" s="1"/>
  <c r="AU97" i="1" s="1"/>
  <c r="R118" i="4"/>
  <c r="R117" i="4"/>
  <c r="T118" i="4"/>
  <c r="T117" i="4"/>
  <c r="F92" i="2"/>
  <c r="F115" i="2"/>
  <c r="BE124" i="2"/>
  <c r="BE136" i="2"/>
  <c r="BE144" i="2"/>
  <c r="BE145" i="2"/>
  <c r="BE152" i="2"/>
  <c r="BE155" i="2"/>
  <c r="BE159" i="2"/>
  <c r="E85" i="2"/>
  <c r="J113" i="2"/>
  <c r="BE125" i="2"/>
  <c r="BE128" i="2"/>
  <c r="BE140" i="2"/>
  <c r="BE146" i="2"/>
  <c r="BE147" i="2"/>
  <c r="BE154" i="2"/>
  <c r="BE158" i="2"/>
  <c r="BE163" i="2"/>
  <c r="BE164" i="2"/>
  <c r="BE168" i="2"/>
  <c r="BE169" i="2"/>
  <c r="BE171" i="2"/>
  <c r="BE172" i="2"/>
  <c r="BE174" i="2"/>
  <c r="BE180" i="2"/>
  <c r="F91" i="3"/>
  <c r="F114" i="3"/>
  <c r="J89" i="4"/>
  <c r="J91" i="4"/>
  <c r="E107" i="4"/>
  <c r="BE123" i="4"/>
  <c r="J91" i="2"/>
  <c r="BE123" i="2"/>
  <c r="BE127" i="2"/>
  <c r="BE131" i="2"/>
  <c r="BE132" i="2"/>
  <c r="BE133" i="2"/>
  <c r="BE137" i="2"/>
  <c r="BE138" i="2"/>
  <c r="BE139" i="2"/>
  <c r="BE141" i="2"/>
  <c r="BE142" i="2"/>
  <c r="BE148" i="2"/>
  <c r="BE153" i="2"/>
  <c r="BE156" i="2"/>
  <c r="BE157" i="2"/>
  <c r="BE160" i="2"/>
  <c r="BE161" i="2"/>
  <c r="BE166" i="2"/>
  <c r="BE170" i="2"/>
  <c r="BE173" i="2"/>
  <c r="BE175" i="2"/>
  <c r="BE176" i="2"/>
  <c r="BE177" i="2"/>
  <c r="BE178" i="2"/>
  <c r="BE179" i="2"/>
  <c r="J91" i="3"/>
  <c r="E107" i="3"/>
  <c r="J111" i="3"/>
  <c r="BE119" i="3"/>
  <c r="BE121" i="3"/>
  <c r="BE123" i="3"/>
  <c r="BE125" i="3"/>
  <c r="F113" i="4"/>
  <c r="BE120" i="4"/>
  <c r="BE121" i="4"/>
  <c r="BE122" i="2"/>
  <c r="BE126" i="2"/>
  <c r="BE129" i="2"/>
  <c r="BE130" i="2"/>
  <c r="BE134" i="2"/>
  <c r="BE135" i="2"/>
  <c r="BE143" i="2"/>
  <c r="BE149" i="2"/>
  <c r="BE150" i="2"/>
  <c r="BE151" i="2"/>
  <c r="BE162" i="2"/>
  <c r="BE165" i="2"/>
  <c r="BE120" i="3"/>
  <c r="BE122" i="3"/>
  <c r="BE124" i="3"/>
  <c r="F92" i="4"/>
  <c r="BE119" i="4"/>
  <c r="BE122" i="4"/>
  <c r="BE124" i="4"/>
  <c r="F34" i="2"/>
  <c r="BA95" i="1" s="1"/>
  <c r="F35" i="3"/>
  <c r="BB96" i="1"/>
  <c r="J34" i="2"/>
  <c r="AW95" i="1" s="1"/>
  <c r="F34" i="3"/>
  <c r="BA96" i="1"/>
  <c r="F35" i="4"/>
  <c r="BB97" i="1" s="1"/>
  <c r="F35" i="2"/>
  <c r="BB95" i="1"/>
  <c r="F37" i="3"/>
  <c r="BD96" i="1" s="1"/>
  <c r="J34" i="4"/>
  <c r="AW97" i="1"/>
  <c r="F36" i="4"/>
  <c r="BC97" i="1" s="1"/>
  <c r="F36" i="2"/>
  <c r="BC95" i="1"/>
  <c r="F34" i="4"/>
  <c r="BA97" i="1" s="1"/>
  <c r="F37" i="4"/>
  <c r="BD97" i="1"/>
  <c r="F36" i="3"/>
  <c r="BC96" i="1" s="1"/>
  <c r="J34" i="3"/>
  <c r="AW96" i="1"/>
  <c r="F37" i="2"/>
  <c r="BD95" i="1" s="1"/>
  <c r="R119" i="2" l="1"/>
  <c r="P119" i="2"/>
  <c r="AU95" i="1"/>
  <c r="BK117" i="3"/>
  <c r="J117" i="3" s="1"/>
  <c r="J30" i="3" s="1"/>
  <c r="AG96" i="1" s="1"/>
  <c r="BK120" i="2"/>
  <c r="J120" i="2"/>
  <c r="J97" i="2"/>
  <c r="BK117" i="4"/>
  <c r="J117" i="4"/>
  <c r="J96" i="4"/>
  <c r="AU94" i="1"/>
  <c r="BC94" i="1"/>
  <c r="W32" i="1"/>
  <c r="BA94" i="1"/>
  <c r="AW94" i="1"/>
  <c r="AK30" i="1" s="1"/>
  <c r="J33" i="2"/>
  <c r="AV95" i="1" s="1"/>
  <c r="AT95" i="1" s="1"/>
  <c r="BD94" i="1"/>
  <c r="W33" i="1"/>
  <c r="F33" i="4"/>
  <c r="AZ97" i="1"/>
  <c r="BB94" i="1"/>
  <c r="W31" i="1"/>
  <c r="J33" i="4"/>
  <c r="AV97" i="1"/>
  <c r="AT97" i="1" s="1"/>
  <c r="F33" i="3"/>
  <c r="AZ96" i="1" s="1"/>
  <c r="J33" i="3"/>
  <c r="AV96" i="1" s="1"/>
  <c r="AT96" i="1" s="1"/>
  <c r="F33" i="2"/>
  <c r="AZ95" i="1"/>
  <c r="J39" i="3" l="1"/>
  <c r="J96" i="3"/>
  <c r="BK119" i="2"/>
  <c r="J119" i="2"/>
  <c r="J30" i="2" s="1"/>
  <c r="AG95" i="1" s="1"/>
  <c r="AN95" i="1" s="1"/>
  <c r="AN96" i="1"/>
  <c r="AZ94" i="1"/>
  <c r="W29" i="1"/>
  <c r="W30" i="1"/>
  <c r="AX94" i="1"/>
  <c r="AY94" i="1"/>
  <c r="J30" i="4"/>
  <c r="AG97" i="1"/>
  <c r="AN97" i="1"/>
  <c r="J39" i="2" l="1"/>
  <c r="J96" i="2"/>
  <c r="J39" i="4"/>
  <c r="AV94" i="1"/>
  <c r="AK29" i="1" s="1"/>
  <c r="AG94" i="1"/>
  <c r="AK26" i="1"/>
  <c r="AK35" i="1" l="1"/>
  <c r="AT94" i="1"/>
  <c r="AN94" i="1" l="1"/>
</calcChain>
</file>

<file path=xl/sharedStrings.xml><?xml version="1.0" encoding="utf-8"?>
<sst xmlns="http://schemas.openxmlformats.org/spreadsheetml/2006/main" count="1567" uniqueCount="407">
  <si>
    <t>Export Komplet</t>
  </si>
  <si>
    <t/>
  </si>
  <si>
    <t>2.0</t>
  </si>
  <si>
    <t>False</t>
  </si>
  <si>
    <t>{0579d224-ecc4-4f63-9baf-dbef689a1a35}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</si>
  <si>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</si>
  <si>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</si>
  <si>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</si>
  <si>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</si>
  <si>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</si>
  <si>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</si>
  <si>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</si>
  <si>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</si>
  <si>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</si>
  <si>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20200401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</si>
  <si>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</si>
  <si>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</si>
  <si>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Výměna kolejnic v úseku Brno dolní n. - Brno-Židenice</t>
  </si>
  <si>
    <t>KSO:</t>
  </si>
  <si>
    <t>CC-CZ:</t>
  </si>
  <si>
    <t>Místo:</t>
  </si>
  <si>
    <t>Brno dolní n - Brno-Židenice</t>
  </si>
  <si>
    <t>Datum:</t>
  </si>
  <si>
    <t>1. 4. 2020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</si>
  <si>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</si>
  <si>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</si>
  <si>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</si>
  <si>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</si>
  <si>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</si>
  <si>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</si>
  <si>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</si>
  <si>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</si>
  <si>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</si>
  <si>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70994234</t>
  </si>
  <si>
    <t>Správa železnic, státní organizace</t>
  </si>
  <si>
    <t>CZ70994234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</si>
  <si>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</si>
  <si>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</si>
  <si>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</si>
  <si>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</si>
  <si>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</si>
  <si>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</si>
  <si>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</si>
  <si>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</si>
  <si>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</si>
  <si>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</si>
  <si>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</si>
  <si>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</si>
  <si>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</si>
  <si>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</si>
  <si>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</si>
  <si>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</si>
  <si>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</si>
  <si>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</si>
  <si>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</si>
  <si>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</si>
  <si>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</si>
  <si>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</si>
  <si>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</si>
  <si>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</si>
  <si>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</si>
  <si>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</si>
  <si>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</si>
  <si>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</si>
  <si>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</si>
  <si>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</si>
  <si>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</si>
  <si>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</si>
  <si>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</si>
  <si>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</si>
  <si>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</si>
  <si>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</si>
  <si>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</si>
  <si>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</si>
  <si>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</si>
  <si>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</si>
  <si>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</si>
  <si>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</si>
  <si>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</si>
  <si>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</si>
  <si>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</si>
  <si>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</si>
  <si>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</si>
  <si>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Železniční svršek</t>
  </si>
  <si>
    <t>STA</t>
  </si>
  <si>
    <t>1</t>
  </si>
  <si>
    <t>{b31baae5-2780-4780-8b02-8b08061994a0}</t>
  </si>
  <si>
    <t>2</t>
  </si>
  <si>
    <t>01.2</t>
  </si>
  <si>
    <t>Zabezpečovací zařízení</t>
  </si>
  <si>
    <t>{36e2f74c-a501-4648-8c6f-2d2e397995ec}</t>
  </si>
  <si>
    <t>02.1</t>
  </si>
  <si>
    <t>VRN</t>
  </si>
  <si>
    <t>{71ca5552-58e7-4ef9-91d9-c5518bd7a720}</t>
  </si>
  <si>
    <t>KRYCÍ LIST SOUPISU PRACÍ</t>
  </si>
  <si>
    <t>Objekt:</t>
  </si>
  <si>
    <t>01.1 -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</si>
  <si>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</si>
  <si>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</si>
  <si>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</si>
  <si>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</si>
  <si>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</si>
  <si>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</si>
  <si>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</si>
  <si>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</si>
  <si>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</si>
  <si>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</si>
  <si>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</si>
  <si>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</si>
  <si>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</si>
  <si>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</si>
  <si>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</si>
  <si>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</si>
  <si>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</si>
  <si>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</si>
  <si>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</si>
  <si>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</si>
  <si>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</si>
  <si>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</si>
  <si>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</si>
  <si>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</si>
  <si>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</si>
  <si>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</si>
  <si>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</si>
  <si>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</si>
  <si>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</si>
  <si>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kus</t>
  </si>
  <si>
    <t>Sborník UOŽI 01 2020</t>
  </si>
  <si>
    <t>4</t>
  </si>
  <si>
    <t>-1991665830</t>
  </si>
  <si>
    <t>5906105010</t>
  </si>
  <si>
    <t>Demontáž pražce dřevěný. Poznámka: 1. V cenách jsou započteny náklady na manipulaci, demontáž, odstrojení do součástí a uložení pražců.</t>
  </si>
  <si>
    <t>-569989244</t>
  </si>
  <si>
    <t>3</t>
  </si>
  <si>
    <t>5908045025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</si>
  <si>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</si>
  <si>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130134880</t>
  </si>
  <si>
    <t>M</t>
  </si>
  <si>
    <t>5958140000</t>
  </si>
  <si>
    <t>Podkladnice žebrová tv. S4</t>
  </si>
  <si>
    <t>8</t>
  </si>
  <si>
    <t>-1422029997</t>
  </si>
  <si>
    <t>5958140015</t>
  </si>
  <si>
    <t>Podkladnice žebrová tv. R4</t>
  </si>
  <si>
    <t>1608162369</t>
  </si>
  <si>
    <t>6</t>
  </si>
  <si>
    <t>5958134040</t>
  </si>
  <si>
    <t>Součásti upevňovací kroužek pružný dvojitý Fe 6</t>
  </si>
  <si>
    <t>2110628678</t>
  </si>
  <si>
    <t>7</t>
  </si>
  <si>
    <t>5958134075</t>
  </si>
  <si>
    <t>Součásti upevňovací vrtule R1(145)</t>
  </si>
  <si>
    <t>826003792</t>
  </si>
  <si>
    <t>5958158070</t>
  </si>
  <si>
    <t>Podložka polyetylenová pod podkladnici 380/160/2 (S4, R4)</t>
  </si>
  <si>
    <t>-885788262</t>
  </si>
  <si>
    <t>9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</si>
  <si>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</si>
  <si>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</si>
  <si>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</si>
  <si>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-1253273967</t>
  </si>
  <si>
    <t>10</t>
  </si>
  <si>
    <t>5955101000</t>
  </si>
  <si>
    <t>Kamenivo drcené štěrk frakce 31,5/63 třídy BI</t>
  </si>
  <si>
    <t>t</t>
  </si>
  <si>
    <t>650053958</t>
  </si>
  <si>
    <t>11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</si>
  <si>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</si>
  <si>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</si>
  <si>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</t>
  </si>
  <si>
    <t>795440796</t>
  </si>
  <si>
    <t>12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</si>
  <si>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</si>
  <si>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</si>
  <si>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899651398</t>
  </si>
  <si>
    <t>13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</si>
  <si>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</si>
  <si>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</si>
  <si>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m</t>
  </si>
  <si>
    <t>-953256941</t>
  </si>
  <si>
    <t>14</t>
  </si>
  <si>
    <t>5907050010</t>
  </si>
  <si>
    <t>Dělení kolejnic řezáním nebo rozbroušením tv. UIC60 nebo R65. Poznámka: 1. V cenách jsou započteny náklady na manipulaci, podložení, označení a provedení řezu kolejnice.</t>
  </si>
  <si>
    <t>-1330524240</t>
  </si>
  <si>
    <t>5907050020</t>
  </si>
  <si>
    <t>Dělení kolejnic řezáním nebo rozbroušením tv. S49. Poznámka: 1. V cenách jsou započteny náklady na manipulaci, podložení, označení a provedení řezu kolejnice.</t>
  </si>
  <si>
    <t>795629218</t>
  </si>
  <si>
    <t>16</t>
  </si>
  <si>
    <t>5907050110</t>
  </si>
  <si>
    <t>Dělení kolejnic kyslíkem tv. UIC60 nebo R65. Poznámka: 1. V cenách jsou započteny náklady na manipulaci, podložení, označení a provedení řezu kolejnice.</t>
  </si>
  <si>
    <t>-1781733900</t>
  </si>
  <si>
    <t>17</t>
  </si>
  <si>
    <t>5907050120</t>
  </si>
  <si>
    <t>Dělení kolejnic kyslíkem tv. S49. Poznámka: 1. V cenách jsou započteny náklady na manipulaci, podložení, označení a provedení řezu kolejnice.</t>
  </si>
  <si>
    <t>-1683499455</t>
  </si>
  <si>
    <t>18</t>
  </si>
  <si>
    <t>5907025480</t>
  </si>
  <si>
    <t>Výměna kolejnicových pásů současně s výměnou pryžové podložky tv. R65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</si>
  <si>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1908811273</t>
  </si>
  <si>
    <t>19</t>
  </si>
  <si>
    <t>5907025405</t>
  </si>
  <si>
    <t>Výměna kolejnicových pásů současně s výměnou kompletů a pryžové podložky tv. R65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</si>
  <si>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-88877754</t>
  </si>
  <si>
    <t>20</t>
  </si>
  <si>
    <t>5907020497</t>
  </si>
  <si>
    <t>Souvislá výměna kolejnic současně s výměnou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</si>
  <si>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2027936875</t>
  </si>
  <si>
    <t>5957101050</t>
  </si>
  <si>
    <t>Kolejnice třídy R260 tv. 49 E1 délky 25,000 m</t>
  </si>
  <si>
    <t>-1783731831</t>
  </si>
  <si>
    <t>22</t>
  </si>
  <si>
    <t>5958158005</t>
  </si>
  <si>
    <t>Podložka pryžová pod patu kolejnice S49  183/126/6</t>
  </si>
  <si>
    <t>1208235404</t>
  </si>
  <si>
    <t>23</t>
  </si>
  <si>
    <t>5958128005</t>
  </si>
  <si>
    <t>Komplety Skl 24 (šroub RS 0, matice M 22, podložka Uls 6)</t>
  </si>
  <si>
    <t>1828769041</t>
  </si>
  <si>
    <t>24</t>
  </si>
  <si>
    <t>5957113025</t>
  </si>
  <si>
    <t>Kolejnice přechodové tv. 60E2/49E1 levá (2x12,5m)</t>
  </si>
  <si>
    <t>473520115</t>
  </si>
  <si>
    <t>25</t>
  </si>
  <si>
    <t>5957113030</t>
  </si>
  <si>
    <t>Kolejnice přechodové tv. 60E2/49E1 pravá (2x12,5m)</t>
  </si>
  <si>
    <t>1850015151</t>
  </si>
  <si>
    <t>26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</si>
  <si>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</si>
  <si>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</si>
  <si>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-1458963243</t>
  </si>
  <si>
    <t>27</t>
  </si>
  <si>
    <t>5957119010</t>
  </si>
  <si>
    <t>Lepený izolovaný styk tv. UIC60 s tepelně zpracovanou hlavou délky 3,60 m</t>
  </si>
  <si>
    <t>908374761</t>
  </si>
  <si>
    <t>28</t>
  </si>
  <si>
    <t>5907010095</t>
  </si>
  <si>
    <t>Výměna LISŮ tv. S49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</si>
  <si>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1215728274</t>
  </si>
  <si>
    <t>29</t>
  </si>
  <si>
    <t>5957134055</t>
  </si>
  <si>
    <t>Lepený izolovaný styk tv. S49 s tepelně zpracovanou hlavou délky 4,50 m</t>
  </si>
  <si>
    <t>-621506140</t>
  </si>
  <si>
    <t>30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</si>
  <si>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</si>
  <si>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</si>
  <si>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</si>
  <si>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-919144704</t>
  </si>
  <si>
    <t>31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</si>
  <si>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</si>
  <si>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</si>
  <si>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-1485955061</t>
  </si>
  <si>
    <t>32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</si>
  <si>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</si>
  <si>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</si>
  <si>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-1933853220</t>
  </si>
  <si>
    <t>33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</si>
  <si>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</si>
  <si>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</si>
  <si>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1802019271</t>
  </si>
  <si>
    <t>34</t>
  </si>
  <si>
    <t>5910040340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</si>
  <si>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</si>
  <si>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995890439</t>
  </si>
  <si>
    <t>35</t>
  </si>
  <si>
    <t>5910040440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</si>
  <si>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</si>
  <si>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1919253663</t>
  </si>
  <si>
    <t>36</t>
  </si>
  <si>
    <t>5910045040</t>
  </si>
  <si>
    <t>Zajištění polohy kolejnice bočními válečkovými opěrkami rozdělení pražců "e". Poznámka: 1. V cenách jsou započteny náklady na montáž a demontáž bočních opěrek v oblouku o malém poloměru.</t>
  </si>
  <si>
    <t>1122204374</t>
  </si>
  <si>
    <t>37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</si>
  <si>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</si>
  <si>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</si>
  <si>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75145149</t>
  </si>
  <si>
    <t>38</t>
  </si>
  <si>
    <t>5910136020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</si>
  <si>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</si>
  <si>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416244548</t>
  </si>
  <si>
    <t>39</t>
  </si>
  <si>
    <t>5960101040</t>
  </si>
  <si>
    <t>Pražcové kotvy TDHB pro pražec dřevěný</t>
  </si>
  <si>
    <t>986357707</t>
  </si>
  <si>
    <t>40</t>
  </si>
  <si>
    <t>5912065010</t>
  </si>
  <si>
    <t>Montáž zajišťovací značky samostatné konzolové. Poznámka: 1. V cenách jsou započteny náklady na montáž součástí značky včetně zemních prací a úpravy terénu. 2. V cenách nejsou obsaženy náklady na dodávku materiálu.</t>
  </si>
  <si>
    <t>1738055821</t>
  </si>
  <si>
    <t>41</t>
  </si>
  <si>
    <t>5962119010</t>
  </si>
  <si>
    <t>Zajištění PPK konzolová značka</t>
  </si>
  <si>
    <t>1972385819</t>
  </si>
  <si>
    <t>42</t>
  </si>
  <si>
    <t>5912065020</t>
  </si>
  <si>
    <t>Montáž zajišťovací značky samostatné hřeb. Poznámka: 1. V cenách jsou započteny náklady na montáž součástí značky včetně zemních prací a úpravy terénu. 2. V cenách nejsou obsaženy náklady na dodávku materiálu.</t>
  </si>
  <si>
    <t>244540825</t>
  </si>
  <si>
    <t>43</t>
  </si>
  <si>
    <t>5962119015</t>
  </si>
  <si>
    <t>Zajištění PPK hřebová litinová značka</t>
  </si>
  <si>
    <t>1678388257</t>
  </si>
  <si>
    <t>44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</si>
  <si>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</si>
  <si>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</si>
  <si>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-1032940274</t>
  </si>
  <si>
    <t>45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</si>
  <si>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</si>
  <si>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</si>
  <si>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312492697</t>
  </si>
  <si>
    <t>OST</t>
  </si>
  <si>
    <t>Ostatní</t>
  </si>
  <si>
    <t>46</t>
  </si>
  <si>
    <t>9902300100</t>
  </si>
  <si>
    <t>Výzisk drobného ocelového materiálu - 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</si>
  <si>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512</t>
  </si>
  <si>
    <t>1642222541</t>
  </si>
  <si>
    <t>47</t>
  </si>
  <si>
    <t>9902300200</t>
  </si>
  <si>
    <t>Pryž na likvidaci - 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</si>
  <si>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353888546</t>
  </si>
  <si>
    <t>48</t>
  </si>
  <si>
    <t>9902300300</t>
  </si>
  <si>
    <t>Štěrk - 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</si>
  <si>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-2047224172</t>
  </si>
  <si>
    <t>49</t>
  </si>
  <si>
    <t>9902300900</t>
  </si>
  <si>
    <t>Drobný materiál - Doprava jednosměrná (např. nakupovaného materiálu) mechanizací o nosnosti přes 3,5 t sypanin (kameniva, písku, suti, dlažebních kostek,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</si>
  <si>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151877886</t>
  </si>
  <si>
    <t>50</t>
  </si>
  <si>
    <t>9902400100</t>
  </si>
  <si>
    <t>Doprava kolejnic na místo výměny a zpět do stanice výzisk - 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</si>
  <si>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-2078000863</t>
  </si>
  <si>
    <t>51</t>
  </si>
  <si>
    <t>9902400200</t>
  </si>
  <si>
    <t>Pražce na likvidaci - Doprava jednosměrná (např. nakupovaného materiálu)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</si>
  <si>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-1738751819</t>
  </si>
  <si>
    <t>52</t>
  </si>
  <si>
    <t>9902400900</t>
  </si>
  <si>
    <t>Doprava jednosměrná (např. nakupovaného materiálu)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</si>
  <si>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645823010</t>
  </si>
  <si>
    <t>53</t>
  </si>
  <si>
    <t>9902900100</t>
  </si>
  <si>
    <t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</si>
  <si>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1644914098</t>
  </si>
  <si>
    <t>54</t>
  </si>
  <si>
    <t>9902900200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</si>
  <si>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</si>
  <si>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201237735</t>
  </si>
  <si>
    <t>55</t>
  </si>
  <si>
    <t>9903100100</t>
  </si>
  <si>
    <t>Dvoucestný bagr - 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</si>
  <si>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-1644512225</t>
  </si>
  <si>
    <t>56</t>
  </si>
  <si>
    <t>9903200200</t>
  </si>
  <si>
    <t>ASP, SSP - 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</si>
  <si>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-32006666</t>
  </si>
  <si>
    <t>57</t>
  </si>
  <si>
    <t>9909000300</t>
  </si>
  <si>
    <t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</si>
  <si>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-247487415</t>
  </si>
  <si>
    <t>58</t>
  </si>
  <si>
    <t>9909000400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</si>
  <si>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</si>
  <si>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851608393</t>
  </si>
  <si>
    <t>01.2 - Zabezpečovací zařízení</t>
  </si>
  <si>
    <t>7497371625</t>
  </si>
  <si>
    <t>Demontáže zařízení trakčního vedení svodu ukolejnění konstrukcí a stožárů - demontáž stávajícího zařízení se všemi pomocnými doplňujícími úpravami</t>
  </si>
  <si>
    <t>1703882861</t>
  </si>
  <si>
    <t>7497351595</t>
  </si>
  <si>
    <t>Montáž ukolejnění s průrazkou T, P, 2T, BP, DS, OK - 2 vodiče</t>
  </si>
  <si>
    <t>338835318</t>
  </si>
  <si>
    <t>7497301790</t>
  </si>
  <si>
    <t>Vodiče trakčního vedení  Lano 240 mm2 AlFe (lano pro ZV, NV, OV, ochranné)</t>
  </si>
  <si>
    <t>128</t>
  </si>
  <si>
    <t>-1413767202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</si>
  <si>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</si>
  <si>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</si>
  <si>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-464382009</t>
  </si>
  <si>
    <t>7497351560</t>
  </si>
  <si>
    <t>Montáž přímého ukolejnění na elektrizovaných tratích nebo v kolejových obvodech</t>
  </si>
  <si>
    <t>679175510</t>
  </si>
  <si>
    <t>7499700100</t>
  </si>
  <si>
    <t>Konstrukční prvky trakčního vedení  Svorka ukolejňovací "UIC 60"</t>
  </si>
  <si>
    <t>1173422249</t>
  </si>
  <si>
    <t>7594105010</t>
  </si>
  <si>
    <t>Odpojení a zpětné připojení lan propojovacích jednoho stykového transformátoru - včetně odpojení a připevnění lanového propojení na pražce nebo montážní trámky</t>
  </si>
  <si>
    <t>-1025463865</t>
  </si>
  <si>
    <t>02.1 - VRN</t>
  </si>
  <si>
    <t>VRN - Vedlejší rozpočtové náklady</t>
  </si>
  <si>
    <t>Vedlejší rozpočtové náklady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</si>
  <si>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</si>
  <si>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</si>
  <si>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-1512633642</t>
  </si>
  <si>
    <t>023112011</t>
  </si>
  <si>
    <t>Projektové práce Technický projekt zajištění PPK bez optimalizace nivelety/osy koleje trať dvoukolejná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</si>
  <si>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577084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</si>
  <si>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</si>
  <si>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 PROJEKT PROVIZORNÍHO UKOLEJNĚNÍ A ÚPRAV ZAB. ZAŘ.</t>
  </si>
  <si>
    <t>kpl</t>
  </si>
  <si>
    <t>-477853450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</si>
  <si>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</si>
  <si>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</si>
  <si>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-801746645</t>
  </si>
  <si>
    <t>031111051</t>
  </si>
  <si>
    <t>Zařízení a vybavení staveniště - pronájem nákladních vozů</t>
  </si>
  <si>
    <t>-1588283618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</si>
  <si>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</si>
  <si>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</si>
  <si>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-817459033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</si>
</sst>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 x14ac:dyDescent="0.2">
      <c r="AR2" s="224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4" t="s">
        <v>6</v>
      </c>
      <c r="BT2" s="14" t="s">
        <v>7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189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7"/>
      <c r="BE5" s="186" t="s">
        <v>15</v>
      </c>
      <c r="BS5" s="14" t="s">
        <v>6</v>
      </c>
    </row>
    <row r="6" spans="1:74" s="1" customFormat="1" ht="36.950000000000003" customHeight="1" x14ac:dyDescent="0.2">
      <c r="B6" s="17"/>
      <c r="D6" s="23" t="s">
        <v>16</v>
      </c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7"/>
      <c r="BE6" s="187"/>
      <c r="BS6" s="14" t="s">
        <v>6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87"/>
      <c r="BS7" s="14" t="s">
        <v>6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87"/>
      <c r="BS8" s="14" t="s">
        <v>6</v>
      </c>
    </row>
    <row r="9" spans="1:74" s="1" customFormat="1" ht="14.45" customHeight="1" x14ac:dyDescent="0.2">
      <c r="B9" s="17"/>
      <c r="AR9" s="17"/>
      <c r="BE9" s="187"/>
      <c r="BS9" s="14" t="s">
        <v>6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E10" s="187"/>
      <c r="BS10" s="14" t="s">
        <v>6</v>
      </c>
    </row>
    <row r="11" spans="1:74" s="1" customFormat="1" ht="18.399999999999999" customHeight="1" x14ac:dyDescent="0.2">
      <c r="B11" s="17"/>
      <c r="E11" s="22" t="s">
        <v>26</v>
      </c>
      <c r="AK11" s="24" t="s">
        <v>27</v>
      </c>
      <c r="AN11" s="22" t="s">
        <v>1</v>
      </c>
      <c r="AR11" s="17"/>
      <c r="BE11" s="187"/>
      <c r="BS11" s="14" t="s">
        <v>6</v>
      </c>
    </row>
    <row r="12" spans="1:74" s="1" customFormat="1" ht="6.95" customHeight="1" x14ac:dyDescent="0.2">
      <c r="B12" s="17"/>
      <c r="AR12" s="17"/>
      <c r="BE12" s="187"/>
      <c r="BS12" s="14" t="s">
        <v>6</v>
      </c>
    </row>
    <row r="13" spans="1:74" s="1" customFormat="1" ht="12" customHeight="1" x14ac:dyDescent="0.2">
      <c r="B13" s="17"/>
      <c r="D13" s="24" t="s">
        <v>28</v>
      </c>
      <c r="AK13" s="24" t="s">
        <v>25</v>
      </c>
      <c r="AN13" s="26" t="s">
        <v>29</v>
      </c>
      <c r="AR13" s="17"/>
      <c r="BE13" s="187"/>
      <c r="BS13" s="14" t="s">
        <v>6</v>
      </c>
    </row>
    <row r="14" spans="1:74" ht="12.75" x14ac:dyDescent="0.2">
      <c r="B14" s="17"/>
      <c r="E14" s="192" t="s">
        <v>29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4" t="s">
        <v>27</v>
      </c>
      <c r="AN14" s="26" t="s">
        <v>29</v>
      </c>
      <c r="AR14" s="17"/>
      <c r="BE14" s="187"/>
      <c r="BS14" s="14" t="s">
        <v>6</v>
      </c>
    </row>
    <row r="15" spans="1:74" s="1" customFormat="1" ht="6.95" customHeight="1" x14ac:dyDescent="0.2">
      <c r="B15" s="17"/>
      <c r="AR15" s="17"/>
      <c r="BE15" s="187"/>
      <c r="BS15" s="14" t="s">
        <v>3</v>
      </c>
    </row>
    <row r="16" spans="1:74" s="1" customFormat="1" ht="12" customHeight="1" x14ac:dyDescent="0.2">
      <c r="B16" s="17"/>
      <c r="D16" s="24" t="s">
        <v>30</v>
      </c>
      <c r="AK16" s="24" t="s">
        <v>25</v>
      </c>
      <c r="AN16" s="22" t="s">
        <v>1</v>
      </c>
      <c r="AR16" s="17"/>
      <c r="BE16" s="187"/>
      <c r="BS16" s="14" t="s">
        <v>3</v>
      </c>
    </row>
    <row r="17" spans="1:71" s="1" customFormat="1" ht="18.399999999999999" customHeight="1" x14ac:dyDescent="0.2">
      <c r="B17" s="17"/>
      <c r="E17" s="22" t="s">
        <v>26</v>
      </c>
      <c r="AK17" s="24" t="s">
        <v>27</v>
      </c>
      <c r="AN17" s="22" t="s">
        <v>1</v>
      </c>
      <c r="AR17" s="17"/>
      <c r="BE17" s="187"/>
      <c r="BS17" s="14" t="s">
        <v>31</v>
      </c>
    </row>
    <row r="18" spans="1:71" s="1" customFormat="1" ht="6.95" customHeight="1" x14ac:dyDescent="0.2">
      <c r="B18" s="17"/>
      <c r="AR18" s="17"/>
      <c r="BE18" s="187"/>
      <c r="BS18" s="14" t="s">
        <v>6</v>
      </c>
    </row>
    <row r="19" spans="1:71" s="1" customFormat="1" ht="12" customHeight="1" x14ac:dyDescent="0.2">
      <c r="B19" s="17"/>
      <c r="D19" s="24" t="s">
        <v>32</v>
      </c>
      <c r="AK19" s="24" t="s">
        <v>25</v>
      </c>
      <c r="AN19" s="22" t="s">
        <v>33</v>
      </c>
      <c r="AR19" s="17"/>
      <c r="BE19" s="187"/>
      <c r="BS19" s="14" t="s">
        <v>6</v>
      </c>
    </row>
    <row r="20" spans="1:71" s="1" customFormat="1" ht="18.399999999999999" customHeight="1" x14ac:dyDescent="0.2">
      <c r="B20" s="17"/>
      <c r="E20" s="22" t="s">
        <v>34</v>
      </c>
      <c r="AK20" s="24" t="s">
        <v>27</v>
      </c>
      <c r="AN20" s="22" t="s">
        <v>35</v>
      </c>
      <c r="AR20" s="17"/>
      <c r="BE20" s="187"/>
      <c r="BS20" s="14" t="s">
        <v>3</v>
      </c>
    </row>
    <row r="21" spans="1:71" s="1" customFormat="1" ht="6.95" customHeight="1" x14ac:dyDescent="0.2">
      <c r="B21" s="17"/>
      <c r="AR21" s="17"/>
      <c r="BE21" s="187"/>
    </row>
    <row r="22" spans="1:71" s="1" customFormat="1" ht="12" customHeight="1" x14ac:dyDescent="0.2">
      <c r="B22" s="17"/>
      <c r="D22" s="24" t="s">
        <v>36</v>
      </c>
      <c r="AR22" s="17"/>
      <c r="BE22" s="187"/>
    </row>
    <row r="23" spans="1:71" s="1" customFormat="1" ht="16.5" customHeight="1" x14ac:dyDescent="0.2">
      <c r="B23" s="17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7"/>
      <c r="BE23" s="187"/>
    </row>
    <row r="24" spans="1:71" s="1" customFormat="1" ht="6.95" customHeight="1" x14ac:dyDescent="0.2">
      <c r="B24" s="17"/>
      <c r="AR24" s="17"/>
      <c r="BE24" s="187"/>
    </row>
    <row r="25" spans="1:71" s="1" customFormat="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7"/>
    </row>
    <row r="26" spans="1:71" s="2" customFormat="1" ht="25.9" customHeight="1" x14ac:dyDescent="0.2">
      <c r="A26" s="29"/>
      <c r="B26" s="30"/>
      <c r="C26" s="29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5">
        <f>ROUND(AG94,2)</f>
        <v>0</v>
      </c>
      <c r="AL26" s="196"/>
      <c r="AM26" s="196"/>
      <c r="AN26" s="196"/>
      <c r="AO26" s="196"/>
      <c r="AP26" s="29"/>
      <c r="AQ26" s="29"/>
      <c r="AR26" s="30"/>
      <c r="BE26" s="187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87"/>
    </row>
    <row r="28" spans="1:71" s="2" customFormat="1" ht="12.75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7" t="s">
        <v>38</v>
      </c>
      <c r="M28" s="197"/>
      <c r="N28" s="197"/>
      <c r="O28" s="197"/>
      <c r="P28" s="197"/>
      <c r="Q28" s="29"/>
      <c r="R28" s="29"/>
      <c r="S28" s="29"/>
      <c r="T28" s="29"/>
      <c r="U28" s="29"/>
      <c r="V28" s="29"/>
      <c r="W28" s="197" t="s">
        <v>39</v>
      </c>
      <c r="X28" s="197"/>
      <c r="Y28" s="197"/>
      <c r="Z28" s="197"/>
      <c r="AA28" s="197"/>
      <c r="AB28" s="197"/>
      <c r="AC28" s="197"/>
      <c r="AD28" s="197"/>
      <c r="AE28" s="197"/>
      <c r="AF28" s="29"/>
      <c r="AG28" s="29"/>
      <c r="AH28" s="29"/>
      <c r="AI28" s="29"/>
      <c r="AJ28" s="29"/>
      <c r="AK28" s="197" t="s">
        <v>40</v>
      </c>
      <c r="AL28" s="197"/>
      <c r="AM28" s="197"/>
      <c r="AN28" s="197"/>
      <c r="AO28" s="197"/>
      <c r="AP28" s="29"/>
      <c r="AQ28" s="29"/>
      <c r="AR28" s="30"/>
      <c r="BE28" s="187"/>
    </row>
    <row r="29" spans="1:71" s="3" customFormat="1" ht="14.45" customHeight="1" x14ac:dyDescent="0.2">
      <c r="B29" s="34"/>
      <c r="D29" s="24" t="s">
        <v>41</v>
      </c>
      <c r="F29" s="24" t="s">
        <v>42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4"/>
      <c r="BE29" s="188"/>
    </row>
    <row r="30" spans="1:71" s="3" customFormat="1" ht="14.45" customHeight="1" x14ac:dyDescent="0.2">
      <c r="B30" s="34"/>
      <c r="F30" s="24" t="s">
        <v>43</v>
      </c>
      <c r="L30" s="200">
        <v>0.15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4"/>
      <c r="BE30" s="188"/>
    </row>
    <row r="31" spans="1:71" s="3" customFormat="1" ht="14.45" hidden="1" customHeight="1" x14ac:dyDescent="0.2">
      <c r="B31" s="34"/>
      <c r="F31" s="24" t="s">
        <v>44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4"/>
      <c r="BE31" s="188"/>
    </row>
    <row r="32" spans="1:71" s="3" customFormat="1" ht="14.45" hidden="1" customHeight="1" x14ac:dyDescent="0.2">
      <c r="B32" s="34"/>
      <c r="F32" s="24" t="s">
        <v>45</v>
      </c>
      <c r="L32" s="200">
        <v>0.15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4"/>
      <c r="BE32" s="188"/>
    </row>
    <row r="33" spans="1:57" s="3" customFormat="1" ht="14.45" hidden="1" customHeight="1" x14ac:dyDescent="0.2">
      <c r="B33" s="34"/>
      <c r="F33" s="24" t="s">
        <v>46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4"/>
      <c r="BE33" s="188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87"/>
    </row>
    <row r="35" spans="1:57" s="2" customFormat="1" ht="25.9" customHeight="1" x14ac:dyDescent="0.2">
      <c r="A35" s="29"/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01" t="s">
        <v>49</v>
      </c>
      <c r="Y35" s="202"/>
      <c r="Z35" s="202"/>
      <c r="AA35" s="202"/>
      <c r="AB35" s="202"/>
      <c r="AC35" s="37"/>
      <c r="AD35" s="37"/>
      <c r="AE35" s="37"/>
      <c r="AF35" s="37"/>
      <c r="AG35" s="37"/>
      <c r="AH35" s="37"/>
      <c r="AI35" s="37"/>
      <c r="AJ35" s="37"/>
      <c r="AK35" s="203">
        <f>SUM(AK26:AK33)</f>
        <v>0</v>
      </c>
      <c r="AL35" s="202"/>
      <c r="AM35" s="202"/>
      <c r="AN35" s="202"/>
      <c r="AO35" s="204"/>
      <c r="AP35" s="35"/>
      <c r="AQ35" s="35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 x14ac:dyDescent="0.2">
      <c r="B38" s="17"/>
      <c r="AR38" s="17"/>
    </row>
    <row r="39" spans="1:57" s="1" customFormat="1" ht="14.45" customHeight="1" x14ac:dyDescent="0.2">
      <c r="B39" s="17"/>
      <c r="AR39" s="17"/>
    </row>
    <row r="40" spans="1:57" s="1" customFormat="1" ht="14.45" customHeight="1" x14ac:dyDescent="0.2">
      <c r="B40" s="17"/>
      <c r="AR40" s="17"/>
    </row>
    <row r="41" spans="1:57" s="1" customFormat="1" ht="14.45" customHeight="1" x14ac:dyDescent="0.2">
      <c r="B41" s="17"/>
      <c r="AR41" s="17"/>
    </row>
    <row r="42" spans="1:57" s="1" customFormat="1" ht="14.45" customHeight="1" x14ac:dyDescent="0.2">
      <c r="B42" s="17"/>
      <c r="AR42" s="17"/>
    </row>
    <row r="43" spans="1:57" s="1" customFormat="1" ht="14.45" customHeight="1" x14ac:dyDescent="0.2">
      <c r="B43" s="17"/>
      <c r="AR43" s="17"/>
    </row>
    <row r="44" spans="1:57" s="1" customFormat="1" ht="14.45" customHeight="1" x14ac:dyDescent="0.2">
      <c r="B44" s="17"/>
      <c r="AR44" s="17"/>
    </row>
    <row r="45" spans="1:57" s="1" customFormat="1" ht="14.45" customHeight="1" x14ac:dyDescent="0.2">
      <c r="B45" s="17"/>
      <c r="AR45" s="17"/>
    </row>
    <row r="46" spans="1:57" s="1" customFormat="1" ht="14.45" customHeight="1" x14ac:dyDescent="0.2">
      <c r="B46" s="17"/>
      <c r="AR46" s="17"/>
    </row>
    <row r="47" spans="1:57" s="1" customFormat="1" ht="14.45" customHeight="1" x14ac:dyDescent="0.2">
      <c r="B47" s="17"/>
      <c r="AR47" s="17"/>
    </row>
    <row r="48" spans="1:57" s="1" customFormat="1" ht="14.45" customHeight="1" x14ac:dyDescent="0.2">
      <c r="B48" s="17"/>
      <c r="AR48" s="17"/>
    </row>
    <row r="49" spans="1:57" s="2" customFormat="1" ht="14.45" customHeight="1" x14ac:dyDescent="0.2">
      <c r="B49" s="39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 x14ac:dyDescent="0.2">
      <c r="B50" s="17"/>
      <c r="AR50" s="17"/>
    </row>
    <row r="51" spans="1:57" ht="11.25" x14ac:dyDescent="0.2">
      <c r="B51" s="17"/>
      <c r="AR51" s="17"/>
    </row>
    <row r="52" spans="1:57" ht="11.25" x14ac:dyDescent="0.2">
      <c r="B52" s="17"/>
      <c r="AR52" s="17"/>
    </row>
    <row r="53" spans="1:57" ht="11.25" x14ac:dyDescent="0.2">
      <c r="B53" s="17"/>
      <c r="AR53" s="17"/>
    </row>
    <row r="54" spans="1:57" ht="11.25" x14ac:dyDescent="0.2">
      <c r="B54" s="17"/>
      <c r="AR54" s="17"/>
    </row>
    <row r="55" spans="1:57" ht="11.25" x14ac:dyDescent="0.2">
      <c r="B55" s="17"/>
      <c r="AR55" s="17"/>
    </row>
    <row r="56" spans="1:57" ht="11.25" x14ac:dyDescent="0.2">
      <c r="B56" s="17"/>
      <c r="AR56" s="17"/>
    </row>
    <row r="57" spans="1:57" ht="11.25" x14ac:dyDescent="0.2">
      <c r="B57" s="17"/>
      <c r="AR57" s="17"/>
    </row>
    <row r="58" spans="1:57" ht="11.25" x14ac:dyDescent="0.2">
      <c r="B58" s="17"/>
      <c r="AR58" s="17"/>
    </row>
    <row r="59" spans="1:57" ht="11.25" x14ac:dyDescent="0.2">
      <c r="B59" s="17"/>
      <c r="AR59" s="17"/>
    </row>
    <row r="60" spans="1:57" s="2" customFormat="1" ht="12.75" x14ac:dyDescent="0.2">
      <c r="A60" s="29"/>
      <c r="B60" s="30"/>
      <c r="C60" s="29"/>
      <c r="D60" s="42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52</v>
      </c>
      <c r="AI60" s="32"/>
      <c r="AJ60" s="32"/>
      <c r="AK60" s="32"/>
      <c r="AL60" s="32"/>
      <c r="AM60" s="42" t="s">
        <v>53</v>
      </c>
      <c r="AN60" s="32"/>
      <c r="AO60" s="32"/>
      <c r="AP60" s="29"/>
      <c r="AQ60" s="29"/>
      <c r="AR60" s="30"/>
      <c r="BE60" s="29"/>
    </row>
    <row r="61" spans="1:57" ht="11.25" x14ac:dyDescent="0.2">
      <c r="B61" s="17"/>
      <c r="AR61" s="17"/>
    </row>
    <row r="62" spans="1:57" ht="11.25" x14ac:dyDescent="0.2">
      <c r="B62" s="17"/>
      <c r="AR62" s="17"/>
    </row>
    <row r="63" spans="1:57" ht="11.25" x14ac:dyDescent="0.2">
      <c r="B63" s="17"/>
      <c r="AR63" s="17"/>
    </row>
    <row r="64" spans="1:57" s="2" customFormat="1" ht="12.75" x14ac:dyDescent="0.2">
      <c r="A64" s="29"/>
      <c r="B64" s="30"/>
      <c r="C64" s="29"/>
      <c r="D64" s="40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55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 x14ac:dyDescent="0.2">
      <c r="B65" s="17"/>
      <c r="AR65" s="17"/>
    </row>
    <row r="66" spans="1:57" ht="11.25" x14ac:dyDescent="0.2">
      <c r="B66" s="17"/>
      <c r="AR66" s="17"/>
    </row>
    <row r="67" spans="1:57" ht="11.25" x14ac:dyDescent="0.2">
      <c r="B67" s="17"/>
      <c r="AR67" s="17"/>
    </row>
    <row r="68" spans="1:57" ht="11.25" x14ac:dyDescent="0.2">
      <c r="B68" s="17"/>
      <c r="AR68" s="17"/>
    </row>
    <row r="69" spans="1:57" ht="11.25" x14ac:dyDescent="0.2">
      <c r="B69" s="17"/>
      <c r="AR69" s="17"/>
    </row>
    <row r="70" spans="1:57" ht="11.25" x14ac:dyDescent="0.2">
      <c r="B70" s="17"/>
      <c r="AR70" s="17"/>
    </row>
    <row r="71" spans="1:57" ht="11.25" x14ac:dyDescent="0.2">
      <c r="B71" s="17"/>
      <c r="AR71" s="17"/>
    </row>
    <row r="72" spans="1:57" ht="11.25" x14ac:dyDescent="0.2">
      <c r="B72" s="17"/>
      <c r="AR72" s="17"/>
    </row>
    <row r="73" spans="1:57" ht="11.25" x14ac:dyDescent="0.2">
      <c r="B73" s="17"/>
      <c r="AR73" s="17"/>
    </row>
    <row r="74" spans="1:57" ht="11.25" x14ac:dyDescent="0.2">
      <c r="B74" s="17"/>
      <c r="AR74" s="17"/>
    </row>
    <row r="75" spans="1:57" s="2" customFormat="1" ht="12.75" x14ac:dyDescent="0.2">
      <c r="A75" s="29"/>
      <c r="B75" s="30"/>
      <c r="C75" s="29"/>
      <c r="D75" s="42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52</v>
      </c>
      <c r="AI75" s="32"/>
      <c r="AJ75" s="32"/>
      <c r="AK75" s="32"/>
      <c r="AL75" s="32"/>
      <c r="AM75" s="42" t="s">
        <v>53</v>
      </c>
      <c r="AN75" s="32"/>
      <c r="AO75" s="32"/>
      <c r="AP75" s="29"/>
      <c r="AQ75" s="29"/>
      <c r="AR75" s="30"/>
      <c r="BE75" s="29"/>
    </row>
    <row r="76" spans="1:57" s="2" customFormat="1" ht="11.25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 x14ac:dyDescent="0.2">
      <c r="A82" s="29"/>
      <c r="B82" s="30"/>
      <c r="C82" s="18" t="s">
        <v>56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8"/>
      <c r="C84" s="24" t="s">
        <v>13</v>
      </c>
      <c r="L84" s="4" t="str">
        <f>K5</f>
        <v>20200401</v>
      </c>
      <c r="AR84" s="48"/>
    </row>
    <row r="85" spans="1:91" s="5" customFormat="1" ht="36.950000000000003" customHeight="1" x14ac:dyDescent="0.2">
      <c r="B85" s="49"/>
      <c r="C85" s="50" t="s">
        <v>16</v>
      </c>
      <c r="L85" s="205" t="str">
        <f>K6</f>
        <v>Výměna kolejnic v úseku Brno dolní n. - Brno-Židenice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49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Brno dolní n - Brno-Židenice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07" t="str">
        <f>IF(AN8= "","",AN8)</f>
        <v>1. 4. 2020</v>
      </c>
      <c r="AN87" s="207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 x14ac:dyDescent="0.2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30</v>
      </c>
      <c r="AJ89" s="29"/>
      <c r="AK89" s="29"/>
      <c r="AL89" s="29"/>
      <c r="AM89" s="208" t="str">
        <f>IF(E17="","",E17)</f>
        <v xml:space="preserve"> </v>
      </c>
      <c r="AN89" s="209"/>
      <c r="AO89" s="209"/>
      <c r="AP89" s="209"/>
      <c r="AQ89" s="29"/>
      <c r="AR89" s="30"/>
      <c r="AS89" s="210" t="s">
        <v>57</v>
      </c>
      <c r="AT89" s="211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25.7" customHeight="1" x14ac:dyDescent="0.2">
      <c r="A90" s="29"/>
      <c r="B90" s="30"/>
      <c r="C90" s="24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08" t="str">
        <f>IF(E20="","",E20)</f>
        <v>Správa železnic, státní organizace</v>
      </c>
      <c r="AN90" s="209"/>
      <c r="AO90" s="209"/>
      <c r="AP90" s="209"/>
      <c r="AQ90" s="29"/>
      <c r="AR90" s="30"/>
      <c r="AS90" s="212"/>
      <c r="AT90" s="213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2"/>
      <c r="AT91" s="213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 x14ac:dyDescent="0.2">
      <c r="A92" s="29"/>
      <c r="B92" s="30"/>
      <c r="C92" s="214" t="s">
        <v>58</v>
      </c>
      <c r="D92" s="215"/>
      <c r="E92" s="215"/>
      <c r="F92" s="215"/>
      <c r="G92" s="215"/>
      <c r="H92" s="57"/>
      <c r="I92" s="216" t="s">
        <v>59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60</v>
      </c>
      <c r="AH92" s="215"/>
      <c r="AI92" s="215"/>
      <c r="AJ92" s="215"/>
      <c r="AK92" s="215"/>
      <c r="AL92" s="215"/>
      <c r="AM92" s="215"/>
      <c r="AN92" s="216" t="s">
        <v>61</v>
      </c>
      <c r="AO92" s="215"/>
      <c r="AP92" s="218"/>
      <c r="AQ92" s="58" t="s">
        <v>62</v>
      </c>
      <c r="AR92" s="30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 x14ac:dyDescent="0.2">
      <c r="B94" s="65"/>
      <c r="C94" s="66" t="s">
        <v>75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2">
        <f>ROUND(SUM(AG95:AG97),2)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9" t="s">
        <v>1</v>
      </c>
      <c r="AR94" s="65"/>
      <c r="AS94" s="70">
        <f>ROUND(SUM(AS95:AS97),2)</f>
        <v>0</v>
      </c>
      <c r="AT94" s="71">
        <f>ROUND(SUM(AV94:AW94),2)</f>
        <v>0</v>
      </c>
      <c r="AU94" s="72">
        <f>ROUND(SUM(AU95:AU97),5)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76</v>
      </c>
      <c r="BT94" s="74" t="s">
        <v>77</v>
      </c>
      <c r="BU94" s="75" t="s">
        <v>78</v>
      </c>
      <c r="BV94" s="74" t="s">
        <v>79</v>
      </c>
      <c r="BW94" s="74" t="s">
        <v>4</v>
      </c>
      <c r="BX94" s="74" t="s">
        <v>80</v>
      </c>
      <c r="CL94" s="74" t="s">
        <v>1</v>
      </c>
    </row>
    <row r="95" spans="1:91" s="7" customFormat="1" ht="16.5" customHeight="1" x14ac:dyDescent="0.2">
      <c r="A95" s="76" t="s">
        <v>81</v>
      </c>
      <c r="B95" s="77"/>
      <c r="C95" s="78"/>
      <c r="D95" s="221" t="s">
        <v>82</v>
      </c>
      <c r="E95" s="221"/>
      <c r="F95" s="221"/>
      <c r="G95" s="221"/>
      <c r="H95" s="221"/>
      <c r="I95" s="79"/>
      <c r="J95" s="221" t="s">
        <v>83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'01.1 - Železniční svršek'!J30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0" t="s">
        <v>84</v>
      </c>
      <c r="AR95" s="77"/>
      <c r="AS95" s="81">
        <v>0</v>
      </c>
      <c r="AT95" s="82">
        <f>ROUND(SUM(AV95:AW95),2)</f>
        <v>0</v>
      </c>
      <c r="AU95" s="83">
        <f>'01.1 - Železniční svršek'!P119</f>
        <v>0</v>
      </c>
      <c r="AV95" s="82">
        <f>'01.1 - Železniční svršek'!J33</f>
        <v>0</v>
      </c>
      <c r="AW95" s="82">
        <f>'01.1 - Železniční svršek'!J34</f>
        <v>0</v>
      </c>
      <c r="AX95" s="82">
        <f>'01.1 - Železniční svršek'!J35</f>
        <v>0</v>
      </c>
      <c r="AY95" s="82">
        <f>'01.1 - Železniční svršek'!J36</f>
        <v>0</v>
      </c>
      <c r="AZ95" s="82">
        <f>'01.1 - Železniční svršek'!F33</f>
        <v>0</v>
      </c>
      <c r="BA95" s="82">
        <f>'01.1 - Železniční svršek'!F34</f>
        <v>0</v>
      </c>
      <c r="BB95" s="82">
        <f>'01.1 - Železniční svršek'!F35</f>
        <v>0</v>
      </c>
      <c r="BC95" s="82">
        <f>'01.1 - Železniční svršek'!F36</f>
        <v>0</v>
      </c>
      <c r="BD95" s="84">
        <f>'01.1 - Železniční svršek'!F37</f>
        <v>0</v>
      </c>
      <c r="BT95" s="85" t="s">
        <v>85</v>
      </c>
      <c r="BV95" s="85" t="s">
        <v>79</v>
      </c>
      <c r="BW95" s="85" t="s">
        <v>86</v>
      </c>
      <c r="BX95" s="85" t="s">
        <v>4</v>
      </c>
      <c r="CL95" s="85" t="s">
        <v>1</v>
      </c>
      <c r="CM95" s="85" t="s">
        <v>87</v>
      </c>
    </row>
    <row r="96" spans="1:91" s="7" customFormat="1" ht="16.5" customHeight="1" x14ac:dyDescent="0.2">
      <c r="A96" s="76" t="s">
        <v>81</v>
      </c>
      <c r="B96" s="77"/>
      <c r="C96" s="78"/>
      <c r="D96" s="221" t="s">
        <v>88</v>
      </c>
      <c r="E96" s="221"/>
      <c r="F96" s="221"/>
      <c r="G96" s="221"/>
      <c r="H96" s="221"/>
      <c r="I96" s="79"/>
      <c r="J96" s="221" t="s">
        <v>89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'01.2 - Zabezpečovací zaří...'!J30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80" t="s">
        <v>84</v>
      </c>
      <c r="AR96" s="77"/>
      <c r="AS96" s="81">
        <v>0</v>
      </c>
      <c r="AT96" s="82">
        <f>ROUND(SUM(AV96:AW96),2)</f>
        <v>0</v>
      </c>
      <c r="AU96" s="83">
        <f>'01.2 - Zabezpečovací zaří...'!P117</f>
        <v>0</v>
      </c>
      <c r="AV96" s="82">
        <f>'01.2 - Zabezpečovací zaří...'!J33</f>
        <v>0</v>
      </c>
      <c r="AW96" s="82">
        <f>'01.2 - Zabezpečovací zaří...'!J34</f>
        <v>0</v>
      </c>
      <c r="AX96" s="82">
        <f>'01.2 - Zabezpečovací zaří...'!J35</f>
        <v>0</v>
      </c>
      <c r="AY96" s="82">
        <f>'01.2 - Zabezpečovací zaří...'!J36</f>
        <v>0</v>
      </c>
      <c r="AZ96" s="82">
        <f>'01.2 - Zabezpečovací zaří...'!F33</f>
        <v>0</v>
      </c>
      <c r="BA96" s="82">
        <f>'01.2 - Zabezpečovací zaří...'!F34</f>
        <v>0</v>
      </c>
      <c r="BB96" s="82">
        <f>'01.2 - Zabezpečovací zaří...'!F35</f>
        <v>0</v>
      </c>
      <c r="BC96" s="82">
        <f>'01.2 - Zabezpečovací zaří...'!F36</f>
        <v>0</v>
      </c>
      <c r="BD96" s="84">
        <f>'01.2 - Zabezpečovací zaří...'!F37</f>
        <v>0</v>
      </c>
      <c r="BT96" s="85" t="s">
        <v>85</v>
      </c>
      <c r="BV96" s="85" t="s">
        <v>79</v>
      </c>
      <c r="BW96" s="85" t="s">
        <v>90</v>
      </c>
      <c r="BX96" s="85" t="s">
        <v>4</v>
      </c>
      <c r="CL96" s="85" t="s">
        <v>1</v>
      </c>
      <c r="CM96" s="85" t="s">
        <v>87</v>
      </c>
    </row>
    <row r="97" spans="1:91" s="7" customFormat="1" ht="16.5" customHeight="1" x14ac:dyDescent="0.2">
      <c r="A97" s="76" t="s">
        <v>81</v>
      </c>
      <c r="B97" s="77"/>
      <c r="C97" s="78"/>
      <c r="D97" s="221" t="s">
        <v>91</v>
      </c>
      <c r="E97" s="221"/>
      <c r="F97" s="221"/>
      <c r="G97" s="221"/>
      <c r="H97" s="221"/>
      <c r="I97" s="79"/>
      <c r="J97" s="221" t="s">
        <v>92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19">
        <f>'02.1 - VRN'!J30</f>
        <v>0</v>
      </c>
      <c r="AH97" s="220"/>
      <c r="AI97" s="220"/>
      <c r="AJ97" s="220"/>
      <c r="AK97" s="220"/>
      <c r="AL97" s="220"/>
      <c r="AM97" s="220"/>
      <c r="AN97" s="219">
        <f>SUM(AG97,AT97)</f>
        <v>0</v>
      </c>
      <c r="AO97" s="220"/>
      <c r="AP97" s="220"/>
      <c r="AQ97" s="80" t="s">
        <v>84</v>
      </c>
      <c r="AR97" s="77"/>
      <c r="AS97" s="86">
        <v>0</v>
      </c>
      <c r="AT97" s="87">
        <f>ROUND(SUM(AV97:AW97),2)</f>
        <v>0</v>
      </c>
      <c r="AU97" s="88">
        <f>'02.1 - VRN'!P117</f>
        <v>0</v>
      </c>
      <c r="AV97" s="87">
        <f>'02.1 - VRN'!J33</f>
        <v>0</v>
      </c>
      <c r="AW97" s="87">
        <f>'02.1 - VRN'!J34</f>
        <v>0</v>
      </c>
      <c r="AX97" s="87">
        <f>'02.1 - VRN'!J35</f>
        <v>0</v>
      </c>
      <c r="AY97" s="87">
        <f>'02.1 - VRN'!J36</f>
        <v>0</v>
      </c>
      <c r="AZ97" s="87">
        <f>'02.1 - VRN'!F33</f>
        <v>0</v>
      </c>
      <c r="BA97" s="87">
        <f>'02.1 - VRN'!F34</f>
        <v>0</v>
      </c>
      <c r="BB97" s="87">
        <f>'02.1 - VRN'!F35</f>
        <v>0</v>
      </c>
      <c r="BC97" s="87">
        <f>'02.1 - VRN'!F36</f>
        <v>0</v>
      </c>
      <c r="BD97" s="89">
        <f>'02.1 - VRN'!F37</f>
        <v>0</v>
      </c>
      <c r="BT97" s="85" t="s">
        <v>85</v>
      </c>
      <c r="BV97" s="85" t="s">
        <v>79</v>
      </c>
      <c r="BW97" s="85" t="s">
        <v>93</v>
      </c>
      <c r="BX97" s="85" t="s">
        <v>4</v>
      </c>
      <c r="CL97" s="85" t="s">
        <v>1</v>
      </c>
      <c r="CM97" s="85" t="s">
        <v>87</v>
      </c>
    </row>
    <row r="98" spans="1:91" s="2" customFormat="1" ht="30" customHeight="1" x14ac:dyDescent="0.2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 x14ac:dyDescent="0.2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.1 - Železniční svršek'!C2" display="/"/>
    <hyperlink ref="A96" location="'01.2 - Zabezpečovací zaří...'!C2" display="/"/>
    <hyperlink ref="A97" location="'02.1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1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0"/>
      <c r="L2" s="224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86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94</v>
      </c>
      <c r="I4" s="90"/>
      <c r="L4" s="17"/>
      <c r="M4" s="92" t="s">
        <v>10</v>
      </c>
      <c r="AT4" s="14" t="s">
        <v>3</v>
      </c>
    </row>
    <row r="5" spans="1:46" s="1" customFormat="1" ht="6.95" customHeight="1" x14ac:dyDescent="0.2">
      <c r="B5" s="17"/>
      <c r="I5" s="90"/>
      <c r="L5" s="17"/>
    </row>
    <row r="6" spans="1:46" s="1" customFormat="1" ht="12" customHeight="1" x14ac:dyDescent="0.2">
      <c r="B6" s="17"/>
      <c r="D6" s="24" t="s">
        <v>16</v>
      </c>
      <c r="I6" s="90"/>
      <c r="L6" s="17"/>
    </row>
    <row r="7" spans="1:46" s="1" customFormat="1" ht="16.5" customHeight="1" x14ac:dyDescent="0.2">
      <c r="B7" s="17"/>
      <c r="E7" s="225" t="str">
        <f>'Rekapitulace zakázky'!K6</f>
        <v>Výměna kolejnic v úseku Brno dolní n. - Brno-Židenice</v>
      </c>
      <c r="F7" s="226"/>
      <c r="G7" s="226"/>
      <c r="H7" s="226"/>
      <c r="I7" s="90"/>
      <c r="L7" s="17"/>
    </row>
    <row r="8" spans="1:46" s="2" customFormat="1" ht="12" customHeight="1" x14ac:dyDescent="0.2">
      <c r="A8" s="29"/>
      <c r="B8" s="30"/>
      <c r="C8" s="29"/>
      <c r="D8" s="24" t="s">
        <v>95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5" t="s">
        <v>96</v>
      </c>
      <c r="F9" s="227"/>
      <c r="G9" s="227"/>
      <c r="H9" s="227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zakázky'!AN8</f>
        <v>1. 4. 2020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94" t="s">
        <v>27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8" t="str">
        <f>'Rekapitulace zakázky'!E14</f>
        <v>Vyplň údaj</v>
      </c>
      <c r="F18" s="189"/>
      <c r="G18" s="189"/>
      <c r="H18" s="189"/>
      <c r="I18" s="94" t="s">
        <v>27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94" t="s">
        <v>27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33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34</v>
      </c>
      <c r="F24" s="29"/>
      <c r="G24" s="29"/>
      <c r="H24" s="29"/>
      <c r="I24" s="94" t="s">
        <v>27</v>
      </c>
      <c r="J24" s="22" t="s">
        <v>35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5"/>
      <c r="B27" s="96"/>
      <c r="C27" s="95"/>
      <c r="D27" s="95"/>
      <c r="E27" s="194" t="s">
        <v>1</v>
      </c>
      <c r="F27" s="194"/>
      <c r="G27" s="194"/>
      <c r="H27" s="194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100" t="s">
        <v>37</v>
      </c>
      <c r="E30" s="29"/>
      <c r="F30" s="29"/>
      <c r="G30" s="29"/>
      <c r="H30" s="29"/>
      <c r="I30" s="93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101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102" t="s">
        <v>41</v>
      </c>
      <c r="E33" s="24" t="s">
        <v>42</v>
      </c>
      <c r="F33" s="103">
        <f>ROUND((SUM(BE119:BE180)),  2)</f>
        <v>0</v>
      </c>
      <c r="G33" s="29"/>
      <c r="H33" s="29"/>
      <c r="I33" s="104">
        <v>0.21</v>
      </c>
      <c r="J33" s="103">
        <f>ROUND(((SUM(BE119:BE180))*I33),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103">
        <f>ROUND((SUM(BF119:BF180)),  2)</f>
        <v>0</v>
      </c>
      <c r="G34" s="29"/>
      <c r="H34" s="29"/>
      <c r="I34" s="104">
        <v>0.15</v>
      </c>
      <c r="J34" s="103">
        <f>ROUND(((SUM(BF119:BF180))*I34),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103">
        <f>ROUND((SUM(BG119:BG180)),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103">
        <f>ROUND((SUM(BH119:BH180)),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103">
        <f>ROUND((SUM(BI119:BI180)),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5"/>
      <c r="D39" s="106" t="s">
        <v>47</v>
      </c>
      <c r="E39" s="57"/>
      <c r="F39" s="57"/>
      <c r="G39" s="107" t="s">
        <v>48</v>
      </c>
      <c r="H39" s="108" t="s">
        <v>49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I41" s="90"/>
      <c r="L41" s="17"/>
    </row>
    <row r="42" spans="1:31" s="1" customFormat="1" ht="14.45" customHeight="1" x14ac:dyDescent="0.2">
      <c r="B42" s="17"/>
      <c r="I42" s="90"/>
      <c r="L42" s="17"/>
    </row>
    <row r="43" spans="1:31" s="1" customFormat="1" ht="14.45" customHeight="1" x14ac:dyDescent="0.2">
      <c r="B43" s="17"/>
      <c r="I43" s="90"/>
      <c r="L43" s="17"/>
    </row>
    <row r="44" spans="1:31" s="1" customFormat="1" ht="14.45" customHeight="1" x14ac:dyDescent="0.2">
      <c r="B44" s="17"/>
      <c r="I44" s="90"/>
      <c r="L44" s="17"/>
    </row>
    <row r="45" spans="1:31" s="1" customFormat="1" ht="14.45" customHeight="1" x14ac:dyDescent="0.2">
      <c r="B45" s="17"/>
      <c r="I45" s="90"/>
      <c r="L45" s="17"/>
    </row>
    <row r="46" spans="1:31" s="1" customFormat="1" ht="14.45" customHeight="1" x14ac:dyDescent="0.2">
      <c r="B46" s="17"/>
      <c r="I46" s="90"/>
      <c r="L46" s="17"/>
    </row>
    <row r="47" spans="1:31" s="1" customFormat="1" ht="14.45" customHeight="1" x14ac:dyDescent="0.2">
      <c r="B47" s="17"/>
      <c r="I47" s="90"/>
      <c r="L47" s="17"/>
    </row>
    <row r="48" spans="1:31" s="1" customFormat="1" ht="14.45" customHeight="1" x14ac:dyDescent="0.2">
      <c r="B48" s="17"/>
      <c r="I48" s="90"/>
      <c r="L48" s="17"/>
    </row>
    <row r="49" spans="1:31" s="1" customFormat="1" ht="14.45" customHeight="1" x14ac:dyDescent="0.2">
      <c r="B49" s="17"/>
      <c r="I49" s="90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112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52</v>
      </c>
      <c r="E61" s="32"/>
      <c r="F61" s="113" t="s">
        <v>53</v>
      </c>
      <c r="G61" s="42" t="s">
        <v>52</v>
      </c>
      <c r="H61" s="32"/>
      <c r="I61" s="114"/>
      <c r="J61" s="11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52</v>
      </c>
      <c r="E76" s="32"/>
      <c r="F76" s="113" t="s">
        <v>53</v>
      </c>
      <c r="G76" s="42" t="s">
        <v>52</v>
      </c>
      <c r="H76" s="32"/>
      <c r="I76" s="114"/>
      <c r="J76" s="11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97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5" t="str">
        <f>E7</f>
        <v>Výměna kolejnic v úseku Brno dolní n. - Brno-Židenice</v>
      </c>
      <c r="F85" s="226"/>
      <c r="G85" s="226"/>
      <c r="H85" s="226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95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5" t="str">
        <f>E9</f>
        <v>01.1 - Železniční svršek</v>
      </c>
      <c r="F87" s="227"/>
      <c r="G87" s="227"/>
      <c r="H87" s="227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Brno dolní n - Brno-Židenice</v>
      </c>
      <c r="G89" s="29"/>
      <c r="H89" s="29"/>
      <c r="I89" s="94" t="s">
        <v>22</v>
      </c>
      <c r="J89" s="52" t="str">
        <f>IF(J12="","",J12)</f>
        <v>1. 4. 2020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94" t="s">
        <v>30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 x14ac:dyDescent="0.2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Správa železnic, státní organizace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9" t="s">
        <v>98</v>
      </c>
      <c r="D94" s="105"/>
      <c r="E94" s="105"/>
      <c r="F94" s="105"/>
      <c r="G94" s="105"/>
      <c r="H94" s="105"/>
      <c r="I94" s="120"/>
      <c r="J94" s="121" t="s">
        <v>99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22" t="s">
        <v>100</v>
      </c>
      <c r="D96" s="29"/>
      <c r="E96" s="29"/>
      <c r="F96" s="29"/>
      <c r="G96" s="29"/>
      <c r="H96" s="29"/>
      <c r="I96" s="93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pans="1:31" s="9" customFormat="1" ht="24.95" customHeight="1" x14ac:dyDescent="0.2">
      <c r="B97" s="123"/>
      <c r="D97" s="124" t="s">
        <v>102</v>
      </c>
      <c r="E97" s="125"/>
      <c r="F97" s="125"/>
      <c r="G97" s="125"/>
      <c r="H97" s="125"/>
      <c r="I97" s="126"/>
      <c r="J97" s="127">
        <f>J120</f>
        <v>0</v>
      </c>
      <c r="L97" s="123"/>
    </row>
    <row r="98" spans="1:31" s="10" customFormat="1" ht="19.899999999999999" customHeight="1" x14ac:dyDescent="0.2">
      <c r="B98" s="128"/>
      <c r="D98" s="129" t="s">
        <v>103</v>
      </c>
      <c r="E98" s="130"/>
      <c r="F98" s="130"/>
      <c r="G98" s="130"/>
      <c r="H98" s="130"/>
      <c r="I98" s="131"/>
      <c r="J98" s="132">
        <f>J121</f>
        <v>0</v>
      </c>
      <c r="L98" s="128"/>
    </row>
    <row r="99" spans="1:31" s="9" customFormat="1" ht="24.95" customHeight="1" x14ac:dyDescent="0.2">
      <c r="B99" s="123"/>
      <c r="D99" s="124" t="s">
        <v>104</v>
      </c>
      <c r="E99" s="125"/>
      <c r="F99" s="125"/>
      <c r="G99" s="125"/>
      <c r="H99" s="125"/>
      <c r="I99" s="126"/>
      <c r="J99" s="127">
        <f>J167</f>
        <v>0</v>
      </c>
      <c r="L99" s="123"/>
    </row>
    <row r="100" spans="1:31" s="2" customFormat="1" ht="21.75" customHeight="1" x14ac:dyDescent="0.2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 x14ac:dyDescent="0.2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 x14ac:dyDescent="0.2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 x14ac:dyDescent="0.2">
      <c r="A106" s="29"/>
      <c r="B106" s="30"/>
      <c r="C106" s="18" t="s">
        <v>105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 x14ac:dyDescent="0.2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16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225" t="str">
        <f>E7</f>
        <v>Výměna kolejnic v úseku Brno dolní n. - Brno-Židenice</v>
      </c>
      <c r="F109" s="226"/>
      <c r="G109" s="226"/>
      <c r="H109" s="226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95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05" t="str">
        <f>E9</f>
        <v>01.1 - Železniční svršek</v>
      </c>
      <c r="F111" s="227"/>
      <c r="G111" s="227"/>
      <c r="H111" s="227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20</v>
      </c>
      <c r="D113" s="29"/>
      <c r="E113" s="29"/>
      <c r="F113" s="22" t="str">
        <f>F12</f>
        <v>Brno dolní n - Brno-Židenice</v>
      </c>
      <c r="G113" s="29"/>
      <c r="H113" s="29"/>
      <c r="I113" s="94" t="s">
        <v>22</v>
      </c>
      <c r="J113" s="52" t="str">
        <f>IF(J12="","",J12)</f>
        <v>1. 4. 2020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 x14ac:dyDescent="0.2">
      <c r="A115" s="29"/>
      <c r="B115" s="30"/>
      <c r="C115" s="24" t="s">
        <v>24</v>
      </c>
      <c r="D115" s="29"/>
      <c r="E115" s="29"/>
      <c r="F115" s="22" t="str">
        <f>E15</f>
        <v xml:space="preserve"> </v>
      </c>
      <c r="G115" s="29"/>
      <c r="H115" s="29"/>
      <c r="I115" s="94" t="s">
        <v>30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25.7" customHeight="1" x14ac:dyDescent="0.2">
      <c r="A116" s="29"/>
      <c r="B116" s="30"/>
      <c r="C116" s="24" t="s">
        <v>28</v>
      </c>
      <c r="D116" s="29"/>
      <c r="E116" s="29"/>
      <c r="F116" s="22" t="str">
        <f>IF(E18="","",E18)</f>
        <v>Vyplň údaj</v>
      </c>
      <c r="G116" s="29"/>
      <c r="H116" s="29"/>
      <c r="I116" s="94" t="s">
        <v>32</v>
      </c>
      <c r="J116" s="27" t="str">
        <f>E24</f>
        <v>Správa železnic, státní organizace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 x14ac:dyDescent="0.2">
      <c r="A118" s="133"/>
      <c r="B118" s="134"/>
      <c r="C118" s="135" t="s">
        <v>106</v>
      </c>
      <c r="D118" s="136" t="s">
        <v>62</v>
      </c>
      <c r="E118" s="136" t="s">
        <v>58</v>
      </c>
      <c r="F118" s="136" t="s">
        <v>59</v>
      </c>
      <c r="G118" s="136" t="s">
        <v>107</v>
      </c>
      <c r="H118" s="136" t="s">
        <v>108</v>
      </c>
      <c r="I118" s="137" t="s">
        <v>109</v>
      </c>
      <c r="J118" s="136" t="s">
        <v>99</v>
      </c>
      <c r="K118" s="138" t="s">
        <v>110</v>
      </c>
      <c r="L118" s="139"/>
      <c r="M118" s="59" t="s">
        <v>1</v>
      </c>
      <c r="N118" s="60" t="s">
        <v>41</v>
      </c>
      <c r="O118" s="60" t="s">
        <v>111</v>
      </c>
      <c r="P118" s="60" t="s">
        <v>112</v>
      </c>
      <c r="Q118" s="60" t="s">
        <v>113</v>
      </c>
      <c r="R118" s="60" t="s">
        <v>114</v>
      </c>
      <c r="S118" s="60" t="s">
        <v>115</v>
      </c>
      <c r="T118" s="61" t="s">
        <v>116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9" customHeight="1" x14ac:dyDescent="0.25">
      <c r="A119" s="29"/>
      <c r="B119" s="30"/>
      <c r="C119" s="66" t="s">
        <v>117</v>
      </c>
      <c r="D119" s="29"/>
      <c r="E119" s="29"/>
      <c r="F119" s="29"/>
      <c r="G119" s="29"/>
      <c r="H119" s="29"/>
      <c r="I119" s="93"/>
      <c r="J119" s="140">
        <f>BK119</f>
        <v>0</v>
      </c>
      <c r="K119" s="29"/>
      <c r="L119" s="30"/>
      <c r="M119" s="62"/>
      <c r="N119" s="53"/>
      <c r="O119" s="63"/>
      <c r="P119" s="141">
        <f>P120+P167</f>
        <v>0</v>
      </c>
      <c r="Q119" s="63"/>
      <c r="R119" s="141">
        <f>R120+R167</f>
        <v>316.91911000000005</v>
      </c>
      <c r="S119" s="63"/>
      <c r="T119" s="142">
        <f>T120+T167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76</v>
      </c>
      <c r="AU119" s="14" t="s">
        <v>101</v>
      </c>
      <c r="BK119" s="143">
        <f>BK120+BK167</f>
        <v>0</v>
      </c>
    </row>
    <row r="120" spans="1:65" s="12" customFormat="1" ht="25.9" customHeight="1" x14ac:dyDescent="0.2">
      <c r="B120" s="144"/>
      <c r="D120" s="145" t="s">
        <v>76</v>
      </c>
      <c r="E120" s="146" t="s">
        <v>118</v>
      </c>
      <c r="F120" s="146" t="s">
        <v>119</v>
      </c>
      <c r="I120" s="147"/>
      <c r="J120" s="148">
        <f>BK120</f>
        <v>0</v>
      </c>
      <c r="L120" s="144"/>
      <c r="M120" s="149"/>
      <c r="N120" s="150"/>
      <c r="O120" s="150"/>
      <c r="P120" s="151">
        <f>P121</f>
        <v>0</v>
      </c>
      <c r="Q120" s="150"/>
      <c r="R120" s="151">
        <f>R121</f>
        <v>316.91911000000005</v>
      </c>
      <c r="S120" s="150"/>
      <c r="T120" s="152">
        <f>T121</f>
        <v>0</v>
      </c>
      <c r="AR120" s="145" t="s">
        <v>85</v>
      </c>
      <c r="AT120" s="153" t="s">
        <v>76</v>
      </c>
      <c r="AU120" s="153" t="s">
        <v>77</v>
      </c>
      <c r="AY120" s="145" t="s">
        <v>120</v>
      </c>
      <c r="BK120" s="154">
        <f>BK121</f>
        <v>0</v>
      </c>
    </row>
    <row r="121" spans="1:65" s="12" customFormat="1" ht="22.9" customHeight="1" x14ac:dyDescent="0.2">
      <c r="B121" s="144"/>
      <c r="D121" s="145" t="s">
        <v>76</v>
      </c>
      <c r="E121" s="155" t="s">
        <v>121</v>
      </c>
      <c r="F121" s="155" t="s">
        <v>122</v>
      </c>
      <c r="I121" s="147"/>
      <c r="J121" s="156">
        <f>BK121</f>
        <v>0</v>
      </c>
      <c r="L121" s="144"/>
      <c r="M121" s="149"/>
      <c r="N121" s="150"/>
      <c r="O121" s="150"/>
      <c r="P121" s="151">
        <f>SUM(P122:P166)</f>
        <v>0</v>
      </c>
      <c r="Q121" s="150"/>
      <c r="R121" s="151">
        <f>SUM(R122:R166)</f>
        <v>316.91911000000005</v>
      </c>
      <c r="S121" s="150"/>
      <c r="T121" s="152">
        <f>SUM(T122:T166)</f>
        <v>0</v>
      </c>
      <c r="AR121" s="145" t="s">
        <v>85</v>
      </c>
      <c r="AT121" s="153" t="s">
        <v>76</v>
      </c>
      <c r="AU121" s="153" t="s">
        <v>85</v>
      </c>
      <c r="AY121" s="145" t="s">
        <v>120</v>
      </c>
      <c r="BK121" s="154">
        <f>SUM(BK122:BK166)</f>
        <v>0</v>
      </c>
    </row>
    <row r="122" spans="1:65" s="2" customFormat="1" ht="78" customHeight="1" x14ac:dyDescent="0.2">
      <c r="A122" s="29"/>
      <c r="B122" s="157"/>
      <c r="C122" s="158" t="s">
        <v>85</v>
      </c>
      <c r="D122" s="158" t="s">
        <v>123</v>
      </c>
      <c r="E122" s="159" t="s">
        <v>124</v>
      </c>
      <c r="F122" s="160" t="s">
        <v>125</v>
      </c>
      <c r="G122" s="161" t="s">
        <v>126</v>
      </c>
      <c r="H122" s="162">
        <v>77</v>
      </c>
      <c r="I122" s="163"/>
      <c r="J122" s="164">
        <f t="shared" ref="J122:J166" si="0">ROUND(I122*H122,2)</f>
        <v>0</v>
      </c>
      <c r="K122" s="160" t="s">
        <v>127</v>
      </c>
      <c r="L122" s="30"/>
      <c r="M122" s="165" t="s">
        <v>1</v>
      </c>
      <c r="N122" s="166" t="s">
        <v>42</v>
      </c>
      <c r="O122" s="55"/>
      <c r="P122" s="167">
        <f t="shared" ref="P122:P166" si="1">O122*H122</f>
        <v>0</v>
      </c>
      <c r="Q122" s="167">
        <v>0</v>
      </c>
      <c r="R122" s="167">
        <f t="shared" ref="R122:R166" si="2">Q122*H122</f>
        <v>0</v>
      </c>
      <c r="S122" s="167">
        <v>0</v>
      </c>
      <c r="T122" s="168">
        <f t="shared" ref="T122:T166" si="3"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9" t="s">
        <v>128</v>
      </c>
      <c r="AT122" s="169" t="s">
        <v>123</v>
      </c>
      <c r="AU122" s="169" t="s">
        <v>87</v>
      </c>
      <c r="AY122" s="14" t="s">
        <v>120</v>
      </c>
      <c r="BE122" s="170">
        <f t="shared" ref="BE122:BE166" si="4">IF(N122="základní",J122,0)</f>
        <v>0</v>
      </c>
      <c r="BF122" s="170">
        <f t="shared" ref="BF122:BF166" si="5">IF(N122="snížená",J122,0)</f>
        <v>0</v>
      </c>
      <c r="BG122" s="170">
        <f t="shared" ref="BG122:BG166" si="6">IF(N122="zákl. přenesená",J122,0)</f>
        <v>0</v>
      </c>
      <c r="BH122" s="170">
        <f t="shared" ref="BH122:BH166" si="7">IF(N122="sníž. přenesená",J122,0)</f>
        <v>0</v>
      </c>
      <c r="BI122" s="170">
        <f t="shared" ref="BI122:BI166" si="8">IF(N122="nulová",J122,0)</f>
        <v>0</v>
      </c>
      <c r="BJ122" s="14" t="s">
        <v>85</v>
      </c>
      <c r="BK122" s="170">
        <f t="shared" ref="BK122:BK166" si="9">ROUND(I122*H122,2)</f>
        <v>0</v>
      </c>
      <c r="BL122" s="14" t="s">
        <v>128</v>
      </c>
      <c r="BM122" s="169" t="s">
        <v>129</v>
      </c>
    </row>
    <row r="123" spans="1:65" s="2" customFormat="1" ht="21.75" customHeight="1" x14ac:dyDescent="0.2">
      <c r="A123" s="29"/>
      <c r="B123" s="157"/>
      <c r="C123" s="158" t="s">
        <v>87</v>
      </c>
      <c r="D123" s="158" t="s">
        <v>123</v>
      </c>
      <c r="E123" s="159" t="s">
        <v>130</v>
      </c>
      <c r="F123" s="160" t="s">
        <v>131</v>
      </c>
      <c r="G123" s="161" t="s">
        <v>126</v>
      </c>
      <c r="H123" s="162">
        <v>77</v>
      </c>
      <c r="I123" s="163"/>
      <c r="J123" s="164">
        <f t="shared" si="0"/>
        <v>0</v>
      </c>
      <c r="K123" s="160" t="s">
        <v>127</v>
      </c>
      <c r="L123" s="30"/>
      <c r="M123" s="165" t="s">
        <v>1</v>
      </c>
      <c r="N123" s="166" t="s">
        <v>42</v>
      </c>
      <c r="O123" s="55"/>
      <c r="P123" s="167">
        <f t="shared" si="1"/>
        <v>0</v>
      </c>
      <c r="Q123" s="167">
        <v>0</v>
      </c>
      <c r="R123" s="167">
        <f t="shared" si="2"/>
        <v>0</v>
      </c>
      <c r="S123" s="167">
        <v>0</v>
      </c>
      <c r="T123" s="168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9" t="s">
        <v>128</v>
      </c>
      <c r="AT123" s="169" t="s">
        <v>123</v>
      </c>
      <c r="AU123" s="169" t="s">
        <v>87</v>
      </c>
      <c r="AY123" s="14" t="s">
        <v>120</v>
      </c>
      <c r="BE123" s="170">
        <f t="shared" si="4"/>
        <v>0</v>
      </c>
      <c r="BF123" s="170">
        <f t="shared" si="5"/>
        <v>0</v>
      </c>
      <c r="BG123" s="170">
        <f t="shared" si="6"/>
        <v>0</v>
      </c>
      <c r="BH123" s="170">
        <f t="shared" si="7"/>
        <v>0</v>
      </c>
      <c r="BI123" s="170">
        <f t="shared" si="8"/>
        <v>0</v>
      </c>
      <c r="BJ123" s="14" t="s">
        <v>85</v>
      </c>
      <c r="BK123" s="170">
        <f t="shared" si="9"/>
        <v>0</v>
      </c>
      <c r="BL123" s="14" t="s">
        <v>128</v>
      </c>
      <c r="BM123" s="169" t="s">
        <v>132</v>
      </c>
    </row>
    <row r="124" spans="1:65" s="2" customFormat="1" ht="33" customHeight="1" x14ac:dyDescent="0.2">
      <c r="A124" s="29"/>
      <c r="B124" s="157"/>
      <c r="C124" s="158" t="s">
        <v>133</v>
      </c>
      <c r="D124" s="158" t="s">
        <v>123</v>
      </c>
      <c r="E124" s="159" t="s">
        <v>134</v>
      </c>
      <c r="F124" s="160" t="s">
        <v>135</v>
      </c>
      <c r="G124" s="161" t="s">
        <v>126</v>
      </c>
      <c r="H124" s="162">
        <v>154</v>
      </c>
      <c r="I124" s="163"/>
      <c r="J124" s="164">
        <f t="shared" si="0"/>
        <v>0</v>
      </c>
      <c r="K124" s="160" t="s">
        <v>127</v>
      </c>
      <c r="L124" s="30"/>
      <c r="M124" s="165" t="s">
        <v>1</v>
      </c>
      <c r="N124" s="166" t="s">
        <v>42</v>
      </c>
      <c r="O124" s="55"/>
      <c r="P124" s="167">
        <f t="shared" si="1"/>
        <v>0</v>
      </c>
      <c r="Q124" s="167">
        <v>0</v>
      </c>
      <c r="R124" s="167">
        <f t="shared" si="2"/>
        <v>0</v>
      </c>
      <c r="S124" s="167">
        <v>0</v>
      </c>
      <c r="T124" s="168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9" t="s">
        <v>128</v>
      </c>
      <c r="AT124" s="169" t="s">
        <v>123</v>
      </c>
      <c r="AU124" s="169" t="s">
        <v>87</v>
      </c>
      <c r="AY124" s="14" t="s">
        <v>120</v>
      </c>
      <c r="BE124" s="170">
        <f t="shared" si="4"/>
        <v>0</v>
      </c>
      <c r="BF124" s="170">
        <f t="shared" si="5"/>
        <v>0</v>
      </c>
      <c r="BG124" s="170">
        <f t="shared" si="6"/>
        <v>0</v>
      </c>
      <c r="BH124" s="170">
        <f t="shared" si="7"/>
        <v>0</v>
      </c>
      <c r="BI124" s="170">
        <f t="shared" si="8"/>
        <v>0</v>
      </c>
      <c r="BJ124" s="14" t="s">
        <v>85</v>
      </c>
      <c r="BK124" s="170">
        <f t="shared" si="9"/>
        <v>0</v>
      </c>
      <c r="BL124" s="14" t="s">
        <v>128</v>
      </c>
      <c r="BM124" s="169" t="s">
        <v>136</v>
      </c>
    </row>
    <row r="125" spans="1:65" s="2" customFormat="1" ht="21.75" customHeight="1" x14ac:dyDescent="0.2">
      <c r="A125" s="29"/>
      <c r="B125" s="157"/>
      <c r="C125" s="171" t="s">
        <v>128</v>
      </c>
      <c r="D125" s="171" t="s">
        <v>137</v>
      </c>
      <c r="E125" s="172" t="s">
        <v>138</v>
      </c>
      <c r="F125" s="173" t="s">
        <v>139</v>
      </c>
      <c r="G125" s="174" t="s">
        <v>126</v>
      </c>
      <c r="H125" s="175">
        <v>98</v>
      </c>
      <c r="I125" s="176"/>
      <c r="J125" s="177">
        <f t="shared" si="0"/>
        <v>0</v>
      </c>
      <c r="K125" s="173" t="s">
        <v>127</v>
      </c>
      <c r="L125" s="178"/>
      <c r="M125" s="179" t="s">
        <v>1</v>
      </c>
      <c r="N125" s="180" t="s">
        <v>42</v>
      </c>
      <c r="O125" s="55"/>
      <c r="P125" s="167">
        <f t="shared" si="1"/>
        <v>0</v>
      </c>
      <c r="Q125" s="167">
        <v>8.5199999999999998E-3</v>
      </c>
      <c r="R125" s="167">
        <f t="shared" si="2"/>
        <v>0.83495999999999992</v>
      </c>
      <c r="S125" s="167">
        <v>0</v>
      </c>
      <c r="T125" s="168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9" t="s">
        <v>140</v>
      </c>
      <c r="AT125" s="169" t="s">
        <v>137</v>
      </c>
      <c r="AU125" s="169" t="s">
        <v>87</v>
      </c>
      <c r="AY125" s="14" t="s">
        <v>120</v>
      </c>
      <c r="BE125" s="170">
        <f t="shared" si="4"/>
        <v>0</v>
      </c>
      <c r="BF125" s="170">
        <f t="shared" si="5"/>
        <v>0</v>
      </c>
      <c r="BG125" s="170">
        <f t="shared" si="6"/>
        <v>0</v>
      </c>
      <c r="BH125" s="170">
        <f t="shared" si="7"/>
        <v>0</v>
      </c>
      <c r="BI125" s="170">
        <f t="shared" si="8"/>
        <v>0</v>
      </c>
      <c r="BJ125" s="14" t="s">
        <v>85</v>
      </c>
      <c r="BK125" s="170">
        <f t="shared" si="9"/>
        <v>0</v>
      </c>
      <c r="BL125" s="14" t="s">
        <v>128</v>
      </c>
      <c r="BM125" s="169" t="s">
        <v>141</v>
      </c>
    </row>
    <row r="126" spans="1:65" s="2" customFormat="1" ht="21.75" customHeight="1" x14ac:dyDescent="0.2">
      <c r="A126" s="29"/>
      <c r="B126" s="157"/>
      <c r="C126" s="171" t="s">
        <v>121</v>
      </c>
      <c r="D126" s="171" t="s">
        <v>137</v>
      </c>
      <c r="E126" s="172" t="s">
        <v>142</v>
      </c>
      <c r="F126" s="173" t="s">
        <v>143</v>
      </c>
      <c r="G126" s="174" t="s">
        <v>126</v>
      </c>
      <c r="H126" s="175">
        <v>56</v>
      </c>
      <c r="I126" s="176"/>
      <c r="J126" s="177">
        <f t="shared" si="0"/>
        <v>0</v>
      </c>
      <c r="K126" s="173" t="s">
        <v>127</v>
      </c>
      <c r="L126" s="178"/>
      <c r="M126" s="179" t="s">
        <v>1</v>
      </c>
      <c r="N126" s="180" t="s">
        <v>42</v>
      </c>
      <c r="O126" s="55"/>
      <c r="P126" s="167">
        <f t="shared" si="1"/>
        <v>0</v>
      </c>
      <c r="Q126" s="167">
        <v>8.9099999999999995E-3</v>
      </c>
      <c r="R126" s="167">
        <f t="shared" si="2"/>
        <v>0.49895999999999996</v>
      </c>
      <c r="S126" s="167">
        <v>0</v>
      </c>
      <c r="T126" s="168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9" t="s">
        <v>140</v>
      </c>
      <c r="AT126" s="169" t="s">
        <v>137</v>
      </c>
      <c r="AU126" s="169" t="s">
        <v>87</v>
      </c>
      <c r="AY126" s="14" t="s">
        <v>120</v>
      </c>
      <c r="BE126" s="170">
        <f t="shared" si="4"/>
        <v>0</v>
      </c>
      <c r="BF126" s="170">
        <f t="shared" si="5"/>
        <v>0</v>
      </c>
      <c r="BG126" s="170">
        <f t="shared" si="6"/>
        <v>0</v>
      </c>
      <c r="BH126" s="170">
        <f t="shared" si="7"/>
        <v>0</v>
      </c>
      <c r="BI126" s="170">
        <f t="shared" si="8"/>
        <v>0</v>
      </c>
      <c r="BJ126" s="14" t="s">
        <v>85</v>
      </c>
      <c r="BK126" s="170">
        <f t="shared" si="9"/>
        <v>0</v>
      </c>
      <c r="BL126" s="14" t="s">
        <v>128</v>
      </c>
      <c r="BM126" s="169" t="s">
        <v>144</v>
      </c>
    </row>
    <row r="127" spans="1:65" s="2" customFormat="1" ht="21.75" customHeight="1" x14ac:dyDescent="0.2">
      <c r="A127" s="29"/>
      <c r="B127" s="157"/>
      <c r="C127" s="171" t="s">
        <v>145</v>
      </c>
      <c r="D127" s="171" t="s">
        <v>137</v>
      </c>
      <c r="E127" s="172" t="s">
        <v>146</v>
      </c>
      <c r="F127" s="173" t="s">
        <v>147</v>
      </c>
      <c r="G127" s="174" t="s">
        <v>126</v>
      </c>
      <c r="H127" s="175">
        <v>616</v>
      </c>
      <c r="I127" s="176"/>
      <c r="J127" s="177">
        <f t="shared" si="0"/>
        <v>0</v>
      </c>
      <c r="K127" s="173" t="s">
        <v>127</v>
      </c>
      <c r="L127" s="178"/>
      <c r="M127" s="179" t="s">
        <v>1</v>
      </c>
      <c r="N127" s="180" t="s">
        <v>42</v>
      </c>
      <c r="O127" s="55"/>
      <c r="P127" s="167">
        <f t="shared" si="1"/>
        <v>0</v>
      </c>
      <c r="Q127" s="167">
        <v>9.0000000000000006E-5</v>
      </c>
      <c r="R127" s="167">
        <f t="shared" si="2"/>
        <v>5.5440000000000003E-2</v>
      </c>
      <c r="S127" s="167">
        <v>0</v>
      </c>
      <c r="T127" s="168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9" t="s">
        <v>140</v>
      </c>
      <c r="AT127" s="169" t="s">
        <v>137</v>
      </c>
      <c r="AU127" s="169" t="s">
        <v>87</v>
      </c>
      <c r="AY127" s="14" t="s">
        <v>120</v>
      </c>
      <c r="BE127" s="170">
        <f t="shared" si="4"/>
        <v>0</v>
      </c>
      <c r="BF127" s="170">
        <f t="shared" si="5"/>
        <v>0</v>
      </c>
      <c r="BG127" s="170">
        <f t="shared" si="6"/>
        <v>0</v>
      </c>
      <c r="BH127" s="170">
        <f t="shared" si="7"/>
        <v>0</v>
      </c>
      <c r="BI127" s="170">
        <f t="shared" si="8"/>
        <v>0</v>
      </c>
      <c r="BJ127" s="14" t="s">
        <v>85</v>
      </c>
      <c r="BK127" s="170">
        <f t="shared" si="9"/>
        <v>0</v>
      </c>
      <c r="BL127" s="14" t="s">
        <v>128</v>
      </c>
      <c r="BM127" s="169" t="s">
        <v>148</v>
      </c>
    </row>
    <row r="128" spans="1:65" s="2" customFormat="1" ht="21.75" customHeight="1" x14ac:dyDescent="0.2">
      <c r="A128" s="29"/>
      <c r="B128" s="157"/>
      <c r="C128" s="171" t="s">
        <v>149</v>
      </c>
      <c r="D128" s="171" t="s">
        <v>137</v>
      </c>
      <c r="E128" s="172" t="s">
        <v>150</v>
      </c>
      <c r="F128" s="173" t="s">
        <v>151</v>
      </c>
      <c r="G128" s="174" t="s">
        <v>126</v>
      </c>
      <c r="H128" s="175">
        <v>616</v>
      </c>
      <c r="I128" s="176"/>
      <c r="J128" s="177">
        <f t="shared" si="0"/>
        <v>0</v>
      </c>
      <c r="K128" s="173" t="s">
        <v>127</v>
      </c>
      <c r="L128" s="178"/>
      <c r="M128" s="179" t="s">
        <v>1</v>
      </c>
      <c r="N128" s="180" t="s">
        <v>42</v>
      </c>
      <c r="O128" s="55"/>
      <c r="P128" s="167">
        <f t="shared" si="1"/>
        <v>0</v>
      </c>
      <c r="Q128" s="167">
        <v>5.1999999999999995E-4</v>
      </c>
      <c r="R128" s="167">
        <f t="shared" si="2"/>
        <v>0.32031999999999999</v>
      </c>
      <c r="S128" s="167">
        <v>0</v>
      </c>
      <c r="T128" s="168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9" t="s">
        <v>140</v>
      </c>
      <c r="AT128" s="169" t="s">
        <v>137</v>
      </c>
      <c r="AU128" s="169" t="s">
        <v>87</v>
      </c>
      <c r="AY128" s="14" t="s">
        <v>120</v>
      </c>
      <c r="BE128" s="170">
        <f t="shared" si="4"/>
        <v>0</v>
      </c>
      <c r="BF128" s="170">
        <f t="shared" si="5"/>
        <v>0</v>
      </c>
      <c r="BG128" s="170">
        <f t="shared" si="6"/>
        <v>0</v>
      </c>
      <c r="BH128" s="170">
        <f t="shared" si="7"/>
        <v>0</v>
      </c>
      <c r="BI128" s="170">
        <f t="shared" si="8"/>
        <v>0</v>
      </c>
      <c r="BJ128" s="14" t="s">
        <v>85</v>
      </c>
      <c r="BK128" s="170">
        <f t="shared" si="9"/>
        <v>0</v>
      </c>
      <c r="BL128" s="14" t="s">
        <v>128</v>
      </c>
      <c r="BM128" s="169" t="s">
        <v>152</v>
      </c>
    </row>
    <row r="129" spans="1:65" s="2" customFormat="1" ht="21.75" customHeight="1" x14ac:dyDescent="0.2">
      <c r="A129" s="29"/>
      <c r="B129" s="157"/>
      <c r="C129" s="171" t="s">
        <v>140</v>
      </c>
      <c r="D129" s="171" t="s">
        <v>137</v>
      </c>
      <c r="E129" s="172" t="s">
        <v>153</v>
      </c>
      <c r="F129" s="173" t="s">
        <v>154</v>
      </c>
      <c r="G129" s="174" t="s">
        <v>126</v>
      </c>
      <c r="H129" s="175">
        <v>154</v>
      </c>
      <c r="I129" s="176"/>
      <c r="J129" s="177">
        <f t="shared" si="0"/>
        <v>0</v>
      </c>
      <c r="K129" s="173" t="s">
        <v>127</v>
      </c>
      <c r="L129" s="178"/>
      <c r="M129" s="179" t="s">
        <v>1</v>
      </c>
      <c r="N129" s="180" t="s">
        <v>42</v>
      </c>
      <c r="O129" s="55"/>
      <c r="P129" s="167">
        <f t="shared" si="1"/>
        <v>0</v>
      </c>
      <c r="Q129" s="167">
        <v>9.0000000000000006E-5</v>
      </c>
      <c r="R129" s="167">
        <f t="shared" si="2"/>
        <v>1.3860000000000001E-2</v>
      </c>
      <c r="S129" s="167">
        <v>0</v>
      </c>
      <c r="T129" s="168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9" t="s">
        <v>140</v>
      </c>
      <c r="AT129" s="169" t="s">
        <v>137</v>
      </c>
      <c r="AU129" s="169" t="s">
        <v>87</v>
      </c>
      <c r="AY129" s="14" t="s">
        <v>120</v>
      </c>
      <c r="BE129" s="170">
        <f t="shared" si="4"/>
        <v>0</v>
      </c>
      <c r="BF129" s="170">
        <f t="shared" si="5"/>
        <v>0</v>
      </c>
      <c r="BG129" s="170">
        <f t="shared" si="6"/>
        <v>0</v>
      </c>
      <c r="BH129" s="170">
        <f t="shared" si="7"/>
        <v>0</v>
      </c>
      <c r="BI129" s="170">
        <f t="shared" si="8"/>
        <v>0</v>
      </c>
      <c r="BJ129" s="14" t="s">
        <v>85</v>
      </c>
      <c r="BK129" s="170">
        <f t="shared" si="9"/>
        <v>0</v>
      </c>
      <c r="BL129" s="14" t="s">
        <v>128</v>
      </c>
      <c r="BM129" s="169" t="s">
        <v>155</v>
      </c>
    </row>
    <row r="130" spans="1:65" s="2" customFormat="1" ht="33" customHeight="1" x14ac:dyDescent="0.2">
      <c r="A130" s="29"/>
      <c r="B130" s="157"/>
      <c r="C130" s="158" t="s">
        <v>156</v>
      </c>
      <c r="D130" s="158" t="s">
        <v>123</v>
      </c>
      <c r="E130" s="159" t="s">
        <v>157</v>
      </c>
      <c r="F130" s="160" t="s">
        <v>158</v>
      </c>
      <c r="G130" s="161" t="s">
        <v>159</v>
      </c>
      <c r="H130" s="162">
        <v>190</v>
      </c>
      <c r="I130" s="163"/>
      <c r="J130" s="164">
        <f t="shared" si="0"/>
        <v>0</v>
      </c>
      <c r="K130" s="160" t="s">
        <v>127</v>
      </c>
      <c r="L130" s="30"/>
      <c r="M130" s="165" t="s">
        <v>1</v>
      </c>
      <c r="N130" s="166" t="s">
        <v>42</v>
      </c>
      <c r="O130" s="55"/>
      <c r="P130" s="167">
        <f t="shared" si="1"/>
        <v>0</v>
      </c>
      <c r="Q130" s="167">
        <v>0</v>
      </c>
      <c r="R130" s="167">
        <f t="shared" si="2"/>
        <v>0</v>
      </c>
      <c r="S130" s="167">
        <v>0</v>
      </c>
      <c r="T130" s="16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9" t="s">
        <v>128</v>
      </c>
      <c r="AT130" s="169" t="s">
        <v>123</v>
      </c>
      <c r="AU130" s="169" t="s">
        <v>87</v>
      </c>
      <c r="AY130" s="14" t="s">
        <v>120</v>
      </c>
      <c r="BE130" s="170">
        <f t="shared" si="4"/>
        <v>0</v>
      </c>
      <c r="BF130" s="170">
        <f t="shared" si="5"/>
        <v>0</v>
      </c>
      <c r="BG130" s="170">
        <f t="shared" si="6"/>
        <v>0</v>
      </c>
      <c r="BH130" s="170">
        <f t="shared" si="7"/>
        <v>0</v>
      </c>
      <c r="BI130" s="170">
        <f t="shared" si="8"/>
        <v>0</v>
      </c>
      <c r="BJ130" s="14" t="s">
        <v>85</v>
      </c>
      <c r="BK130" s="170">
        <f t="shared" si="9"/>
        <v>0</v>
      </c>
      <c r="BL130" s="14" t="s">
        <v>128</v>
      </c>
      <c r="BM130" s="169" t="s">
        <v>160</v>
      </c>
    </row>
    <row r="131" spans="1:65" s="2" customFormat="1" ht="21.75" customHeight="1" x14ac:dyDescent="0.2">
      <c r="A131" s="29"/>
      <c r="B131" s="157"/>
      <c r="C131" s="171" t="s">
        <v>161</v>
      </c>
      <c r="D131" s="171" t="s">
        <v>137</v>
      </c>
      <c r="E131" s="172" t="s">
        <v>162</v>
      </c>
      <c r="F131" s="173" t="s">
        <v>163</v>
      </c>
      <c r="G131" s="174" t="s">
        <v>164</v>
      </c>
      <c r="H131" s="175">
        <v>300</v>
      </c>
      <c r="I131" s="176"/>
      <c r="J131" s="177">
        <f t="shared" si="0"/>
        <v>0</v>
      </c>
      <c r="K131" s="173" t="s">
        <v>127</v>
      </c>
      <c r="L131" s="178"/>
      <c r="M131" s="179" t="s">
        <v>1</v>
      </c>
      <c r="N131" s="180" t="s">
        <v>42</v>
      </c>
      <c r="O131" s="55"/>
      <c r="P131" s="167">
        <f t="shared" si="1"/>
        <v>0</v>
      </c>
      <c r="Q131" s="167">
        <v>1</v>
      </c>
      <c r="R131" s="167">
        <f t="shared" si="2"/>
        <v>300</v>
      </c>
      <c r="S131" s="167">
        <v>0</v>
      </c>
      <c r="T131" s="168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9" t="s">
        <v>140</v>
      </c>
      <c r="AT131" s="169" t="s">
        <v>137</v>
      </c>
      <c r="AU131" s="169" t="s">
        <v>87</v>
      </c>
      <c r="AY131" s="14" t="s">
        <v>120</v>
      </c>
      <c r="BE131" s="170">
        <f t="shared" si="4"/>
        <v>0</v>
      </c>
      <c r="BF131" s="170">
        <f t="shared" si="5"/>
        <v>0</v>
      </c>
      <c r="BG131" s="170">
        <f t="shared" si="6"/>
        <v>0</v>
      </c>
      <c r="BH131" s="170">
        <f t="shared" si="7"/>
        <v>0</v>
      </c>
      <c r="BI131" s="170">
        <f t="shared" si="8"/>
        <v>0</v>
      </c>
      <c r="BJ131" s="14" t="s">
        <v>85</v>
      </c>
      <c r="BK131" s="170">
        <f t="shared" si="9"/>
        <v>0</v>
      </c>
      <c r="BL131" s="14" t="s">
        <v>128</v>
      </c>
      <c r="BM131" s="169" t="s">
        <v>165</v>
      </c>
    </row>
    <row r="132" spans="1:65" s="2" customFormat="1" ht="55.5" customHeight="1" x14ac:dyDescent="0.2">
      <c r="A132" s="29"/>
      <c r="B132" s="157"/>
      <c r="C132" s="158" t="s">
        <v>166</v>
      </c>
      <c r="D132" s="158" t="s">
        <v>123</v>
      </c>
      <c r="E132" s="159" t="s">
        <v>167</v>
      </c>
      <c r="F132" s="160" t="s">
        <v>168</v>
      </c>
      <c r="G132" s="161" t="s">
        <v>169</v>
      </c>
      <c r="H132" s="162">
        <v>0.05</v>
      </c>
      <c r="I132" s="163"/>
      <c r="J132" s="164">
        <f t="shared" si="0"/>
        <v>0</v>
      </c>
      <c r="K132" s="160" t="s">
        <v>127</v>
      </c>
      <c r="L132" s="30"/>
      <c r="M132" s="165" t="s">
        <v>1</v>
      </c>
      <c r="N132" s="166" t="s">
        <v>42</v>
      </c>
      <c r="O132" s="55"/>
      <c r="P132" s="167">
        <f t="shared" si="1"/>
        <v>0</v>
      </c>
      <c r="Q132" s="167">
        <v>0</v>
      </c>
      <c r="R132" s="167">
        <f t="shared" si="2"/>
        <v>0</v>
      </c>
      <c r="S132" s="167">
        <v>0</v>
      </c>
      <c r="T132" s="16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9" t="s">
        <v>128</v>
      </c>
      <c r="AT132" s="169" t="s">
        <v>123</v>
      </c>
      <c r="AU132" s="169" t="s">
        <v>87</v>
      </c>
      <c r="AY132" s="14" t="s">
        <v>120</v>
      </c>
      <c r="BE132" s="170">
        <f t="shared" si="4"/>
        <v>0</v>
      </c>
      <c r="BF132" s="170">
        <f t="shared" si="5"/>
        <v>0</v>
      </c>
      <c r="BG132" s="170">
        <f t="shared" si="6"/>
        <v>0</v>
      </c>
      <c r="BH132" s="170">
        <f t="shared" si="7"/>
        <v>0</v>
      </c>
      <c r="BI132" s="170">
        <f t="shared" si="8"/>
        <v>0</v>
      </c>
      <c r="BJ132" s="14" t="s">
        <v>85</v>
      </c>
      <c r="BK132" s="170">
        <f t="shared" si="9"/>
        <v>0</v>
      </c>
      <c r="BL132" s="14" t="s">
        <v>128</v>
      </c>
      <c r="BM132" s="169" t="s">
        <v>170</v>
      </c>
    </row>
    <row r="133" spans="1:65" s="2" customFormat="1" ht="55.5" customHeight="1" x14ac:dyDescent="0.2">
      <c r="A133" s="29"/>
      <c r="B133" s="157"/>
      <c r="C133" s="158" t="s">
        <v>171</v>
      </c>
      <c r="D133" s="158" t="s">
        <v>123</v>
      </c>
      <c r="E133" s="159" t="s">
        <v>172</v>
      </c>
      <c r="F133" s="160" t="s">
        <v>173</v>
      </c>
      <c r="G133" s="161" t="s">
        <v>169</v>
      </c>
      <c r="H133" s="162">
        <v>3.15</v>
      </c>
      <c r="I133" s="163"/>
      <c r="J133" s="164">
        <f t="shared" si="0"/>
        <v>0</v>
      </c>
      <c r="K133" s="160" t="s">
        <v>127</v>
      </c>
      <c r="L133" s="30"/>
      <c r="M133" s="165" t="s">
        <v>1</v>
      </c>
      <c r="N133" s="166" t="s">
        <v>42</v>
      </c>
      <c r="O133" s="55"/>
      <c r="P133" s="167">
        <f t="shared" si="1"/>
        <v>0</v>
      </c>
      <c r="Q133" s="167">
        <v>0</v>
      </c>
      <c r="R133" s="167">
        <f t="shared" si="2"/>
        <v>0</v>
      </c>
      <c r="S133" s="167">
        <v>0</v>
      </c>
      <c r="T133" s="16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9" t="s">
        <v>128</v>
      </c>
      <c r="AT133" s="169" t="s">
        <v>123</v>
      </c>
      <c r="AU133" s="169" t="s">
        <v>87</v>
      </c>
      <c r="AY133" s="14" t="s">
        <v>120</v>
      </c>
      <c r="BE133" s="170">
        <f t="shared" si="4"/>
        <v>0</v>
      </c>
      <c r="BF133" s="170">
        <f t="shared" si="5"/>
        <v>0</v>
      </c>
      <c r="BG133" s="170">
        <f t="shared" si="6"/>
        <v>0</v>
      </c>
      <c r="BH133" s="170">
        <f t="shared" si="7"/>
        <v>0</v>
      </c>
      <c r="BI133" s="170">
        <f t="shared" si="8"/>
        <v>0</v>
      </c>
      <c r="BJ133" s="14" t="s">
        <v>85</v>
      </c>
      <c r="BK133" s="170">
        <f t="shared" si="9"/>
        <v>0</v>
      </c>
      <c r="BL133" s="14" t="s">
        <v>128</v>
      </c>
      <c r="BM133" s="169" t="s">
        <v>174</v>
      </c>
    </row>
    <row r="134" spans="1:65" s="2" customFormat="1" ht="33" customHeight="1" x14ac:dyDescent="0.2">
      <c r="A134" s="29"/>
      <c r="B134" s="157"/>
      <c r="C134" s="158" t="s">
        <v>175</v>
      </c>
      <c r="D134" s="158" t="s">
        <v>123</v>
      </c>
      <c r="E134" s="159" t="s">
        <v>176</v>
      </c>
      <c r="F134" s="160" t="s">
        <v>177</v>
      </c>
      <c r="G134" s="161" t="s">
        <v>178</v>
      </c>
      <c r="H134" s="162">
        <v>343</v>
      </c>
      <c r="I134" s="163"/>
      <c r="J134" s="164">
        <f t="shared" si="0"/>
        <v>0</v>
      </c>
      <c r="K134" s="160" t="s">
        <v>127</v>
      </c>
      <c r="L134" s="30"/>
      <c r="M134" s="165" t="s">
        <v>1</v>
      </c>
      <c r="N134" s="166" t="s">
        <v>42</v>
      </c>
      <c r="O134" s="55"/>
      <c r="P134" s="167">
        <f t="shared" si="1"/>
        <v>0</v>
      </c>
      <c r="Q134" s="167">
        <v>0</v>
      </c>
      <c r="R134" s="167">
        <f t="shared" si="2"/>
        <v>0</v>
      </c>
      <c r="S134" s="167">
        <v>0</v>
      </c>
      <c r="T134" s="16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9" t="s">
        <v>128</v>
      </c>
      <c r="AT134" s="169" t="s">
        <v>123</v>
      </c>
      <c r="AU134" s="169" t="s">
        <v>87</v>
      </c>
      <c r="AY134" s="14" t="s">
        <v>120</v>
      </c>
      <c r="BE134" s="170">
        <f t="shared" si="4"/>
        <v>0</v>
      </c>
      <c r="BF134" s="170">
        <f t="shared" si="5"/>
        <v>0</v>
      </c>
      <c r="BG134" s="170">
        <f t="shared" si="6"/>
        <v>0</v>
      </c>
      <c r="BH134" s="170">
        <f t="shared" si="7"/>
        <v>0</v>
      </c>
      <c r="BI134" s="170">
        <f t="shared" si="8"/>
        <v>0</v>
      </c>
      <c r="BJ134" s="14" t="s">
        <v>85</v>
      </c>
      <c r="BK134" s="170">
        <f t="shared" si="9"/>
        <v>0</v>
      </c>
      <c r="BL134" s="14" t="s">
        <v>128</v>
      </c>
      <c r="BM134" s="169" t="s">
        <v>179</v>
      </c>
    </row>
    <row r="135" spans="1:65" s="2" customFormat="1" ht="21.75" customHeight="1" x14ac:dyDescent="0.2">
      <c r="A135" s="29"/>
      <c r="B135" s="157"/>
      <c r="C135" s="158" t="s">
        <v>180</v>
      </c>
      <c r="D135" s="158" t="s">
        <v>123</v>
      </c>
      <c r="E135" s="159" t="s">
        <v>181</v>
      </c>
      <c r="F135" s="160" t="s">
        <v>182</v>
      </c>
      <c r="G135" s="161" t="s">
        <v>126</v>
      </c>
      <c r="H135" s="162">
        <v>54</v>
      </c>
      <c r="I135" s="163"/>
      <c r="J135" s="164">
        <f t="shared" si="0"/>
        <v>0</v>
      </c>
      <c r="K135" s="160" t="s">
        <v>127</v>
      </c>
      <c r="L135" s="30"/>
      <c r="M135" s="165" t="s">
        <v>1</v>
      </c>
      <c r="N135" s="166" t="s">
        <v>42</v>
      </c>
      <c r="O135" s="55"/>
      <c r="P135" s="167">
        <f t="shared" si="1"/>
        <v>0</v>
      </c>
      <c r="Q135" s="167">
        <v>0</v>
      </c>
      <c r="R135" s="167">
        <f t="shared" si="2"/>
        <v>0</v>
      </c>
      <c r="S135" s="167">
        <v>0</v>
      </c>
      <c r="T135" s="16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9" t="s">
        <v>128</v>
      </c>
      <c r="AT135" s="169" t="s">
        <v>123</v>
      </c>
      <c r="AU135" s="169" t="s">
        <v>87</v>
      </c>
      <c r="AY135" s="14" t="s">
        <v>120</v>
      </c>
      <c r="BE135" s="170">
        <f t="shared" si="4"/>
        <v>0</v>
      </c>
      <c r="BF135" s="170">
        <f t="shared" si="5"/>
        <v>0</v>
      </c>
      <c r="BG135" s="170">
        <f t="shared" si="6"/>
        <v>0</v>
      </c>
      <c r="BH135" s="170">
        <f t="shared" si="7"/>
        <v>0</v>
      </c>
      <c r="BI135" s="170">
        <f t="shared" si="8"/>
        <v>0</v>
      </c>
      <c r="BJ135" s="14" t="s">
        <v>85</v>
      </c>
      <c r="BK135" s="170">
        <f t="shared" si="9"/>
        <v>0</v>
      </c>
      <c r="BL135" s="14" t="s">
        <v>128</v>
      </c>
      <c r="BM135" s="169" t="s">
        <v>183</v>
      </c>
    </row>
    <row r="136" spans="1:65" s="2" customFormat="1" ht="21.75" customHeight="1" x14ac:dyDescent="0.2">
      <c r="A136" s="29"/>
      <c r="B136" s="157"/>
      <c r="C136" s="158" t="s">
        <v>8</v>
      </c>
      <c r="D136" s="158" t="s">
        <v>123</v>
      </c>
      <c r="E136" s="159" t="s">
        <v>184</v>
      </c>
      <c r="F136" s="160" t="s">
        <v>185</v>
      </c>
      <c r="G136" s="161" t="s">
        <v>126</v>
      </c>
      <c r="H136" s="162">
        <v>10</v>
      </c>
      <c r="I136" s="163"/>
      <c r="J136" s="164">
        <f t="shared" si="0"/>
        <v>0</v>
      </c>
      <c r="K136" s="160" t="s">
        <v>127</v>
      </c>
      <c r="L136" s="30"/>
      <c r="M136" s="165" t="s">
        <v>1</v>
      </c>
      <c r="N136" s="166" t="s">
        <v>42</v>
      </c>
      <c r="O136" s="55"/>
      <c r="P136" s="167">
        <f t="shared" si="1"/>
        <v>0</v>
      </c>
      <c r="Q136" s="167">
        <v>0</v>
      </c>
      <c r="R136" s="167">
        <f t="shared" si="2"/>
        <v>0</v>
      </c>
      <c r="S136" s="167">
        <v>0</v>
      </c>
      <c r="T136" s="16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9" t="s">
        <v>128</v>
      </c>
      <c r="AT136" s="169" t="s">
        <v>123</v>
      </c>
      <c r="AU136" s="169" t="s">
        <v>87</v>
      </c>
      <c r="AY136" s="14" t="s">
        <v>120</v>
      </c>
      <c r="BE136" s="170">
        <f t="shared" si="4"/>
        <v>0</v>
      </c>
      <c r="BF136" s="170">
        <f t="shared" si="5"/>
        <v>0</v>
      </c>
      <c r="BG136" s="170">
        <f t="shared" si="6"/>
        <v>0</v>
      </c>
      <c r="BH136" s="170">
        <f t="shared" si="7"/>
        <v>0</v>
      </c>
      <c r="BI136" s="170">
        <f t="shared" si="8"/>
        <v>0</v>
      </c>
      <c r="BJ136" s="14" t="s">
        <v>85</v>
      </c>
      <c r="BK136" s="170">
        <f t="shared" si="9"/>
        <v>0</v>
      </c>
      <c r="BL136" s="14" t="s">
        <v>128</v>
      </c>
      <c r="BM136" s="169" t="s">
        <v>186</v>
      </c>
    </row>
    <row r="137" spans="1:65" s="2" customFormat="1" ht="21.75" customHeight="1" x14ac:dyDescent="0.2">
      <c r="A137" s="29"/>
      <c r="B137" s="157"/>
      <c r="C137" s="158" t="s">
        <v>187</v>
      </c>
      <c r="D137" s="158" t="s">
        <v>123</v>
      </c>
      <c r="E137" s="159" t="s">
        <v>188</v>
      </c>
      <c r="F137" s="160" t="s">
        <v>189</v>
      </c>
      <c r="G137" s="161" t="s">
        <v>126</v>
      </c>
      <c r="H137" s="162">
        <v>340</v>
      </c>
      <c r="I137" s="163"/>
      <c r="J137" s="164">
        <f t="shared" si="0"/>
        <v>0</v>
      </c>
      <c r="K137" s="160" t="s">
        <v>127</v>
      </c>
      <c r="L137" s="30"/>
      <c r="M137" s="165" t="s">
        <v>1</v>
      </c>
      <c r="N137" s="166" t="s">
        <v>42</v>
      </c>
      <c r="O137" s="55"/>
      <c r="P137" s="167">
        <f t="shared" si="1"/>
        <v>0</v>
      </c>
      <c r="Q137" s="167">
        <v>0</v>
      </c>
      <c r="R137" s="167">
        <f t="shared" si="2"/>
        <v>0</v>
      </c>
      <c r="S137" s="167">
        <v>0</v>
      </c>
      <c r="T137" s="16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9" t="s">
        <v>128</v>
      </c>
      <c r="AT137" s="169" t="s">
        <v>123</v>
      </c>
      <c r="AU137" s="169" t="s">
        <v>87</v>
      </c>
      <c r="AY137" s="14" t="s">
        <v>120</v>
      </c>
      <c r="BE137" s="170">
        <f t="shared" si="4"/>
        <v>0</v>
      </c>
      <c r="BF137" s="170">
        <f t="shared" si="5"/>
        <v>0</v>
      </c>
      <c r="BG137" s="170">
        <f t="shared" si="6"/>
        <v>0</v>
      </c>
      <c r="BH137" s="170">
        <f t="shared" si="7"/>
        <v>0</v>
      </c>
      <c r="BI137" s="170">
        <f t="shared" si="8"/>
        <v>0</v>
      </c>
      <c r="BJ137" s="14" t="s">
        <v>85</v>
      </c>
      <c r="BK137" s="170">
        <f t="shared" si="9"/>
        <v>0</v>
      </c>
      <c r="BL137" s="14" t="s">
        <v>128</v>
      </c>
      <c r="BM137" s="169" t="s">
        <v>190</v>
      </c>
    </row>
    <row r="138" spans="1:65" s="2" customFormat="1" ht="21.75" customHeight="1" x14ac:dyDescent="0.2">
      <c r="A138" s="29"/>
      <c r="B138" s="157"/>
      <c r="C138" s="158" t="s">
        <v>191</v>
      </c>
      <c r="D138" s="158" t="s">
        <v>123</v>
      </c>
      <c r="E138" s="159" t="s">
        <v>192</v>
      </c>
      <c r="F138" s="160" t="s">
        <v>193</v>
      </c>
      <c r="G138" s="161" t="s">
        <v>126</v>
      </c>
      <c r="H138" s="162">
        <v>4</v>
      </c>
      <c r="I138" s="163"/>
      <c r="J138" s="164">
        <f t="shared" si="0"/>
        <v>0</v>
      </c>
      <c r="K138" s="160" t="s">
        <v>127</v>
      </c>
      <c r="L138" s="30"/>
      <c r="M138" s="165" t="s">
        <v>1</v>
      </c>
      <c r="N138" s="166" t="s">
        <v>42</v>
      </c>
      <c r="O138" s="55"/>
      <c r="P138" s="167">
        <f t="shared" si="1"/>
        <v>0</v>
      </c>
      <c r="Q138" s="167">
        <v>0</v>
      </c>
      <c r="R138" s="167">
        <f t="shared" si="2"/>
        <v>0</v>
      </c>
      <c r="S138" s="167">
        <v>0</v>
      </c>
      <c r="T138" s="16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9" t="s">
        <v>128</v>
      </c>
      <c r="AT138" s="169" t="s">
        <v>123</v>
      </c>
      <c r="AU138" s="169" t="s">
        <v>87</v>
      </c>
      <c r="AY138" s="14" t="s">
        <v>120</v>
      </c>
      <c r="BE138" s="170">
        <f t="shared" si="4"/>
        <v>0</v>
      </c>
      <c r="BF138" s="170">
        <f t="shared" si="5"/>
        <v>0</v>
      </c>
      <c r="BG138" s="170">
        <f t="shared" si="6"/>
        <v>0</v>
      </c>
      <c r="BH138" s="170">
        <f t="shared" si="7"/>
        <v>0</v>
      </c>
      <c r="BI138" s="170">
        <f t="shared" si="8"/>
        <v>0</v>
      </c>
      <c r="BJ138" s="14" t="s">
        <v>85</v>
      </c>
      <c r="BK138" s="170">
        <f t="shared" si="9"/>
        <v>0</v>
      </c>
      <c r="BL138" s="14" t="s">
        <v>128</v>
      </c>
      <c r="BM138" s="169" t="s">
        <v>194</v>
      </c>
    </row>
    <row r="139" spans="1:65" s="2" customFormat="1" ht="55.5" customHeight="1" x14ac:dyDescent="0.2">
      <c r="A139" s="29"/>
      <c r="B139" s="157"/>
      <c r="C139" s="158" t="s">
        <v>195</v>
      </c>
      <c r="D139" s="158" t="s">
        <v>123</v>
      </c>
      <c r="E139" s="159" t="s">
        <v>196</v>
      </c>
      <c r="F139" s="160" t="s">
        <v>197</v>
      </c>
      <c r="G139" s="161" t="s">
        <v>178</v>
      </c>
      <c r="H139" s="162">
        <v>5836</v>
      </c>
      <c r="I139" s="163"/>
      <c r="J139" s="164">
        <f t="shared" si="0"/>
        <v>0</v>
      </c>
      <c r="K139" s="160" t="s">
        <v>127</v>
      </c>
      <c r="L139" s="30"/>
      <c r="M139" s="165" t="s">
        <v>1</v>
      </c>
      <c r="N139" s="166" t="s">
        <v>42</v>
      </c>
      <c r="O139" s="55"/>
      <c r="P139" s="167">
        <f t="shared" si="1"/>
        <v>0</v>
      </c>
      <c r="Q139" s="167">
        <v>0</v>
      </c>
      <c r="R139" s="167">
        <f t="shared" si="2"/>
        <v>0</v>
      </c>
      <c r="S139" s="167">
        <v>0</v>
      </c>
      <c r="T139" s="16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9" t="s">
        <v>128</v>
      </c>
      <c r="AT139" s="169" t="s">
        <v>123</v>
      </c>
      <c r="AU139" s="169" t="s">
        <v>87</v>
      </c>
      <c r="AY139" s="14" t="s">
        <v>120</v>
      </c>
      <c r="BE139" s="170">
        <f t="shared" si="4"/>
        <v>0</v>
      </c>
      <c r="BF139" s="170">
        <f t="shared" si="5"/>
        <v>0</v>
      </c>
      <c r="BG139" s="170">
        <f t="shared" si="6"/>
        <v>0</v>
      </c>
      <c r="BH139" s="170">
        <f t="shared" si="7"/>
        <v>0</v>
      </c>
      <c r="BI139" s="170">
        <f t="shared" si="8"/>
        <v>0</v>
      </c>
      <c r="BJ139" s="14" t="s">
        <v>85</v>
      </c>
      <c r="BK139" s="170">
        <f t="shared" si="9"/>
        <v>0</v>
      </c>
      <c r="BL139" s="14" t="s">
        <v>128</v>
      </c>
      <c r="BM139" s="169" t="s">
        <v>198</v>
      </c>
    </row>
    <row r="140" spans="1:65" s="2" customFormat="1" ht="55.5" customHeight="1" x14ac:dyDescent="0.2">
      <c r="A140" s="29"/>
      <c r="B140" s="157"/>
      <c r="C140" s="158" t="s">
        <v>199</v>
      </c>
      <c r="D140" s="158" t="s">
        <v>123</v>
      </c>
      <c r="E140" s="159" t="s">
        <v>200</v>
      </c>
      <c r="F140" s="160" t="s">
        <v>201</v>
      </c>
      <c r="G140" s="161" t="s">
        <v>178</v>
      </c>
      <c r="H140" s="162">
        <v>200</v>
      </c>
      <c r="I140" s="163"/>
      <c r="J140" s="164">
        <f t="shared" si="0"/>
        <v>0</v>
      </c>
      <c r="K140" s="160" t="s">
        <v>127</v>
      </c>
      <c r="L140" s="30"/>
      <c r="M140" s="165" t="s">
        <v>1</v>
      </c>
      <c r="N140" s="166" t="s">
        <v>42</v>
      </c>
      <c r="O140" s="55"/>
      <c r="P140" s="167">
        <f t="shared" si="1"/>
        <v>0</v>
      </c>
      <c r="Q140" s="167">
        <v>0</v>
      </c>
      <c r="R140" s="167">
        <f t="shared" si="2"/>
        <v>0</v>
      </c>
      <c r="S140" s="167">
        <v>0</v>
      </c>
      <c r="T140" s="16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9" t="s">
        <v>128</v>
      </c>
      <c r="AT140" s="169" t="s">
        <v>123</v>
      </c>
      <c r="AU140" s="169" t="s">
        <v>87</v>
      </c>
      <c r="AY140" s="14" t="s">
        <v>120</v>
      </c>
      <c r="BE140" s="170">
        <f t="shared" si="4"/>
        <v>0</v>
      </c>
      <c r="BF140" s="170">
        <f t="shared" si="5"/>
        <v>0</v>
      </c>
      <c r="BG140" s="170">
        <f t="shared" si="6"/>
        <v>0</v>
      </c>
      <c r="BH140" s="170">
        <f t="shared" si="7"/>
        <v>0</v>
      </c>
      <c r="BI140" s="170">
        <f t="shared" si="8"/>
        <v>0</v>
      </c>
      <c r="BJ140" s="14" t="s">
        <v>85</v>
      </c>
      <c r="BK140" s="170">
        <f t="shared" si="9"/>
        <v>0</v>
      </c>
      <c r="BL140" s="14" t="s">
        <v>128</v>
      </c>
      <c r="BM140" s="169" t="s">
        <v>202</v>
      </c>
    </row>
    <row r="141" spans="1:65" s="2" customFormat="1" ht="44.25" customHeight="1" x14ac:dyDescent="0.2">
      <c r="A141" s="29"/>
      <c r="B141" s="157"/>
      <c r="C141" s="158" t="s">
        <v>203</v>
      </c>
      <c r="D141" s="158" t="s">
        <v>123</v>
      </c>
      <c r="E141" s="159" t="s">
        <v>204</v>
      </c>
      <c r="F141" s="160" t="s">
        <v>205</v>
      </c>
      <c r="G141" s="161" t="s">
        <v>178</v>
      </c>
      <c r="H141" s="162">
        <v>54</v>
      </c>
      <c r="I141" s="163"/>
      <c r="J141" s="164">
        <f t="shared" si="0"/>
        <v>0</v>
      </c>
      <c r="K141" s="160" t="s">
        <v>127</v>
      </c>
      <c r="L141" s="30"/>
      <c r="M141" s="165" t="s">
        <v>1</v>
      </c>
      <c r="N141" s="166" t="s">
        <v>42</v>
      </c>
      <c r="O141" s="55"/>
      <c r="P141" s="167">
        <f t="shared" si="1"/>
        <v>0</v>
      </c>
      <c r="Q141" s="167">
        <v>0</v>
      </c>
      <c r="R141" s="167">
        <f t="shared" si="2"/>
        <v>0</v>
      </c>
      <c r="S141" s="167">
        <v>0</v>
      </c>
      <c r="T141" s="16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9" t="s">
        <v>128</v>
      </c>
      <c r="AT141" s="169" t="s">
        <v>123</v>
      </c>
      <c r="AU141" s="169" t="s">
        <v>87</v>
      </c>
      <c r="AY141" s="14" t="s">
        <v>120</v>
      </c>
      <c r="BE141" s="170">
        <f t="shared" si="4"/>
        <v>0</v>
      </c>
      <c r="BF141" s="170">
        <f t="shared" si="5"/>
        <v>0</v>
      </c>
      <c r="BG141" s="170">
        <f t="shared" si="6"/>
        <v>0</v>
      </c>
      <c r="BH141" s="170">
        <f t="shared" si="7"/>
        <v>0</v>
      </c>
      <c r="BI141" s="170">
        <f t="shared" si="8"/>
        <v>0</v>
      </c>
      <c r="BJ141" s="14" t="s">
        <v>85</v>
      </c>
      <c r="BK141" s="170">
        <f t="shared" si="9"/>
        <v>0</v>
      </c>
      <c r="BL141" s="14" t="s">
        <v>128</v>
      </c>
      <c r="BM141" s="169" t="s">
        <v>206</v>
      </c>
    </row>
    <row r="142" spans="1:65" s="2" customFormat="1" ht="21.75" customHeight="1" x14ac:dyDescent="0.2">
      <c r="A142" s="29"/>
      <c r="B142" s="157"/>
      <c r="C142" s="171" t="s">
        <v>7</v>
      </c>
      <c r="D142" s="171" t="s">
        <v>137</v>
      </c>
      <c r="E142" s="172" t="s">
        <v>207</v>
      </c>
      <c r="F142" s="173" t="s">
        <v>208</v>
      </c>
      <c r="G142" s="174" t="s">
        <v>126</v>
      </c>
      <c r="H142" s="175">
        <v>3</v>
      </c>
      <c r="I142" s="176"/>
      <c r="J142" s="177">
        <f t="shared" si="0"/>
        <v>0</v>
      </c>
      <c r="K142" s="173" t="s">
        <v>127</v>
      </c>
      <c r="L142" s="178"/>
      <c r="M142" s="179" t="s">
        <v>1</v>
      </c>
      <c r="N142" s="180" t="s">
        <v>42</v>
      </c>
      <c r="O142" s="55"/>
      <c r="P142" s="167">
        <f t="shared" si="1"/>
        <v>0</v>
      </c>
      <c r="Q142" s="167">
        <v>1.23475</v>
      </c>
      <c r="R142" s="167">
        <f t="shared" si="2"/>
        <v>3.70425</v>
      </c>
      <c r="S142" s="167">
        <v>0</v>
      </c>
      <c r="T142" s="16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9" t="s">
        <v>140</v>
      </c>
      <c r="AT142" s="169" t="s">
        <v>137</v>
      </c>
      <c r="AU142" s="169" t="s">
        <v>87</v>
      </c>
      <c r="AY142" s="14" t="s">
        <v>120</v>
      </c>
      <c r="BE142" s="170">
        <f t="shared" si="4"/>
        <v>0</v>
      </c>
      <c r="BF142" s="170">
        <f t="shared" si="5"/>
        <v>0</v>
      </c>
      <c r="BG142" s="170">
        <f t="shared" si="6"/>
        <v>0</v>
      </c>
      <c r="BH142" s="170">
        <f t="shared" si="7"/>
        <v>0</v>
      </c>
      <c r="BI142" s="170">
        <f t="shared" si="8"/>
        <v>0</v>
      </c>
      <c r="BJ142" s="14" t="s">
        <v>85</v>
      </c>
      <c r="BK142" s="170">
        <f t="shared" si="9"/>
        <v>0</v>
      </c>
      <c r="BL142" s="14" t="s">
        <v>128</v>
      </c>
      <c r="BM142" s="169" t="s">
        <v>209</v>
      </c>
    </row>
    <row r="143" spans="1:65" s="2" customFormat="1" ht="21.75" customHeight="1" x14ac:dyDescent="0.2">
      <c r="A143" s="29"/>
      <c r="B143" s="157"/>
      <c r="C143" s="171" t="s">
        <v>210</v>
      </c>
      <c r="D143" s="171" t="s">
        <v>137</v>
      </c>
      <c r="E143" s="172" t="s">
        <v>211</v>
      </c>
      <c r="F143" s="173" t="s">
        <v>212</v>
      </c>
      <c r="G143" s="174" t="s">
        <v>126</v>
      </c>
      <c r="H143" s="175">
        <v>94</v>
      </c>
      <c r="I143" s="176"/>
      <c r="J143" s="177">
        <f t="shared" si="0"/>
        <v>0</v>
      </c>
      <c r="K143" s="173" t="s">
        <v>127</v>
      </c>
      <c r="L143" s="178"/>
      <c r="M143" s="179" t="s">
        <v>1</v>
      </c>
      <c r="N143" s="180" t="s">
        <v>42</v>
      </c>
      <c r="O143" s="55"/>
      <c r="P143" s="167">
        <f t="shared" si="1"/>
        <v>0</v>
      </c>
      <c r="Q143" s="167">
        <v>1.8000000000000001E-4</v>
      </c>
      <c r="R143" s="167">
        <f t="shared" si="2"/>
        <v>1.6920000000000001E-2</v>
      </c>
      <c r="S143" s="167">
        <v>0</v>
      </c>
      <c r="T143" s="16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9" t="s">
        <v>140</v>
      </c>
      <c r="AT143" s="169" t="s">
        <v>137</v>
      </c>
      <c r="AU143" s="169" t="s">
        <v>87</v>
      </c>
      <c r="AY143" s="14" t="s">
        <v>120</v>
      </c>
      <c r="BE143" s="170">
        <f t="shared" si="4"/>
        <v>0</v>
      </c>
      <c r="BF143" s="170">
        <f t="shared" si="5"/>
        <v>0</v>
      </c>
      <c r="BG143" s="170">
        <f t="shared" si="6"/>
        <v>0</v>
      </c>
      <c r="BH143" s="170">
        <f t="shared" si="7"/>
        <v>0</v>
      </c>
      <c r="BI143" s="170">
        <f t="shared" si="8"/>
        <v>0</v>
      </c>
      <c r="BJ143" s="14" t="s">
        <v>85</v>
      </c>
      <c r="BK143" s="170">
        <f t="shared" si="9"/>
        <v>0</v>
      </c>
      <c r="BL143" s="14" t="s">
        <v>128</v>
      </c>
      <c r="BM143" s="169" t="s">
        <v>213</v>
      </c>
    </row>
    <row r="144" spans="1:65" s="2" customFormat="1" ht="21.75" customHeight="1" x14ac:dyDescent="0.2">
      <c r="A144" s="29"/>
      <c r="B144" s="157"/>
      <c r="C144" s="171" t="s">
        <v>214</v>
      </c>
      <c r="D144" s="171" t="s">
        <v>137</v>
      </c>
      <c r="E144" s="172" t="s">
        <v>215</v>
      </c>
      <c r="F144" s="173" t="s">
        <v>216</v>
      </c>
      <c r="G144" s="174" t="s">
        <v>126</v>
      </c>
      <c r="H144" s="175">
        <v>700</v>
      </c>
      <c r="I144" s="176"/>
      <c r="J144" s="177">
        <f t="shared" si="0"/>
        <v>0</v>
      </c>
      <c r="K144" s="173" t="s">
        <v>127</v>
      </c>
      <c r="L144" s="178"/>
      <c r="M144" s="179" t="s">
        <v>1</v>
      </c>
      <c r="N144" s="180" t="s">
        <v>42</v>
      </c>
      <c r="O144" s="55"/>
      <c r="P144" s="167">
        <f t="shared" si="1"/>
        <v>0</v>
      </c>
      <c r="Q144" s="167">
        <v>1.1100000000000001E-3</v>
      </c>
      <c r="R144" s="167">
        <f t="shared" si="2"/>
        <v>0.77700000000000002</v>
      </c>
      <c r="S144" s="167">
        <v>0</v>
      </c>
      <c r="T144" s="16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9" t="s">
        <v>140</v>
      </c>
      <c r="AT144" s="169" t="s">
        <v>137</v>
      </c>
      <c r="AU144" s="169" t="s">
        <v>87</v>
      </c>
      <c r="AY144" s="14" t="s">
        <v>120</v>
      </c>
      <c r="BE144" s="170">
        <f t="shared" si="4"/>
        <v>0</v>
      </c>
      <c r="BF144" s="170">
        <f t="shared" si="5"/>
        <v>0</v>
      </c>
      <c r="BG144" s="170">
        <f t="shared" si="6"/>
        <v>0</v>
      </c>
      <c r="BH144" s="170">
        <f t="shared" si="7"/>
        <v>0</v>
      </c>
      <c r="BI144" s="170">
        <f t="shared" si="8"/>
        <v>0</v>
      </c>
      <c r="BJ144" s="14" t="s">
        <v>85</v>
      </c>
      <c r="BK144" s="170">
        <f t="shared" si="9"/>
        <v>0</v>
      </c>
      <c r="BL144" s="14" t="s">
        <v>128</v>
      </c>
      <c r="BM144" s="169" t="s">
        <v>217</v>
      </c>
    </row>
    <row r="145" spans="1:65" s="2" customFormat="1" ht="21.75" customHeight="1" x14ac:dyDescent="0.2">
      <c r="A145" s="29"/>
      <c r="B145" s="157"/>
      <c r="C145" s="171" t="s">
        <v>218</v>
      </c>
      <c r="D145" s="171" t="s">
        <v>137</v>
      </c>
      <c r="E145" s="172" t="s">
        <v>219</v>
      </c>
      <c r="F145" s="173" t="s">
        <v>220</v>
      </c>
      <c r="G145" s="174" t="s">
        <v>178</v>
      </c>
      <c r="H145" s="175">
        <v>25</v>
      </c>
      <c r="I145" s="176"/>
      <c r="J145" s="177">
        <f t="shared" si="0"/>
        <v>0</v>
      </c>
      <c r="K145" s="173" t="s">
        <v>127</v>
      </c>
      <c r="L145" s="178"/>
      <c r="M145" s="179" t="s">
        <v>1</v>
      </c>
      <c r="N145" s="180" t="s">
        <v>42</v>
      </c>
      <c r="O145" s="55"/>
      <c r="P145" s="167">
        <f t="shared" si="1"/>
        <v>0</v>
      </c>
      <c r="Q145" s="167">
        <v>5.4850000000000003E-2</v>
      </c>
      <c r="R145" s="167">
        <f t="shared" si="2"/>
        <v>1.3712500000000001</v>
      </c>
      <c r="S145" s="167">
        <v>0</v>
      </c>
      <c r="T145" s="16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9" t="s">
        <v>140</v>
      </c>
      <c r="AT145" s="169" t="s">
        <v>137</v>
      </c>
      <c r="AU145" s="169" t="s">
        <v>87</v>
      </c>
      <c r="AY145" s="14" t="s">
        <v>120</v>
      </c>
      <c r="BE145" s="170">
        <f t="shared" si="4"/>
        <v>0</v>
      </c>
      <c r="BF145" s="170">
        <f t="shared" si="5"/>
        <v>0</v>
      </c>
      <c r="BG145" s="170">
        <f t="shared" si="6"/>
        <v>0</v>
      </c>
      <c r="BH145" s="170">
        <f t="shared" si="7"/>
        <v>0</v>
      </c>
      <c r="BI145" s="170">
        <f t="shared" si="8"/>
        <v>0</v>
      </c>
      <c r="BJ145" s="14" t="s">
        <v>85</v>
      </c>
      <c r="BK145" s="170">
        <f t="shared" si="9"/>
        <v>0</v>
      </c>
      <c r="BL145" s="14" t="s">
        <v>128</v>
      </c>
      <c r="BM145" s="169" t="s">
        <v>221</v>
      </c>
    </row>
    <row r="146" spans="1:65" s="2" customFormat="1" ht="21.75" customHeight="1" x14ac:dyDescent="0.2">
      <c r="A146" s="29"/>
      <c r="B146" s="157"/>
      <c r="C146" s="171" t="s">
        <v>222</v>
      </c>
      <c r="D146" s="171" t="s">
        <v>137</v>
      </c>
      <c r="E146" s="172" t="s">
        <v>223</v>
      </c>
      <c r="F146" s="173" t="s">
        <v>224</v>
      </c>
      <c r="G146" s="174" t="s">
        <v>178</v>
      </c>
      <c r="H146" s="175">
        <v>25</v>
      </c>
      <c r="I146" s="176"/>
      <c r="J146" s="177">
        <f t="shared" si="0"/>
        <v>0</v>
      </c>
      <c r="K146" s="173" t="s">
        <v>127</v>
      </c>
      <c r="L146" s="178"/>
      <c r="M146" s="179" t="s">
        <v>1</v>
      </c>
      <c r="N146" s="180" t="s">
        <v>42</v>
      </c>
      <c r="O146" s="55"/>
      <c r="P146" s="167">
        <f t="shared" si="1"/>
        <v>0</v>
      </c>
      <c r="Q146" s="167">
        <v>5.4850000000000003E-2</v>
      </c>
      <c r="R146" s="167">
        <f t="shared" si="2"/>
        <v>1.3712500000000001</v>
      </c>
      <c r="S146" s="167">
        <v>0</v>
      </c>
      <c r="T146" s="16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9" t="s">
        <v>140</v>
      </c>
      <c r="AT146" s="169" t="s">
        <v>137</v>
      </c>
      <c r="AU146" s="169" t="s">
        <v>87</v>
      </c>
      <c r="AY146" s="14" t="s">
        <v>120</v>
      </c>
      <c r="BE146" s="170">
        <f t="shared" si="4"/>
        <v>0</v>
      </c>
      <c r="BF146" s="170">
        <f t="shared" si="5"/>
        <v>0</v>
      </c>
      <c r="BG146" s="170">
        <f t="shared" si="6"/>
        <v>0</v>
      </c>
      <c r="BH146" s="170">
        <f t="shared" si="7"/>
        <v>0</v>
      </c>
      <c r="BI146" s="170">
        <f t="shared" si="8"/>
        <v>0</v>
      </c>
      <c r="BJ146" s="14" t="s">
        <v>85</v>
      </c>
      <c r="BK146" s="170">
        <f t="shared" si="9"/>
        <v>0</v>
      </c>
      <c r="BL146" s="14" t="s">
        <v>128</v>
      </c>
      <c r="BM146" s="169" t="s">
        <v>225</v>
      </c>
    </row>
    <row r="147" spans="1:65" s="2" customFormat="1" ht="44.25" customHeight="1" x14ac:dyDescent="0.2">
      <c r="A147" s="29"/>
      <c r="B147" s="157"/>
      <c r="C147" s="158" t="s">
        <v>226</v>
      </c>
      <c r="D147" s="158" t="s">
        <v>123</v>
      </c>
      <c r="E147" s="159" t="s">
        <v>227</v>
      </c>
      <c r="F147" s="160" t="s">
        <v>228</v>
      </c>
      <c r="G147" s="161" t="s">
        <v>178</v>
      </c>
      <c r="H147" s="162">
        <v>43.2</v>
      </c>
      <c r="I147" s="163"/>
      <c r="J147" s="164">
        <f t="shared" si="0"/>
        <v>0</v>
      </c>
      <c r="K147" s="160" t="s">
        <v>127</v>
      </c>
      <c r="L147" s="30"/>
      <c r="M147" s="165" t="s">
        <v>1</v>
      </c>
      <c r="N147" s="166" t="s">
        <v>42</v>
      </c>
      <c r="O147" s="55"/>
      <c r="P147" s="167">
        <f t="shared" si="1"/>
        <v>0</v>
      </c>
      <c r="Q147" s="167">
        <v>0</v>
      </c>
      <c r="R147" s="167">
        <f t="shared" si="2"/>
        <v>0</v>
      </c>
      <c r="S147" s="167">
        <v>0</v>
      </c>
      <c r="T147" s="168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9" t="s">
        <v>128</v>
      </c>
      <c r="AT147" s="169" t="s">
        <v>123</v>
      </c>
      <c r="AU147" s="169" t="s">
        <v>87</v>
      </c>
      <c r="AY147" s="14" t="s">
        <v>120</v>
      </c>
      <c r="BE147" s="170">
        <f t="shared" si="4"/>
        <v>0</v>
      </c>
      <c r="BF147" s="170">
        <f t="shared" si="5"/>
        <v>0</v>
      </c>
      <c r="BG147" s="170">
        <f t="shared" si="6"/>
        <v>0</v>
      </c>
      <c r="BH147" s="170">
        <f t="shared" si="7"/>
        <v>0</v>
      </c>
      <c r="BI147" s="170">
        <f t="shared" si="8"/>
        <v>0</v>
      </c>
      <c r="BJ147" s="14" t="s">
        <v>85</v>
      </c>
      <c r="BK147" s="170">
        <f t="shared" si="9"/>
        <v>0</v>
      </c>
      <c r="BL147" s="14" t="s">
        <v>128</v>
      </c>
      <c r="BM147" s="169" t="s">
        <v>229</v>
      </c>
    </row>
    <row r="148" spans="1:65" s="2" customFormat="1" ht="21.75" customHeight="1" x14ac:dyDescent="0.2">
      <c r="A148" s="29"/>
      <c r="B148" s="157"/>
      <c r="C148" s="171" t="s">
        <v>230</v>
      </c>
      <c r="D148" s="171" t="s">
        <v>137</v>
      </c>
      <c r="E148" s="172" t="s">
        <v>231</v>
      </c>
      <c r="F148" s="173" t="s">
        <v>232</v>
      </c>
      <c r="G148" s="174" t="s">
        <v>126</v>
      </c>
      <c r="H148" s="175">
        <v>12</v>
      </c>
      <c r="I148" s="176"/>
      <c r="J148" s="177">
        <f t="shared" si="0"/>
        <v>0</v>
      </c>
      <c r="K148" s="173" t="s">
        <v>127</v>
      </c>
      <c r="L148" s="178"/>
      <c r="M148" s="179" t="s">
        <v>1</v>
      </c>
      <c r="N148" s="180" t="s">
        <v>42</v>
      </c>
      <c r="O148" s="55"/>
      <c r="P148" s="167">
        <f t="shared" si="1"/>
        <v>0</v>
      </c>
      <c r="Q148" s="167">
        <v>0.25684000000000001</v>
      </c>
      <c r="R148" s="167">
        <f t="shared" si="2"/>
        <v>3.0820800000000004</v>
      </c>
      <c r="S148" s="167">
        <v>0</v>
      </c>
      <c r="T148" s="168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9" t="s">
        <v>140</v>
      </c>
      <c r="AT148" s="169" t="s">
        <v>137</v>
      </c>
      <c r="AU148" s="169" t="s">
        <v>87</v>
      </c>
      <c r="AY148" s="14" t="s">
        <v>120</v>
      </c>
      <c r="BE148" s="170">
        <f t="shared" si="4"/>
        <v>0</v>
      </c>
      <c r="BF148" s="170">
        <f t="shared" si="5"/>
        <v>0</v>
      </c>
      <c r="BG148" s="170">
        <f t="shared" si="6"/>
        <v>0</v>
      </c>
      <c r="BH148" s="170">
        <f t="shared" si="7"/>
        <v>0</v>
      </c>
      <c r="BI148" s="170">
        <f t="shared" si="8"/>
        <v>0</v>
      </c>
      <c r="BJ148" s="14" t="s">
        <v>85</v>
      </c>
      <c r="BK148" s="170">
        <f t="shared" si="9"/>
        <v>0</v>
      </c>
      <c r="BL148" s="14" t="s">
        <v>128</v>
      </c>
      <c r="BM148" s="169" t="s">
        <v>233</v>
      </c>
    </row>
    <row r="149" spans="1:65" s="2" customFormat="1" ht="44.25" customHeight="1" x14ac:dyDescent="0.2">
      <c r="A149" s="29"/>
      <c r="B149" s="157"/>
      <c r="C149" s="158" t="s">
        <v>234</v>
      </c>
      <c r="D149" s="158" t="s">
        <v>123</v>
      </c>
      <c r="E149" s="159" t="s">
        <v>235</v>
      </c>
      <c r="F149" s="160" t="s">
        <v>236</v>
      </c>
      <c r="G149" s="161" t="s">
        <v>178</v>
      </c>
      <c r="H149" s="162">
        <v>9</v>
      </c>
      <c r="I149" s="163"/>
      <c r="J149" s="164">
        <f t="shared" si="0"/>
        <v>0</v>
      </c>
      <c r="K149" s="160" t="s">
        <v>127</v>
      </c>
      <c r="L149" s="30"/>
      <c r="M149" s="165" t="s">
        <v>1</v>
      </c>
      <c r="N149" s="166" t="s">
        <v>42</v>
      </c>
      <c r="O149" s="55"/>
      <c r="P149" s="167">
        <f t="shared" si="1"/>
        <v>0</v>
      </c>
      <c r="Q149" s="167">
        <v>0</v>
      </c>
      <c r="R149" s="167">
        <f t="shared" si="2"/>
        <v>0</v>
      </c>
      <c r="S149" s="167">
        <v>0</v>
      </c>
      <c r="T149" s="168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9" t="s">
        <v>128</v>
      </c>
      <c r="AT149" s="169" t="s">
        <v>123</v>
      </c>
      <c r="AU149" s="169" t="s">
        <v>87</v>
      </c>
      <c r="AY149" s="14" t="s">
        <v>120</v>
      </c>
      <c r="BE149" s="170">
        <f t="shared" si="4"/>
        <v>0</v>
      </c>
      <c r="BF149" s="170">
        <f t="shared" si="5"/>
        <v>0</v>
      </c>
      <c r="BG149" s="170">
        <f t="shared" si="6"/>
        <v>0</v>
      </c>
      <c r="BH149" s="170">
        <f t="shared" si="7"/>
        <v>0</v>
      </c>
      <c r="BI149" s="170">
        <f t="shared" si="8"/>
        <v>0</v>
      </c>
      <c r="BJ149" s="14" t="s">
        <v>85</v>
      </c>
      <c r="BK149" s="170">
        <f t="shared" si="9"/>
        <v>0</v>
      </c>
      <c r="BL149" s="14" t="s">
        <v>128</v>
      </c>
      <c r="BM149" s="169" t="s">
        <v>237</v>
      </c>
    </row>
    <row r="150" spans="1:65" s="2" customFormat="1" ht="21.75" customHeight="1" x14ac:dyDescent="0.2">
      <c r="A150" s="29"/>
      <c r="B150" s="157"/>
      <c r="C150" s="171" t="s">
        <v>238</v>
      </c>
      <c r="D150" s="171" t="s">
        <v>137</v>
      </c>
      <c r="E150" s="172" t="s">
        <v>239</v>
      </c>
      <c r="F150" s="173" t="s">
        <v>240</v>
      </c>
      <c r="G150" s="174" t="s">
        <v>126</v>
      </c>
      <c r="H150" s="175">
        <v>2</v>
      </c>
      <c r="I150" s="176"/>
      <c r="J150" s="177">
        <f t="shared" si="0"/>
        <v>0</v>
      </c>
      <c r="K150" s="173" t="s">
        <v>127</v>
      </c>
      <c r="L150" s="178"/>
      <c r="M150" s="179" t="s">
        <v>1</v>
      </c>
      <c r="N150" s="180" t="s">
        <v>42</v>
      </c>
      <c r="O150" s="55"/>
      <c r="P150" s="167">
        <f t="shared" si="1"/>
        <v>0</v>
      </c>
      <c r="Q150" s="167">
        <v>0.26889000000000002</v>
      </c>
      <c r="R150" s="167">
        <f t="shared" si="2"/>
        <v>0.53778000000000004</v>
      </c>
      <c r="S150" s="167">
        <v>0</v>
      </c>
      <c r="T150" s="168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9" t="s">
        <v>140</v>
      </c>
      <c r="AT150" s="169" t="s">
        <v>137</v>
      </c>
      <c r="AU150" s="169" t="s">
        <v>87</v>
      </c>
      <c r="AY150" s="14" t="s">
        <v>120</v>
      </c>
      <c r="BE150" s="170">
        <f t="shared" si="4"/>
        <v>0</v>
      </c>
      <c r="BF150" s="170">
        <f t="shared" si="5"/>
        <v>0</v>
      </c>
      <c r="BG150" s="170">
        <f t="shared" si="6"/>
        <v>0</v>
      </c>
      <c r="BH150" s="170">
        <f t="shared" si="7"/>
        <v>0</v>
      </c>
      <c r="BI150" s="170">
        <f t="shared" si="8"/>
        <v>0</v>
      </c>
      <c r="BJ150" s="14" t="s">
        <v>85</v>
      </c>
      <c r="BK150" s="170">
        <f t="shared" si="9"/>
        <v>0</v>
      </c>
      <c r="BL150" s="14" t="s">
        <v>128</v>
      </c>
      <c r="BM150" s="169" t="s">
        <v>241</v>
      </c>
    </row>
    <row r="151" spans="1:65" s="2" customFormat="1" ht="44.25" customHeight="1" x14ac:dyDescent="0.2">
      <c r="A151" s="29"/>
      <c r="B151" s="157"/>
      <c r="C151" s="158" t="s">
        <v>242</v>
      </c>
      <c r="D151" s="158" t="s">
        <v>123</v>
      </c>
      <c r="E151" s="159" t="s">
        <v>243</v>
      </c>
      <c r="F151" s="160" t="s">
        <v>244</v>
      </c>
      <c r="G151" s="161" t="s">
        <v>245</v>
      </c>
      <c r="H151" s="162">
        <v>124</v>
      </c>
      <c r="I151" s="163"/>
      <c r="J151" s="164">
        <f t="shared" si="0"/>
        <v>0</v>
      </c>
      <c r="K151" s="160" t="s">
        <v>127</v>
      </c>
      <c r="L151" s="30"/>
      <c r="M151" s="165" t="s">
        <v>1</v>
      </c>
      <c r="N151" s="166" t="s">
        <v>42</v>
      </c>
      <c r="O151" s="55"/>
      <c r="P151" s="167">
        <f t="shared" si="1"/>
        <v>0</v>
      </c>
      <c r="Q151" s="167">
        <v>0</v>
      </c>
      <c r="R151" s="167">
        <f t="shared" si="2"/>
        <v>0</v>
      </c>
      <c r="S151" s="167">
        <v>0</v>
      </c>
      <c r="T151" s="168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9" t="s">
        <v>128</v>
      </c>
      <c r="AT151" s="169" t="s">
        <v>123</v>
      </c>
      <c r="AU151" s="169" t="s">
        <v>87</v>
      </c>
      <c r="AY151" s="14" t="s">
        <v>120</v>
      </c>
      <c r="BE151" s="170">
        <f t="shared" si="4"/>
        <v>0</v>
      </c>
      <c r="BF151" s="170">
        <f t="shared" si="5"/>
        <v>0</v>
      </c>
      <c r="BG151" s="170">
        <f t="shared" si="6"/>
        <v>0</v>
      </c>
      <c r="BH151" s="170">
        <f t="shared" si="7"/>
        <v>0</v>
      </c>
      <c r="BI151" s="170">
        <f t="shared" si="8"/>
        <v>0</v>
      </c>
      <c r="BJ151" s="14" t="s">
        <v>85</v>
      </c>
      <c r="BK151" s="170">
        <f t="shared" si="9"/>
        <v>0</v>
      </c>
      <c r="BL151" s="14" t="s">
        <v>128</v>
      </c>
      <c r="BM151" s="169" t="s">
        <v>246</v>
      </c>
    </row>
    <row r="152" spans="1:65" s="2" customFormat="1" ht="44.25" customHeight="1" x14ac:dyDescent="0.2">
      <c r="A152" s="29"/>
      <c r="B152" s="157"/>
      <c r="C152" s="158" t="s">
        <v>247</v>
      </c>
      <c r="D152" s="158" t="s">
        <v>123</v>
      </c>
      <c r="E152" s="159" t="s">
        <v>248</v>
      </c>
      <c r="F152" s="160" t="s">
        <v>249</v>
      </c>
      <c r="G152" s="161" t="s">
        <v>245</v>
      </c>
      <c r="H152" s="162">
        <v>10</v>
      </c>
      <c r="I152" s="163"/>
      <c r="J152" s="164">
        <f t="shared" si="0"/>
        <v>0</v>
      </c>
      <c r="K152" s="160" t="s">
        <v>127</v>
      </c>
      <c r="L152" s="30"/>
      <c r="M152" s="165" t="s">
        <v>1</v>
      </c>
      <c r="N152" s="166" t="s">
        <v>42</v>
      </c>
      <c r="O152" s="55"/>
      <c r="P152" s="167">
        <f t="shared" si="1"/>
        <v>0</v>
      </c>
      <c r="Q152" s="167">
        <v>0</v>
      </c>
      <c r="R152" s="167">
        <f t="shared" si="2"/>
        <v>0</v>
      </c>
      <c r="S152" s="167">
        <v>0</v>
      </c>
      <c r="T152" s="168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9" t="s">
        <v>128</v>
      </c>
      <c r="AT152" s="169" t="s">
        <v>123</v>
      </c>
      <c r="AU152" s="169" t="s">
        <v>87</v>
      </c>
      <c r="AY152" s="14" t="s">
        <v>120</v>
      </c>
      <c r="BE152" s="170">
        <f t="shared" si="4"/>
        <v>0</v>
      </c>
      <c r="BF152" s="170">
        <f t="shared" si="5"/>
        <v>0</v>
      </c>
      <c r="BG152" s="170">
        <f t="shared" si="6"/>
        <v>0</v>
      </c>
      <c r="BH152" s="170">
        <f t="shared" si="7"/>
        <v>0</v>
      </c>
      <c r="BI152" s="170">
        <f t="shared" si="8"/>
        <v>0</v>
      </c>
      <c r="BJ152" s="14" t="s">
        <v>85</v>
      </c>
      <c r="BK152" s="170">
        <f t="shared" si="9"/>
        <v>0</v>
      </c>
      <c r="BL152" s="14" t="s">
        <v>128</v>
      </c>
      <c r="BM152" s="169" t="s">
        <v>250</v>
      </c>
    </row>
    <row r="153" spans="1:65" s="2" customFormat="1" ht="55.5" customHeight="1" x14ac:dyDescent="0.2">
      <c r="A153" s="29"/>
      <c r="B153" s="157"/>
      <c r="C153" s="158" t="s">
        <v>251</v>
      </c>
      <c r="D153" s="158" t="s">
        <v>123</v>
      </c>
      <c r="E153" s="159" t="s">
        <v>252</v>
      </c>
      <c r="F153" s="160" t="s">
        <v>253</v>
      </c>
      <c r="G153" s="161" t="s">
        <v>245</v>
      </c>
      <c r="H153" s="162">
        <v>8</v>
      </c>
      <c r="I153" s="163"/>
      <c r="J153" s="164">
        <f t="shared" si="0"/>
        <v>0</v>
      </c>
      <c r="K153" s="160" t="s">
        <v>127</v>
      </c>
      <c r="L153" s="30"/>
      <c r="M153" s="165" t="s">
        <v>1</v>
      </c>
      <c r="N153" s="166" t="s">
        <v>42</v>
      </c>
      <c r="O153" s="55"/>
      <c r="P153" s="167">
        <f t="shared" si="1"/>
        <v>0</v>
      </c>
      <c r="Q153" s="167">
        <v>0</v>
      </c>
      <c r="R153" s="167">
        <f t="shared" si="2"/>
        <v>0</v>
      </c>
      <c r="S153" s="167">
        <v>0</v>
      </c>
      <c r="T153" s="168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9" t="s">
        <v>128</v>
      </c>
      <c r="AT153" s="169" t="s">
        <v>123</v>
      </c>
      <c r="AU153" s="169" t="s">
        <v>87</v>
      </c>
      <c r="AY153" s="14" t="s">
        <v>120</v>
      </c>
      <c r="BE153" s="170">
        <f t="shared" si="4"/>
        <v>0</v>
      </c>
      <c r="BF153" s="170">
        <f t="shared" si="5"/>
        <v>0</v>
      </c>
      <c r="BG153" s="170">
        <f t="shared" si="6"/>
        <v>0</v>
      </c>
      <c r="BH153" s="170">
        <f t="shared" si="7"/>
        <v>0</v>
      </c>
      <c r="BI153" s="170">
        <f t="shared" si="8"/>
        <v>0</v>
      </c>
      <c r="BJ153" s="14" t="s">
        <v>85</v>
      </c>
      <c r="BK153" s="170">
        <f t="shared" si="9"/>
        <v>0</v>
      </c>
      <c r="BL153" s="14" t="s">
        <v>128</v>
      </c>
      <c r="BM153" s="169" t="s">
        <v>254</v>
      </c>
    </row>
    <row r="154" spans="1:65" s="2" customFormat="1" ht="44.25" customHeight="1" x14ac:dyDescent="0.2">
      <c r="A154" s="29"/>
      <c r="B154" s="157"/>
      <c r="C154" s="158" t="s">
        <v>255</v>
      </c>
      <c r="D154" s="158" t="s">
        <v>123</v>
      </c>
      <c r="E154" s="159" t="s">
        <v>256</v>
      </c>
      <c r="F154" s="160" t="s">
        <v>257</v>
      </c>
      <c r="G154" s="161" t="s">
        <v>245</v>
      </c>
      <c r="H154" s="162">
        <v>16</v>
      </c>
      <c r="I154" s="163"/>
      <c r="J154" s="164">
        <f t="shared" si="0"/>
        <v>0</v>
      </c>
      <c r="K154" s="160" t="s">
        <v>127</v>
      </c>
      <c r="L154" s="30"/>
      <c r="M154" s="165" t="s">
        <v>1</v>
      </c>
      <c r="N154" s="166" t="s">
        <v>42</v>
      </c>
      <c r="O154" s="55"/>
      <c r="P154" s="167">
        <f t="shared" si="1"/>
        <v>0</v>
      </c>
      <c r="Q154" s="167">
        <v>0</v>
      </c>
      <c r="R154" s="167">
        <f t="shared" si="2"/>
        <v>0</v>
      </c>
      <c r="S154" s="167">
        <v>0</v>
      </c>
      <c r="T154" s="168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9" t="s">
        <v>128</v>
      </c>
      <c r="AT154" s="169" t="s">
        <v>123</v>
      </c>
      <c r="AU154" s="169" t="s">
        <v>87</v>
      </c>
      <c r="AY154" s="14" t="s">
        <v>120</v>
      </c>
      <c r="BE154" s="170">
        <f t="shared" si="4"/>
        <v>0</v>
      </c>
      <c r="BF154" s="170">
        <f t="shared" si="5"/>
        <v>0</v>
      </c>
      <c r="BG154" s="170">
        <f t="shared" si="6"/>
        <v>0</v>
      </c>
      <c r="BH154" s="170">
        <f t="shared" si="7"/>
        <v>0</v>
      </c>
      <c r="BI154" s="170">
        <f t="shared" si="8"/>
        <v>0</v>
      </c>
      <c r="BJ154" s="14" t="s">
        <v>85</v>
      </c>
      <c r="BK154" s="170">
        <f t="shared" si="9"/>
        <v>0</v>
      </c>
      <c r="BL154" s="14" t="s">
        <v>128</v>
      </c>
      <c r="BM154" s="169" t="s">
        <v>258</v>
      </c>
    </row>
    <row r="155" spans="1:65" s="2" customFormat="1" ht="44.25" customHeight="1" x14ac:dyDescent="0.2">
      <c r="A155" s="29"/>
      <c r="B155" s="157"/>
      <c r="C155" s="158" t="s">
        <v>259</v>
      </c>
      <c r="D155" s="158" t="s">
        <v>123</v>
      </c>
      <c r="E155" s="159" t="s">
        <v>260</v>
      </c>
      <c r="F155" s="160" t="s">
        <v>261</v>
      </c>
      <c r="G155" s="161" t="s">
        <v>178</v>
      </c>
      <c r="H155" s="162">
        <v>7000</v>
      </c>
      <c r="I155" s="163"/>
      <c r="J155" s="164">
        <f t="shared" si="0"/>
        <v>0</v>
      </c>
      <c r="K155" s="160" t="s">
        <v>127</v>
      </c>
      <c r="L155" s="30"/>
      <c r="M155" s="165" t="s">
        <v>1</v>
      </c>
      <c r="N155" s="166" t="s">
        <v>42</v>
      </c>
      <c r="O155" s="55"/>
      <c r="P155" s="167">
        <f t="shared" si="1"/>
        <v>0</v>
      </c>
      <c r="Q155" s="167">
        <v>0</v>
      </c>
      <c r="R155" s="167">
        <f t="shared" si="2"/>
        <v>0</v>
      </c>
      <c r="S155" s="167">
        <v>0</v>
      </c>
      <c r="T155" s="168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9" t="s">
        <v>128</v>
      </c>
      <c r="AT155" s="169" t="s">
        <v>123</v>
      </c>
      <c r="AU155" s="169" t="s">
        <v>87</v>
      </c>
      <c r="AY155" s="14" t="s">
        <v>120</v>
      </c>
      <c r="BE155" s="170">
        <f t="shared" si="4"/>
        <v>0</v>
      </c>
      <c r="BF155" s="170">
        <f t="shared" si="5"/>
        <v>0</v>
      </c>
      <c r="BG155" s="170">
        <f t="shared" si="6"/>
        <v>0</v>
      </c>
      <c r="BH155" s="170">
        <f t="shared" si="7"/>
        <v>0</v>
      </c>
      <c r="BI155" s="170">
        <f t="shared" si="8"/>
        <v>0</v>
      </c>
      <c r="BJ155" s="14" t="s">
        <v>85</v>
      </c>
      <c r="BK155" s="170">
        <f t="shared" si="9"/>
        <v>0</v>
      </c>
      <c r="BL155" s="14" t="s">
        <v>128</v>
      </c>
      <c r="BM155" s="169" t="s">
        <v>262</v>
      </c>
    </row>
    <row r="156" spans="1:65" s="2" customFormat="1" ht="44.25" customHeight="1" x14ac:dyDescent="0.2">
      <c r="A156" s="29"/>
      <c r="B156" s="157"/>
      <c r="C156" s="158" t="s">
        <v>263</v>
      </c>
      <c r="D156" s="158" t="s">
        <v>123</v>
      </c>
      <c r="E156" s="159" t="s">
        <v>264</v>
      </c>
      <c r="F156" s="160" t="s">
        <v>265</v>
      </c>
      <c r="G156" s="161" t="s">
        <v>178</v>
      </c>
      <c r="H156" s="162">
        <v>7000</v>
      </c>
      <c r="I156" s="163"/>
      <c r="J156" s="164">
        <f t="shared" si="0"/>
        <v>0</v>
      </c>
      <c r="K156" s="160" t="s">
        <v>127</v>
      </c>
      <c r="L156" s="30"/>
      <c r="M156" s="165" t="s">
        <v>1</v>
      </c>
      <c r="N156" s="166" t="s">
        <v>42</v>
      </c>
      <c r="O156" s="55"/>
      <c r="P156" s="167">
        <f t="shared" si="1"/>
        <v>0</v>
      </c>
      <c r="Q156" s="167">
        <v>0</v>
      </c>
      <c r="R156" s="167">
        <f t="shared" si="2"/>
        <v>0</v>
      </c>
      <c r="S156" s="167">
        <v>0</v>
      </c>
      <c r="T156" s="168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9" t="s">
        <v>128</v>
      </c>
      <c r="AT156" s="169" t="s">
        <v>123</v>
      </c>
      <c r="AU156" s="169" t="s">
        <v>87</v>
      </c>
      <c r="AY156" s="14" t="s">
        <v>120</v>
      </c>
      <c r="BE156" s="170">
        <f t="shared" si="4"/>
        <v>0</v>
      </c>
      <c r="BF156" s="170">
        <f t="shared" si="5"/>
        <v>0</v>
      </c>
      <c r="BG156" s="170">
        <f t="shared" si="6"/>
        <v>0</v>
      </c>
      <c r="BH156" s="170">
        <f t="shared" si="7"/>
        <v>0</v>
      </c>
      <c r="BI156" s="170">
        <f t="shared" si="8"/>
        <v>0</v>
      </c>
      <c r="BJ156" s="14" t="s">
        <v>85</v>
      </c>
      <c r="BK156" s="170">
        <f t="shared" si="9"/>
        <v>0</v>
      </c>
      <c r="BL156" s="14" t="s">
        <v>128</v>
      </c>
      <c r="BM156" s="169" t="s">
        <v>266</v>
      </c>
    </row>
    <row r="157" spans="1:65" s="2" customFormat="1" ht="21.75" customHeight="1" x14ac:dyDescent="0.2">
      <c r="A157" s="29"/>
      <c r="B157" s="157"/>
      <c r="C157" s="158" t="s">
        <v>267</v>
      </c>
      <c r="D157" s="158" t="s">
        <v>123</v>
      </c>
      <c r="E157" s="159" t="s">
        <v>268</v>
      </c>
      <c r="F157" s="160" t="s">
        <v>269</v>
      </c>
      <c r="G157" s="161" t="s">
        <v>178</v>
      </c>
      <c r="H157" s="162">
        <v>700</v>
      </c>
      <c r="I157" s="163"/>
      <c r="J157" s="164">
        <f t="shared" si="0"/>
        <v>0</v>
      </c>
      <c r="K157" s="160" t="s">
        <v>127</v>
      </c>
      <c r="L157" s="30"/>
      <c r="M157" s="165" t="s">
        <v>1</v>
      </c>
      <c r="N157" s="166" t="s">
        <v>42</v>
      </c>
      <c r="O157" s="55"/>
      <c r="P157" s="167">
        <f t="shared" si="1"/>
        <v>0</v>
      </c>
      <c r="Q157" s="167">
        <v>0</v>
      </c>
      <c r="R157" s="167">
        <f t="shared" si="2"/>
        <v>0</v>
      </c>
      <c r="S157" s="167">
        <v>0</v>
      </c>
      <c r="T157" s="168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9" t="s">
        <v>128</v>
      </c>
      <c r="AT157" s="169" t="s">
        <v>123</v>
      </c>
      <c r="AU157" s="169" t="s">
        <v>87</v>
      </c>
      <c r="AY157" s="14" t="s">
        <v>120</v>
      </c>
      <c r="BE157" s="170">
        <f t="shared" si="4"/>
        <v>0</v>
      </c>
      <c r="BF157" s="170">
        <f t="shared" si="5"/>
        <v>0</v>
      </c>
      <c r="BG157" s="170">
        <f t="shared" si="6"/>
        <v>0</v>
      </c>
      <c r="BH157" s="170">
        <f t="shared" si="7"/>
        <v>0</v>
      </c>
      <c r="BI157" s="170">
        <f t="shared" si="8"/>
        <v>0</v>
      </c>
      <c r="BJ157" s="14" t="s">
        <v>85</v>
      </c>
      <c r="BK157" s="170">
        <f t="shared" si="9"/>
        <v>0</v>
      </c>
      <c r="BL157" s="14" t="s">
        <v>128</v>
      </c>
      <c r="BM157" s="169" t="s">
        <v>270</v>
      </c>
    </row>
    <row r="158" spans="1:65" s="2" customFormat="1" ht="33" customHeight="1" x14ac:dyDescent="0.2">
      <c r="A158" s="29"/>
      <c r="B158" s="157"/>
      <c r="C158" s="158" t="s">
        <v>271</v>
      </c>
      <c r="D158" s="158" t="s">
        <v>123</v>
      </c>
      <c r="E158" s="159" t="s">
        <v>272</v>
      </c>
      <c r="F158" s="160" t="s">
        <v>273</v>
      </c>
      <c r="G158" s="161" t="s">
        <v>126</v>
      </c>
      <c r="H158" s="162">
        <v>25</v>
      </c>
      <c r="I158" s="163"/>
      <c r="J158" s="164">
        <f t="shared" si="0"/>
        <v>0</v>
      </c>
      <c r="K158" s="160" t="s">
        <v>127</v>
      </c>
      <c r="L158" s="30"/>
      <c r="M158" s="165" t="s">
        <v>1</v>
      </c>
      <c r="N158" s="166" t="s">
        <v>42</v>
      </c>
      <c r="O158" s="55"/>
      <c r="P158" s="167">
        <f t="shared" si="1"/>
        <v>0</v>
      </c>
      <c r="Q158" s="167">
        <v>0</v>
      </c>
      <c r="R158" s="167">
        <f t="shared" si="2"/>
        <v>0</v>
      </c>
      <c r="S158" s="167">
        <v>0</v>
      </c>
      <c r="T158" s="168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9" t="s">
        <v>128</v>
      </c>
      <c r="AT158" s="169" t="s">
        <v>123</v>
      </c>
      <c r="AU158" s="169" t="s">
        <v>87</v>
      </c>
      <c r="AY158" s="14" t="s">
        <v>120</v>
      </c>
      <c r="BE158" s="170">
        <f t="shared" si="4"/>
        <v>0</v>
      </c>
      <c r="BF158" s="170">
        <f t="shared" si="5"/>
        <v>0</v>
      </c>
      <c r="BG158" s="170">
        <f t="shared" si="6"/>
        <v>0</v>
      </c>
      <c r="BH158" s="170">
        <f t="shared" si="7"/>
        <v>0</v>
      </c>
      <c r="BI158" s="170">
        <f t="shared" si="8"/>
        <v>0</v>
      </c>
      <c r="BJ158" s="14" t="s">
        <v>85</v>
      </c>
      <c r="BK158" s="170">
        <f t="shared" si="9"/>
        <v>0</v>
      </c>
      <c r="BL158" s="14" t="s">
        <v>128</v>
      </c>
      <c r="BM158" s="169" t="s">
        <v>274</v>
      </c>
    </row>
    <row r="159" spans="1:65" s="2" customFormat="1" ht="33" customHeight="1" x14ac:dyDescent="0.2">
      <c r="A159" s="29"/>
      <c r="B159" s="157"/>
      <c r="C159" s="158" t="s">
        <v>275</v>
      </c>
      <c r="D159" s="158" t="s">
        <v>123</v>
      </c>
      <c r="E159" s="159" t="s">
        <v>276</v>
      </c>
      <c r="F159" s="160" t="s">
        <v>277</v>
      </c>
      <c r="G159" s="161" t="s">
        <v>126</v>
      </c>
      <c r="H159" s="162">
        <v>11</v>
      </c>
      <c r="I159" s="163"/>
      <c r="J159" s="164">
        <f t="shared" si="0"/>
        <v>0</v>
      </c>
      <c r="K159" s="160" t="s">
        <v>127</v>
      </c>
      <c r="L159" s="30"/>
      <c r="M159" s="165" t="s">
        <v>1</v>
      </c>
      <c r="N159" s="166" t="s">
        <v>42</v>
      </c>
      <c r="O159" s="55"/>
      <c r="P159" s="167">
        <f t="shared" si="1"/>
        <v>0</v>
      </c>
      <c r="Q159" s="167">
        <v>0</v>
      </c>
      <c r="R159" s="167">
        <f t="shared" si="2"/>
        <v>0</v>
      </c>
      <c r="S159" s="167">
        <v>0</v>
      </c>
      <c r="T159" s="168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9" t="s">
        <v>128</v>
      </c>
      <c r="AT159" s="169" t="s">
        <v>123</v>
      </c>
      <c r="AU159" s="169" t="s">
        <v>87</v>
      </c>
      <c r="AY159" s="14" t="s">
        <v>120</v>
      </c>
      <c r="BE159" s="170">
        <f t="shared" si="4"/>
        <v>0</v>
      </c>
      <c r="BF159" s="170">
        <f t="shared" si="5"/>
        <v>0</v>
      </c>
      <c r="BG159" s="170">
        <f t="shared" si="6"/>
        <v>0</v>
      </c>
      <c r="BH159" s="170">
        <f t="shared" si="7"/>
        <v>0</v>
      </c>
      <c r="BI159" s="170">
        <f t="shared" si="8"/>
        <v>0</v>
      </c>
      <c r="BJ159" s="14" t="s">
        <v>85</v>
      </c>
      <c r="BK159" s="170">
        <f t="shared" si="9"/>
        <v>0</v>
      </c>
      <c r="BL159" s="14" t="s">
        <v>128</v>
      </c>
      <c r="BM159" s="169" t="s">
        <v>278</v>
      </c>
    </row>
    <row r="160" spans="1:65" s="2" customFormat="1" ht="21.75" customHeight="1" x14ac:dyDescent="0.2">
      <c r="A160" s="29"/>
      <c r="B160" s="157"/>
      <c r="C160" s="171" t="s">
        <v>279</v>
      </c>
      <c r="D160" s="171" t="s">
        <v>137</v>
      </c>
      <c r="E160" s="172" t="s">
        <v>280</v>
      </c>
      <c r="F160" s="173" t="s">
        <v>281</v>
      </c>
      <c r="G160" s="174" t="s">
        <v>126</v>
      </c>
      <c r="H160" s="175">
        <v>36</v>
      </c>
      <c r="I160" s="176"/>
      <c r="J160" s="177">
        <f t="shared" si="0"/>
        <v>0</v>
      </c>
      <c r="K160" s="173" t="s">
        <v>127</v>
      </c>
      <c r="L160" s="178"/>
      <c r="M160" s="179" t="s">
        <v>1</v>
      </c>
      <c r="N160" s="180" t="s">
        <v>42</v>
      </c>
      <c r="O160" s="55"/>
      <c r="P160" s="167">
        <f t="shared" si="1"/>
        <v>0</v>
      </c>
      <c r="Q160" s="167">
        <v>1.014E-2</v>
      </c>
      <c r="R160" s="167">
        <f t="shared" si="2"/>
        <v>0.36503999999999998</v>
      </c>
      <c r="S160" s="167">
        <v>0</v>
      </c>
      <c r="T160" s="168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9" t="s">
        <v>140</v>
      </c>
      <c r="AT160" s="169" t="s">
        <v>137</v>
      </c>
      <c r="AU160" s="169" t="s">
        <v>87</v>
      </c>
      <c r="AY160" s="14" t="s">
        <v>120</v>
      </c>
      <c r="BE160" s="170">
        <f t="shared" si="4"/>
        <v>0</v>
      </c>
      <c r="BF160" s="170">
        <f t="shared" si="5"/>
        <v>0</v>
      </c>
      <c r="BG160" s="170">
        <f t="shared" si="6"/>
        <v>0</v>
      </c>
      <c r="BH160" s="170">
        <f t="shared" si="7"/>
        <v>0</v>
      </c>
      <c r="BI160" s="170">
        <f t="shared" si="8"/>
        <v>0</v>
      </c>
      <c r="BJ160" s="14" t="s">
        <v>85</v>
      </c>
      <c r="BK160" s="170">
        <f t="shared" si="9"/>
        <v>0</v>
      </c>
      <c r="BL160" s="14" t="s">
        <v>128</v>
      </c>
      <c r="BM160" s="169" t="s">
        <v>282</v>
      </c>
    </row>
    <row r="161" spans="1:65" s="2" customFormat="1" ht="33" customHeight="1" x14ac:dyDescent="0.2">
      <c r="A161" s="29"/>
      <c r="B161" s="157"/>
      <c r="C161" s="158" t="s">
        <v>283</v>
      </c>
      <c r="D161" s="158" t="s">
        <v>123</v>
      </c>
      <c r="E161" s="159" t="s">
        <v>284</v>
      </c>
      <c r="F161" s="160" t="s">
        <v>285</v>
      </c>
      <c r="G161" s="161" t="s">
        <v>126</v>
      </c>
      <c r="H161" s="162">
        <v>10</v>
      </c>
      <c r="I161" s="163"/>
      <c r="J161" s="164">
        <f t="shared" si="0"/>
        <v>0</v>
      </c>
      <c r="K161" s="160" t="s">
        <v>127</v>
      </c>
      <c r="L161" s="30"/>
      <c r="M161" s="165" t="s">
        <v>1</v>
      </c>
      <c r="N161" s="166" t="s">
        <v>42</v>
      </c>
      <c r="O161" s="55"/>
      <c r="P161" s="167">
        <f t="shared" si="1"/>
        <v>0</v>
      </c>
      <c r="Q161" s="167">
        <v>0</v>
      </c>
      <c r="R161" s="167">
        <f t="shared" si="2"/>
        <v>0</v>
      </c>
      <c r="S161" s="167">
        <v>0</v>
      </c>
      <c r="T161" s="168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9" t="s">
        <v>128</v>
      </c>
      <c r="AT161" s="169" t="s">
        <v>123</v>
      </c>
      <c r="AU161" s="169" t="s">
        <v>87</v>
      </c>
      <c r="AY161" s="14" t="s">
        <v>120</v>
      </c>
      <c r="BE161" s="170">
        <f t="shared" si="4"/>
        <v>0</v>
      </c>
      <c r="BF161" s="170">
        <f t="shared" si="5"/>
        <v>0</v>
      </c>
      <c r="BG161" s="170">
        <f t="shared" si="6"/>
        <v>0</v>
      </c>
      <c r="BH161" s="170">
        <f t="shared" si="7"/>
        <v>0</v>
      </c>
      <c r="BI161" s="170">
        <f t="shared" si="8"/>
        <v>0</v>
      </c>
      <c r="BJ161" s="14" t="s">
        <v>85</v>
      </c>
      <c r="BK161" s="170">
        <f t="shared" si="9"/>
        <v>0</v>
      </c>
      <c r="BL161" s="14" t="s">
        <v>128</v>
      </c>
      <c r="BM161" s="169" t="s">
        <v>286</v>
      </c>
    </row>
    <row r="162" spans="1:65" s="2" customFormat="1" ht="21.75" customHeight="1" x14ac:dyDescent="0.2">
      <c r="A162" s="29"/>
      <c r="B162" s="157"/>
      <c r="C162" s="171" t="s">
        <v>287</v>
      </c>
      <c r="D162" s="171" t="s">
        <v>137</v>
      </c>
      <c r="E162" s="172" t="s">
        <v>288</v>
      </c>
      <c r="F162" s="173" t="s">
        <v>289</v>
      </c>
      <c r="G162" s="174" t="s">
        <v>126</v>
      </c>
      <c r="H162" s="175">
        <v>10</v>
      </c>
      <c r="I162" s="176"/>
      <c r="J162" s="177">
        <f t="shared" si="0"/>
        <v>0</v>
      </c>
      <c r="K162" s="173" t="s">
        <v>127</v>
      </c>
      <c r="L162" s="178"/>
      <c r="M162" s="179" t="s">
        <v>1</v>
      </c>
      <c r="N162" s="180" t="s">
        <v>42</v>
      </c>
      <c r="O162" s="55"/>
      <c r="P162" s="167">
        <f t="shared" si="1"/>
        <v>0</v>
      </c>
      <c r="Q162" s="167">
        <v>0.39700000000000002</v>
      </c>
      <c r="R162" s="167">
        <f t="shared" si="2"/>
        <v>3.97</v>
      </c>
      <c r="S162" s="167">
        <v>0</v>
      </c>
      <c r="T162" s="168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9" t="s">
        <v>140</v>
      </c>
      <c r="AT162" s="169" t="s">
        <v>137</v>
      </c>
      <c r="AU162" s="169" t="s">
        <v>87</v>
      </c>
      <c r="AY162" s="14" t="s">
        <v>120</v>
      </c>
      <c r="BE162" s="170">
        <f t="shared" si="4"/>
        <v>0</v>
      </c>
      <c r="BF162" s="170">
        <f t="shared" si="5"/>
        <v>0</v>
      </c>
      <c r="BG162" s="170">
        <f t="shared" si="6"/>
        <v>0</v>
      </c>
      <c r="BH162" s="170">
        <f t="shared" si="7"/>
        <v>0</v>
      </c>
      <c r="BI162" s="170">
        <f t="shared" si="8"/>
        <v>0</v>
      </c>
      <c r="BJ162" s="14" t="s">
        <v>85</v>
      </c>
      <c r="BK162" s="170">
        <f t="shared" si="9"/>
        <v>0</v>
      </c>
      <c r="BL162" s="14" t="s">
        <v>128</v>
      </c>
      <c r="BM162" s="169" t="s">
        <v>290</v>
      </c>
    </row>
    <row r="163" spans="1:65" s="2" customFormat="1" ht="33" customHeight="1" x14ac:dyDescent="0.2">
      <c r="A163" s="29"/>
      <c r="B163" s="157"/>
      <c r="C163" s="158" t="s">
        <v>291</v>
      </c>
      <c r="D163" s="158" t="s">
        <v>123</v>
      </c>
      <c r="E163" s="159" t="s">
        <v>292</v>
      </c>
      <c r="F163" s="160" t="s">
        <v>293</v>
      </c>
      <c r="G163" s="161" t="s">
        <v>126</v>
      </c>
      <c r="H163" s="162">
        <v>40</v>
      </c>
      <c r="I163" s="163"/>
      <c r="J163" s="164">
        <f t="shared" si="0"/>
        <v>0</v>
      </c>
      <c r="K163" s="160" t="s">
        <v>127</v>
      </c>
      <c r="L163" s="30"/>
      <c r="M163" s="165" t="s">
        <v>1</v>
      </c>
      <c r="N163" s="166" t="s">
        <v>42</v>
      </c>
      <c r="O163" s="55"/>
      <c r="P163" s="167">
        <f t="shared" si="1"/>
        <v>0</v>
      </c>
      <c r="Q163" s="167">
        <v>0</v>
      </c>
      <c r="R163" s="167">
        <f t="shared" si="2"/>
        <v>0</v>
      </c>
      <c r="S163" s="167">
        <v>0</v>
      </c>
      <c r="T163" s="168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9" t="s">
        <v>128</v>
      </c>
      <c r="AT163" s="169" t="s">
        <v>123</v>
      </c>
      <c r="AU163" s="169" t="s">
        <v>87</v>
      </c>
      <c r="AY163" s="14" t="s">
        <v>120</v>
      </c>
      <c r="BE163" s="170">
        <f t="shared" si="4"/>
        <v>0</v>
      </c>
      <c r="BF163" s="170">
        <f t="shared" si="5"/>
        <v>0</v>
      </c>
      <c r="BG163" s="170">
        <f t="shared" si="6"/>
        <v>0</v>
      </c>
      <c r="BH163" s="170">
        <f t="shared" si="7"/>
        <v>0</v>
      </c>
      <c r="BI163" s="170">
        <f t="shared" si="8"/>
        <v>0</v>
      </c>
      <c r="BJ163" s="14" t="s">
        <v>85</v>
      </c>
      <c r="BK163" s="170">
        <f t="shared" si="9"/>
        <v>0</v>
      </c>
      <c r="BL163" s="14" t="s">
        <v>128</v>
      </c>
      <c r="BM163" s="169" t="s">
        <v>294</v>
      </c>
    </row>
    <row r="164" spans="1:65" s="2" customFormat="1" ht="21.75" customHeight="1" x14ac:dyDescent="0.2">
      <c r="A164" s="29"/>
      <c r="B164" s="157"/>
      <c r="C164" s="171" t="s">
        <v>295</v>
      </c>
      <c r="D164" s="171" t="s">
        <v>137</v>
      </c>
      <c r="E164" s="172" t="s">
        <v>296</v>
      </c>
      <c r="F164" s="173" t="s">
        <v>297</v>
      </c>
      <c r="G164" s="174" t="s">
        <v>126</v>
      </c>
      <c r="H164" s="175">
        <v>40</v>
      </c>
      <c r="I164" s="176"/>
      <c r="J164" s="177">
        <f t="shared" si="0"/>
        <v>0</v>
      </c>
      <c r="K164" s="173" t="s">
        <v>127</v>
      </c>
      <c r="L164" s="178"/>
      <c r="M164" s="179" t="s">
        <v>1</v>
      </c>
      <c r="N164" s="180" t="s">
        <v>42</v>
      </c>
      <c r="O164" s="55"/>
      <c r="P164" s="167">
        <f t="shared" si="1"/>
        <v>0</v>
      </c>
      <c r="Q164" s="167">
        <v>0</v>
      </c>
      <c r="R164" s="167">
        <f t="shared" si="2"/>
        <v>0</v>
      </c>
      <c r="S164" s="167">
        <v>0</v>
      </c>
      <c r="T164" s="168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9" t="s">
        <v>140</v>
      </c>
      <c r="AT164" s="169" t="s">
        <v>137</v>
      </c>
      <c r="AU164" s="169" t="s">
        <v>87</v>
      </c>
      <c r="AY164" s="14" t="s">
        <v>120</v>
      </c>
      <c r="BE164" s="170">
        <f t="shared" si="4"/>
        <v>0</v>
      </c>
      <c r="BF164" s="170">
        <f t="shared" si="5"/>
        <v>0</v>
      </c>
      <c r="BG164" s="170">
        <f t="shared" si="6"/>
        <v>0</v>
      </c>
      <c r="BH164" s="170">
        <f t="shared" si="7"/>
        <v>0</v>
      </c>
      <c r="BI164" s="170">
        <f t="shared" si="8"/>
        <v>0</v>
      </c>
      <c r="BJ164" s="14" t="s">
        <v>85</v>
      </c>
      <c r="BK164" s="170">
        <f t="shared" si="9"/>
        <v>0</v>
      </c>
      <c r="BL164" s="14" t="s">
        <v>128</v>
      </c>
      <c r="BM164" s="169" t="s">
        <v>298</v>
      </c>
    </row>
    <row r="165" spans="1:65" s="2" customFormat="1" ht="21.75" customHeight="1" x14ac:dyDescent="0.2">
      <c r="A165" s="29"/>
      <c r="B165" s="157"/>
      <c r="C165" s="158" t="s">
        <v>299</v>
      </c>
      <c r="D165" s="158" t="s">
        <v>123</v>
      </c>
      <c r="E165" s="159" t="s">
        <v>300</v>
      </c>
      <c r="F165" s="160" t="s">
        <v>301</v>
      </c>
      <c r="G165" s="161" t="s">
        <v>178</v>
      </c>
      <c r="H165" s="162">
        <v>2</v>
      </c>
      <c r="I165" s="163"/>
      <c r="J165" s="164">
        <f t="shared" si="0"/>
        <v>0</v>
      </c>
      <c r="K165" s="160" t="s">
        <v>127</v>
      </c>
      <c r="L165" s="30"/>
      <c r="M165" s="165" t="s">
        <v>1</v>
      </c>
      <c r="N165" s="166" t="s">
        <v>42</v>
      </c>
      <c r="O165" s="55"/>
      <c r="P165" s="167">
        <f t="shared" si="1"/>
        <v>0</v>
      </c>
      <c r="Q165" s="167">
        <v>0</v>
      </c>
      <c r="R165" s="167">
        <f t="shared" si="2"/>
        <v>0</v>
      </c>
      <c r="S165" s="167">
        <v>0</v>
      </c>
      <c r="T165" s="168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9" t="s">
        <v>128</v>
      </c>
      <c r="AT165" s="169" t="s">
        <v>123</v>
      </c>
      <c r="AU165" s="169" t="s">
        <v>87</v>
      </c>
      <c r="AY165" s="14" t="s">
        <v>120</v>
      </c>
      <c r="BE165" s="170">
        <f t="shared" si="4"/>
        <v>0</v>
      </c>
      <c r="BF165" s="170">
        <f t="shared" si="5"/>
        <v>0</v>
      </c>
      <c r="BG165" s="170">
        <f t="shared" si="6"/>
        <v>0</v>
      </c>
      <c r="BH165" s="170">
        <f t="shared" si="7"/>
        <v>0</v>
      </c>
      <c r="BI165" s="170">
        <f t="shared" si="8"/>
        <v>0</v>
      </c>
      <c r="BJ165" s="14" t="s">
        <v>85</v>
      </c>
      <c r="BK165" s="170">
        <f t="shared" si="9"/>
        <v>0</v>
      </c>
      <c r="BL165" s="14" t="s">
        <v>128</v>
      </c>
      <c r="BM165" s="169" t="s">
        <v>302</v>
      </c>
    </row>
    <row r="166" spans="1:65" s="2" customFormat="1" ht="33" customHeight="1" x14ac:dyDescent="0.2">
      <c r="A166" s="29"/>
      <c r="B166" s="157"/>
      <c r="C166" s="158" t="s">
        <v>303</v>
      </c>
      <c r="D166" s="158" t="s">
        <v>123</v>
      </c>
      <c r="E166" s="159" t="s">
        <v>304</v>
      </c>
      <c r="F166" s="160" t="s">
        <v>305</v>
      </c>
      <c r="G166" s="161" t="s">
        <v>178</v>
      </c>
      <c r="H166" s="162">
        <v>2</v>
      </c>
      <c r="I166" s="163"/>
      <c r="J166" s="164">
        <f t="shared" si="0"/>
        <v>0</v>
      </c>
      <c r="K166" s="160" t="s">
        <v>127</v>
      </c>
      <c r="L166" s="30"/>
      <c r="M166" s="165" t="s">
        <v>1</v>
      </c>
      <c r="N166" s="166" t="s">
        <v>42</v>
      </c>
      <c r="O166" s="55"/>
      <c r="P166" s="167">
        <f t="shared" si="1"/>
        <v>0</v>
      </c>
      <c r="Q166" s="167">
        <v>0</v>
      </c>
      <c r="R166" s="167">
        <f t="shared" si="2"/>
        <v>0</v>
      </c>
      <c r="S166" s="167">
        <v>0</v>
      </c>
      <c r="T166" s="168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9" t="s">
        <v>128</v>
      </c>
      <c r="AT166" s="169" t="s">
        <v>123</v>
      </c>
      <c r="AU166" s="169" t="s">
        <v>87</v>
      </c>
      <c r="AY166" s="14" t="s">
        <v>120</v>
      </c>
      <c r="BE166" s="170">
        <f t="shared" si="4"/>
        <v>0</v>
      </c>
      <c r="BF166" s="170">
        <f t="shared" si="5"/>
        <v>0</v>
      </c>
      <c r="BG166" s="170">
        <f t="shared" si="6"/>
        <v>0</v>
      </c>
      <c r="BH166" s="170">
        <f t="shared" si="7"/>
        <v>0</v>
      </c>
      <c r="BI166" s="170">
        <f t="shared" si="8"/>
        <v>0</v>
      </c>
      <c r="BJ166" s="14" t="s">
        <v>85</v>
      </c>
      <c r="BK166" s="170">
        <f t="shared" si="9"/>
        <v>0</v>
      </c>
      <c r="BL166" s="14" t="s">
        <v>128</v>
      </c>
      <c r="BM166" s="169" t="s">
        <v>306</v>
      </c>
    </row>
    <row r="167" spans="1:65" s="12" customFormat="1" ht="25.9" customHeight="1" x14ac:dyDescent="0.2">
      <c r="B167" s="144"/>
      <c r="D167" s="145" t="s">
        <v>76</v>
      </c>
      <c r="E167" s="146" t="s">
        <v>307</v>
      </c>
      <c r="F167" s="146" t="s">
        <v>308</v>
      </c>
      <c r="I167" s="147"/>
      <c r="J167" s="148">
        <f>BK167</f>
        <v>0</v>
      </c>
      <c r="L167" s="144"/>
      <c r="M167" s="149"/>
      <c r="N167" s="150"/>
      <c r="O167" s="150"/>
      <c r="P167" s="151">
        <f>SUM(P168:P180)</f>
        <v>0</v>
      </c>
      <c r="Q167" s="150"/>
      <c r="R167" s="151">
        <f>SUM(R168:R180)</f>
        <v>0</v>
      </c>
      <c r="S167" s="150"/>
      <c r="T167" s="152">
        <f>SUM(T168:T180)</f>
        <v>0</v>
      </c>
      <c r="AR167" s="145" t="s">
        <v>128</v>
      </c>
      <c r="AT167" s="153" t="s">
        <v>76</v>
      </c>
      <c r="AU167" s="153" t="s">
        <v>77</v>
      </c>
      <c r="AY167" s="145" t="s">
        <v>120</v>
      </c>
      <c r="BK167" s="154">
        <f>SUM(BK168:BK180)</f>
        <v>0</v>
      </c>
    </row>
    <row r="168" spans="1:65" s="2" customFormat="1" ht="89.25" customHeight="1" x14ac:dyDescent="0.2">
      <c r="A168" s="29"/>
      <c r="B168" s="157"/>
      <c r="C168" s="158" t="s">
        <v>309</v>
      </c>
      <c r="D168" s="158" t="s">
        <v>123</v>
      </c>
      <c r="E168" s="159" t="s">
        <v>310</v>
      </c>
      <c r="F168" s="160" t="s">
        <v>311</v>
      </c>
      <c r="G168" s="161" t="s">
        <v>164</v>
      </c>
      <c r="H168" s="162">
        <v>6.8520000000000003</v>
      </c>
      <c r="I168" s="163"/>
      <c r="J168" s="164">
        <f t="shared" ref="J168:J180" si="10">ROUND(I168*H168,2)</f>
        <v>0</v>
      </c>
      <c r="K168" s="160" t="s">
        <v>127</v>
      </c>
      <c r="L168" s="30"/>
      <c r="M168" s="165" t="s">
        <v>1</v>
      </c>
      <c r="N168" s="166" t="s">
        <v>42</v>
      </c>
      <c r="O168" s="55"/>
      <c r="P168" s="167">
        <f t="shared" ref="P168:P180" si="11">O168*H168</f>
        <v>0</v>
      </c>
      <c r="Q168" s="167">
        <v>0</v>
      </c>
      <c r="R168" s="167">
        <f t="shared" ref="R168:R180" si="12">Q168*H168</f>
        <v>0</v>
      </c>
      <c r="S168" s="167">
        <v>0</v>
      </c>
      <c r="T168" s="168">
        <f t="shared" ref="T168:T180" si="13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9" t="s">
        <v>312</v>
      </c>
      <c r="AT168" s="169" t="s">
        <v>123</v>
      </c>
      <c r="AU168" s="169" t="s">
        <v>85</v>
      </c>
      <c r="AY168" s="14" t="s">
        <v>120</v>
      </c>
      <c r="BE168" s="170">
        <f t="shared" ref="BE168:BE180" si="14">IF(N168="základní",J168,0)</f>
        <v>0</v>
      </c>
      <c r="BF168" s="170">
        <f t="shared" ref="BF168:BF180" si="15">IF(N168="snížená",J168,0)</f>
        <v>0</v>
      </c>
      <c r="BG168" s="170">
        <f t="shared" ref="BG168:BG180" si="16">IF(N168="zákl. přenesená",J168,0)</f>
        <v>0</v>
      </c>
      <c r="BH168" s="170">
        <f t="shared" ref="BH168:BH180" si="17">IF(N168="sníž. přenesená",J168,0)</f>
        <v>0</v>
      </c>
      <c r="BI168" s="170">
        <f t="shared" ref="BI168:BI180" si="18">IF(N168="nulová",J168,0)</f>
        <v>0</v>
      </c>
      <c r="BJ168" s="14" t="s">
        <v>85</v>
      </c>
      <c r="BK168" s="170">
        <f t="shared" ref="BK168:BK180" si="19">ROUND(I168*H168,2)</f>
        <v>0</v>
      </c>
      <c r="BL168" s="14" t="s">
        <v>312</v>
      </c>
      <c r="BM168" s="169" t="s">
        <v>313</v>
      </c>
    </row>
    <row r="169" spans="1:65" s="2" customFormat="1" ht="89.25" customHeight="1" x14ac:dyDescent="0.2">
      <c r="A169" s="29"/>
      <c r="B169" s="157"/>
      <c r="C169" s="158" t="s">
        <v>314</v>
      </c>
      <c r="D169" s="158" t="s">
        <v>123</v>
      </c>
      <c r="E169" s="159" t="s">
        <v>315</v>
      </c>
      <c r="F169" s="160" t="s">
        <v>316</v>
      </c>
      <c r="G169" s="161" t="s">
        <v>164</v>
      </c>
      <c r="H169" s="162">
        <v>2.4470000000000001</v>
      </c>
      <c r="I169" s="163"/>
      <c r="J169" s="164">
        <f t="shared" si="10"/>
        <v>0</v>
      </c>
      <c r="K169" s="160" t="s">
        <v>127</v>
      </c>
      <c r="L169" s="30"/>
      <c r="M169" s="165" t="s">
        <v>1</v>
      </c>
      <c r="N169" s="166" t="s">
        <v>42</v>
      </c>
      <c r="O169" s="55"/>
      <c r="P169" s="167">
        <f t="shared" si="11"/>
        <v>0</v>
      </c>
      <c r="Q169" s="167">
        <v>0</v>
      </c>
      <c r="R169" s="167">
        <f t="shared" si="12"/>
        <v>0</v>
      </c>
      <c r="S169" s="167">
        <v>0</v>
      </c>
      <c r="T169" s="168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9" t="s">
        <v>312</v>
      </c>
      <c r="AT169" s="169" t="s">
        <v>123</v>
      </c>
      <c r="AU169" s="169" t="s">
        <v>85</v>
      </c>
      <c r="AY169" s="14" t="s">
        <v>120</v>
      </c>
      <c r="BE169" s="170">
        <f t="shared" si="14"/>
        <v>0</v>
      </c>
      <c r="BF169" s="170">
        <f t="shared" si="15"/>
        <v>0</v>
      </c>
      <c r="BG169" s="170">
        <f t="shared" si="16"/>
        <v>0</v>
      </c>
      <c r="BH169" s="170">
        <f t="shared" si="17"/>
        <v>0</v>
      </c>
      <c r="BI169" s="170">
        <f t="shared" si="18"/>
        <v>0</v>
      </c>
      <c r="BJ169" s="14" t="s">
        <v>85</v>
      </c>
      <c r="BK169" s="170">
        <f t="shared" si="19"/>
        <v>0</v>
      </c>
      <c r="BL169" s="14" t="s">
        <v>312</v>
      </c>
      <c r="BM169" s="169" t="s">
        <v>317</v>
      </c>
    </row>
    <row r="170" spans="1:65" s="2" customFormat="1" ht="89.25" customHeight="1" x14ac:dyDescent="0.2">
      <c r="A170" s="29"/>
      <c r="B170" s="157"/>
      <c r="C170" s="158" t="s">
        <v>318</v>
      </c>
      <c r="D170" s="158" t="s">
        <v>123</v>
      </c>
      <c r="E170" s="159" t="s">
        <v>319</v>
      </c>
      <c r="F170" s="160" t="s">
        <v>320</v>
      </c>
      <c r="G170" s="161" t="s">
        <v>164</v>
      </c>
      <c r="H170" s="162">
        <v>300</v>
      </c>
      <c r="I170" s="163"/>
      <c r="J170" s="164">
        <f t="shared" si="10"/>
        <v>0</v>
      </c>
      <c r="K170" s="160" t="s">
        <v>127</v>
      </c>
      <c r="L170" s="30"/>
      <c r="M170" s="165" t="s">
        <v>1</v>
      </c>
      <c r="N170" s="166" t="s">
        <v>42</v>
      </c>
      <c r="O170" s="55"/>
      <c r="P170" s="167">
        <f t="shared" si="11"/>
        <v>0</v>
      </c>
      <c r="Q170" s="167">
        <v>0</v>
      </c>
      <c r="R170" s="167">
        <f t="shared" si="12"/>
        <v>0</v>
      </c>
      <c r="S170" s="167">
        <v>0</v>
      </c>
      <c r="T170" s="168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9" t="s">
        <v>312</v>
      </c>
      <c r="AT170" s="169" t="s">
        <v>123</v>
      </c>
      <c r="AU170" s="169" t="s">
        <v>85</v>
      </c>
      <c r="AY170" s="14" t="s">
        <v>120</v>
      </c>
      <c r="BE170" s="170">
        <f t="shared" si="14"/>
        <v>0</v>
      </c>
      <c r="BF170" s="170">
        <f t="shared" si="15"/>
        <v>0</v>
      </c>
      <c r="BG170" s="170">
        <f t="shared" si="16"/>
        <v>0</v>
      </c>
      <c r="BH170" s="170">
        <f t="shared" si="17"/>
        <v>0</v>
      </c>
      <c r="BI170" s="170">
        <f t="shared" si="18"/>
        <v>0</v>
      </c>
      <c r="BJ170" s="14" t="s">
        <v>85</v>
      </c>
      <c r="BK170" s="170">
        <f t="shared" si="19"/>
        <v>0</v>
      </c>
      <c r="BL170" s="14" t="s">
        <v>312</v>
      </c>
      <c r="BM170" s="169" t="s">
        <v>321</v>
      </c>
    </row>
    <row r="171" spans="1:65" s="2" customFormat="1" ht="89.25" customHeight="1" x14ac:dyDescent="0.2">
      <c r="A171" s="29"/>
      <c r="B171" s="157"/>
      <c r="C171" s="158" t="s">
        <v>322</v>
      </c>
      <c r="D171" s="158" t="s">
        <v>123</v>
      </c>
      <c r="E171" s="159" t="s">
        <v>323</v>
      </c>
      <c r="F171" s="160" t="s">
        <v>324</v>
      </c>
      <c r="G171" s="161" t="s">
        <v>164</v>
      </c>
      <c r="H171" s="162">
        <v>6.8520000000000003</v>
      </c>
      <c r="I171" s="163"/>
      <c r="J171" s="164">
        <f t="shared" si="10"/>
        <v>0</v>
      </c>
      <c r="K171" s="160" t="s">
        <v>127</v>
      </c>
      <c r="L171" s="30"/>
      <c r="M171" s="165" t="s">
        <v>1</v>
      </c>
      <c r="N171" s="166" t="s">
        <v>42</v>
      </c>
      <c r="O171" s="55"/>
      <c r="P171" s="167">
        <f t="shared" si="11"/>
        <v>0</v>
      </c>
      <c r="Q171" s="167">
        <v>0</v>
      </c>
      <c r="R171" s="167">
        <f t="shared" si="12"/>
        <v>0</v>
      </c>
      <c r="S171" s="167">
        <v>0</v>
      </c>
      <c r="T171" s="168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9" t="s">
        <v>312</v>
      </c>
      <c r="AT171" s="169" t="s">
        <v>123</v>
      </c>
      <c r="AU171" s="169" t="s">
        <v>85</v>
      </c>
      <c r="AY171" s="14" t="s">
        <v>120</v>
      </c>
      <c r="BE171" s="170">
        <f t="shared" si="14"/>
        <v>0</v>
      </c>
      <c r="BF171" s="170">
        <f t="shared" si="15"/>
        <v>0</v>
      </c>
      <c r="BG171" s="170">
        <f t="shared" si="16"/>
        <v>0</v>
      </c>
      <c r="BH171" s="170">
        <f t="shared" si="17"/>
        <v>0</v>
      </c>
      <c r="BI171" s="170">
        <f t="shared" si="18"/>
        <v>0</v>
      </c>
      <c r="BJ171" s="14" t="s">
        <v>85</v>
      </c>
      <c r="BK171" s="170">
        <f t="shared" si="19"/>
        <v>0</v>
      </c>
      <c r="BL171" s="14" t="s">
        <v>312</v>
      </c>
      <c r="BM171" s="169" t="s">
        <v>325</v>
      </c>
    </row>
    <row r="172" spans="1:65" s="2" customFormat="1" ht="100.5" customHeight="1" x14ac:dyDescent="0.2">
      <c r="A172" s="29"/>
      <c r="B172" s="157"/>
      <c r="C172" s="158" t="s">
        <v>326</v>
      </c>
      <c r="D172" s="158" t="s">
        <v>123</v>
      </c>
      <c r="E172" s="159" t="s">
        <v>327</v>
      </c>
      <c r="F172" s="160" t="s">
        <v>328</v>
      </c>
      <c r="G172" s="161" t="s">
        <v>164</v>
      </c>
      <c r="H172" s="162">
        <v>500</v>
      </c>
      <c r="I172" s="163"/>
      <c r="J172" s="164">
        <f t="shared" si="10"/>
        <v>0</v>
      </c>
      <c r="K172" s="160" t="s">
        <v>127</v>
      </c>
      <c r="L172" s="30"/>
      <c r="M172" s="165" t="s">
        <v>1</v>
      </c>
      <c r="N172" s="166" t="s">
        <v>42</v>
      </c>
      <c r="O172" s="55"/>
      <c r="P172" s="167">
        <f t="shared" si="11"/>
        <v>0</v>
      </c>
      <c r="Q172" s="167">
        <v>0</v>
      </c>
      <c r="R172" s="167">
        <f t="shared" si="12"/>
        <v>0</v>
      </c>
      <c r="S172" s="167">
        <v>0</v>
      </c>
      <c r="T172" s="168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9" t="s">
        <v>312</v>
      </c>
      <c r="AT172" s="169" t="s">
        <v>123</v>
      </c>
      <c r="AU172" s="169" t="s">
        <v>85</v>
      </c>
      <c r="AY172" s="14" t="s">
        <v>120</v>
      </c>
      <c r="BE172" s="170">
        <f t="shared" si="14"/>
        <v>0</v>
      </c>
      <c r="BF172" s="170">
        <f t="shared" si="15"/>
        <v>0</v>
      </c>
      <c r="BG172" s="170">
        <f t="shared" si="16"/>
        <v>0</v>
      </c>
      <c r="BH172" s="170">
        <f t="shared" si="17"/>
        <v>0</v>
      </c>
      <c r="BI172" s="170">
        <f t="shared" si="18"/>
        <v>0</v>
      </c>
      <c r="BJ172" s="14" t="s">
        <v>85</v>
      </c>
      <c r="BK172" s="170">
        <f t="shared" si="19"/>
        <v>0</v>
      </c>
      <c r="BL172" s="14" t="s">
        <v>312</v>
      </c>
      <c r="BM172" s="169" t="s">
        <v>329</v>
      </c>
    </row>
    <row r="173" spans="1:65" s="2" customFormat="1" ht="100.5" customHeight="1" x14ac:dyDescent="0.2">
      <c r="A173" s="29"/>
      <c r="B173" s="157"/>
      <c r="C173" s="158" t="s">
        <v>330</v>
      </c>
      <c r="D173" s="158" t="s">
        <v>123</v>
      </c>
      <c r="E173" s="159" t="s">
        <v>331</v>
      </c>
      <c r="F173" s="160" t="s">
        <v>332</v>
      </c>
      <c r="G173" s="161" t="s">
        <v>164</v>
      </c>
      <c r="H173" s="162">
        <v>7.4690000000000003</v>
      </c>
      <c r="I173" s="163"/>
      <c r="J173" s="164">
        <f t="shared" si="10"/>
        <v>0</v>
      </c>
      <c r="K173" s="160" t="s">
        <v>127</v>
      </c>
      <c r="L173" s="30"/>
      <c r="M173" s="165" t="s">
        <v>1</v>
      </c>
      <c r="N173" s="166" t="s">
        <v>42</v>
      </c>
      <c r="O173" s="55"/>
      <c r="P173" s="167">
        <f t="shared" si="11"/>
        <v>0</v>
      </c>
      <c r="Q173" s="167">
        <v>0</v>
      </c>
      <c r="R173" s="167">
        <f t="shared" si="12"/>
        <v>0</v>
      </c>
      <c r="S173" s="167">
        <v>0</v>
      </c>
      <c r="T173" s="168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9" t="s">
        <v>312</v>
      </c>
      <c r="AT173" s="169" t="s">
        <v>123</v>
      </c>
      <c r="AU173" s="169" t="s">
        <v>85</v>
      </c>
      <c r="AY173" s="14" t="s">
        <v>120</v>
      </c>
      <c r="BE173" s="170">
        <f t="shared" si="14"/>
        <v>0</v>
      </c>
      <c r="BF173" s="170">
        <f t="shared" si="15"/>
        <v>0</v>
      </c>
      <c r="BG173" s="170">
        <f t="shared" si="16"/>
        <v>0</v>
      </c>
      <c r="BH173" s="170">
        <f t="shared" si="17"/>
        <v>0</v>
      </c>
      <c r="BI173" s="170">
        <f t="shared" si="18"/>
        <v>0</v>
      </c>
      <c r="BJ173" s="14" t="s">
        <v>85</v>
      </c>
      <c r="BK173" s="170">
        <f t="shared" si="19"/>
        <v>0</v>
      </c>
      <c r="BL173" s="14" t="s">
        <v>312</v>
      </c>
      <c r="BM173" s="169" t="s">
        <v>333</v>
      </c>
    </row>
    <row r="174" spans="1:65" s="2" customFormat="1" ht="100.5" customHeight="1" x14ac:dyDescent="0.2">
      <c r="A174" s="29"/>
      <c r="B174" s="157"/>
      <c r="C174" s="158" t="s">
        <v>334</v>
      </c>
      <c r="D174" s="158" t="s">
        <v>123</v>
      </c>
      <c r="E174" s="159" t="s">
        <v>335</v>
      </c>
      <c r="F174" s="160" t="s">
        <v>336</v>
      </c>
      <c r="G174" s="161" t="s">
        <v>164</v>
      </c>
      <c r="H174" s="162">
        <v>10.066000000000001</v>
      </c>
      <c r="I174" s="163"/>
      <c r="J174" s="164">
        <f t="shared" si="10"/>
        <v>0</v>
      </c>
      <c r="K174" s="160" t="s">
        <v>127</v>
      </c>
      <c r="L174" s="30"/>
      <c r="M174" s="165" t="s">
        <v>1</v>
      </c>
      <c r="N174" s="166" t="s">
        <v>42</v>
      </c>
      <c r="O174" s="55"/>
      <c r="P174" s="167">
        <f t="shared" si="11"/>
        <v>0</v>
      </c>
      <c r="Q174" s="167">
        <v>0</v>
      </c>
      <c r="R174" s="167">
        <f t="shared" si="12"/>
        <v>0</v>
      </c>
      <c r="S174" s="167">
        <v>0</v>
      </c>
      <c r="T174" s="168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9" t="s">
        <v>312</v>
      </c>
      <c r="AT174" s="169" t="s">
        <v>123</v>
      </c>
      <c r="AU174" s="169" t="s">
        <v>85</v>
      </c>
      <c r="AY174" s="14" t="s">
        <v>120</v>
      </c>
      <c r="BE174" s="170">
        <f t="shared" si="14"/>
        <v>0</v>
      </c>
      <c r="BF174" s="170">
        <f t="shared" si="15"/>
        <v>0</v>
      </c>
      <c r="BG174" s="170">
        <f t="shared" si="16"/>
        <v>0</v>
      </c>
      <c r="BH174" s="170">
        <f t="shared" si="17"/>
        <v>0</v>
      </c>
      <c r="BI174" s="170">
        <f t="shared" si="18"/>
        <v>0</v>
      </c>
      <c r="BJ174" s="14" t="s">
        <v>85</v>
      </c>
      <c r="BK174" s="170">
        <f t="shared" si="19"/>
        <v>0</v>
      </c>
      <c r="BL174" s="14" t="s">
        <v>312</v>
      </c>
      <c r="BM174" s="169" t="s">
        <v>337</v>
      </c>
    </row>
    <row r="175" spans="1:65" s="2" customFormat="1" ht="33" customHeight="1" x14ac:dyDescent="0.2">
      <c r="A175" s="29"/>
      <c r="B175" s="157"/>
      <c r="C175" s="158" t="s">
        <v>338</v>
      </c>
      <c r="D175" s="158" t="s">
        <v>123</v>
      </c>
      <c r="E175" s="159" t="s">
        <v>339</v>
      </c>
      <c r="F175" s="160" t="s">
        <v>340</v>
      </c>
      <c r="G175" s="161" t="s">
        <v>164</v>
      </c>
      <c r="H175" s="162">
        <v>2.4470000000000001</v>
      </c>
      <c r="I175" s="163"/>
      <c r="J175" s="164">
        <f t="shared" si="10"/>
        <v>0</v>
      </c>
      <c r="K175" s="160" t="s">
        <v>127</v>
      </c>
      <c r="L175" s="30"/>
      <c r="M175" s="165" t="s">
        <v>1</v>
      </c>
      <c r="N175" s="166" t="s">
        <v>42</v>
      </c>
      <c r="O175" s="55"/>
      <c r="P175" s="167">
        <f t="shared" si="11"/>
        <v>0</v>
      </c>
      <c r="Q175" s="167">
        <v>0</v>
      </c>
      <c r="R175" s="167">
        <f t="shared" si="12"/>
        <v>0</v>
      </c>
      <c r="S175" s="167">
        <v>0</v>
      </c>
      <c r="T175" s="168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9" t="s">
        <v>312</v>
      </c>
      <c r="AT175" s="169" t="s">
        <v>123</v>
      </c>
      <c r="AU175" s="169" t="s">
        <v>85</v>
      </c>
      <c r="AY175" s="14" t="s">
        <v>120</v>
      </c>
      <c r="BE175" s="170">
        <f t="shared" si="14"/>
        <v>0</v>
      </c>
      <c r="BF175" s="170">
        <f t="shared" si="15"/>
        <v>0</v>
      </c>
      <c r="BG175" s="170">
        <f t="shared" si="16"/>
        <v>0</v>
      </c>
      <c r="BH175" s="170">
        <f t="shared" si="17"/>
        <v>0</v>
      </c>
      <c r="BI175" s="170">
        <f t="shared" si="18"/>
        <v>0</v>
      </c>
      <c r="BJ175" s="14" t="s">
        <v>85</v>
      </c>
      <c r="BK175" s="170">
        <f t="shared" si="19"/>
        <v>0</v>
      </c>
      <c r="BL175" s="14" t="s">
        <v>312</v>
      </c>
      <c r="BM175" s="169" t="s">
        <v>341</v>
      </c>
    </row>
    <row r="176" spans="1:65" s="2" customFormat="1" ht="33" customHeight="1" x14ac:dyDescent="0.2">
      <c r="A176" s="29"/>
      <c r="B176" s="157"/>
      <c r="C176" s="158" t="s">
        <v>342</v>
      </c>
      <c r="D176" s="158" t="s">
        <v>123</v>
      </c>
      <c r="E176" s="159" t="s">
        <v>343</v>
      </c>
      <c r="F176" s="160" t="s">
        <v>344</v>
      </c>
      <c r="G176" s="161" t="s">
        <v>164</v>
      </c>
      <c r="H176" s="162">
        <v>450</v>
      </c>
      <c r="I176" s="163"/>
      <c r="J176" s="164">
        <f t="shared" si="10"/>
        <v>0</v>
      </c>
      <c r="K176" s="160" t="s">
        <v>127</v>
      </c>
      <c r="L176" s="30"/>
      <c r="M176" s="165" t="s">
        <v>1</v>
      </c>
      <c r="N176" s="166" t="s">
        <v>42</v>
      </c>
      <c r="O176" s="55"/>
      <c r="P176" s="167">
        <f t="shared" si="11"/>
        <v>0</v>
      </c>
      <c r="Q176" s="167">
        <v>0</v>
      </c>
      <c r="R176" s="167">
        <f t="shared" si="12"/>
        <v>0</v>
      </c>
      <c r="S176" s="167">
        <v>0</v>
      </c>
      <c r="T176" s="168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9" t="s">
        <v>312</v>
      </c>
      <c r="AT176" s="169" t="s">
        <v>123</v>
      </c>
      <c r="AU176" s="169" t="s">
        <v>85</v>
      </c>
      <c r="AY176" s="14" t="s">
        <v>120</v>
      </c>
      <c r="BE176" s="170">
        <f t="shared" si="14"/>
        <v>0</v>
      </c>
      <c r="BF176" s="170">
        <f t="shared" si="15"/>
        <v>0</v>
      </c>
      <c r="BG176" s="170">
        <f t="shared" si="16"/>
        <v>0</v>
      </c>
      <c r="BH176" s="170">
        <f t="shared" si="17"/>
        <v>0</v>
      </c>
      <c r="BI176" s="170">
        <f t="shared" si="18"/>
        <v>0</v>
      </c>
      <c r="BJ176" s="14" t="s">
        <v>85</v>
      </c>
      <c r="BK176" s="170">
        <f t="shared" si="19"/>
        <v>0</v>
      </c>
      <c r="BL176" s="14" t="s">
        <v>312</v>
      </c>
      <c r="BM176" s="169" t="s">
        <v>345</v>
      </c>
    </row>
    <row r="177" spans="1:65" s="2" customFormat="1" ht="44.25" customHeight="1" x14ac:dyDescent="0.2">
      <c r="A177" s="29"/>
      <c r="B177" s="157"/>
      <c r="C177" s="158" t="s">
        <v>346</v>
      </c>
      <c r="D177" s="158" t="s">
        <v>123</v>
      </c>
      <c r="E177" s="159" t="s">
        <v>347</v>
      </c>
      <c r="F177" s="160" t="s">
        <v>348</v>
      </c>
      <c r="G177" s="161" t="s">
        <v>126</v>
      </c>
      <c r="H177" s="162">
        <v>2</v>
      </c>
      <c r="I177" s="163"/>
      <c r="J177" s="164">
        <f t="shared" si="10"/>
        <v>0</v>
      </c>
      <c r="K177" s="160" t="s">
        <v>127</v>
      </c>
      <c r="L177" s="30"/>
      <c r="M177" s="165" t="s">
        <v>1</v>
      </c>
      <c r="N177" s="166" t="s">
        <v>42</v>
      </c>
      <c r="O177" s="55"/>
      <c r="P177" s="167">
        <f t="shared" si="11"/>
        <v>0</v>
      </c>
      <c r="Q177" s="167">
        <v>0</v>
      </c>
      <c r="R177" s="167">
        <f t="shared" si="12"/>
        <v>0</v>
      </c>
      <c r="S177" s="167">
        <v>0</v>
      </c>
      <c r="T177" s="168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9" t="s">
        <v>312</v>
      </c>
      <c r="AT177" s="169" t="s">
        <v>123</v>
      </c>
      <c r="AU177" s="169" t="s">
        <v>85</v>
      </c>
      <c r="AY177" s="14" t="s">
        <v>120</v>
      </c>
      <c r="BE177" s="170">
        <f t="shared" si="14"/>
        <v>0</v>
      </c>
      <c r="BF177" s="170">
        <f t="shared" si="15"/>
        <v>0</v>
      </c>
      <c r="BG177" s="170">
        <f t="shared" si="16"/>
        <v>0</v>
      </c>
      <c r="BH177" s="170">
        <f t="shared" si="17"/>
        <v>0</v>
      </c>
      <c r="BI177" s="170">
        <f t="shared" si="18"/>
        <v>0</v>
      </c>
      <c r="BJ177" s="14" t="s">
        <v>85</v>
      </c>
      <c r="BK177" s="170">
        <f t="shared" si="19"/>
        <v>0</v>
      </c>
      <c r="BL177" s="14" t="s">
        <v>312</v>
      </c>
      <c r="BM177" s="169" t="s">
        <v>349</v>
      </c>
    </row>
    <row r="178" spans="1:65" s="2" customFormat="1" ht="33" customHeight="1" x14ac:dyDescent="0.2">
      <c r="A178" s="29"/>
      <c r="B178" s="157"/>
      <c r="C178" s="158" t="s">
        <v>350</v>
      </c>
      <c r="D178" s="158" t="s">
        <v>123</v>
      </c>
      <c r="E178" s="159" t="s">
        <v>351</v>
      </c>
      <c r="F178" s="160" t="s">
        <v>352</v>
      </c>
      <c r="G178" s="161" t="s">
        <v>126</v>
      </c>
      <c r="H178" s="162">
        <v>4</v>
      </c>
      <c r="I178" s="163"/>
      <c r="J178" s="164">
        <f t="shared" si="10"/>
        <v>0</v>
      </c>
      <c r="K178" s="160" t="s">
        <v>127</v>
      </c>
      <c r="L178" s="30"/>
      <c r="M178" s="165" t="s">
        <v>1</v>
      </c>
      <c r="N178" s="166" t="s">
        <v>42</v>
      </c>
      <c r="O178" s="55"/>
      <c r="P178" s="167">
        <f t="shared" si="11"/>
        <v>0</v>
      </c>
      <c r="Q178" s="167">
        <v>0</v>
      </c>
      <c r="R178" s="167">
        <f t="shared" si="12"/>
        <v>0</v>
      </c>
      <c r="S178" s="167">
        <v>0</v>
      </c>
      <c r="T178" s="168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9" t="s">
        <v>312</v>
      </c>
      <c r="AT178" s="169" t="s">
        <v>123</v>
      </c>
      <c r="AU178" s="169" t="s">
        <v>85</v>
      </c>
      <c r="AY178" s="14" t="s">
        <v>120</v>
      </c>
      <c r="BE178" s="170">
        <f t="shared" si="14"/>
        <v>0</v>
      </c>
      <c r="BF178" s="170">
        <f t="shared" si="15"/>
        <v>0</v>
      </c>
      <c r="BG178" s="170">
        <f t="shared" si="16"/>
        <v>0</v>
      </c>
      <c r="BH178" s="170">
        <f t="shared" si="17"/>
        <v>0</v>
      </c>
      <c r="BI178" s="170">
        <f t="shared" si="18"/>
        <v>0</v>
      </c>
      <c r="BJ178" s="14" t="s">
        <v>85</v>
      </c>
      <c r="BK178" s="170">
        <f t="shared" si="19"/>
        <v>0</v>
      </c>
      <c r="BL178" s="14" t="s">
        <v>312</v>
      </c>
      <c r="BM178" s="169" t="s">
        <v>353</v>
      </c>
    </row>
    <row r="179" spans="1:65" s="2" customFormat="1" ht="44.25" customHeight="1" x14ac:dyDescent="0.2">
      <c r="A179" s="29"/>
      <c r="B179" s="157"/>
      <c r="C179" s="158" t="s">
        <v>354</v>
      </c>
      <c r="D179" s="158" t="s">
        <v>123</v>
      </c>
      <c r="E179" s="159" t="s">
        <v>355</v>
      </c>
      <c r="F179" s="160" t="s">
        <v>356</v>
      </c>
      <c r="G179" s="161" t="s">
        <v>164</v>
      </c>
      <c r="H179" s="162">
        <v>7.4690000000000003</v>
      </c>
      <c r="I179" s="163"/>
      <c r="J179" s="164">
        <f t="shared" si="10"/>
        <v>0</v>
      </c>
      <c r="K179" s="160" t="s">
        <v>127</v>
      </c>
      <c r="L179" s="30"/>
      <c r="M179" s="165" t="s">
        <v>1</v>
      </c>
      <c r="N179" s="166" t="s">
        <v>42</v>
      </c>
      <c r="O179" s="55"/>
      <c r="P179" s="167">
        <f t="shared" si="11"/>
        <v>0</v>
      </c>
      <c r="Q179" s="167">
        <v>0</v>
      </c>
      <c r="R179" s="167">
        <f t="shared" si="12"/>
        <v>0</v>
      </c>
      <c r="S179" s="167">
        <v>0</v>
      </c>
      <c r="T179" s="168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9" t="s">
        <v>312</v>
      </c>
      <c r="AT179" s="169" t="s">
        <v>123</v>
      </c>
      <c r="AU179" s="169" t="s">
        <v>85</v>
      </c>
      <c r="AY179" s="14" t="s">
        <v>120</v>
      </c>
      <c r="BE179" s="170">
        <f t="shared" si="14"/>
        <v>0</v>
      </c>
      <c r="BF179" s="170">
        <f t="shared" si="15"/>
        <v>0</v>
      </c>
      <c r="BG179" s="170">
        <f t="shared" si="16"/>
        <v>0</v>
      </c>
      <c r="BH179" s="170">
        <f t="shared" si="17"/>
        <v>0</v>
      </c>
      <c r="BI179" s="170">
        <f t="shared" si="18"/>
        <v>0</v>
      </c>
      <c r="BJ179" s="14" t="s">
        <v>85</v>
      </c>
      <c r="BK179" s="170">
        <f t="shared" si="19"/>
        <v>0</v>
      </c>
      <c r="BL179" s="14" t="s">
        <v>312</v>
      </c>
      <c r="BM179" s="169" t="s">
        <v>357</v>
      </c>
    </row>
    <row r="180" spans="1:65" s="2" customFormat="1" ht="44.25" customHeight="1" x14ac:dyDescent="0.2">
      <c r="A180" s="29"/>
      <c r="B180" s="157"/>
      <c r="C180" s="158" t="s">
        <v>358</v>
      </c>
      <c r="D180" s="158" t="s">
        <v>123</v>
      </c>
      <c r="E180" s="159" t="s">
        <v>359</v>
      </c>
      <c r="F180" s="160" t="s">
        <v>360</v>
      </c>
      <c r="G180" s="161" t="s">
        <v>164</v>
      </c>
      <c r="H180" s="162">
        <v>2.4470000000000001</v>
      </c>
      <c r="I180" s="163"/>
      <c r="J180" s="164">
        <f t="shared" si="10"/>
        <v>0</v>
      </c>
      <c r="K180" s="160" t="s">
        <v>127</v>
      </c>
      <c r="L180" s="30"/>
      <c r="M180" s="181" t="s">
        <v>1</v>
      </c>
      <c r="N180" s="182" t="s">
        <v>42</v>
      </c>
      <c r="O180" s="183"/>
      <c r="P180" s="184">
        <f t="shared" si="11"/>
        <v>0</v>
      </c>
      <c r="Q180" s="184">
        <v>0</v>
      </c>
      <c r="R180" s="184">
        <f t="shared" si="12"/>
        <v>0</v>
      </c>
      <c r="S180" s="184">
        <v>0</v>
      </c>
      <c r="T180" s="185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9" t="s">
        <v>312</v>
      </c>
      <c r="AT180" s="169" t="s">
        <v>123</v>
      </c>
      <c r="AU180" s="169" t="s">
        <v>85</v>
      </c>
      <c r="AY180" s="14" t="s">
        <v>120</v>
      </c>
      <c r="BE180" s="170">
        <f t="shared" si="14"/>
        <v>0</v>
      </c>
      <c r="BF180" s="170">
        <f t="shared" si="15"/>
        <v>0</v>
      </c>
      <c r="BG180" s="170">
        <f t="shared" si="16"/>
        <v>0</v>
      </c>
      <c r="BH180" s="170">
        <f t="shared" si="17"/>
        <v>0</v>
      </c>
      <c r="BI180" s="170">
        <f t="shared" si="18"/>
        <v>0</v>
      </c>
      <c r="BJ180" s="14" t="s">
        <v>85</v>
      </c>
      <c r="BK180" s="170">
        <f t="shared" si="19"/>
        <v>0</v>
      </c>
      <c r="BL180" s="14" t="s">
        <v>312</v>
      </c>
      <c r="BM180" s="169" t="s">
        <v>361</v>
      </c>
    </row>
    <row r="181" spans="1:65" s="2" customFormat="1" ht="6.95" customHeight="1" x14ac:dyDescent="0.2">
      <c r="A181" s="29"/>
      <c r="B181" s="44"/>
      <c r="C181" s="45"/>
      <c r="D181" s="45"/>
      <c r="E181" s="45"/>
      <c r="F181" s="45"/>
      <c r="G181" s="45"/>
      <c r="H181" s="45"/>
      <c r="I181" s="117"/>
      <c r="J181" s="45"/>
      <c r="K181" s="45"/>
      <c r="L181" s="30"/>
      <c r="M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</row>
  </sheetData>
  <autoFilter ref="C118:K18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0"/>
      <c r="L2" s="224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90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94</v>
      </c>
      <c r="I4" s="90"/>
      <c r="L4" s="17"/>
      <c r="M4" s="92" t="s">
        <v>10</v>
      </c>
      <c r="AT4" s="14" t="s">
        <v>3</v>
      </c>
    </row>
    <row r="5" spans="1:46" s="1" customFormat="1" ht="6.95" customHeight="1" x14ac:dyDescent="0.2">
      <c r="B5" s="17"/>
      <c r="I5" s="90"/>
      <c r="L5" s="17"/>
    </row>
    <row r="6" spans="1:46" s="1" customFormat="1" ht="12" customHeight="1" x14ac:dyDescent="0.2">
      <c r="B6" s="17"/>
      <c r="D6" s="24" t="s">
        <v>16</v>
      </c>
      <c r="I6" s="90"/>
      <c r="L6" s="17"/>
    </row>
    <row r="7" spans="1:46" s="1" customFormat="1" ht="16.5" customHeight="1" x14ac:dyDescent="0.2">
      <c r="B7" s="17"/>
      <c r="E7" s="225" t="str">
        <f>'Rekapitulace zakázky'!K6</f>
        <v>Výměna kolejnic v úseku Brno dolní n. - Brno-Židenice</v>
      </c>
      <c r="F7" s="226"/>
      <c r="G7" s="226"/>
      <c r="H7" s="226"/>
      <c r="I7" s="90"/>
      <c r="L7" s="17"/>
    </row>
    <row r="8" spans="1:46" s="2" customFormat="1" ht="12" customHeight="1" x14ac:dyDescent="0.2">
      <c r="A8" s="29"/>
      <c r="B8" s="30"/>
      <c r="C8" s="29"/>
      <c r="D8" s="24" t="s">
        <v>95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5" t="s">
        <v>362</v>
      </c>
      <c r="F9" s="227"/>
      <c r="G9" s="227"/>
      <c r="H9" s="227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zakázky'!AN8</f>
        <v>1. 4. 2020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94" t="s">
        <v>27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8" t="str">
        <f>'Rekapitulace zakázky'!E14</f>
        <v>Vyplň údaj</v>
      </c>
      <c r="F18" s="189"/>
      <c r="G18" s="189"/>
      <c r="H18" s="189"/>
      <c r="I18" s="94" t="s">
        <v>27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94" t="s">
        <v>27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33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34</v>
      </c>
      <c r="F24" s="29"/>
      <c r="G24" s="29"/>
      <c r="H24" s="29"/>
      <c r="I24" s="94" t="s">
        <v>27</v>
      </c>
      <c r="J24" s="22" t="s">
        <v>35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5"/>
      <c r="B27" s="96"/>
      <c r="C27" s="95"/>
      <c r="D27" s="95"/>
      <c r="E27" s="194" t="s">
        <v>1</v>
      </c>
      <c r="F27" s="194"/>
      <c r="G27" s="194"/>
      <c r="H27" s="194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100" t="s">
        <v>37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101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102" t="s">
        <v>41</v>
      </c>
      <c r="E33" s="24" t="s">
        <v>42</v>
      </c>
      <c r="F33" s="103">
        <f>ROUND((SUM(BE117:BE125)),  2)</f>
        <v>0</v>
      </c>
      <c r="G33" s="29"/>
      <c r="H33" s="29"/>
      <c r="I33" s="104">
        <v>0.21</v>
      </c>
      <c r="J33" s="103">
        <f>ROUND(((SUM(BE117:BE125))*I33),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103">
        <f>ROUND((SUM(BF117:BF125)),  2)</f>
        <v>0</v>
      </c>
      <c r="G34" s="29"/>
      <c r="H34" s="29"/>
      <c r="I34" s="104">
        <v>0.15</v>
      </c>
      <c r="J34" s="103">
        <f>ROUND(((SUM(BF117:BF125))*I34),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103">
        <f>ROUND((SUM(BG117:BG125)),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103">
        <f>ROUND((SUM(BH117:BH125)),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103">
        <f>ROUND((SUM(BI117:BI125)),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5"/>
      <c r="D39" s="106" t="s">
        <v>47</v>
      </c>
      <c r="E39" s="57"/>
      <c r="F39" s="57"/>
      <c r="G39" s="107" t="s">
        <v>48</v>
      </c>
      <c r="H39" s="108" t="s">
        <v>49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I41" s="90"/>
      <c r="L41" s="17"/>
    </row>
    <row r="42" spans="1:31" s="1" customFormat="1" ht="14.45" customHeight="1" x14ac:dyDescent="0.2">
      <c r="B42" s="17"/>
      <c r="I42" s="90"/>
      <c r="L42" s="17"/>
    </row>
    <row r="43" spans="1:31" s="1" customFormat="1" ht="14.45" customHeight="1" x14ac:dyDescent="0.2">
      <c r="B43" s="17"/>
      <c r="I43" s="90"/>
      <c r="L43" s="17"/>
    </row>
    <row r="44" spans="1:31" s="1" customFormat="1" ht="14.45" customHeight="1" x14ac:dyDescent="0.2">
      <c r="B44" s="17"/>
      <c r="I44" s="90"/>
      <c r="L44" s="17"/>
    </row>
    <row r="45" spans="1:31" s="1" customFormat="1" ht="14.45" customHeight="1" x14ac:dyDescent="0.2">
      <c r="B45" s="17"/>
      <c r="I45" s="90"/>
      <c r="L45" s="17"/>
    </row>
    <row r="46" spans="1:31" s="1" customFormat="1" ht="14.45" customHeight="1" x14ac:dyDescent="0.2">
      <c r="B46" s="17"/>
      <c r="I46" s="90"/>
      <c r="L46" s="17"/>
    </row>
    <row r="47" spans="1:31" s="1" customFormat="1" ht="14.45" customHeight="1" x14ac:dyDescent="0.2">
      <c r="B47" s="17"/>
      <c r="I47" s="90"/>
      <c r="L47" s="17"/>
    </row>
    <row r="48" spans="1:31" s="1" customFormat="1" ht="14.45" customHeight="1" x14ac:dyDescent="0.2">
      <c r="B48" s="17"/>
      <c r="I48" s="90"/>
      <c r="L48" s="17"/>
    </row>
    <row r="49" spans="1:31" s="1" customFormat="1" ht="14.45" customHeight="1" x14ac:dyDescent="0.2">
      <c r="B49" s="17"/>
      <c r="I49" s="90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112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52</v>
      </c>
      <c r="E61" s="32"/>
      <c r="F61" s="113" t="s">
        <v>53</v>
      </c>
      <c r="G61" s="42" t="s">
        <v>52</v>
      </c>
      <c r="H61" s="32"/>
      <c r="I61" s="114"/>
      <c r="J61" s="11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52</v>
      </c>
      <c r="E76" s="32"/>
      <c r="F76" s="113" t="s">
        <v>53</v>
      </c>
      <c r="G76" s="42" t="s">
        <v>52</v>
      </c>
      <c r="H76" s="32"/>
      <c r="I76" s="114"/>
      <c r="J76" s="11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97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5" t="str">
        <f>E7</f>
        <v>Výměna kolejnic v úseku Brno dolní n. - Brno-Židenice</v>
      </c>
      <c r="F85" s="226"/>
      <c r="G85" s="226"/>
      <c r="H85" s="226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95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5" t="str">
        <f>E9</f>
        <v>01.2 - Zabezpečovací zařízení</v>
      </c>
      <c r="F87" s="227"/>
      <c r="G87" s="227"/>
      <c r="H87" s="227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Brno dolní n - Brno-Židenice</v>
      </c>
      <c r="G89" s="29"/>
      <c r="H89" s="29"/>
      <c r="I89" s="94" t="s">
        <v>22</v>
      </c>
      <c r="J89" s="52" t="str">
        <f>IF(J12="","",J12)</f>
        <v>1. 4. 2020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94" t="s">
        <v>30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 x14ac:dyDescent="0.2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Správa železnic, státní organizace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9" t="s">
        <v>98</v>
      </c>
      <c r="D94" s="105"/>
      <c r="E94" s="105"/>
      <c r="F94" s="105"/>
      <c r="G94" s="105"/>
      <c r="H94" s="105"/>
      <c r="I94" s="120"/>
      <c r="J94" s="121" t="s">
        <v>99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22" t="s">
        <v>100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pans="1:31" s="9" customFormat="1" ht="24.95" customHeight="1" x14ac:dyDescent="0.2">
      <c r="B97" s="123"/>
      <c r="D97" s="124" t="s">
        <v>104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customHeight="1" x14ac:dyDescent="0.2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 x14ac:dyDescent="0.2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 x14ac:dyDescent="0.2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 x14ac:dyDescent="0.2">
      <c r="A104" s="29"/>
      <c r="B104" s="30"/>
      <c r="C104" s="18" t="s">
        <v>105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 x14ac:dyDescent="0.2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 x14ac:dyDescent="0.2">
      <c r="A107" s="29"/>
      <c r="B107" s="30"/>
      <c r="C107" s="29"/>
      <c r="D107" s="29"/>
      <c r="E107" s="225" t="str">
        <f>E7</f>
        <v>Výměna kolejnic v úseku Brno dolní n. - Brno-Židenice</v>
      </c>
      <c r="F107" s="226"/>
      <c r="G107" s="226"/>
      <c r="H107" s="226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95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205" t="str">
        <f>E9</f>
        <v>01.2 - Zabezpečovací zařízení</v>
      </c>
      <c r="F109" s="227"/>
      <c r="G109" s="227"/>
      <c r="H109" s="227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20</v>
      </c>
      <c r="D111" s="29"/>
      <c r="E111" s="29"/>
      <c r="F111" s="22" t="str">
        <f>F12</f>
        <v>Brno dolní n - Brno-Židenice</v>
      </c>
      <c r="G111" s="29"/>
      <c r="H111" s="29"/>
      <c r="I111" s="94" t="s">
        <v>22</v>
      </c>
      <c r="J111" s="52" t="str">
        <f>IF(J12="","",J12)</f>
        <v>1. 4. 2020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 x14ac:dyDescent="0.2">
      <c r="A113" s="29"/>
      <c r="B113" s="30"/>
      <c r="C113" s="24" t="s">
        <v>24</v>
      </c>
      <c r="D113" s="29"/>
      <c r="E113" s="29"/>
      <c r="F113" s="22" t="str">
        <f>E15</f>
        <v xml:space="preserve"> </v>
      </c>
      <c r="G113" s="29"/>
      <c r="H113" s="29"/>
      <c r="I113" s="94" t="s">
        <v>30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5.7" customHeight="1" x14ac:dyDescent="0.2">
      <c r="A114" s="29"/>
      <c r="B114" s="30"/>
      <c r="C114" s="24" t="s">
        <v>28</v>
      </c>
      <c r="D114" s="29"/>
      <c r="E114" s="29"/>
      <c r="F114" s="22" t="str">
        <f>IF(E18="","",E18)</f>
        <v>Vyplň údaj</v>
      </c>
      <c r="G114" s="29"/>
      <c r="H114" s="29"/>
      <c r="I114" s="94" t="s">
        <v>32</v>
      </c>
      <c r="J114" s="27" t="str">
        <f>E24</f>
        <v>Správa železnic, státní organizace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 x14ac:dyDescent="0.2">
      <c r="A116" s="133"/>
      <c r="B116" s="134"/>
      <c r="C116" s="135" t="s">
        <v>106</v>
      </c>
      <c r="D116" s="136" t="s">
        <v>62</v>
      </c>
      <c r="E116" s="136" t="s">
        <v>58</v>
      </c>
      <c r="F116" s="136" t="s">
        <v>59</v>
      </c>
      <c r="G116" s="136" t="s">
        <v>107</v>
      </c>
      <c r="H116" s="136" t="s">
        <v>108</v>
      </c>
      <c r="I116" s="137" t="s">
        <v>109</v>
      </c>
      <c r="J116" s="136" t="s">
        <v>99</v>
      </c>
      <c r="K116" s="138" t="s">
        <v>110</v>
      </c>
      <c r="L116" s="139"/>
      <c r="M116" s="59" t="s">
        <v>1</v>
      </c>
      <c r="N116" s="60" t="s">
        <v>41</v>
      </c>
      <c r="O116" s="60" t="s">
        <v>111</v>
      </c>
      <c r="P116" s="60" t="s">
        <v>112</v>
      </c>
      <c r="Q116" s="60" t="s">
        <v>113</v>
      </c>
      <c r="R116" s="60" t="s">
        <v>114</v>
      </c>
      <c r="S116" s="60" t="s">
        <v>115</v>
      </c>
      <c r="T116" s="61" t="s">
        <v>116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 x14ac:dyDescent="0.25">
      <c r="A117" s="29"/>
      <c r="B117" s="30"/>
      <c r="C117" s="66" t="s">
        <v>117</v>
      </c>
      <c r="D117" s="29"/>
      <c r="E117" s="29"/>
      <c r="F117" s="29"/>
      <c r="G117" s="29"/>
      <c r="H117" s="29"/>
      <c r="I117" s="93"/>
      <c r="J117" s="140">
        <f>BK117</f>
        <v>0</v>
      </c>
      <c r="K117" s="29"/>
      <c r="L117" s="30"/>
      <c r="M117" s="62"/>
      <c r="N117" s="53"/>
      <c r="O117" s="63"/>
      <c r="P117" s="141">
        <f>P118</f>
        <v>0</v>
      </c>
      <c r="Q117" s="63"/>
      <c r="R117" s="141">
        <f>R118</f>
        <v>0</v>
      </c>
      <c r="S117" s="63"/>
      <c r="T117" s="142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101</v>
      </c>
      <c r="BK117" s="143">
        <f>BK118</f>
        <v>0</v>
      </c>
    </row>
    <row r="118" spans="1:65" s="12" customFormat="1" ht="25.9" customHeight="1" x14ac:dyDescent="0.2">
      <c r="B118" s="144"/>
      <c r="D118" s="145" t="s">
        <v>76</v>
      </c>
      <c r="E118" s="146" t="s">
        <v>307</v>
      </c>
      <c r="F118" s="146" t="s">
        <v>308</v>
      </c>
      <c r="I118" s="147"/>
      <c r="J118" s="148">
        <f>BK118</f>
        <v>0</v>
      </c>
      <c r="L118" s="144"/>
      <c r="M118" s="149"/>
      <c r="N118" s="150"/>
      <c r="O118" s="150"/>
      <c r="P118" s="151">
        <f>SUM(P119:P125)</f>
        <v>0</v>
      </c>
      <c r="Q118" s="150"/>
      <c r="R118" s="151">
        <f>SUM(R119:R125)</f>
        <v>0</v>
      </c>
      <c r="S118" s="150"/>
      <c r="T118" s="152">
        <f>SUM(T119:T125)</f>
        <v>0</v>
      </c>
      <c r="AR118" s="145" t="s">
        <v>128</v>
      </c>
      <c r="AT118" s="153" t="s">
        <v>76</v>
      </c>
      <c r="AU118" s="153" t="s">
        <v>77</v>
      </c>
      <c r="AY118" s="145" t="s">
        <v>120</v>
      </c>
      <c r="BK118" s="154">
        <f>SUM(BK119:BK125)</f>
        <v>0</v>
      </c>
    </row>
    <row r="119" spans="1:65" s="2" customFormat="1" ht="21.75" customHeight="1" x14ac:dyDescent="0.2">
      <c r="A119" s="29"/>
      <c r="B119" s="157"/>
      <c r="C119" s="158" t="s">
        <v>85</v>
      </c>
      <c r="D119" s="158" t="s">
        <v>123</v>
      </c>
      <c r="E119" s="159" t="s">
        <v>363</v>
      </c>
      <c r="F119" s="160" t="s">
        <v>364</v>
      </c>
      <c r="G119" s="161" t="s">
        <v>126</v>
      </c>
      <c r="H119" s="162">
        <v>10</v>
      </c>
      <c r="I119" s="163"/>
      <c r="J119" s="164">
        <f t="shared" ref="J119:J125" si="0">ROUND(I119*H119,2)</f>
        <v>0</v>
      </c>
      <c r="K119" s="160" t="s">
        <v>127</v>
      </c>
      <c r="L119" s="30"/>
      <c r="M119" s="165" t="s">
        <v>1</v>
      </c>
      <c r="N119" s="166" t="s">
        <v>42</v>
      </c>
      <c r="O119" s="55"/>
      <c r="P119" s="167">
        <f t="shared" ref="P119:P125" si="1">O119*H119</f>
        <v>0</v>
      </c>
      <c r="Q119" s="167">
        <v>0</v>
      </c>
      <c r="R119" s="167">
        <f t="shared" ref="R119:R125" si="2">Q119*H119</f>
        <v>0</v>
      </c>
      <c r="S119" s="167">
        <v>0</v>
      </c>
      <c r="T119" s="168">
        <f t="shared" ref="T119:T125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69" t="s">
        <v>312</v>
      </c>
      <c r="AT119" s="169" t="s">
        <v>123</v>
      </c>
      <c r="AU119" s="169" t="s">
        <v>85</v>
      </c>
      <c r="AY119" s="14" t="s">
        <v>120</v>
      </c>
      <c r="BE119" s="170">
        <f t="shared" ref="BE119:BE125" si="4">IF(N119="základní",J119,0)</f>
        <v>0</v>
      </c>
      <c r="BF119" s="170">
        <f t="shared" ref="BF119:BF125" si="5">IF(N119="snížená",J119,0)</f>
        <v>0</v>
      </c>
      <c r="BG119" s="170">
        <f t="shared" ref="BG119:BG125" si="6">IF(N119="zákl. přenesená",J119,0)</f>
        <v>0</v>
      </c>
      <c r="BH119" s="170">
        <f t="shared" ref="BH119:BH125" si="7">IF(N119="sníž. přenesená",J119,0)</f>
        <v>0</v>
      </c>
      <c r="BI119" s="170">
        <f t="shared" ref="BI119:BI125" si="8">IF(N119="nulová",J119,0)</f>
        <v>0</v>
      </c>
      <c r="BJ119" s="14" t="s">
        <v>85</v>
      </c>
      <c r="BK119" s="170">
        <f t="shared" ref="BK119:BK125" si="9">ROUND(I119*H119,2)</f>
        <v>0</v>
      </c>
      <c r="BL119" s="14" t="s">
        <v>312</v>
      </c>
      <c r="BM119" s="169" t="s">
        <v>365</v>
      </c>
    </row>
    <row r="120" spans="1:65" s="2" customFormat="1" ht="21.75" customHeight="1" x14ac:dyDescent="0.2">
      <c r="A120" s="29"/>
      <c r="B120" s="157"/>
      <c r="C120" s="158" t="s">
        <v>87</v>
      </c>
      <c r="D120" s="158" t="s">
        <v>123</v>
      </c>
      <c r="E120" s="159" t="s">
        <v>366</v>
      </c>
      <c r="F120" s="160" t="s">
        <v>367</v>
      </c>
      <c r="G120" s="161" t="s">
        <v>126</v>
      </c>
      <c r="H120" s="162">
        <v>10</v>
      </c>
      <c r="I120" s="163"/>
      <c r="J120" s="164">
        <f t="shared" si="0"/>
        <v>0</v>
      </c>
      <c r="K120" s="160" t="s">
        <v>127</v>
      </c>
      <c r="L120" s="30"/>
      <c r="M120" s="165" t="s">
        <v>1</v>
      </c>
      <c r="N120" s="166" t="s">
        <v>42</v>
      </c>
      <c r="O120" s="55"/>
      <c r="P120" s="167">
        <f t="shared" si="1"/>
        <v>0</v>
      </c>
      <c r="Q120" s="167">
        <v>0</v>
      </c>
      <c r="R120" s="167">
        <f t="shared" si="2"/>
        <v>0</v>
      </c>
      <c r="S120" s="167">
        <v>0</v>
      </c>
      <c r="T120" s="168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69" t="s">
        <v>312</v>
      </c>
      <c r="AT120" s="169" t="s">
        <v>123</v>
      </c>
      <c r="AU120" s="169" t="s">
        <v>85</v>
      </c>
      <c r="AY120" s="14" t="s">
        <v>120</v>
      </c>
      <c r="BE120" s="170">
        <f t="shared" si="4"/>
        <v>0</v>
      </c>
      <c r="BF120" s="170">
        <f t="shared" si="5"/>
        <v>0</v>
      </c>
      <c r="BG120" s="170">
        <f t="shared" si="6"/>
        <v>0</v>
      </c>
      <c r="BH120" s="170">
        <f t="shared" si="7"/>
        <v>0</v>
      </c>
      <c r="BI120" s="170">
        <f t="shared" si="8"/>
        <v>0</v>
      </c>
      <c r="BJ120" s="14" t="s">
        <v>85</v>
      </c>
      <c r="BK120" s="170">
        <f t="shared" si="9"/>
        <v>0</v>
      </c>
      <c r="BL120" s="14" t="s">
        <v>312</v>
      </c>
      <c r="BM120" s="169" t="s">
        <v>368</v>
      </c>
    </row>
    <row r="121" spans="1:65" s="2" customFormat="1" ht="21.75" customHeight="1" x14ac:dyDescent="0.2">
      <c r="A121" s="29"/>
      <c r="B121" s="157"/>
      <c r="C121" s="171" t="s">
        <v>133</v>
      </c>
      <c r="D121" s="171" t="s">
        <v>137</v>
      </c>
      <c r="E121" s="172" t="s">
        <v>369</v>
      </c>
      <c r="F121" s="173" t="s">
        <v>370</v>
      </c>
      <c r="G121" s="174" t="s">
        <v>178</v>
      </c>
      <c r="H121" s="175">
        <v>60</v>
      </c>
      <c r="I121" s="176"/>
      <c r="J121" s="177">
        <f t="shared" si="0"/>
        <v>0</v>
      </c>
      <c r="K121" s="173" t="s">
        <v>127</v>
      </c>
      <c r="L121" s="178"/>
      <c r="M121" s="179" t="s">
        <v>1</v>
      </c>
      <c r="N121" s="180" t="s">
        <v>42</v>
      </c>
      <c r="O121" s="55"/>
      <c r="P121" s="167">
        <f t="shared" si="1"/>
        <v>0</v>
      </c>
      <c r="Q121" s="167">
        <v>0</v>
      </c>
      <c r="R121" s="167">
        <f t="shared" si="2"/>
        <v>0</v>
      </c>
      <c r="S121" s="167">
        <v>0</v>
      </c>
      <c r="T121" s="168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69" t="s">
        <v>371</v>
      </c>
      <c r="AT121" s="169" t="s">
        <v>137</v>
      </c>
      <c r="AU121" s="169" t="s">
        <v>85</v>
      </c>
      <c r="AY121" s="14" t="s">
        <v>120</v>
      </c>
      <c r="BE121" s="170">
        <f t="shared" si="4"/>
        <v>0</v>
      </c>
      <c r="BF121" s="170">
        <f t="shared" si="5"/>
        <v>0</v>
      </c>
      <c r="BG121" s="170">
        <f t="shared" si="6"/>
        <v>0</v>
      </c>
      <c r="BH121" s="170">
        <f t="shared" si="7"/>
        <v>0</v>
      </c>
      <c r="BI121" s="170">
        <f t="shared" si="8"/>
        <v>0</v>
      </c>
      <c r="BJ121" s="14" t="s">
        <v>85</v>
      </c>
      <c r="BK121" s="170">
        <f t="shared" si="9"/>
        <v>0</v>
      </c>
      <c r="BL121" s="14" t="s">
        <v>371</v>
      </c>
      <c r="BM121" s="169" t="s">
        <v>372</v>
      </c>
    </row>
    <row r="122" spans="1:65" s="2" customFormat="1" ht="21.75" customHeight="1" x14ac:dyDescent="0.2">
      <c r="A122" s="29"/>
      <c r="B122" s="157"/>
      <c r="C122" s="158" t="s">
        <v>128</v>
      </c>
      <c r="D122" s="158" t="s">
        <v>123</v>
      </c>
      <c r="E122" s="159" t="s">
        <v>373</v>
      </c>
      <c r="F122" s="160" t="s">
        <v>374</v>
      </c>
      <c r="G122" s="161" t="s">
        <v>126</v>
      </c>
      <c r="H122" s="162">
        <v>70</v>
      </c>
      <c r="I122" s="163"/>
      <c r="J122" s="164">
        <f t="shared" si="0"/>
        <v>0</v>
      </c>
      <c r="K122" s="160" t="s">
        <v>127</v>
      </c>
      <c r="L122" s="30"/>
      <c r="M122" s="165" t="s">
        <v>1</v>
      </c>
      <c r="N122" s="166" t="s">
        <v>42</v>
      </c>
      <c r="O122" s="55"/>
      <c r="P122" s="167">
        <f t="shared" si="1"/>
        <v>0</v>
      </c>
      <c r="Q122" s="167">
        <v>0</v>
      </c>
      <c r="R122" s="167">
        <f t="shared" si="2"/>
        <v>0</v>
      </c>
      <c r="S122" s="167">
        <v>0</v>
      </c>
      <c r="T122" s="168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9" t="s">
        <v>312</v>
      </c>
      <c r="AT122" s="169" t="s">
        <v>123</v>
      </c>
      <c r="AU122" s="169" t="s">
        <v>85</v>
      </c>
      <c r="AY122" s="14" t="s">
        <v>120</v>
      </c>
      <c r="BE122" s="170">
        <f t="shared" si="4"/>
        <v>0</v>
      </c>
      <c r="BF122" s="170">
        <f t="shared" si="5"/>
        <v>0</v>
      </c>
      <c r="BG122" s="170">
        <f t="shared" si="6"/>
        <v>0</v>
      </c>
      <c r="BH122" s="170">
        <f t="shared" si="7"/>
        <v>0</v>
      </c>
      <c r="BI122" s="170">
        <f t="shared" si="8"/>
        <v>0</v>
      </c>
      <c r="BJ122" s="14" t="s">
        <v>85</v>
      </c>
      <c r="BK122" s="170">
        <f t="shared" si="9"/>
        <v>0</v>
      </c>
      <c r="BL122" s="14" t="s">
        <v>312</v>
      </c>
      <c r="BM122" s="169" t="s">
        <v>375</v>
      </c>
    </row>
    <row r="123" spans="1:65" s="2" customFormat="1" ht="21.75" customHeight="1" x14ac:dyDescent="0.2">
      <c r="A123" s="29"/>
      <c r="B123" s="157"/>
      <c r="C123" s="158" t="s">
        <v>121</v>
      </c>
      <c r="D123" s="158" t="s">
        <v>123</v>
      </c>
      <c r="E123" s="159" t="s">
        <v>376</v>
      </c>
      <c r="F123" s="160" t="s">
        <v>377</v>
      </c>
      <c r="G123" s="161" t="s">
        <v>126</v>
      </c>
      <c r="H123" s="162">
        <v>70</v>
      </c>
      <c r="I123" s="163"/>
      <c r="J123" s="164">
        <f t="shared" si="0"/>
        <v>0</v>
      </c>
      <c r="K123" s="160" t="s">
        <v>127</v>
      </c>
      <c r="L123" s="30"/>
      <c r="M123" s="165" t="s">
        <v>1</v>
      </c>
      <c r="N123" s="166" t="s">
        <v>42</v>
      </c>
      <c r="O123" s="55"/>
      <c r="P123" s="167">
        <f t="shared" si="1"/>
        <v>0</v>
      </c>
      <c r="Q123" s="167">
        <v>0</v>
      </c>
      <c r="R123" s="167">
        <f t="shared" si="2"/>
        <v>0</v>
      </c>
      <c r="S123" s="167">
        <v>0</v>
      </c>
      <c r="T123" s="168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9" t="s">
        <v>312</v>
      </c>
      <c r="AT123" s="169" t="s">
        <v>123</v>
      </c>
      <c r="AU123" s="169" t="s">
        <v>85</v>
      </c>
      <c r="AY123" s="14" t="s">
        <v>120</v>
      </c>
      <c r="BE123" s="170">
        <f t="shared" si="4"/>
        <v>0</v>
      </c>
      <c r="BF123" s="170">
        <f t="shared" si="5"/>
        <v>0</v>
      </c>
      <c r="BG123" s="170">
        <f t="shared" si="6"/>
        <v>0</v>
      </c>
      <c r="BH123" s="170">
        <f t="shared" si="7"/>
        <v>0</v>
      </c>
      <c r="BI123" s="170">
        <f t="shared" si="8"/>
        <v>0</v>
      </c>
      <c r="BJ123" s="14" t="s">
        <v>85</v>
      </c>
      <c r="BK123" s="170">
        <f t="shared" si="9"/>
        <v>0</v>
      </c>
      <c r="BL123" s="14" t="s">
        <v>312</v>
      </c>
      <c r="BM123" s="169" t="s">
        <v>378</v>
      </c>
    </row>
    <row r="124" spans="1:65" s="2" customFormat="1" ht="21.75" customHeight="1" x14ac:dyDescent="0.2">
      <c r="A124" s="29"/>
      <c r="B124" s="157"/>
      <c r="C124" s="171" t="s">
        <v>145</v>
      </c>
      <c r="D124" s="171" t="s">
        <v>137</v>
      </c>
      <c r="E124" s="172" t="s">
        <v>379</v>
      </c>
      <c r="F124" s="173" t="s">
        <v>380</v>
      </c>
      <c r="G124" s="174" t="s">
        <v>126</v>
      </c>
      <c r="H124" s="175">
        <v>40</v>
      </c>
      <c r="I124" s="176"/>
      <c r="J124" s="177">
        <f t="shared" si="0"/>
        <v>0</v>
      </c>
      <c r="K124" s="173" t="s">
        <v>127</v>
      </c>
      <c r="L124" s="178"/>
      <c r="M124" s="179" t="s">
        <v>1</v>
      </c>
      <c r="N124" s="180" t="s">
        <v>42</v>
      </c>
      <c r="O124" s="55"/>
      <c r="P124" s="167">
        <f t="shared" si="1"/>
        <v>0</v>
      </c>
      <c r="Q124" s="167">
        <v>0</v>
      </c>
      <c r="R124" s="167">
        <f t="shared" si="2"/>
        <v>0</v>
      </c>
      <c r="S124" s="167">
        <v>0</v>
      </c>
      <c r="T124" s="168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9" t="s">
        <v>371</v>
      </c>
      <c r="AT124" s="169" t="s">
        <v>137</v>
      </c>
      <c r="AU124" s="169" t="s">
        <v>85</v>
      </c>
      <c r="AY124" s="14" t="s">
        <v>120</v>
      </c>
      <c r="BE124" s="170">
        <f t="shared" si="4"/>
        <v>0</v>
      </c>
      <c r="BF124" s="170">
        <f t="shared" si="5"/>
        <v>0</v>
      </c>
      <c r="BG124" s="170">
        <f t="shared" si="6"/>
        <v>0</v>
      </c>
      <c r="BH124" s="170">
        <f t="shared" si="7"/>
        <v>0</v>
      </c>
      <c r="BI124" s="170">
        <f t="shared" si="8"/>
        <v>0</v>
      </c>
      <c r="BJ124" s="14" t="s">
        <v>85</v>
      </c>
      <c r="BK124" s="170">
        <f t="shared" si="9"/>
        <v>0</v>
      </c>
      <c r="BL124" s="14" t="s">
        <v>371</v>
      </c>
      <c r="BM124" s="169" t="s">
        <v>381</v>
      </c>
    </row>
    <row r="125" spans="1:65" s="2" customFormat="1" ht="21.75" customHeight="1" x14ac:dyDescent="0.2">
      <c r="A125" s="29"/>
      <c r="B125" s="157"/>
      <c r="C125" s="158" t="s">
        <v>149</v>
      </c>
      <c r="D125" s="158" t="s">
        <v>123</v>
      </c>
      <c r="E125" s="159" t="s">
        <v>382</v>
      </c>
      <c r="F125" s="160" t="s">
        <v>383</v>
      </c>
      <c r="G125" s="161" t="s">
        <v>126</v>
      </c>
      <c r="H125" s="162">
        <v>18</v>
      </c>
      <c r="I125" s="163"/>
      <c r="J125" s="164">
        <f t="shared" si="0"/>
        <v>0</v>
      </c>
      <c r="K125" s="160" t="s">
        <v>127</v>
      </c>
      <c r="L125" s="30"/>
      <c r="M125" s="181" t="s">
        <v>1</v>
      </c>
      <c r="N125" s="182" t="s">
        <v>42</v>
      </c>
      <c r="O125" s="183"/>
      <c r="P125" s="184">
        <f t="shared" si="1"/>
        <v>0</v>
      </c>
      <c r="Q125" s="184">
        <v>0</v>
      </c>
      <c r="R125" s="184">
        <f t="shared" si="2"/>
        <v>0</v>
      </c>
      <c r="S125" s="184">
        <v>0</v>
      </c>
      <c r="T125" s="185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9" t="s">
        <v>312</v>
      </c>
      <c r="AT125" s="169" t="s">
        <v>123</v>
      </c>
      <c r="AU125" s="169" t="s">
        <v>85</v>
      </c>
      <c r="AY125" s="14" t="s">
        <v>120</v>
      </c>
      <c r="BE125" s="170">
        <f t="shared" si="4"/>
        <v>0</v>
      </c>
      <c r="BF125" s="170">
        <f t="shared" si="5"/>
        <v>0</v>
      </c>
      <c r="BG125" s="170">
        <f t="shared" si="6"/>
        <v>0</v>
      </c>
      <c r="BH125" s="170">
        <f t="shared" si="7"/>
        <v>0</v>
      </c>
      <c r="BI125" s="170">
        <f t="shared" si="8"/>
        <v>0</v>
      </c>
      <c r="BJ125" s="14" t="s">
        <v>85</v>
      </c>
      <c r="BK125" s="170">
        <f t="shared" si="9"/>
        <v>0</v>
      </c>
      <c r="BL125" s="14" t="s">
        <v>312</v>
      </c>
      <c r="BM125" s="169" t="s">
        <v>384</v>
      </c>
    </row>
    <row r="126" spans="1:65" s="2" customFormat="1" ht="6.95" customHeight="1" x14ac:dyDescent="0.2">
      <c r="A126" s="29"/>
      <c r="B126" s="44"/>
      <c r="C126" s="45"/>
      <c r="D126" s="45"/>
      <c r="E126" s="45"/>
      <c r="F126" s="45"/>
      <c r="G126" s="45"/>
      <c r="H126" s="45"/>
      <c r="I126" s="117"/>
      <c r="J126" s="45"/>
      <c r="K126" s="45"/>
      <c r="L126" s="30"/>
      <c r="M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</sheetData>
  <autoFilter ref="C116:K125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90"/>
      <c r="L2" s="224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93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customHeight="1" x14ac:dyDescent="0.2">
      <c r="B4" s="17"/>
      <c r="D4" s="18" t="s">
        <v>94</v>
      </c>
      <c r="I4" s="90"/>
      <c r="L4" s="17"/>
      <c r="M4" s="92" t="s">
        <v>10</v>
      </c>
      <c r="AT4" s="14" t="s">
        <v>3</v>
      </c>
    </row>
    <row r="5" spans="1:46" s="1" customFormat="1" ht="6.95" customHeight="1" x14ac:dyDescent="0.2">
      <c r="B5" s="17"/>
      <c r="I5" s="90"/>
      <c r="L5" s="17"/>
    </row>
    <row r="6" spans="1:46" s="1" customFormat="1" ht="12" customHeight="1" x14ac:dyDescent="0.2">
      <c r="B6" s="17"/>
      <c r="D6" s="24" t="s">
        <v>16</v>
      </c>
      <c r="I6" s="90"/>
      <c r="L6" s="17"/>
    </row>
    <row r="7" spans="1:46" s="1" customFormat="1" ht="16.5" customHeight="1" x14ac:dyDescent="0.2">
      <c r="B7" s="17"/>
      <c r="E7" s="225" t="str">
        <f>'Rekapitulace zakázky'!K6</f>
        <v>Výměna kolejnic v úseku Brno dolní n. - Brno-Židenice</v>
      </c>
      <c r="F7" s="226"/>
      <c r="G7" s="226"/>
      <c r="H7" s="226"/>
      <c r="I7" s="90"/>
      <c r="L7" s="17"/>
    </row>
    <row r="8" spans="1:46" s="2" customFormat="1" ht="12" customHeight="1" x14ac:dyDescent="0.2">
      <c r="A8" s="29"/>
      <c r="B8" s="30"/>
      <c r="C8" s="29"/>
      <c r="D8" s="24" t="s">
        <v>95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5" t="s">
        <v>385</v>
      </c>
      <c r="F9" s="227"/>
      <c r="G9" s="227"/>
      <c r="H9" s="227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x14ac:dyDescent="0.2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zakázky'!AN8</f>
        <v>1. 4. 2020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tr">
        <f>IF('Rekapitulace zakázky'!AN10="","",'Rekapitulace zakázky'!AN10)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IF('Rekapitulace zakázky'!E11="","",'Rekapitulace zakázky'!E11)</f>
        <v xml:space="preserve"> </v>
      </c>
      <c r="F15" s="29"/>
      <c r="G15" s="29"/>
      <c r="H15" s="29"/>
      <c r="I15" s="94" t="s">
        <v>27</v>
      </c>
      <c r="J15" s="22" t="str">
        <f>IF('Rekapitulace zakázky'!AN11="","",'Rekapitulace zakázky'!AN11)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zakázky'!AN13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8" t="str">
        <f>'Rekapitulace zakázky'!E14</f>
        <v>Vyplň údaj</v>
      </c>
      <c r="F18" s="189"/>
      <c r="G18" s="189"/>
      <c r="H18" s="189"/>
      <c r="I18" s="94" t="s">
        <v>27</v>
      </c>
      <c r="J18" s="25" t="str">
        <f>'Rekapitulace zakázky'!AN14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 t="str">
        <f>IF('Rekapitulace zakázky'!AN16="","",'Rekapitulace zakázky'!AN16)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tr">
        <f>IF('Rekapitulace zakázky'!E17="","",'Rekapitulace zakázky'!E17)</f>
        <v xml:space="preserve"> </v>
      </c>
      <c r="F21" s="29"/>
      <c r="G21" s="29"/>
      <c r="H21" s="29"/>
      <c r="I21" s="94" t="s">
        <v>27</v>
      </c>
      <c r="J21" s="22" t="str">
        <f>IF('Rekapitulace zakázky'!AN17="","",'Rekapitulace zakázky'!AN17)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94" t="s">
        <v>25</v>
      </c>
      <c r="J23" s="22" t="s">
        <v>33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34</v>
      </c>
      <c r="F24" s="29"/>
      <c r="G24" s="29"/>
      <c r="H24" s="29"/>
      <c r="I24" s="94" t="s">
        <v>27</v>
      </c>
      <c r="J24" s="22" t="s">
        <v>35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36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5"/>
      <c r="B27" s="96"/>
      <c r="C27" s="95"/>
      <c r="D27" s="95"/>
      <c r="E27" s="194" t="s">
        <v>1</v>
      </c>
      <c r="F27" s="194"/>
      <c r="G27" s="194"/>
      <c r="H27" s="194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100" t="s">
        <v>37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39</v>
      </c>
      <c r="G32" s="29"/>
      <c r="H32" s="29"/>
      <c r="I32" s="101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102" t="s">
        <v>41</v>
      </c>
      <c r="E33" s="24" t="s">
        <v>42</v>
      </c>
      <c r="F33" s="103">
        <f>ROUND((SUM(BE117:BE124)),  2)</f>
        <v>0</v>
      </c>
      <c r="G33" s="29"/>
      <c r="H33" s="29"/>
      <c r="I33" s="104">
        <v>0.21</v>
      </c>
      <c r="J33" s="103">
        <f>ROUND(((SUM(BE117:BE124))*I33),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43</v>
      </c>
      <c r="F34" s="103">
        <f>ROUND((SUM(BF117:BF124)),  2)</f>
        <v>0</v>
      </c>
      <c r="G34" s="29"/>
      <c r="H34" s="29"/>
      <c r="I34" s="104">
        <v>0.15</v>
      </c>
      <c r="J34" s="103">
        <f>ROUND(((SUM(BF117:BF124))*I34),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44</v>
      </c>
      <c r="F35" s="103">
        <f>ROUND((SUM(BG117:BG124)),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45</v>
      </c>
      <c r="F36" s="103">
        <f>ROUND((SUM(BH117:BH124)),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46</v>
      </c>
      <c r="F37" s="103">
        <f>ROUND((SUM(BI117:BI124)),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5"/>
      <c r="D39" s="106" t="s">
        <v>47</v>
      </c>
      <c r="E39" s="57"/>
      <c r="F39" s="57"/>
      <c r="G39" s="107" t="s">
        <v>48</v>
      </c>
      <c r="H39" s="108" t="s">
        <v>49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17"/>
      <c r="I41" s="90"/>
      <c r="L41" s="17"/>
    </row>
    <row r="42" spans="1:31" s="1" customFormat="1" ht="14.45" customHeight="1" x14ac:dyDescent="0.2">
      <c r="B42" s="17"/>
      <c r="I42" s="90"/>
      <c r="L42" s="17"/>
    </row>
    <row r="43" spans="1:31" s="1" customFormat="1" ht="14.45" customHeight="1" x14ac:dyDescent="0.2">
      <c r="B43" s="17"/>
      <c r="I43" s="90"/>
      <c r="L43" s="17"/>
    </row>
    <row r="44" spans="1:31" s="1" customFormat="1" ht="14.45" customHeight="1" x14ac:dyDescent="0.2">
      <c r="B44" s="17"/>
      <c r="I44" s="90"/>
      <c r="L44" s="17"/>
    </row>
    <row r="45" spans="1:31" s="1" customFormat="1" ht="14.45" customHeight="1" x14ac:dyDescent="0.2">
      <c r="B45" s="17"/>
      <c r="I45" s="90"/>
      <c r="L45" s="17"/>
    </row>
    <row r="46" spans="1:31" s="1" customFormat="1" ht="14.45" customHeight="1" x14ac:dyDescent="0.2">
      <c r="B46" s="17"/>
      <c r="I46" s="90"/>
      <c r="L46" s="17"/>
    </row>
    <row r="47" spans="1:31" s="1" customFormat="1" ht="14.45" customHeight="1" x14ac:dyDescent="0.2">
      <c r="B47" s="17"/>
      <c r="I47" s="90"/>
      <c r="L47" s="17"/>
    </row>
    <row r="48" spans="1:31" s="1" customFormat="1" ht="14.45" customHeight="1" x14ac:dyDescent="0.2">
      <c r="B48" s="17"/>
      <c r="I48" s="90"/>
      <c r="L48" s="17"/>
    </row>
    <row r="49" spans="1:31" s="1" customFormat="1" ht="14.45" customHeight="1" x14ac:dyDescent="0.2">
      <c r="B49" s="17"/>
      <c r="I49" s="90"/>
      <c r="L49" s="17"/>
    </row>
    <row r="50" spans="1:31" s="2" customFormat="1" ht="14.45" customHeight="1" x14ac:dyDescent="0.2">
      <c r="B50" s="39"/>
      <c r="D50" s="40" t="s">
        <v>50</v>
      </c>
      <c r="E50" s="41"/>
      <c r="F50" s="41"/>
      <c r="G50" s="40" t="s">
        <v>51</v>
      </c>
      <c r="H50" s="41"/>
      <c r="I50" s="112"/>
      <c r="J50" s="41"/>
      <c r="K50" s="41"/>
      <c r="L50" s="39"/>
    </row>
    <row r="51" spans="1:31" ht="11.25" x14ac:dyDescent="0.2">
      <c r="B51" s="17"/>
      <c r="L51" s="17"/>
    </row>
    <row r="52" spans="1:31" ht="11.25" x14ac:dyDescent="0.2">
      <c r="B52" s="17"/>
      <c r="L52" s="17"/>
    </row>
    <row r="53" spans="1:31" ht="11.25" x14ac:dyDescent="0.2">
      <c r="B53" s="17"/>
      <c r="L53" s="17"/>
    </row>
    <row r="54" spans="1:31" ht="11.25" x14ac:dyDescent="0.2">
      <c r="B54" s="17"/>
      <c r="L54" s="17"/>
    </row>
    <row r="55" spans="1:31" ht="11.25" x14ac:dyDescent="0.2">
      <c r="B55" s="17"/>
      <c r="L55" s="17"/>
    </row>
    <row r="56" spans="1:31" ht="11.25" x14ac:dyDescent="0.2">
      <c r="B56" s="17"/>
      <c r="L56" s="17"/>
    </row>
    <row r="57" spans="1:31" ht="11.25" x14ac:dyDescent="0.2">
      <c r="B57" s="17"/>
      <c r="L57" s="17"/>
    </row>
    <row r="58" spans="1:31" ht="11.25" x14ac:dyDescent="0.2">
      <c r="B58" s="17"/>
      <c r="L58" s="17"/>
    </row>
    <row r="59" spans="1:31" ht="11.25" x14ac:dyDescent="0.2">
      <c r="B59" s="17"/>
      <c r="L59" s="17"/>
    </row>
    <row r="60" spans="1:31" ht="11.25" x14ac:dyDescent="0.2">
      <c r="B60" s="17"/>
      <c r="L60" s="17"/>
    </row>
    <row r="61" spans="1:31" s="2" customFormat="1" ht="12.75" x14ac:dyDescent="0.2">
      <c r="A61" s="29"/>
      <c r="B61" s="30"/>
      <c r="C61" s="29"/>
      <c r="D61" s="42" t="s">
        <v>52</v>
      </c>
      <c r="E61" s="32"/>
      <c r="F61" s="113" t="s">
        <v>53</v>
      </c>
      <c r="G61" s="42" t="s">
        <v>52</v>
      </c>
      <c r="H61" s="32"/>
      <c r="I61" s="114"/>
      <c r="J61" s="11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x14ac:dyDescent="0.2">
      <c r="B62" s="17"/>
      <c r="L62" s="17"/>
    </row>
    <row r="63" spans="1:31" ht="11.25" x14ac:dyDescent="0.2">
      <c r="B63" s="17"/>
      <c r="L63" s="17"/>
    </row>
    <row r="64" spans="1:31" ht="11.25" x14ac:dyDescent="0.2">
      <c r="B64" s="17"/>
      <c r="L64" s="17"/>
    </row>
    <row r="65" spans="1:31" s="2" customFormat="1" ht="12.75" x14ac:dyDescent="0.2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x14ac:dyDescent="0.2">
      <c r="B66" s="17"/>
      <c r="L66" s="17"/>
    </row>
    <row r="67" spans="1:31" ht="11.25" x14ac:dyDescent="0.2">
      <c r="B67" s="17"/>
      <c r="L67" s="17"/>
    </row>
    <row r="68" spans="1:31" ht="11.25" x14ac:dyDescent="0.2">
      <c r="B68" s="17"/>
      <c r="L68" s="17"/>
    </row>
    <row r="69" spans="1:31" ht="11.25" x14ac:dyDescent="0.2">
      <c r="B69" s="17"/>
      <c r="L69" s="17"/>
    </row>
    <row r="70" spans="1:31" ht="11.25" x14ac:dyDescent="0.2">
      <c r="B70" s="17"/>
      <c r="L70" s="17"/>
    </row>
    <row r="71" spans="1:31" ht="11.25" x14ac:dyDescent="0.2">
      <c r="B71" s="17"/>
      <c r="L71" s="17"/>
    </row>
    <row r="72" spans="1:31" ht="11.25" x14ac:dyDescent="0.2">
      <c r="B72" s="17"/>
      <c r="L72" s="17"/>
    </row>
    <row r="73" spans="1:31" ht="11.25" x14ac:dyDescent="0.2">
      <c r="B73" s="17"/>
      <c r="L73" s="17"/>
    </row>
    <row r="74" spans="1:31" ht="11.25" x14ac:dyDescent="0.2">
      <c r="B74" s="17"/>
      <c r="L74" s="17"/>
    </row>
    <row r="75" spans="1:31" ht="11.25" x14ac:dyDescent="0.2">
      <c r="B75" s="17"/>
      <c r="L75" s="17"/>
    </row>
    <row r="76" spans="1:31" s="2" customFormat="1" ht="12.75" x14ac:dyDescent="0.2">
      <c r="A76" s="29"/>
      <c r="B76" s="30"/>
      <c r="C76" s="29"/>
      <c r="D76" s="42" t="s">
        <v>52</v>
      </c>
      <c r="E76" s="32"/>
      <c r="F76" s="113" t="s">
        <v>53</v>
      </c>
      <c r="G76" s="42" t="s">
        <v>52</v>
      </c>
      <c r="H76" s="32"/>
      <c r="I76" s="114"/>
      <c r="J76" s="11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18" t="s">
        <v>97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5" t="str">
        <f>E7</f>
        <v>Výměna kolejnic v úseku Brno dolní n. - Brno-Židenice</v>
      </c>
      <c r="F85" s="226"/>
      <c r="G85" s="226"/>
      <c r="H85" s="226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95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5" t="str">
        <f>E9</f>
        <v>02.1 - VRN</v>
      </c>
      <c r="F87" s="227"/>
      <c r="G87" s="227"/>
      <c r="H87" s="227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Brno dolní n - Brno-Židenice</v>
      </c>
      <c r="G89" s="29"/>
      <c r="H89" s="29"/>
      <c r="I89" s="94" t="s">
        <v>22</v>
      </c>
      <c r="J89" s="52" t="str">
        <f>IF(J12="","",J12)</f>
        <v>1. 4. 2020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 x14ac:dyDescent="0.2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94" t="s">
        <v>30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 x14ac:dyDescent="0.2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32</v>
      </c>
      <c r="J92" s="27" t="str">
        <f>E24</f>
        <v>Správa železnic, státní organizace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9" t="s">
        <v>98</v>
      </c>
      <c r="D94" s="105"/>
      <c r="E94" s="105"/>
      <c r="F94" s="105"/>
      <c r="G94" s="105"/>
      <c r="H94" s="105"/>
      <c r="I94" s="120"/>
      <c r="J94" s="121" t="s">
        <v>99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22" t="s">
        <v>100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pans="1:31" s="9" customFormat="1" ht="24.95" customHeight="1" x14ac:dyDescent="0.2">
      <c r="B97" s="123"/>
      <c r="D97" s="124" t="s">
        <v>386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customHeight="1" x14ac:dyDescent="0.2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 x14ac:dyDescent="0.2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 x14ac:dyDescent="0.2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 x14ac:dyDescent="0.2">
      <c r="A104" s="29"/>
      <c r="B104" s="30"/>
      <c r="C104" s="18" t="s">
        <v>105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 x14ac:dyDescent="0.2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 x14ac:dyDescent="0.2">
      <c r="A107" s="29"/>
      <c r="B107" s="30"/>
      <c r="C107" s="29"/>
      <c r="D107" s="29"/>
      <c r="E107" s="225" t="str">
        <f>E7</f>
        <v>Výměna kolejnic v úseku Brno dolní n. - Brno-Židenice</v>
      </c>
      <c r="F107" s="226"/>
      <c r="G107" s="226"/>
      <c r="H107" s="226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95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205" t="str">
        <f>E9</f>
        <v>02.1 - VRN</v>
      </c>
      <c r="F109" s="227"/>
      <c r="G109" s="227"/>
      <c r="H109" s="227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20</v>
      </c>
      <c r="D111" s="29"/>
      <c r="E111" s="29"/>
      <c r="F111" s="22" t="str">
        <f>F12</f>
        <v>Brno dolní n - Brno-Židenice</v>
      </c>
      <c r="G111" s="29"/>
      <c r="H111" s="29"/>
      <c r="I111" s="94" t="s">
        <v>22</v>
      </c>
      <c r="J111" s="52" t="str">
        <f>IF(J12="","",J12)</f>
        <v>1. 4. 2020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 x14ac:dyDescent="0.2">
      <c r="A113" s="29"/>
      <c r="B113" s="30"/>
      <c r="C113" s="24" t="s">
        <v>24</v>
      </c>
      <c r="D113" s="29"/>
      <c r="E113" s="29"/>
      <c r="F113" s="22" t="str">
        <f>E15</f>
        <v xml:space="preserve"> </v>
      </c>
      <c r="G113" s="29"/>
      <c r="H113" s="29"/>
      <c r="I113" s="94" t="s">
        <v>30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5.7" customHeight="1" x14ac:dyDescent="0.2">
      <c r="A114" s="29"/>
      <c r="B114" s="30"/>
      <c r="C114" s="24" t="s">
        <v>28</v>
      </c>
      <c r="D114" s="29"/>
      <c r="E114" s="29"/>
      <c r="F114" s="22" t="str">
        <f>IF(E18="","",E18)</f>
        <v>Vyplň údaj</v>
      </c>
      <c r="G114" s="29"/>
      <c r="H114" s="29"/>
      <c r="I114" s="94" t="s">
        <v>32</v>
      </c>
      <c r="J114" s="27" t="str">
        <f>E24</f>
        <v>Správa železnic, státní organizace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 x14ac:dyDescent="0.2">
      <c r="A116" s="133"/>
      <c r="B116" s="134"/>
      <c r="C116" s="135" t="s">
        <v>106</v>
      </c>
      <c r="D116" s="136" t="s">
        <v>62</v>
      </c>
      <c r="E116" s="136" t="s">
        <v>58</v>
      </c>
      <c r="F116" s="136" t="s">
        <v>59</v>
      </c>
      <c r="G116" s="136" t="s">
        <v>107</v>
      </c>
      <c r="H116" s="136" t="s">
        <v>108</v>
      </c>
      <c r="I116" s="137" t="s">
        <v>109</v>
      </c>
      <c r="J116" s="136" t="s">
        <v>99</v>
      </c>
      <c r="K116" s="138" t="s">
        <v>110</v>
      </c>
      <c r="L116" s="139"/>
      <c r="M116" s="59" t="s">
        <v>1</v>
      </c>
      <c r="N116" s="60" t="s">
        <v>41</v>
      </c>
      <c r="O116" s="60" t="s">
        <v>111</v>
      </c>
      <c r="P116" s="60" t="s">
        <v>112</v>
      </c>
      <c r="Q116" s="60" t="s">
        <v>113</v>
      </c>
      <c r="R116" s="60" t="s">
        <v>114</v>
      </c>
      <c r="S116" s="60" t="s">
        <v>115</v>
      </c>
      <c r="T116" s="61" t="s">
        <v>116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 x14ac:dyDescent="0.25">
      <c r="A117" s="29"/>
      <c r="B117" s="30"/>
      <c r="C117" s="66" t="s">
        <v>117</v>
      </c>
      <c r="D117" s="29"/>
      <c r="E117" s="29"/>
      <c r="F117" s="29"/>
      <c r="G117" s="29"/>
      <c r="H117" s="29"/>
      <c r="I117" s="93"/>
      <c r="J117" s="140">
        <f>BK117</f>
        <v>0</v>
      </c>
      <c r="K117" s="29"/>
      <c r="L117" s="30"/>
      <c r="M117" s="62"/>
      <c r="N117" s="53"/>
      <c r="O117" s="63"/>
      <c r="P117" s="141">
        <f>P118</f>
        <v>0</v>
      </c>
      <c r="Q117" s="63"/>
      <c r="R117" s="141">
        <f>R118</f>
        <v>0</v>
      </c>
      <c r="S117" s="63"/>
      <c r="T117" s="142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101</v>
      </c>
      <c r="BK117" s="143">
        <f>BK118</f>
        <v>0</v>
      </c>
    </row>
    <row r="118" spans="1:65" s="12" customFormat="1" ht="25.9" customHeight="1" x14ac:dyDescent="0.2">
      <c r="B118" s="144"/>
      <c r="D118" s="145" t="s">
        <v>76</v>
      </c>
      <c r="E118" s="146" t="s">
        <v>92</v>
      </c>
      <c r="F118" s="146" t="s">
        <v>387</v>
      </c>
      <c r="I118" s="147"/>
      <c r="J118" s="148">
        <f>BK118</f>
        <v>0</v>
      </c>
      <c r="L118" s="144"/>
      <c r="M118" s="149"/>
      <c r="N118" s="150"/>
      <c r="O118" s="150"/>
      <c r="P118" s="151">
        <f>SUM(P119:P124)</f>
        <v>0</v>
      </c>
      <c r="Q118" s="150"/>
      <c r="R118" s="151">
        <f>SUM(R119:R124)</f>
        <v>0</v>
      </c>
      <c r="S118" s="150"/>
      <c r="T118" s="152">
        <f>SUM(T119:T124)</f>
        <v>0</v>
      </c>
      <c r="AR118" s="145" t="s">
        <v>121</v>
      </c>
      <c r="AT118" s="153" t="s">
        <v>76</v>
      </c>
      <c r="AU118" s="153" t="s">
        <v>77</v>
      </c>
      <c r="AY118" s="145" t="s">
        <v>120</v>
      </c>
      <c r="BK118" s="154">
        <f>SUM(BK119:BK124)</f>
        <v>0</v>
      </c>
    </row>
    <row r="119" spans="1:65" s="2" customFormat="1" ht="55.5" customHeight="1" x14ac:dyDescent="0.2">
      <c r="A119" s="29"/>
      <c r="B119" s="157"/>
      <c r="C119" s="158" t="s">
        <v>85</v>
      </c>
      <c r="D119" s="158" t="s">
        <v>123</v>
      </c>
      <c r="E119" s="159" t="s">
        <v>388</v>
      </c>
      <c r="F119" s="160" t="s">
        <v>389</v>
      </c>
      <c r="G119" s="161" t="s">
        <v>169</v>
      </c>
      <c r="H119" s="162">
        <v>1.7</v>
      </c>
      <c r="I119" s="163"/>
      <c r="J119" s="164">
        <f t="shared" ref="J119:J124" si="0">ROUND(I119*H119,2)</f>
        <v>0</v>
      </c>
      <c r="K119" s="160" t="s">
        <v>127</v>
      </c>
      <c r="L119" s="30"/>
      <c r="M119" s="165" t="s">
        <v>1</v>
      </c>
      <c r="N119" s="166" t="s">
        <v>42</v>
      </c>
      <c r="O119" s="55"/>
      <c r="P119" s="167">
        <f t="shared" ref="P119:P124" si="1">O119*H119</f>
        <v>0</v>
      </c>
      <c r="Q119" s="167">
        <v>0</v>
      </c>
      <c r="R119" s="167">
        <f t="shared" ref="R119:R124" si="2">Q119*H119</f>
        <v>0</v>
      </c>
      <c r="S119" s="167">
        <v>0</v>
      </c>
      <c r="T119" s="168">
        <f t="shared" ref="T119:T124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69" t="s">
        <v>128</v>
      </c>
      <c r="AT119" s="169" t="s">
        <v>123</v>
      </c>
      <c r="AU119" s="169" t="s">
        <v>85</v>
      </c>
      <c r="AY119" s="14" t="s">
        <v>120</v>
      </c>
      <c r="BE119" s="170">
        <f t="shared" ref="BE119:BE124" si="4">IF(N119="základní",J119,0)</f>
        <v>0</v>
      </c>
      <c r="BF119" s="170">
        <f t="shared" ref="BF119:BF124" si="5">IF(N119="snížená",J119,0)</f>
        <v>0</v>
      </c>
      <c r="BG119" s="170">
        <f t="shared" ref="BG119:BG124" si="6">IF(N119="zákl. přenesená",J119,0)</f>
        <v>0</v>
      </c>
      <c r="BH119" s="170">
        <f t="shared" ref="BH119:BH124" si="7">IF(N119="sníž. přenesená",J119,0)</f>
        <v>0</v>
      </c>
      <c r="BI119" s="170">
        <f t="shared" ref="BI119:BI124" si="8">IF(N119="nulová",J119,0)</f>
        <v>0</v>
      </c>
      <c r="BJ119" s="14" t="s">
        <v>85</v>
      </c>
      <c r="BK119" s="170">
        <f t="shared" ref="BK119:BK124" si="9">ROUND(I119*H119,2)</f>
        <v>0</v>
      </c>
      <c r="BL119" s="14" t="s">
        <v>128</v>
      </c>
      <c r="BM119" s="169" t="s">
        <v>390</v>
      </c>
    </row>
    <row r="120" spans="1:65" s="2" customFormat="1" ht="44.25" customHeight="1" x14ac:dyDescent="0.2">
      <c r="A120" s="29"/>
      <c r="B120" s="157"/>
      <c r="C120" s="158" t="s">
        <v>87</v>
      </c>
      <c r="D120" s="158" t="s">
        <v>123</v>
      </c>
      <c r="E120" s="159" t="s">
        <v>391</v>
      </c>
      <c r="F120" s="160" t="s">
        <v>392</v>
      </c>
      <c r="G120" s="161" t="s">
        <v>169</v>
      </c>
      <c r="H120" s="162">
        <v>1.7</v>
      </c>
      <c r="I120" s="163"/>
      <c r="J120" s="164">
        <f t="shared" si="0"/>
        <v>0</v>
      </c>
      <c r="K120" s="160" t="s">
        <v>127</v>
      </c>
      <c r="L120" s="30"/>
      <c r="M120" s="165" t="s">
        <v>1</v>
      </c>
      <c r="N120" s="166" t="s">
        <v>42</v>
      </c>
      <c r="O120" s="55"/>
      <c r="P120" s="167">
        <f t="shared" si="1"/>
        <v>0</v>
      </c>
      <c r="Q120" s="167">
        <v>0</v>
      </c>
      <c r="R120" s="167">
        <f t="shared" si="2"/>
        <v>0</v>
      </c>
      <c r="S120" s="167">
        <v>0</v>
      </c>
      <c r="T120" s="168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69" t="s">
        <v>128</v>
      </c>
      <c r="AT120" s="169" t="s">
        <v>123</v>
      </c>
      <c r="AU120" s="169" t="s">
        <v>85</v>
      </c>
      <c r="AY120" s="14" t="s">
        <v>120</v>
      </c>
      <c r="BE120" s="170">
        <f t="shared" si="4"/>
        <v>0</v>
      </c>
      <c r="BF120" s="170">
        <f t="shared" si="5"/>
        <v>0</v>
      </c>
      <c r="BG120" s="170">
        <f t="shared" si="6"/>
        <v>0</v>
      </c>
      <c r="BH120" s="170">
        <f t="shared" si="7"/>
        <v>0</v>
      </c>
      <c r="BI120" s="170">
        <f t="shared" si="8"/>
        <v>0</v>
      </c>
      <c r="BJ120" s="14" t="s">
        <v>85</v>
      </c>
      <c r="BK120" s="170">
        <f t="shared" si="9"/>
        <v>0</v>
      </c>
      <c r="BL120" s="14" t="s">
        <v>128</v>
      </c>
      <c r="BM120" s="169" t="s">
        <v>393</v>
      </c>
    </row>
    <row r="121" spans="1:65" s="2" customFormat="1" ht="44.25" customHeight="1" x14ac:dyDescent="0.2">
      <c r="A121" s="29"/>
      <c r="B121" s="157"/>
      <c r="C121" s="158" t="s">
        <v>133</v>
      </c>
      <c r="D121" s="158" t="s">
        <v>123</v>
      </c>
      <c r="E121" s="159" t="s">
        <v>394</v>
      </c>
      <c r="F121" s="160" t="s">
        <v>395</v>
      </c>
      <c r="G121" s="161" t="s">
        <v>396</v>
      </c>
      <c r="H121" s="162">
        <v>1</v>
      </c>
      <c r="I121" s="163"/>
      <c r="J121" s="164">
        <f t="shared" si="0"/>
        <v>0</v>
      </c>
      <c r="K121" s="160" t="s">
        <v>127</v>
      </c>
      <c r="L121" s="30"/>
      <c r="M121" s="165" t="s">
        <v>1</v>
      </c>
      <c r="N121" s="166" t="s">
        <v>42</v>
      </c>
      <c r="O121" s="55"/>
      <c r="P121" s="167">
        <f t="shared" si="1"/>
        <v>0</v>
      </c>
      <c r="Q121" s="167">
        <v>0</v>
      </c>
      <c r="R121" s="167">
        <f t="shared" si="2"/>
        <v>0</v>
      </c>
      <c r="S121" s="167">
        <v>0</v>
      </c>
      <c r="T121" s="168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69" t="s">
        <v>128</v>
      </c>
      <c r="AT121" s="169" t="s">
        <v>123</v>
      </c>
      <c r="AU121" s="169" t="s">
        <v>85</v>
      </c>
      <c r="AY121" s="14" t="s">
        <v>120</v>
      </c>
      <c r="BE121" s="170">
        <f t="shared" si="4"/>
        <v>0</v>
      </c>
      <c r="BF121" s="170">
        <f t="shared" si="5"/>
        <v>0</v>
      </c>
      <c r="BG121" s="170">
        <f t="shared" si="6"/>
        <v>0</v>
      </c>
      <c r="BH121" s="170">
        <f t="shared" si="7"/>
        <v>0</v>
      </c>
      <c r="BI121" s="170">
        <f t="shared" si="8"/>
        <v>0</v>
      </c>
      <c r="BJ121" s="14" t="s">
        <v>85</v>
      </c>
      <c r="BK121" s="170">
        <f t="shared" si="9"/>
        <v>0</v>
      </c>
      <c r="BL121" s="14" t="s">
        <v>128</v>
      </c>
      <c r="BM121" s="169" t="s">
        <v>397</v>
      </c>
    </row>
    <row r="122" spans="1:65" s="2" customFormat="1" ht="33" customHeight="1" x14ac:dyDescent="0.2">
      <c r="A122" s="29"/>
      <c r="B122" s="157"/>
      <c r="C122" s="158" t="s">
        <v>128</v>
      </c>
      <c r="D122" s="158" t="s">
        <v>123</v>
      </c>
      <c r="E122" s="159" t="s">
        <v>398</v>
      </c>
      <c r="F122" s="160" t="s">
        <v>399</v>
      </c>
      <c r="G122" s="161" t="s">
        <v>396</v>
      </c>
      <c r="H122" s="162">
        <v>1</v>
      </c>
      <c r="I122" s="163"/>
      <c r="J122" s="164">
        <f t="shared" si="0"/>
        <v>0</v>
      </c>
      <c r="K122" s="160" t="s">
        <v>127</v>
      </c>
      <c r="L122" s="30"/>
      <c r="M122" s="165" t="s">
        <v>1</v>
      </c>
      <c r="N122" s="166" t="s">
        <v>42</v>
      </c>
      <c r="O122" s="55"/>
      <c r="P122" s="167">
        <f t="shared" si="1"/>
        <v>0</v>
      </c>
      <c r="Q122" s="167">
        <v>0</v>
      </c>
      <c r="R122" s="167">
        <f t="shared" si="2"/>
        <v>0</v>
      </c>
      <c r="S122" s="167">
        <v>0</v>
      </c>
      <c r="T122" s="168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9" t="s">
        <v>128</v>
      </c>
      <c r="AT122" s="169" t="s">
        <v>123</v>
      </c>
      <c r="AU122" s="169" t="s">
        <v>85</v>
      </c>
      <c r="AY122" s="14" t="s">
        <v>120</v>
      </c>
      <c r="BE122" s="170">
        <f t="shared" si="4"/>
        <v>0</v>
      </c>
      <c r="BF122" s="170">
        <f t="shared" si="5"/>
        <v>0</v>
      </c>
      <c r="BG122" s="170">
        <f t="shared" si="6"/>
        <v>0</v>
      </c>
      <c r="BH122" s="170">
        <f t="shared" si="7"/>
        <v>0</v>
      </c>
      <c r="BI122" s="170">
        <f t="shared" si="8"/>
        <v>0</v>
      </c>
      <c r="BJ122" s="14" t="s">
        <v>85</v>
      </c>
      <c r="BK122" s="170">
        <f t="shared" si="9"/>
        <v>0</v>
      </c>
      <c r="BL122" s="14" t="s">
        <v>128</v>
      </c>
      <c r="BM122" s="169" t="s">
        <v>400</v>
      </c>
    </row>
    <row r="123" spans="1:65" s="2" customFormat="1" ht="21.75" customHeight="1" x14ac:dyDescent="0.2">
      <c r="A123" s="29"/>
      <c r="B123" s="157"/>
      <c r="C123" s="158" t="s">
        <v>121</v>
      </c>
      <c r="D123" s="158" t="s">
        <v>123</v>
      </c>
      <c r="E123" s="159" t="s">
        <v>401</v>
      </c>
      <c r="F123" s="160" t="s">
        <v>402</v>
      </c>
      <c r="G123" s="161" t="s">
        <v>396</v>
      </c>
      <c r="H123" s="162">
        <v>1</v>
      </c>
      <c r="I123" s="163"/>
      <c r="J123" s="164">
        <f t="shared" si="0"/>
        <v>0</v>
      </c>
      <c r="K123" s="160" t="s">
        <v>127</v>
      </c>
      <c r="L123" s="30"/>
      <c r="M123" s="165" t="s">
        <v>1</v>
      </c>
      <c r="N123" s="166" t="s">
        <v>42</v>
      </c>
      <c r="O123" s="55"/>
      <c r="P123" s="167">
        <f t="shared" si="1"/>
        <v>0</v>
      </c>
      <c r="Q123" s="167">
        <v>0</v>
      </c>
      <c r="R123" s="167">
        <f t="shared" si="2"/>
        <v>0</v>
      </c>
      <c r="S123" s="167">
        <v>0</v>
      </c>
      <c r="T123" s="168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9" t="s">
        <v>128</v>
      </c>
      <c r="AT123" s="169" t="s">
        <v>123</v>
      </c>
      <c r="AU123" s="169" t="s">
        <v>85</v>
      </c>
      <c r="AY123" s="14" t="s">
        <v>120</v>
      </c>
      <c r="BE123" s="170">
        <f t="shared" si="4"/>
        <v>0</v>
      </c>
      <c r="BF123" s="170">
        <f t="shared" si="5"/>
        <v>0</v>
      </c>
      <c r="BG123" s="170">
        <f t="shared" si="6"/>
        <v>0</v>
      </c>
      <c r="BH123" s="170">
        <f t="shared" si="7"/>
        <v>0</v>
      </c>
      <c r="BI123" s="170">
        <f t="shared" si="8"/>
        <v>0</v>
      </c>
      <c r="BJ123" s="14" t="s">
        <v>85</v>
      </c>
      <c r="BK123" s="170">
        <f t="shared" si="9"/>
        <v>0</v>
      </c>
      <c r="BL123" s="14" t="s">
        <v>128</v>
      </c>
      <c r="BM123" s="169" t="s">
        <v>403</v>
      </c>
    </row>
    <row r="124" spans="1:65" s="2" customFormat="1" ht="44.25" customHeight="1" x14ac:dyDescent="0.2">
      <c r="A124" s="29"/>
      <c r="B124" s="157"/>
      <c r="C124" s="158" t="s">
        <v>145</v>
      </c>
      <c r="D124" s="158" t="s">
        <v>123</v>
      </c>
      <c r="E124" s="159" t="s">
        <v>404</v>
      </c>
      <c r="F124" s="160" t="s">
        <v>405</v>
      </c>
      <c r="G124" s="161" t="s">
        <v>178</v>
      </c>
      <c r="H124" s="162">
        <v>3500</v>
      </c>
      <c r="I124" s="163"/>
      <c r="J124" s="164">
        <f t="shared" si="0"/>
        <v>0</v>
      </c>
      <c r="K124" s="160" t="s">
        <v>127</v>
      </c>
      <c r="L124" s="30"/>
      <c r="M124" s="181" t="s">
        <v>1</v>
      </c>
      <c r="N124" s="182" t="s">
        <v>42</v>
      </c>
      <c r="O124" s="183"/>
      <c r="P124" s="184">
        <f t="shared" si="1"/>
        <v>0</v>
      </c>
      <c r="Q124" s="184">
        <v>0</v>
      </c>
      <c r="R124" s="184">
        <f t="shared" si="2"/>
        <v>0</v>
      </c>
      <c r="S124" s="184">
        <v>0</v>
      </c>
      <c r="T124" s="185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9" t="s">
        <v>128</v>
      </c>
      <c r="AT124" s="169" t="s">
        <v>123</v>
      </c>
      <c r="AU124" s="169" t="s">
        <v>85</v>
      </c>
      <c r="AY124" s="14" t="s">
        <v>120</v>
      </c>
      <c r="BE124" s="170">
        <f t="shared" si="4"/>
        <v>0</v>
      </c>
      <c r="BF124" s="170">
        <f t="shared" si="5"/>
        <v>0</v>
      </c>
      <c r="BG124" s="170">
        <f t="shared" si="6"/>
        <v>0</v>
      </c>
      <c r="BH124" s="170">
        <f t="shared" si="7"/>
        <v>0</v>
      </c>
      <c r="BI124" s="170">
        <f t="shared" si="8"/>
        <v>0</v>
      </c>
      <c r="BJ124" s="14" t="s">
        <v>85</v>
      </c>
      <c r="BK124" s="170">
        <f t="shared" si="9"/>
        <v>0</v>
      </c>
      <c r="BL124" s="14" t="s">
        <v>128</v>
      </c>
      <c r="BM124" s="169" t="s">
        <v>406</v>
      </c>
    </row>
    <row r="125" spans="1:65" s="2" customFormat="1" ht="6.95" customHeight="1" x14ac:dyDescent="0.2">
      <c r="A125" s="29"/>
      <c r="B125" s="44"/>
      <c r="C125" s="45"/>
      <c r="D125" s="45"/>
      <c r="E125" s="45"/>
      <c r="F125" s="45"/>
      <c r="G125" s="45"/>
      <c r="H125" s="45"/>
      <c r="I125" s="117"/>
      <c r="J125" s="45"/>
      <c r="K125" s="45"/>
      <c r="L125" s="30"/>
      <c r="M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</sheetData>
  <autoFilter ref="C116:K124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zakázky</vt:lpstr>
      <vt:lpstr>01.1 - Železniční svršek</vt:lpstr>
      <vt:lpstr>01.2 - Zabezpečovací zaří...</vt:lpstr>
      <vt:lpstr>02.1 - VRN</vt:lpstr>
      <vt:lpstr>'01.1 - Železniční svršek'!Názvy_tisku</vt:lpstr>
      <vt:lpstr>'01.2 - Zabezpečovací zaří...'!Názvy_tisku</vt:lpstr>
      <vt:lpstr>'02.1 - VRN'!Názvy_tisku</vt:lpstr>
      <vt:lpstr>'Rekapitulace zakázky'!Názvy_tisku</vt:lpstr>
      <vt:lpstr>'01.1 - Železniční svršek'!Oblast_tisku</vt:lpstr>
      <vt:lpstr>'01.2 - Zabezpečovací zaří...'!Oblast_tisku</vt:lpstr>
      <vt:lpstr>'02.1 - VRN'!Oblast_tisku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Skutilová Lena, Ing.</cp:lastModifiedBy>
  <dcterms:created xsi:type="dcterms:W3CDTF">2020-04-08T05:38:01Z</dcterms:created>
  <dcterms:modified xsi:type="dcterms:W3CDTF">2020-04-16T11:23:36Z</dcterms:modified>
</cp:coreProperties>
</file>